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<sst xmlns="http://schemas.openxmlformats.org/spreadsheetml/2006/main" count="889" uniqueCount="289">
  <si>
    <t xml:space="preserve">                 SZCZEGÓŁOWY  PODZIAŁ  WYDATKÓW  </t>
  </si>
  <si>
    <t>Dz.</t>
  </si>
  <si>
    <t>Rozdz.</t>
  </si>
  <si>
    <t>§</t>
  </si>
  <si>
    <t>Nazwa</t>
  </si>
  <si>
    <t>w tym :</t>
  </si>
  <si>
    <t>Wydatki bieżące</t>
  </si>
  <si>
    <t>z tego:</t>
  </si>
  <si>
    <t>Wydatki na obsługę długu</t>
  </si>
  <si>
    <t>1</t>
  </si>
  <si>
    <t>2</t>
  </si>
  <si>
    <t>3</t>
  </si>
  <si>
    <t>010</t>
  </si>
  <si>
    <t>01010</t>
  </si>
  <si>
    <t>4430</t>
  </si>
  <si>
    <t>6050</t>
  </si>
  <si>
    <t>01030</t>
  </si>
  <si>
    <t>2850</t>
  </si>
  <si>
    <t>01095</t>
  </si>
  <si>
    <t>4110</t>
  </si>
  <si>
    <t>4120</t>
  </si>
  <si>
    <t>4170</t>
  </si>
  <si>
    <t>4210</t>
  </si>
  <si>
    <t>4300</t>
  </si>
  <si>
    <t>600</t>
  </si>
  <si>
    <t>60016</t>
  </si>
  <si>
    <t>3020</t>
  </si>
  <si>
    <t>4010</t>
  </si>
  <si>
    <t>4040</t>
  </si>
  <si>
    <t>4260</t>
  </si>
  <si>
    <t>4360</t>
  </si>
  <si>
    <t>4370</t>
  </si>
  <si>
    <t>4410</t>
  </si>
  <si>
    <t>4440</t>
  </si>
  <si>
    <t>6060</t>
  </si>
  <si>
    <t>700</t>
  </si>
  <si>
    <t>70005</t>
  </si>
  <si>
    <t>4270</t>
  </si>
  <si>
    <t>710</t>
  </si>
  <si>
    <t>71004</t>
  </si>
  <si>
    <t>71035</t>
  </si>
  <si>
    <t>750</t>
  </si>
  <si>
    <t>75011</t>
  </si>
  <si>
    <t>75022</t>
  </si>
  <si>
    <t>3030</t>
  </si>
  <si>
    <t>4700</t>
  </si>
  <si>
    <t>75023</t>
  </si>
  <si>
    <t>4350</t>
  </si>
  <si>
    <t>75095</t>
  </si>
  <si>
    <t>751</t>
  </si>
  <si>
    <t>75101</t>
  </si>
  <si>
    <t>754</t>
  </si>
  <si>
    <t>75412</t>
  </si>
  <si>
    <t>2830</t>
  </si>
  <si>
    <t>75414</t>
  </si>
  <si>
    <t>75421</t>
  </si>
  <si>
    <t>756</t>
  </si>
  <si>
    <t>75647</t>
  </si>
  <si>
    <t>4100</t>
  </si>
  <si>
    <t>757</t>
  </si>
  <si>
    <t>75702</t>
  </si>
  <si>
    <t>8070</t>
  </si>
  <si>
    <t>801</t>
  </si>
  <si>
    <t>80101</t>
  </si>
  <si>
    <t>4240</t>
  </si>
  <si>
    <t>4280</t>
  </si>
  <si>
    <t>80103</t>
  </si>
  <si>
    <t>80110</t>
  </si>
  <si>
    <t>80113</t>
  </si>
  <si>
    <t>80145</t>
  </si>
  <si>
    <t>80146</t>
  </si>
  <si>
    <t>80195</t>
  </si>
  <si>
    <t>851</t>
  </si>
  <si>
    <t>85149</t>
  </si>
  <si>
    <t>2820</t>
  </si>
  <si>
    <t>85154</t>
  </si>
  <si>
    <t>85195</t>
  </si>
  <si>
    <t>852</t>
  </si>
  <si>
    <t>85202</t>
  </si>
  <si>
    <t>4330</t>
  </si>
  <si>
    <t>85212</t>
  </si>
  <si>
    <t>3110</t>
  </si>
  <si>
    <t>85213</t>
  </si>
  <si>
    <t>4130</t>
  </si>
  <si>
    <t>85214</t>
  </si>
  <si>
    <t>85215</t>
  </si>
  <si>
    <t>85219</t>
  </si>
  <si>
    <t>85228</t>
  </si>
  <si>
    <t>85295</t>
  </si>
  <si>
    <t>854</t>
  </si>
  <si>
    <t>85401</t>
  </si>
  <si>
    <t>900</t>
  </si>
  <si>
    <t>6650</t>
  </si>
  <si>
    <t>90002</t>
  </si>
  <si>
    <t>90015</t>
  </si>
  <si>
    <t>90019</t>
  </si>
  <si>
    <t>90095</t>
  </si>
  <si>
    <t>921</t>
  </si>
  <si>
    <t>92109</t>
  </si>
  <si>
    <t>6058</t>
  </si>
  <si>
    <t>6059</t>
  </si>
  <si>
    <t>92116</t>
  </si>
  <si>
    <t>2480</t>
  </si>
  <si>
    <t>92195</t>
  </si>
  <si>
    <t>926</t>
  </si>
  <si>
    <t>92695</t>
  </si>
  <si>
    <t>ROLNICTWO I ŁOWIECTWO</t>
  </si>
  <si>
    <t>Infrastruktura wodociągowa i sanitacyjna wsi</t>
  </si>
  <si>
    <t>Izby rolnicze</t>
  </si>
  <si>
    <t>Pozostała działalność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</si>
  <si>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</si>
  <si>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</si>
  <si>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</si>
  <si>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</si>
  <si>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</si>
  <si>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</si>
  <si>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</si>
  <si>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wojewódzkie</t>
  </si>
  <si>
    <t>Urzędy gmin</t>
  </si>
  <si>
    <t>URZĘDY NACZELNYCH ORGANÓW WŁADZY PAŃSTWOWEJ, KONTROLI I OCHRONY PRAWA ORAZ SĄDOWNICTWA</t>
  </si>
  <si>
    <t>BEZPIECZEŃSTWO PUBLICZNE I OCHRONA PRZECIWPOŻAROWA</t>
  </si>
  <si>
    <t>Ochotnicze straże pożarne</t>
  </si>
  <si>
    <t>Obrona cywilna</t>
  </si>
  <si>
    <t>Zarządzanie kryzysowe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</si>
  <si>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</si>
  <si>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</si>
  <si>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</si>
  <si>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OŚWIATA I WYCHOWANIE</t>
  </si>
  <si>
    <t>Szkoły podstawowe</t>
  </si>
  <si>
    <t>Oddziały przedszkolne w szkołach podstawowych</t>
  </si>
  <si>
    <t>Gimnazja</t>
  </si>
  <si>
    <t>Dowożenie uczniów do szkół</t>
  </si>
  <si>
    <t>Komisje egzaminacyjne</t>
  </si>
  <si>
    <t>Dokształcanie i doskonalenie nauczycieli</t>
  </si>
  <si>
    <t>OCHRONA ZDROWIA</t>
  </si>
  <si>
    <t>Programy polityki zdrowotnej</t>
  </si>
  <si>
    <t>Przeciwdziałanie alkoholizmowi</t>
  </si>
  <si>
    <t>POMOC SPOŁECZNA</t>
  </si>
  <si>
    <t>Domy pomocy społecznej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</si>
  <si>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</si>
  <si>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</si>
  <si>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</si>
  <si>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</si>
  <si>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</si>
  <si>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</si>
  <si>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</si>
  <si>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</si>
  <si>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</si>
  <si>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odpadami</t>
  </si>
  <si>
    <t>KULTURA I OCHRONA DZIEDZICTWA NARODOWEGO</t>
  </si>
  <si>
    <t>Domy i ośrodki kultury, świetlice i kluby</t>
  </si>
  <si>
    <t>Biblioteki</t>
  </si>
  <si>
    <t>Różne opłaty i składki.</t>
  </si>
  <si>
    <t>Wydatki inwestycyjne jednostek budżetowych.</t>
  </si>
  <si>
    <t>Wpłaty gmin na rzecz izb rolniczych w wysokości 2% uzyskanych wpływów z podatku rolnego.</t>
  </si>
  <si>
    <t>Składki na ubezpieczenia społeczne.</t>
  </si>
  <si>
    <t>Składki na Fundusz Pracy.</t>
  </si>
  <si>
    <t>Wynagrodzenia bezosobowe.</t>
  </si>
  <si>
    <t>Zakup materiałów i wyposażenia.</t>
  </si>
  <si>
    <t>Zakup usług pozostałych.</t>
  </si>
  <si>
    <t xml:space="preserve">Wydatki osobowe niezaliczone do wynagrodzeń. </t>
  </si>
  <si>
    <t>Wynagrodzenia osobowe pracowników.</t>
  </si>
  <si>
    <t>Dodatkowe wynagrodzenie roczne.</t>
  </si>
  <si>
    <t>Podróże służbowe krajowe.</t>
  </si>
  <si>
    <t>Zakup energii.</t>
  </si>
  <si>
    <t>Odpisy na zakładowy fundusz świadczeń socjalnych.</t>
  </si>
  <si>
    <t>Wydatki na zakupy inwestycyjne jednostek budżetowych.</t>
  </si>
  <si>
    <t>Zakup usług remontowych.</t>
  </si>
  <si>
    <t>Różne wydatki na rzecz osób fizycznych.</t>
  </si>
  <si>
    <t>Szkolenia pracowników niebędących członkami korpusu służby cywilnej.</t>
  </si>
  <si>
    <t>Zakup usług dostępu do sieci Internet.</t>
  </si>
  <si>
    <t>Dotacja celowa z budżetu na finansowanie lub dofinansowanie zadań zleconych do realizacji pozostałym jednostkom niezaliczanym do sektora finansów publicznych.</t>
  </si>
  <si>
    <t>Wynagrodzenia agencyjno-prowizyjne.</t>
  </si>
  <si>
    <t>Odsetki i dyskonto od skarbowych papierów wartościowych, kredytów i pożyczek oraz innych instrumentów finansowych, związanych z obsługą długu krajowego.</t>
  </si>
  <si>
    <t>Zakup pomocy naukowych, dydaktycznych i książek.</t>
  </si>
  <si>
    <t>Zakup usług zdrowotnych.</t>
  </si>
  <si>
    <t>Dotacja celowa z budżetu na finansowanie lub dofinansowanie zadań zleconych do realizacji stowarzyszeniom.</t>
  </si>
  <si>
    <t>Świadczenia społeczne.</t>
  </si>
  <si>
    <t>Składki na ubezpieczenie zdrowotne.</t>
  </si>
  <si>
    <t>Wpłaty gmin i powiatów na rzecz innych jednostek samorządu terytorialnego oraz związków gmin lub związków powiatów na dofinasowanie zadań inwestycyjnych i zakupów inwestycyjnych.</t>
  </si>
  <si>
    <t>Wpływy i wydatki związane z gromadzeniem środków z opłat i kar za korzystanie ze środowiska</t>
  </si>
  <si>
    <t>Oświetlenie ulic, palców i dróg</t>
  </si>
  <si>
    <t>R A Z E M :</t>
  </si>
  <si>
    <t>Rady gmin</t>
  </si>
  <si>
    <t>TRANSPORT I ŁĄCZNOŚĆ</t>
  </si>
  <si>
    <t>DOCHODY OD OSÓB PRAWNYCH, OD OSÓB FIZYCZNYCH I OD INNYCH JEDNOSTEK NIEPOSIADAJĄCYCH OSOBOWOŚCI PRAWNEJ ORAZ WYDATKI ZWIĄZANE Z ICH POBOREM</t>
  </si>
  <si>
    <t>Urzędy naczelnych organów władzy państwowej, kontroli i ochrony prawa</t>
  </si>
  <si>
    <t>Dotacja podmiotowa z budżetu dla samorządowej instytucji kultury.</t>
  </si>
  <si>
    <t>Zwalczanie narkomanii</t>
  </si>
  <si>
    <t>TRANSPORT  I  ŁĄCZNOŚĆ</t>
  </si>
  <si>
    <t>GOSPODARKA  MIESZKANIOWA</t>
  </si>
  <si>
    <t>DZIAŁALNOŚĆ  USŁUGOWA</t>
  </si>
  <si>
    <t>OBSŁUGA  DŁUGU  PUBLICZNEGO</t>
  </si>
  <si>
    <t>OŚWIATA  I  WYCHOWANIE</t>
  </si>
  <si>
    <t>OCHRONA  ZDROWIA</t>
  </si>
  <si>
    <t>POMOC  SPOŁECZNA</t>
  </si>
  <si>
    <t>EDUKACYJNA  OPIEKA  WYCHOWAWCZA</t>
  </si>
  <si>
    <t>GOSPODARKA  KOMUNALNA  I  OCHRONA  ŚRODOWISKA</t>
  </si>
  <si>
    <t>KULTURA  I  OCHRONA  DZIEDZICTWA  NARODOWEGO</t>
  </si>
  <si>
    <t>85395</t>
  </si>
  <si>
    <t>853</t>
  </si>
  <si>
    <t>POZOSTAŁE ZADANIA W ZAKRESIE POLITYKI SPOŁECZNEJ</t>
  </si>
  <si>
    <t>4119</t>
  </si>
  <si>
    <t>4129</t>
  </si>
  <si>
    <t>4179</t>
  </si>
  <si>
    <t>4219</t>
  </si>
  <si>
    <t>4309</t>
  </si>
  <si>
    <t>Zakup usług przez jednostki samorządu terytorialnego od innych jednostek samorządu terytorialnego.</t>
  </si>
  <si>
    <t>4810</t>
  </si>
  <si>
    <t>Dotacje na zadania bieżące</t>
  </si>
  <si>
    <t>świadczenia na rzecz osób fizycznych</t>
  </si>
  <si>
    <t>w. na programy finansowane z udziałem środków opisanych w art.. 5 ust. 1 pkt. 2 i 3 ufp w części zw. z realizacją zadań jst</t>
  </si>
  <si>
    <t>4520</t>
  </si>
  <si>
    <t>Opłaty na rzecz budżetów jednostek samorządu terytorialnego.</t>
  </si>
  <si>
    <t>80104</t>
  </si>
  <si>
    <t>2310</t>
  </si>
  <si>
    <t>4249</t>
  </si>
  <si>
    <t>Dotacje celowe przekazane gminie na zadania bieżące realizowane na podstawie porozumień (umów) między j.s.t.</t>
  </si>
  <si>
    <t>Wydatki majątko-we</t>
  </si>
  <si>
    <t>Przedszkola</t>
  </si>
  <si>
    <t>85216</t>
  </si>
  <si>
    <t>Zasiłki stałe</t>
  </si>
  <si>
    <t>wydatki związane z realizacją statutowych zadań jednostek</t>
  </si>
  <si>
    <t>inwestycje i zakupy inwestycyjne na programy finansowane z udziałem środków wym. w art. 5 ust. 1 pkt. 2 i 3 ufp</t>
  </si>
  <si>
    <t>zakupy i obję-cie akcji i udział-ów</t>
  </si>
  <si>
    <t>Wydatki z tytułu poręczeń i gwarancji udzielony-ch przez jst przypadają-ce do spłaty w roku budżeto-wym</t>
  </si>
  <si>
    <t>Wynagrodzenia i składki od nich naliczane</t>
  </si>
  <si>
    <t>wniesienie wkładów do spółek prawa handlowego</t>
  </si>
  <si>
    <t>2330</t>
  </si>
  <si>
    <t>Dotacje celowe przekazane do samorządu województwa na zadania bieżące realizowane na podstawie porozumień (umów) między j.s.t.</t>
  </si>
  <si>
    <t xml:space="preserve">Opłaty z tytułu zakupu usług telekomunikacyjnych świadczonych w ruchomej publicznej sieci telefonicznej. </t>
  </si>
  <si>
    <t>Opłaty z tytułu zakupu usług telekomunikacyjnych świadczonych w stacjonarnej publicznej sieci telefonicznej.</t>
  </si>
  <si>
    <t>4117</t>
  </si>
  <si>
    <t>4127</t>
  </si>
  <si>
    <t>4177</t>
  </si>
  <si>
    <t>4217</t>
  </si>
  <si>
    <t>4247</t>
  </si>
  <si>
    <t>4307</t>
  </si>
  <si>
    <t>KULTURA  FIZYCZNA i SPORT</t>
  </si>
  <si>
    <t>KULTURA FIZYCZNA I SPORT</t>
  </si>
  <si>
    <t>inwestycje i zakupy inwestycyjne</t>
  </si>
  <si>
    <t>Dział</t>
  </si>
  <si>
    <t>ZESTAWIENIE   WYDATKÓW    BUDŻETOWYCH</t>
  </si>
  <si>
    <t>GMINY   GRODZICZNO</t>
  </si>
  <si>
    <t xml:space="preserve">                 Załącznik Nr 2</t>
  </si>
  <si>
    <t xml:space="preserve"> </t>
  </si>
  <si>
    <t>Plan na 2010r. ogółem</t>
  </si>
  <si>
    <r>
      <t>BUDŻETU  GMINY  GRODZICZNO  ZA  2010r.  (</t>
    </r>
    <r>
      <rPr>
        <b/>
        <i/>
        <sz val="16"/>
        <rFont val="Arial CE"/>
        <family val="2"/>
      </rPr>
      <t>w złotych</t>
    </r>
    <r>
      <rPr>
        <b/>
        <sz val="16"/>
        <rFont val="Arial CE"/>
        <family val="2"/>
      </rPr>
      <t>)</t>
    </r>
  </si>
  <si>
    <t>Wykonanie</t>
  </si>
  <si>
    <t>Wskaźnik w %</t>
  </si>
  <si>
    <t>2710</t>
  </si>
  <si>
    <t>4740</t>
  </si>
  <si>
    <t>4750</t>
  </si>
  <si>
    <t>75056</t>
  </si>
  <si>
    <t>75107</t>
  </si>
  <si>
    <t>75109</t>
  </si>
  <si>
    <t>3119</t>
  </si>
  <si>
    <t>4017</t>
  </si>
  <si>
    <t>4019</t>
  </si>
  <si>
    <t>4377</t>
  </si>
  <si>
    <t>4379</t>
  </si>
  <si>
    <t>4437</t>
  </si>
  <si>
    <t>4439</t>
  </si>
  <si>
    <t>4757</t>
  </si>
  <si>
    <t>4759</t>
  </si>
  <si>
    <t>85415</t>
  </si>
  <si>
    <t>3240</t>
  </si>
  <si>
    <t>3260</t>
  </si>
  <si>
    <t>92120</t>
  </si>
  <si>
    <t>92601</t>
  </si>
  <si>
    <t>Dotacja celowa na pomoc finansową udzielaną między jednostkami samorządu terytorialnego na dofinansowanie własnych zadań bieżących.</t>
  </si>
  <si>
    <t>Zakup materiałów papierniczych do sprzętu drukarskiego i urządzeń kserograficznych.</t>
  </si>
  <si>
    <t>Zakup akcesoriów komputerowych, w tym programów i licencji.</t>
  </si>
  <si>
    <t xml:space="preserve">Wybory Prezydenta Rzeczypospolitej Polskiej </t>
  </si>
  <si>
    <t>Wybory do rad gmin, rad powiatów i sejmików województw, wybory wójtów, burmistrzów i prezydentów miast oraz referenda gminne, powiatowe i wojewódzkie</t>
  </si>
  <si>
    <t>Rezerwy.</t>
  </si>
  <si>
    <t>Dotacja celowa na pomoc finansową udzielaną między jednostkami samorządu terytorialnego na dofinansowanie własnych zadań inwestycyjnych i zakupów inwestycyjnych.</t>
  </si>
  <si>
    <t>Pomoc materialna dla uczniów</t>
  </si>
  <si>
    <t>Stypendia dla uczniów.</t>
  </si>
  <si>
    <t>Inne formy pomocy dla uczniów.</t>
  </si>
  <si>
    <t>Ochrona zabytków i opieka nad zabytkami</t>
  </si>
  <si>
    <t>Obiekty sportowe</t>
  </si>
  <si>
    <t>W  UKŁADZIE   DZIAŁOWYM   ZA  2010r. (w złotych)</t>
  </si>
  <si>
    <t>Spis powszechny i inne</t>
  </si>
  <si>
    <t>Wykonanie za 2010r.</t>
  </si>
  <si>
    <t>w tym:</t>
  </si>
  <si>
    <t>Wydatki z tytułu poręczeń i gwarancji udzielo-nych przez jst przypadające do spłaty w roku budżet-owym</t>
  </si>
  <si>
    <t xml:space="preserve">                 do Zarządzenia Wójta Gminy Grodziczno Nr 14/2011</t>
  </si>
  <si>
    <t xml:space="preserve">                 z dnia 16 marca 2011r.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</si>
</sst>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"/>
    <numFmt numFmtId="166" formatCode="0.000"/>
    <numFmt numFmtId="167" formatCode="0.0000"/>
    <numFmt numFmtId="168" formatCode="#,##0.0"/>
  </numFmts>
  <fonts count="8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6"/>
      <name val="Arial CE"/>
      <family val="2"/>
    </font>
    <font>
      <b/>
      <i/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sz val="7"/>
      <name val="Czcionka tekstu podstawowego"/>
      <family val="0"/>
    </font>
    <font>
      <sz val="7"/>
      <name val="Arial CE"/>
      <family val="2"/>
    </font>
    <font>
      <b/>
      <sz val="6"/>
      <name val="Arial CE"/>
      <family val="2"/>
    </font>
    <font>
      <b/>
      <sz val="6"/>
      <name val="Arial"/>
      <family val="2"/>
    </font>
    <font>
      <sz val="6"/>
      <name val="Arial CE"/>
      <family val="0"/>
    </font>
    <font>
      <sz val="11"/>
      <name val="Czcionka tekstu podstawowego"/>
      <family val="2"/>
    </font>
    <font>
      <sz val="9"/>
      <name val="Czcionka tekstu podstawowego"/>
      <family val="2"/>
    </font>
    <font>
      <b/>
      <sz val="6.5"/>
      <name val="Arial CE"/>
      <family val="2"/>
    </font>
    <font>
      <sz val="6.5"/>
      <name val="Czcionka tekstu podstawowego"/>
      <family val="2"/>
    </font>
    <font>
      <sz val="6.5"/>
      <name val="Arial CE"/>
      <family val="0"/>
    </font>
    <font>
      <b/>
      <sz val="5"/>
      <name val="Arial CE"/>
      <family val="2"/>
    </font>
    <font>
      <sz val="5"/>
      <name val="Czcionka tekstu podstawowego"/>
      <family val="2"/>
    </font>
    <font>
      <b/>
      <sz val="5"/>
      <name val="Czcionka tekstu podstawowego"/>
      <family val="0"/>
    </font>
    <font>
      <b/>
      <sz val="7"/>
      <name val="Arial CE"/>
      <family val="2"/>
    </font>
    <font>
      <b/>
      <sz val="5.75"/>
      <name val="Arial CE"/>
      <family val="2"/>
    </font>
    <font>
      <i/>
      <sz val="5.75"/>
      <name val="Arial CE"/>
      <family val="2"/>
    </font>
    <font>
      <sz val="5.75"/>
      <name val="Czcionka tekstu podstawowego"/>
      <family val="2"/>
    </font>
    <font>
      <sz val="5.75"/>
      <name val="Arial CE"/>
      <family val="2"/>
    </font>
    <font>
      <b/>
      <sz val="5.75"/>
      <name val="Czcionka tekstu podstawowego"/>
      <family val="0"/>
    </font>
    <font>
      <i/>
      <sz val="6"/>
      <name val="Arial CE"/>
      <family val="2"/>
    </font>
    <font>
      <b/>
      <sz val="7"/>
      <name val="Czcionka tekstu podstawowego"/>
      <family val="0"/>
    </font>
    <font>
      <sz val="6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Czcionka tekstu podstawowego"/>
      <family val="2"/>
    </font>
    <font>
      <sz val="7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7"/>
      <color indexed="10"/>
      <name val="Czcionka tekstu podstawowego"/>
      <family val="2"/>
    </font>
    <font>
      <sz val="6.5"/>
      <color indexed="8"/>
      <name val="Czcionka tekstu podstawowego"/>
      <family val="2"/>
    </font>
    <font>
      <b/>
      <sz val="7"/>
      <color indexed="8"/>
      <name val="Czcionka tekstu podstawowego"/>
      <family val="2"/>
    </font>
    <font>
      <sz val="5"/>
      <color indexed="8"/>
      <name val="Czcionka tekstu podstawowego"/>
      <family val="2"/>
    </font>
    <font>
      <sz val="5.75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Czcionka tekstu podstawowego"/>
      <family val="2"/>
    </font>
    <font>
      <sz val="7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7"/>
      <color rgb="FFFF0000"/>
      <name val="Czcionka tekstu podstawowego"/>
      <family val="2"/>
    </font>
    <font>
      <sz val="6.5"/>
      <color theme="1"/>
      <name val="Czcionka tekstu podstawowego"/>
      <family val="2"/>
    </font>
    <font>
      <b/>
      <sz val="7"/>
      <color theme="1"/>
      <name val="Czcionka tekstu podstawowego"/>
      <family val="2"/>
    </font>
    <font>
      <sz val="5"/>
      <color theme="1"/>
      <name val="Czcionka tekstu podstawowego"/>
      <family val="2"/>
    </font>
    <font>
      <sz val="5.75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2" fillId="0" borderId="10" xfId="5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49" fontId="3" fillId="0" borderId="0" xfId="51" applyNumberFormat="1" applyFont="1" applyFill="1" applyAlignment="1">
      <alignment horizontal="center" vertical="top"/>
      <protection/>
    </xf>
    <xf numFmtId="0" fontId="2" fillId="0" borderId="0" xfId="51" applyFill="1">
      <alignment/>
      <protection/>
    </xf>
    <xf numFmtId="0" fontId="2" fillId="0" borderId="0" xfId="51" applyFill="1" applyBorder="1">
      <alignment/>
      <protection/>
    </xf>
    <xf numFmtId="49" fontId="12" fillId="0" borderId="11" xfId="51" applyNumberFormat="1" applyFont="1" applyFill="1" applyBorder="1" applyAlignment="1">
      <alignment horizontal="center" vertical="center"/>
      <protection/>
    </xf>
    <xf numFmtId="0" fontId="12" fillId="0" borderId="11" xfId="51" applyFont="1" applyFill="1" applyBorder="1" applyAlignment="1">
      <alignment horizontal="center" vertical="center" wrapText="1"/>
      <protection/>
    </xf>
    <xf numFmtId="0" fontId="12" fillId="0" borderId="12" xfId="51" applyFont="1" applyFill="1" applyBorder="1" applyAlignment="1">
      <alignment horizontal="center" vertical="center"/>
      <protection/>
    </xf>
    <xf numFmtId="0" fontId="12" fillId="0" borderId="11" xfId="51" applyNumberFormat="1" applyFont="1" applyFill="1" applyBorder="1" applyAlignment="1">
      <alignment horizontal="center" vertical="center"/>
      <protection/>
    </xf>
    <xf numFmtId="0" fontId="12" fillId="0" borderId="11" xfId="51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/>
    </xf>
    <xf numFmtId="4" fontId="73" fillId="0" borderId="14" xfId="0" applyNumberFormat="1" applyFont="1" applyFill="1" applyBorder="1" applyAlignment="1">
      <alignment vertical="top"/>
    </xf>
    <xf numFmtId="2" fontId="74" fillId="0" borderId="0" xfId="0" applyNumberFormat="1" applyFont="1" applyFill="1" applyAlignment="1">
      <alignment/>
    </xf>
    <xf numFmtId="0" fontId="73" fillId="0" borderId="0" xfId="0" applyFont="1" applyAlignment="1">
      <alignment/>
    </xf>
    <xf numFmtId="0" fontId="75" fillId="0" borderId="0" xfId="0" applyFont="1" applyFill="1" applyBorder="1" applyAlignment="1">
      <alignment/>
    </xf>
    <xf numFmtId="4" fontId="74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51" applyFont="1" applyFill="1" applyBorder="1">
      <alignment/>
      <protection/>
    </xf>
    <xf numFmtId="4" fontId="73" fillId="0" borderId="0" xfId="0" applyNumberFormat="1" applyFont="1" applyFill="1" applyAlignment="1">
      <alignment/>
    </xf>
    <xf numFmtId="2" fontId="16" fillId="0" borderId="15" xfId="0" applyNumberFormat="1" applyFont="1" applyFill="1" applyBorder="1" applyAlignment="1">
      <alignment vertical="top"/>
    </xf>
    <xf numFmtId="0" fontId="76" fillId="0" borderId="0" xfId="0" applyFont="1" applyFill="1" applyAlignment="1">
      <alignment/>
    </xf>
    <xf numFmtId="2" fontId="76" fillId="0" borderId="0" xfId="0" applyNumberFormat="1" applyFont="1" applyFill="1" applyAlignment="1">
      <alignment/>
    </xf>
    <xf numFmtId="49" fontId="15" fillId="0" borderId="0" xfId="51" applyNumberFormat="1" applyFont="1" applyFill="1" applyAlignment="1">
      <alignment horizontal="center" vertical="top"/>
      <protection/>
    </xf>
    <xf numFmtId="0" fontId="17" fillId="0" borderId="0" xfId="51" applyFont="1" applyFill="1" applyBorder="1">
      <alignment/>
      <protection/>
    </xf>
    <xf numFmtId="0" fontId="17" fillId="0" borderId="11" xfId="51" applyFont="1" applyFill="1" applyBorder="1" applyAlignment="1">
      <alignment horizontal="center" vertical="center"/>
      <protection/>
    </xf>
    <xf numFmtId="4" fontId="16" fillId="0" borderId="15" xfId="0" applyNumberFormat="1" applyFont="1" applyFill="1" applyBorder="1" applyAlignment="1">
      <alignment vertical="top"/>
    </xf>
    <xf numFmtId="0" fontId="76" fillId="0" borderId="13" xfId="0" applyFont="1" applyFill="1" applyBorder="1" applyAlignment="1">
      <alignment/>
    </xf>
    <xf numFmtId="4" fontId="76" fillId="0" borderId="14" xfId="0" applyNumberFormat="1" applyFont="1" applyFill="1" applyBorder="1" applyAlignment="1">
      <alignment vertical="top"/>
    </xf>
    <xf numFmtId="2" fontId="16" fillId="0" borderId="15" xfId="0" applyNumberFormat="1" applyFont="1" applyFill="1" applyBorder="1" applyAlignment="1">
      <alignment vertical="top"/>
    </xf>
    <xf numFmtId="4" fontId="16" fillId="0" borderId="16" xfId="0" applyNumberFormat="1" applyFont="1" applyFill="1" applyBorder="1" applyAlignment="1">
      <alignment vertical="top"/>
    </xf>
    <xf numFmtId="49" fontId="10" fillId="0" borderId="0" xfId="51" applyNumberFormat="1" applyFont="1" applyFill="1" applyAlignment="1">
      <alignment horizontal="center" vertical="top"/>
      <protection/>
    </xf>
    <xf numFmtId="0" fontId="12" fillId="0" borderId="0" xfId="51" applyFont="1" applyFill="1">
      <alignment/>
      <protection/>
    </xf>
    <xf numFmtId="0" fontId="73" fillId="0" borderId="0" xfId="0" applyFont="1" applyFill="1" applyAlignment="1">
      <alignment horizontal="right"/>
    </xf>
    <xf numFmtId="4" fontId="9" fillId="0" borderId="12" xfId="51" applyNumberFormat="1" applyFont="1" applyFill="1" applyBorder="1" applyAlignment="1">
      <alignment horizontal="right" vertical="center"/>
      <protection/>
    </xf>
    <xf numFmtId="4" fontId="9" fillId="0" borderId="11" xfId="51" applyNumberFormat="1" applyFont="1" applyFill="1" applyBorder="1" applyAlignment="1">
      <alignment horizontal="right" vertical="center"/>
      <protection/>
    </xf>
    <xf numFmtId="4" fontId="9" fillId="0" borderId="10" xfId="51" applyNumberFormat="1" applyFont="1" applyFill="1" applyBorder="1" applyAlignment="1">
      <alignment horizontal="right" vertical="center"/>
      <protection/>
    </xf>
    <xf numFmtId="49" fontId="6" fillId="0" borderId="13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9" fontId="9" fillId="0" borderId="10" xfId="51" applyNumberFormat="1" applyFont="1" applyFill="1" applyBorder="1" applyAlignment="1">
      <alignment horizontal="center" vertical="center"/>
      <protection/>
    </xf>
    <xf numFmtId="0" fontId="77" fillId="0" borderId="0" xfId="0" applyFont="1" applyAlignment="1">
      <alignment vertical="center"/>
    </xf>
    <xf numFmtId="49" fontId="6" fillId="0" borderId="13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/>
    </xf>
    <xf numFmtId="4" fontId="21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8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4" fontId="16" fillId="0" borderId="17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" fontId="16" fillId="0" borderId="15" xfId="0" applyNumberFormat="1" applyFont="1" applyFill="1" applyBorder="1" applyAlignment="1" quotePrefix="1">
      <alignment vertical="top"/>
    </xf>
    <xf numFmtId="0" fontId="21" fillId="0" borderId="18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4" fontId="9" fillId="0" borderId="11" xfId="0" applyNumberFormat="1" applyFont="1" applyFill="1" applyBorder="1" applyAlignment="1">
      <alignment horizontal="right" vertical="top"/>
    </xf>
    <xf numFmtId="0" fontId="9" fillId="0" borderId="18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center"/>
    </xf>
    <xf numFmtId="49" fontId="22" fillId="0" borderId="17" xfId="52" applyNumberFormat="1" applyFont="1" applyFill="1" applyBorder="1" applyAlignment="1">
      <alignment horizontal="center" vertical="top"/>
      <protection/>
    </xf>
    <xf numFmtId="49" fontId="22" fillId="0" borderId="15" xfId="52" applyNumberFormat="1" applyFont="1" applyFill="1" applyBorder="1" applyAlignment="1">
      <alignment horizontal="center" vertical="top"/>
      <protection/>
    </xf>
    <xf numFmtId="49" fontId="22" fillId="0" borderId="21" xfId="52" applyNumberFormat="1" applyFont="1" applyFill="1" applyBorder="1" applyAlignment="1">
      <alignment horizontal="center" vertical="top"/>
      <protection/>
    </xf>
    <xf numFmtId="0" fontId="22" fillId="0" borderId="17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49" fontId="22" fillId="0" borderId="0" xfId="52" applyNumberFormat="1" applyFont="1" applyFill="1" applyBorder="1" applyAlignment="1">
      <alignment horizontal="center" vertical="top"/>
      <protection/>
    </xf>
    <xf numFmtId="0" fontId="22" fillId="0" borderId="15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5" fillId="0" borderId="15" xfId="52" applyFont="1" applyFill="1" applyBorder="1" applyAlignment="1">
      <alignment vertical="top"/>
      <protection/>
    </xf>
    <xf numFmtId="0" fontId="22" fillId="0" borderId="15" xfId="52" applyFont="1" applyFill="1" applyBorder="1" applyAlignment="1">
      <alignment horizontal="center" vertical="top"/>
      <protection/>
    </xf>
    <xf numFmtId="0" fontId="22" fillId="0" borderId="21" xfId="52" applyFont="1" applyFill="1" applyBorder="1" applyAlignment="1">
      <alignment horizontal="center" vertical="top"/>
      <protection/>
    </xf>
    <xf numFmtId="0" fontId="22" fillId="0" borderId="15" xfId="51" applyFont="1" applyFill="1" applyBorder="1" applyAlignment="1">
      <alignment vertical="top" wrapText="1"/>
      <protection/>
    </xf>
    <xf numFmtId="49" fontId="22" fillId="0" borderId="15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top"/>
    </xf>
    <xf numFmtId="0" fontId="79" fillId="0" borderId="0" xfId="0" applyFont="1" applyFill="1" applyAlignment="1">
      <alignment/>
    </xf>
    <xf numFmtId="0" fontId="22" fillId="0" borderId="14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vertical="top"/>
    </xf>
    <xf numFmtId="4" fontId="80" fillId="0" borderId="0" xfId="0" applyNumberFormat="1" applyFont="1" applyFill="1" applyAlignment="1">
      <alignment/>
    </xf>
    <xf numFmtId="0" fontId="20" fillId="0" borderId="1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horizontal="left" vertical="top" wrapText="1"/>
    </xf>
    <xf numFmtId="0" fontId="5" fillId="0" borderId="0" xfId="51" applyFont="1" applyFill="1" applyBorder="1">
      <alignment/>
      <protection/>
    </xf>
    <xf numFmtId="4" fontId="16" fillId="0" borderId="0" xfId="0" applyNumberFormat="1" applyFont="1" applyFill="1" applyBorder="1" applyAlignment="1">
      <alignment vertical="top"/>
    </xf>
    <xf numFmtId="0" fontId="23" fillId="0" borderId="15" xfId="0" applyFont="1" applyFill="1" applyBorder="1" applyAlignment="1">
      <alignment vertical="top" wrapText="1"/>
    </xf>
    <xf numFmtId="4" fontId="16" fillId="0" borderId="21" xfId="0" applyNumberFormat="1" applyFont="1" applyFill="1" applyBorder="1" applyAlignment="1">
      <alignment vertical="top"/>
    </xf>
    <xf numFmtId="2" fontId="16" fillId="0" borderId="0" xfId="0" applyNumberFormat="1" applyFont="1" applyFill="1" applyBorder="1" applyAlignment="1">
      <alignment vertical="top"/>
    </xf>
    <xf numFmtId="2" fontId="16" fillId="0" borderId="0" xfId="0" applyNumberFormat="1" applyFont="1" applyFill="1" applyBorder="1" applyAlignment="1">
      <alignment vertical="top"/>
    </xf>
    <xf numFmtId="2" fontId="16" fillId="0" borderId="15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16" fillId="0" borderId="15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 vertical="top"/>
    </xf>
    <xf numFmtId="0" fontId="22" fillId="0" borderId="21" xfId="52" applyFont="1" applyFill="1" applyBorder="1" applyAlignment="1">
      <alignment horizontal="center" vertical="top"/>
      <protection/>
    </xf>
    <xf numFmtId="0" fontId="23" fillId="0" borderId="15" xfId="51" applyFont="1" applyFill="1" applyBorder="1" applyAlignment="1">
      <alignment vertical="top" wrapText="1"/>
      <protection/>
    </xf>
    <xf numFmtId="0" fontId="26" fillId="0" borderId="0" xfId="0" applyFont="1" applyFill="1" applyAlignment="1">
      <alignment horizontal="center" vertical="top"/>
    </xf>
    <xf numFmtId="0" fontId="27" fillId="0" borderId="15" xfId="51" applyFont="1" applyFill="1" applyBorder="1" applyAlignment="1">
      <alignment vertical="top" wrapText="1"/>
      <protection/>
    </xf>
    <xf numFmtId="49" fontId="22" fillId="0" borderId="16" xfId="52" applyNumberFormat="1" applyFont="1" applyFill="1" applyBorder="1" applyAlignment="1">
      <alignment horizontal="center" vertical="top"/>
      <protection/>
    </xf>
    <xf numFmtId="49" fontId="22" fillId="0" borderId="11" xfId="52" applyNumberFormat="1" applyFont="1" applyFill="1" applyBorder="1" applyAlignment="1">
      <alignment horizontal="center" vertical="top"/>
      <protection/>
    </xf>
    <xf numFmtId="49" fontId="22" fillId="0" borderId="22" xfId="52" applyNumberFormat="1" applyFont="1" applyFill="1" applyBorder="1" applyAlignment="1">
      <alignment horizontal="center" vertical="top"/>
      <protection/>
    </xf>
    <xf numFmtId="49" fontId="22" fillId="0" borderId="12" xfId="52" applyNumberFormat="1" applyFont="1" applyFill="1" applyBorder="1" applyAlignment="1">
      <alignment horizontal="center" vertical="top"/>
      <protection/>
    </xf>
    <xf numFmtId="0" fontId="23" fillId="0" borderId="11" xfId="0" applyFont="1" applyFill="1" applyBorder="1" applyAlignment="1">
      <alignment horizontal="left" vertical="top" wrapText="1"/>
    </xf>
    <xf numFmtId="4" fontId="16" fillId="0" borderId="11" xfId="0" applyNumberFormat="1" applyFont="1" applyFill="1" applyBorder="1" applyAlignment="1">
      <alignment vertical="top"/>
    </xf>
    <xf numFmtId="4" fontId="16" fillId="0" borderId="13" xfId="0" applyNumberFormat="1" applyFont="1" applyFill="1" applyBorder="1" applyAlignment="1">
      <alignment vertical="top"/>
    </xf>
    <xf numFmtId="4" fontId="16" fillId="0" borderId="12" xfId="0" applyNumberFormat="1" applyFont="1" applyFill="1" applyBorder="1" applyAlignment="1">
      <alignment vertical="top"/>
    </xf>
    <xf numFmtId="2" fontId="16" fillId="0" borderId="12" xfId="0" applyNumberFormat="1" applyFont="1" applyFill="1" applyBorder="1" applyAlignment="1">
      <alignment vertical="top"/>
    </xf>
    <xf numFmtId="0" fontId="13" fillId="0" borderId="13" xfId="0" applyFont="1" applyFill="1" applyBorder="1" applyAlignment="1">
      <alignment/>
    </xf>
    <xf numFmtId="4" fontId="8" fillId="0" borderId="14" xfId="0" applyNumberFormat="1" applyFont="1" applyFill="1" applyBorder="1" applyAlignment="1">
      <alignment vertical="top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28" fillId="0" borderId="10" xfId="0" applyNumberFormat="1" applyFont="1" applyFill="1" applyBorder="1" applyAlignment="1">
      <alignment vertical="top"/>
    </xf>
    <xf numFmtId="10" fontId="29" fillId="0" borderId="17" xfId="0" applyNumberFormat="1" applyFont="1" applyFill="1" applyBorder="1" applyAlignment="1">
      <alignment vertical="top"/>
    </xf>
    <xf numFmtId="10" fontId="29" fillId="0" borderId="15" xfId="0" applyNumberFormat="1" applyFont="1" applyFill="1" applyBorder="1" applyAlignment="1">
      <alignment vertical="top"/>
    </xf>
    <xf numFmtId="10" fontId="29" fillId="0" borderId="12" xfId="0" applyNumberFormat="1" applyFont="1" applyFill="1" applyBorder="1" applyAlignment="1">
      <alignment vertical="top"/>
    </xf>
    <xf numFmtId="10" fontId="72" fillId="0" borderId="13" xfId="0" applyNumberFormat="1" applyFont="1" applyFill="1" applyBorder="1" applyAlignment="1">
      <alignment/>
    </xf>
    <xf numFmtId="10" fontId="29" fillId="0" borderId="11" xfId="0" applyNumberFormat="1" applyFont="1" applyFill="1" applyBorder="1" applyAlignment="1">
      <alignment vertical="top"/>
    </xf>
    <xf numFmtId="4" fontId="72" fillId="0" borderId="14" xfId="0" applyNumberFormat="1" applyFont="1" applyFill="1" applyBorder="1" applyAlignment="1">
      <alignment vertical="top"/>
    </xf>
    <xf numFmtId="4" fontId="72" fillId="0" borderId="0" xfId="0" applyNumberFormat="1" applyFont="1" applyFill="1" applyAlignment="1">
      <alignment/>
    </xf>
    <xf numFmtId="2" fontId="16" fillId="0" borderId="11" xfId="0" applyNumberFormat="1" applyFont="1" applyFill="1" applyBorder="1" applyAlignment="1">
      <alignment vertical="top"/>
    </xf>
    <xf numFmtId="0" fontId="76" fillId="0" borderId="0" xfId="0" applyFont="1" applyFill="1" applyBorder="1" applyAlignment="1">
      <alignment/>
    </xf>
    <xf numFmtId="0" fontId="13" fillId="0" borderId="0" xfId="0" applyFont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28" fillId="0" borderId="10" xfId="0" applyNumberFormat="1" applyFont="1" applyFill="1" applyBorder="1" applyAlignment="1">
      <alignment vertical="center"/>
    </xf>
    <xf numFmtId="49" fontId="15" fillId="0" borderId="13" xfId="0" applyNumberFormat="1" applyFont="1" applyFill="1" applyBorder="1" applyAlignment="1">
      <alignment horizontal="center" vertical="top"/>
    </xf>
    <xf numFmtId="0" fontId="17" fillId="0" borderId="11" xfId="51" applyNumberFormat="1" applyFont="1" applyFill="1" applyBorder="1" applyAlignment="1">
      <alignment horizontal="center" vertical="center"/>
      <protection/>
    </xf>
    <xf numFmtId="10" fontId="17" fillId="0" borderId="12" xfId="51" applyNumberFormat="1" applyFont="1" applyFill="1" applyBorder="1" applyAlignment="1">
      <alignment horizontal="right" vertical="center"/>
      <protection/>
    </xf>
    <xf numFmtId="10" fontId="17" fillId="0" borderId="12" xfId="51" applyNumberFormat="1" applyFont="1" applyFill="1" applyBorder="1" applyAlignment="1">
      <alignment horizontal="right" vertical="top"/>
      <protection/>
    </xf>
    <xf numFmtId="10" fontId="15" fillId="0" borderId="12" xfId="51" applyNumberFormat="1" applyFont="1" applyFill="1" applyBorder="1" applyAlignment="1">
      <alignment horizontal="right" vertical="top"/>
      <protection/>
    </xf>
    <xf numFmtId="49" fontId="9" fillId="0" borderId="11" xfId="51" applyNumberFormat="1" applyFont="1" applyFill="1" applyBorder="1" applyAlignment="1">
      <alignment horizontal="left" vertical="center" wrapText="1"/>
      <protection/>
    </xf>
    <xf numFmtId="2" fontId="8" fillId="0" borderId="0" xfId="0" applyNumberFormat="1" applyFont="1" applyFill="1" applyBorder="1" applyAlignment="1">
      <alignment vertical="top"/>
    </xf>
    <xf numFmtId="0" fontId="18" fillId="0" borderId="17" xfId="51" applyFont="1" applyFill="1" applyBorder="1" applyAlignment="1">
      <alignment horizontal="center" vertical="center" wrapText="1"/>
      <protection/>
    </xf>
    <xf numFmtId="0" fontId="18" fillId="0" borderId="15" xfId="51" applyFont="1" applyFill="1" applyBorder="1" applyAlignment="1">
      <alignment horizontal="center" vertical="center" wrapText="1"/>
      <protection/>
    </xf>
    <xf numFmtId="0" fontId="18" fillId="0" borderId="11" xfId="51" applyFont="1" applyFill="1" applyBorder="1" applyAlignment="1">
      <alignment horizontal="center" vertical="center" wrapText="1"/>
      <protection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8" fillId="0" borderId="23" xfId="51" applyFont="1" applyFill="1" applyBorder="1" applyAlignment="1">
      <alignment horizontal="center" vertical="center"/>
      <protection/>
    </xf>
    <xf numFmtId="0" fontId="18" fillId="0" borderId="24" xfId="51" applyFont="1" applyFill="1" applyBorder="1" applyAlignment="1">
      <alignment horizontal="center" vertical="center"/>
      <protection/>
    </xf>
    <xf numFmtId="0" fontId="18" fillId="0" borderId="18" xfId="51" applyFont="1" applyFill="1" applyBorder="1" applyAlignment="1">
      <alignment horizontal="center" vertical="center"/>
      <protection/>
    </xf>
    <xf numFmtId="0" fontId="20" fillId="0" borderId="18" xfId="0" applyFont="1" applyFill="1" applyBorder="1" applyAlignment="1">
      <alignment horizontal="center" vertical="center" wrapText="1"/>
    </xf>
    <xf numFmtId="0" fontId="10" fillId="0" borderId="17" xfId="51" applyFont="1" applyFill="1" applyBorder="1" applyAlignment="1">
      <alignment horizontal="center" vertical="center" wrapText="1"/>
      <protection/>
    </xf>
    <xf numFmtId="0" fontId="10" fillId="0" borderId="15" xfId="51" applyFont="1" applyFill="1" applyBorder="1" applyAlignment="1">
      <alignment horizontal="center" vertical="center" wrapText="1"/>
      <protection/>
    </xf>
    <xf numFmtId="0" fontId="10" fillId="0" borderId="11" xfId="51" applyFont="1" applyFill="1" applyBorder="1" applyAlignment="1">
      <alignment horizontal="center" vertical="center" wrapText="1"/>
      <protection/>
    </xf>
    <xf numFmtId="0" fontId="19" fillId="0" borderId="24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3" fillId="0" borderId="0" xfId="51" applyNumberFormat="1" applyFont="1" applyFill="1" applyAlignment="1">
      <alignment horizontal="center" vertical="top"/>
      <protection/>
    </xf>
    <xf numFmtId="0" fontId="18" fillId="0" borderId="21" xfId="51" applyFont="1" applyFill="1" applyBorder="1" applyAlignment="1">
      <alignment horizontal="center" vertical="center" wrapText="1"/>
      <protection/>
    </xf>
    <xf numFmtId="49" fontId="11" fillId="0" borderId="17" xfId="51" applyNumberFormat="1" applyFont="1" applyFill="1" applyBorder="1" applyAlignment="1">
      <alignment horizontal="center" vertical="center" wrapText="1"/>
      <protection/>
    </xf>
    <xf numFmtId="49" fontId="11" fillId="0" borderId="15" xfId="51" applyNumberFormat="1" applyFont="1" applyFill="1" applyBorder="1" applyAlignment="1">
      <alignment horizontal="center" vertical="center" wrapText="1"/>
      <protection/>
    </xf>
    <xf numFmtId="49" fontId="11" fillId="0" borderId="11" xfId="51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49" fontId="10" fillId="0" borderId="17" xfId="51" applyNumberFormat="1" applyFont="1" applyFill="1" applyBorder="1" applyAlignment="1">
      <alignment horizontal="center" vertical="center" wrapText="1"/>
      <protection/>
    </xf>
    <xf numFmtId="49" fontId="10" fillId="0" borderId="15" xfId="51" applyNumberFormat="1" applyFont="1" applyFill="1" applyBorder="1" applyAlignment="1">
      <alignment horizontal="center" vertical="center" wrapText="1"/>
      <protection/>
    </xf>
    <xf numFmtId="49" fontId="10" fillId="0" borderId="11" xfId="51" applyNumberFormat="1" applyFont="1" applyFill="1" applyBorder="1" applyAlignment="1">
      <alignment horizontal="center" vertical="center" wrapText="1"/>
      <protection/>
    </xf>
    <xf numFmtId="0" fontId="18" fillId="0" borderId="13" xfId="51" applyFont="1" applyFill="1" applyBorder="1" applyAlignment="1">
      <alignment horizontal="center" vertical="center"/>
      <protection/>
    </xf>
    <xf numFmtId="0" fontId="18" fillId="0" borderId="22" xfId="51" applyFont="1" applyFill="1" applyBorder="1" applyAlignment="1">
      <alignment horizontal="center" vertical="center"/>
      <protection/>
    </xf>
    <xf numFmtId="4" fontId="7" fillId="0" borderId="0" xfId="0" applyNumberFormat="1" applyFont="1" applyAlignment="1">
      <alignment horizontal="left"/>
    </xf>
    <xf numFmtId="0" fontId="81" fillId="0" borderId="0" xfId="0" applyFont="1" applyAlignment="1">
      <alignment horizontal="center"/>
    </xf>
    <xf numFmtId="0" fontId="15" fillId="0" borderId="17" xfId="51" applyFont="1" applyFill="1" applyBorder="1" applyAlignment="1">
      <alignment horizontal="center" vertical="center" wrapText="1"/>
      <protection/>
    </xf>
    <xf numFmtId="0" fontId="15" fillId="0" borderId="15" xfId="51" applyFont="1" applyFill="1" applyBorder="1" applyAlignment="1">
      <alignment horizontal="center" vertical="center" wrapText="1"/>
      <protection/>
    </xf>
    <xf numFmtId="0" fontId="15" fillId="0" borderId="11" xfId="51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5"/>
  <sheetViews>
    <sheetView tabSelected="1" workbookViewId="0" topLeftCell="A1">
      <selection activeCell="D306" sqref="D306"/>
    </sheetView>
  </sheetViews>
  <sheetFormatPr defaultColWidth="8.796875" defaultRowHeight="14.25"/>
  <cols>
    <col min="1" max="1" width="2.3984375" style="3" customWidth="1"/>
    <col min="2" max="2" width="3.59765625" style="3" customWidth="1"/>
    <col min="3" max="3" width="2.8984375" style="3" customWidth="1"/>
    <col min="4" max="4" width="10.59765625" style="2" customWidth="1"/>
    <col min="5" max="6" width="8.09765625" style="2" customWidth="1"/>
    <col min="7" max="7" width="4.3984375" style="3" customWidth="1"/>
    <col min="8" max="8" width="8" style="21" customWidth="1"/>
    <col min="9" max="9" width="7.3984375" style="21" customWidth="1"/>
    <col min="10" max="10" width="7.3984375" style="118" customWidth="1"/>
    <col min="11" max="11" width="6.5" style="2" customWidth="1"/>
    <col min="12" max="12" width="7.5" style="2" customWidth="1"/>
    <col min="13" max="13" width="6.69921875" style="2" customWidth="1"/>
    <col min="14" max="14" width="3.3984375" style="25" customWidth="1"/>
    <col min="15" max="15" width="5.69921875" style="118" customWidth="1"/>
    <col min="16" max="16" width="7.3984375" style="2" customWidth="1"/>
    <col min="17" max="18" width="7.5" style="2" customWidth="1"/>
    <col min="19" max="20" width="2.8984375" style="2" customWidth="1"/>
    <col min="21" max="22" width="9" style="49" customWidth="1"/>
    <col min="23" max="23" width="10.5" style="49" customWidth="1"/>
    <col min="24" max="16384" width="9" style="49" customWidth="1"/>
  </cols>
  <sheetData>
    <row r="1" spans="1:20" ht="20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0" ht="20.25">
      <c r="A2" s="159" t="s">
        <v>247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16" ht="20.25">
      <c r="A3" s="35"/>
      <c r="B3" s="35"/>
      <c r="C3" s="35"/>
      <c r="D3" s="6"/>
      <c r="E3" s="6"/>
      <c r="F3" s="6"/>
      <c r="G3" s="35"/>
      <c r="H3" s="6"/>
      <c r="I3" s="6"/>
      <c r="J3" s="6"/>
      <c r="K3" s="6"/>
      <c r="L3" s="6"/>
      <c r="M3" s="6"/>
      <c r="N3" s="27"/>
      <c r="O3" s="6"/>
      <c r="P3" s="6"/>
    </row>
    <row r="4" spans="1:16" ht="14.25">
      <c r="A4" s="36"/>
      <c r="B4" s="36"/>
      <c r="C4" s="36"/>
      <c r="D4" s="7"/>
      <c r="E4" s="7"/>
      <c r="F4" s="7"/>
      <c r="G4" s="36"/>
      <c r="H4" s="22"/>
      <c r="I4" s="91"/>
      <c r="J4" s="91"/>
      <c r="K4" s="8"/>
      <c r="L4" s="8"/>
      <c r="M4" s="8"/>
      <c r="N4" s="28"/>
      <c r="O4" s="22"/>
      <c r="P4" s="8"/>
    </row>
    <row r="5" spans="1:20" s="50" customFormat="1" ht="8.25" customHeight="1">
      <c r="A5" s="152" t="s">
        <v>1</v>
      </c>
      <c r="B5" s="165" t="s">
        <v>2</v>
      </c>
      <c r="C5" s="161" t="s">
        <v>3</v>
      </c>
      <c r="D5" s="142" t="s">
        <v>4</v>
      </c>
      <c r="E5" s="142" t="s">
        <v>246</v>
      </c>
      <c r="F5" s="142" t="s">
        <v>284</v>
      </c>
      <c r="G5" s="152" t="s">
        <v>249</v>
      </c>
      <c r="H5" s="148" t="s">
        <v>5</v>
      </c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50"/>
    </row>
    <row r="6" spans="1:20" s="50" customFormat="1" ht="8.25">
      <c r="A6" s="153"/>
      <c r="B6" s="166"/>
      <c r="C6" s="162"/>
      <c r="D6" s="143"/>
      <c r="E6" s="143"/>
      <c r="F6" s="143"/>
      <c r="G6" s="153"/>
      <c r="H6" s="160" t="s">
        <v>6</v>
      </c>
      <c r="I6" s="168" t="s">
        <v>7</v>
      </c>
      <c r="J6" s="168"/>
      <c r="K6" s="168"/>
      <c r="L6" s="168"/>
      <c r="M6" s="168"/>
      <c r="N6" s="168"/>
      <c r="O6" s="169"/>
      <c r="P6" s="142" t="s">
        <v>218</v>
      </c>
      <c r="Q6" s="155" t="s">
        <v>7</v>
      </c>
      <c r="R6" s="155"/>
      <c r="S6" s="155"/>
      <c r="T6" s="156"/>
    </row>
    <row r="7" spans="1:20" s="50" customFormat="1" ht="8.25" customHeight="1">
      <c r="A7" s="153"/>
      <c r="B7" s="166"/>
      <c r="C7" s="162"/>
      <c r="D7" s="143"/>
      <c r="E7" s="143"/>
      <c r="F7" s="143"/>
      <c r="G7" s="153"/>
      <c r="H7" s="143"/>
      <c r="I7" s="143" t="s">
        <v>226</v>
      </c>
      <c r="J7" s="143" t="s">
        <v>222</v>
      </c>
      <c r="K7" s="143" t="s">
        <v>209</v>
      </c>
      <c r="L7" s="143" t="s">
        <v>210</v>
      </c>
      <c r="M7" s="143" t="s">
        <v>211</v>
      </c>
      <c r="N7" s="143" t="s">
        <v>225</v>
      </c>
      <c r="O7" s="143" t="s">
        <v>8</v>
      </c>
      <c r="P7" s="143"/>
      <c r="Q7" s="151" t="s">
        <v>240</v>
      </c>
      <c r="R7" s="87" t="s">
        <v>285</v>
      </c>
      <c r="S7" s="164" t="s">
        <v>224</v>
      </c>
      <c r="T7" s="164" t="s">
        <v>227</v>
      </c>
    </row>
    <row r="8" spans="1:20" s="50" customFormat="1" ht="8.25">
      <c r="A8" s="153"/>
      <c r="B8" s="166"/>
      <c r="C8" s="162"/>
      <c r="D8" s="143"/>
      <c r="E8" s="143"/>
      <c r="F8" s="143"/>
      <c r="G8" s="153"/>
      <c r="H8" s="143"/>
      <c r="I8" s="143"/>
      <c r="J8" s="143"/>
      <c r="K8" s="143"/>
      <c r="L8" s="143"/>
      <c r="M8" s="143"/>
      <c r="N8" s="143"/>
      <c r="O8" s="143"/>
      <c r="P8" s="143"/>
      <c r="Q8" s="151"/>
      <c r="R8" s="157" t="s">
        <v>223</v>
      </c>
      <c r="S8" s="164"/>
      <c r="T8" s="164"/>
    </row>
    <row r="9" spans="1:20" s="50" customFormat="1" ht="8.25">
      <c r="A9" s="153"/>
      <c r="B9" s="166"/>
      <c r="C9" s="162"/>
      <c r="D9" s="143"/>
      <c r="E9" s="143"/>
      <c r="F9" s="143"/>
      <c r="G9" s="153"/>
      <c r="H9" s="143"/>
      <c r="I9" s="143"/>
      <c r="J9" s="143"/>
      <c r="K9" s="143"/>
      <c r="L9" s="143"/>
      <c r="M9" s="143"/>
      <c r="N9" s="143"/>
      <c r="O9" s="143"/>
      <c r="P9" s="143"/>
      <c r="Q9" s="151"/>
      <c r="R9" s="157"/>
      <c r="S9" s="164"/>
      <c r="T9" s="164"/>
    </row>
    <row r="10" spans="1:20" s="50" customFormat="1" ht="145.5" customHeight="1">
      <c r="A10" s="154"/>
      <c r="B10" s="167"/>
      <c r="C10" s="163"/>
      <c r="D10" s="144"/>
      <c r="E10" s="144"/>
      <c r="F10" s="144"/>
      <c r="G10" s="154"/>
      <c r="H10" s="144"/>
      <c r="I10" s="144"/>
      <c r="J10" s="144"/>
      <c r="K10" s="144"/>
      <c r="L10" s="144"/>
      <c r="M10" s="144"/>
      <c r="N10" s="144"/>
      <c r="O10" s="144"/>
      <c r="P10" s="144"/>
      <c r="Q10" s="151"/>
      <c r="R10" s="158"/>
      <c r="S10" s="164"/>
      <c r="T10" s="164"/>
    </row>
    <row r="11" spans="1:20" s="51" customFormat="1" ht="11.25" customHeight="1">
      <c r="A11" s="9" t="s">
        <v>9</v>
      </c>
      <c r="B11" s="9" t="s">
        <v>10</v>
      </c>
      <c r="C11" s="9" t="s">
        <v>11</v>
      </c>
      <c r="D11" s="10">
        <v>4</v>
      </c>
      <c r="E11" s="12">
        <v>5</v>
      </c>
      <c r="F11" s="12">
        <v>6</v>
      </c>
      <c r="G11" s="12">
        <v>7</v>
      </c>
      <c r="H11" s="1">
        <v>8</v>
      </c>
      <c r="I11" s="1">
        <v>9</v>
      </c>
      <c r="J11" s="11">
        <v>10</v>
      </c>
      <c r="K11" s="11">
        <v>11</v>
      </c>
      <c r="L11" s="1">
        <v>12</v>
      </c>
      <c r="M11" s="13">
        <v>13</v>
      </c>
      <c r="N11" s="29">
        <v>14</v>
      </c>
      <c r="O11" s="13">
        <v>15</v>
      </c>
      <c r="P11" s="13">
        <v>16</v>
      </c>
      <c r="Q11" s="1">
        <v>17</v>
      </c>
      <c r="R11" s="1">
        <v>18</v>
      </c>
      <c r="S11" s="1">
        <v>19</v>
      </c>
      <c r="T11" s="1">
        <v>20</v>
      </c>
    </row>
    <row r="12" spans="1:20" s="52" customFormat="1" ht="17.25" customHeight="1">
      <c r="A12" s="68" t="s">
        <v>12</v>
      </c>
      <c r="B12" s="69"/>
      <c r="C12" s="70"/>
      <c r="D12" s="71" t="s">
        <v>106</v>
      </c>
      <c r="E12" s="55">
        <f aca="true" t="shared" si="0" ref="E12:T12">E13+E18+E20</f>
        <v>2084551.23</v>
      </c>
      <c r="F12" s="55">
        <f>F13+F18+F20</f>
        <v>1954603.29</v>
      </c>
      <c r="G12" s="120">
        <f>F12/E12</f>
        <v>0.937661431328795</v>
      </c>
      <c r="H12" s="55">
        <f t="shared" si="0"/>
        <v>751850.46</v>
      </c>
      <c r="I12" s="55">
        <f t="shared" si="0"/>
        <v>11197.09</v>
      </c>
      <c r="J12" s="55">
        <f t="shared" si="0"/>
        <v>738453.37</v>
      </c>
      <c r="K12" s="55">
        <f t="shared" si="0"/>
        <v>1500</v>
      </c>
      <c r="L12" s="55">
        <f t="shared" si="0"/>
        <v>700</v>
      </c>
      <c r="M12" s="55">
        <f t="shared" si="0"/>
        <v>0</v>
      </c>
      <c r="N12" s="55">
        <f t="shared" si="0"/>
        <v>0</v>
      </c>
      <c r="O12" s="55">
        <f t="shared" si="0"/>
        <v>0</v>
      </c>
      <c r="P12" s="55">
        <f t="shared" si="0"/>
        <v>1202752.83</v>
      </c>
      <c r="Q12" s="55">
        <f t="shared" si="0"/>
        <v>1202752.83</v>
      </c>
      <c r="R12" s="55">
        <f t="shared" si="0"/>
        <v>1173306.7</v>
      </c>
      <c r="S12" s="55">
        <f t="shared" si="0"/>
        <v>0</v>
      </c>
      <c r="T12" s="55">
        <f t="shared" si="0"/>
        <v>0</v>
      </c>
    </row>
    <row r="13" spans="1:20" s="52" customFormat="1" ht="25.5" customHeight="1">
      <c r="A13" s="69"/>
      <c r="B13" s="69" t="s">
        <v>13</v>
      </c>
      <c r="C13" s="70"/>
      <c r="D13" s="72" t="s">
        <v>107</v>
      </c>
      <c r="E13" s="30">
        <f>E14+E15+E16+E17</f>
        <v>1491000</v>
      </c>
      <c r="F13" s="30">
        <f aca="true" t="shared" si="1" ref="F13:T13">F14+F15+F16+F17</f>
        <v>1362494.83</v>
      </c>
      <c r="G13" s="121">
        <f>F13/E13</f>
        <v>0.9138127632461436</v>
      </c>
      <c r="H13" s="30">
        <f t="shared" si="1"/>
        <v>159742</v>
      </c>
      <c r="I13" s="30">
        <f t="shared" si="1"/>
        <v>0</v>
      </c>
      <c r="J13" s="30">
        <f t="shared" si="1"/>
        <v>159742</v>
      </c>
      <c r="K13" s="30">
        <f t="shared" si="1"/>
        <v>0</v>
      </c>
      <c r="L13" s="30">
        <f t="shared" si="1"/>
        <v>0</v>
      </c>
      <c r="M13" s="30">
        <f t="shared" si="1"/>
        <v>0</v>
      </c>
      <c r="N13" s="30">
        <f t="shared" si="1"/>
        <v>0</v>
      </c>
      <c r="O13" s="30">
        <f t="shared" si="1"/>
        <v>0</v>
      </c>
      <c r="P13" s="30">
        <f t="shared" si="1"/>
        <v>1202752.83</v>
      </c>
      <c r="Q13" s="30">
        <f t="shared" si="1"/>
        <v>1202752.83</v>
      </c>
      <c r="R13" s="30">
        <f t="shared" si="1"/>
        <v>1173306.7</v>
      </c>
      <c r="S13" s="30">
        <f t="shared" si="1"/>
        <v>0</v>
      </c>
      <c r="T13" s="30">
        <f t="shared" si="1"/>
        <v>0</v>
      </c>
    </row>
    <row r="14" spans="1:20" s="52" customFormat="1" ht="10.5" customHeight="1">
      <c r="A14" s="69"/>
      <c r="B14" s="69"/>
      <c r="C14" s="70" t="s">
        <v>14</v>
      </c>
      <c r="D14" s="73" t="s">
        <v>152</v>
      </c>
      <c r="E14" s="30">
        <v>160000</v>
      </c>
      <c r="F14" s="30">
        <v>159742</v>
      </c>
      <c r="G14" s="121">
        <f aca="true" t="shared" si="2" ref="G14:G83">F14/E14</f>
        <v>0.9983875</v>
      </c>
      <c r="H14" s="30">
        <v>159742</v>
      </c>
      <c r="I14" s="30">
        <v>0</v>
      </c>
      <c r="J14" s="30">
        <v>159742</v>
      </c>
      <c r="K14" s="30">
        <v>0</v>
      </c>
      <c r="L14" s="92">
        <v>0</v>
      </c>
      <c r="M14" s="30">
        <v>0</v>
      </c>
      <c r="N14" s="30">
        <v>0</v>
      </c>
      <c r="O14" s="92">
        <v>0</v>
      </c>
      <c r="P14" s="30">
        <v>0</v>
      </c>
      <c r="Q14" s="92">
        <v>0</v>
      </c>
      <c r="R14" s="33">
        <v>0</v>
      </c>
      <c r="S14" s="95">
        <v>0</v>
      </c>
      <c r="T14" s="24">
        <v>0</v>
      </c>
    </row>
    <row r="15" spans="1:20" s="52" customFormat="1" ht="20.25" customHeight="1">
      <c r="A15" s="69"/>
      <c r="B15" s="69"/>
      <c r="C15" s="70" t="s">
        <v>15</v>
      </c>
      <c r="D15" s="73" t="s">
        <v>153</v>
      </c>
      <c r="E15" s="30">
        <v>51000</v>
      </c>
      <c r="F15" s="30">
        <v>29446.13</v>
      </c>
      <c r="G15" s="121">
        <f t="shared" si="2"/>
        <v>0.5773750980392157</v>
      </c>
      <c r="H15" s="30">
        <v>0</v>
      </c>
      <c r="I15" s="30">
        <v>0</v>
      </c>
      <c r="J15" s="92">
        <v>0</v>
      </c>
      <c r="K15" s="30">
        <v>0</v>
      </c>
      <c r="L15" s="92">
        <v>0</v>
      </c>
      <c r="M15" s="30">
        <v>0</v>
      </c>
      <c r="N15" s="30">
        <v>0</v>
      </c>
      <c r="O15" s="92">
        <v>0</v>
      </c>
      <c r="P15" s="30">
        <v>29446.13</v>
      </c>
      <c r="Q15" s="30">
        <v>29446.13</v>
      </c>
      <c r="R15" s="33">
        <v>0</v>
      </c>
      <c r="S15" s="95">
        <v>0</v>
      </c>
      <c r="T15" s="24">
        <v>0</v>
      </c>
    </row>
    <row r="16" spans="1:20" s="52" customFormat="1" ht="18.75" customHeight="1">
      <c r="A16" s="69"/>
      <c r="B16" s="69"/>
      <c r="C16" s="70" t="s">
        <v>99</v>
      </c>
      <c r="D16" s="73" t="s">
        <v>153</v>
      </c>
      <c r="E16" s="30">
        <v>670000</v>
      </c>
      <c r="F16" s="30">
        <v>593532.12</v>
      </c>
      <c r="G16" s="121">
        <f t="shared" si="2"/>
        <v>0.8858688358208955</v>
      </c>
      <c r="H16" s="30">
        <v>0</v>
      </c>
      <c r="I16" s="30">
        <v>0</v>
      </c>
      <c r="J16" s="92">
        <v>0</v>
      </c>
      <c r="K16" s="30">
        <v>0</v>
      </c>
      <c r="L16" s="92">
        <v>0</v>
      </c>
      <c r="M16" s="30">
        <v>0</v>
      </c>
      <c r="N16" s="30">
        <v>0</v>
      </c>
      <c r="O16" s="92">
        <v>0</v>
      </c>
      <c r="P16" s="30">
        <v>593532.12</v>
      </c>
      <c r="Q16" s="30">
        <v>593532.12</v>
      </c>
      <c r="R16" s="30">
        <v>593532.12</v>
      </c>
      <c r="S16" s="95">
        <v>0</v>
      </c>
      <c r="T16" s="24">
        <v>0</v>
      </c>
    </row>
    <row r="17" spans="1:20" s="52" customFormat="1" ht="19.5" customHeight="1">
      <c r="A17" s="69"/>
      <c r="B17" s="69"/>
      <c r="C17" s="70" t="s">
        <v>100</v>
      </c>
      <c r="D17" s="73" t="s">
        <v>153</v>
      </c>
      <c r="E17" s="30">
        <v>610000</v>
      </c>
      <c r="F17" s="30">
        <v>579774.58</v>
      </c>
      <c r="G17" s="121">
        <f t="shared" si="2"/>
        <v>0.950450131147541</v>
      </c>
      <c r="H17" s="30">
        <v>0</v>
      </c>
      <c r="I17" s="30">
        <v>0</v>
      </c>
      <c r="J17" s="92">
        <v>0</v>
      </c>
      <c r="K17" s="30">
        <v>0</v>
      </c>
      <c r="L17" s="92">
        <v>0</v>
      </c>
      <c r="M17" s="30">
        <v>0</v>
      </c>
      <c r="N17" s="30">
        <v>0</v>
      </c>
      <c r="O17" s="92">
        <v>0</v>
      </c>
      <c r="P17" s="30">
        <v>579774.58</v>
      </c>
      <c r="Q17" s="30">
        <v>579774.58</v>
      </c>
      <c r="R17" s="30">
        <v>579774.58</v>
      </c>
      <c r="S17" s="95">
        <v>0</v>
      </c>
      <c r="T17" s="24">
        <v>0</v>
      </c>
    </row>
    <row r="18" spans="1:20" s="52" customFormat="1" ht="11.25" customHeight="1">
      <c r="A18" s="69"/>
      <c r="B18" s="69" t="s">
        <v>16</v>
      </c>
      <c r="C18" s="70"/>
      <c r="D18" s="72" t="s">
        <v>108</v>
      </c>
      <c r="E18" s="30">
        <f aca="true" t="shared" si="3" ref="E18:T18">E19</f>
        <v>9000</v>
      </c>
      <c r="F18" s="30">
        <f t="shared" si="3"/>
        <v>8631.38</v>
      </c>
      <c r="G18" s="121">
        <f t="shared" si="2"/>
        <v>0.9590422222222221</v>
      </c>
      <c r="H18" s="30">
        <f t="shared" si="3"/>
        <v>8631.38</v>
      </c>
      <c r="I18" s="30">
        <f t="shared" si="3"/>
        <v>0</v>
      </c>
      <c r="J18" s="30">
        <f t="shared" si="3"/>
        <v>8631.38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si="3"/>
        <v>0</v>
      </c>
      <c r="O18" s="30">
        <f t="shared" si="3"/>
        <v>0</v>
      </c>
      <c r="P18" s="30">
        <f t="shared" si="3"/>
        <v>0</v>
      </c>
      <c r="Q18" s="30">
        <f t="shared" si="3"/>
        <v>0</v>
      </c>
      <c r="R18" s="30">
        <f t="shared" si="3"/>
        <v>0</v>
      </c>
      <c r="S18" s="30">
        <f t="shared" si="3"/>
        <v>0</v>
      </c>
      <c r="T18" s="30">
        <f t="shared" si="3"/>
        <v>0</v>
      </c>
    </row>
    <row r="19" spans="1:20" s="52" customFormat="1" ht="46.5" customHeight="1">
      <c r="A19" s="69"/>
      <c r="B19" s="69"/>
      <c r="C19" s="70" t="s">
        <v>17</v>
      </c>
      <c r="D19" s="93" t="s">
        <v>154</v>
      </c>
      <c r="E19" s="30">
        <v>9000</v>
      </c>
      <c r="F19" s="30">
        <v>8631.38</v>
      </c>
      <c r="G19" s="121">
        <f t="shared" si="2"/>
        <v>0.9590422222222221</v>
      </c>
      <c r="H19" s="30">
        <v>8631.38</v>
      </c>
      <c r="I19" s="30">
        <v>0</v>
      </c>
      <c r="J19" s="30">
        <v>8631.38</v>
      </c>
      <c r="K19" s="30">
        <v>0</v>
      </c>
      <c r="L19" s="92">
        <v>0</v>
      </c>
      <c r="M19" s="30">
        <v>0</v>
      </c>
      <c r="N19" s="30">
        <v>0</v>
      </c>
      <c r="O19" s="92">
        <v>0</v>
      </c>
      <c r="P19" s="30">
        <v>0</v>
      </c>
      <c r="Q19" s="92">
        <v>0</v>
      </c>
      <c r="R19" s="33">
        <v>0</v>
      </c>
      <c r="S19" s="95">
        <v>0</v>
      </c>
      <c r="T19" s="24">
        <v>0</v>
      </c>
    </row>
    <row r="20" spans="1:20" s="52" customFormat="1" ht="11.25" customHeight="1">
      <c r="A20" s="69"/>
      <c r="B20" s="69" t="s">
        <v>18</v>
      </c>
      <c r="C20" s="70"/>
      <c r="D20" s="72" t="s">
        <v>109</v>
      </c>
      <c r="E20" s="30">
        <f>E21+E22+E23+E24+E25+E26+E27+E28</f>
        <v>584551.23</v>
      </c>
      <c r="F20" s="30">
        <f aca="true" t="shared" si="4" ref="F20:T20">F21+F22+F23+F24+F25+F26+F27+F28</f>
        <v>583477.08</v>
      </c>
      <c r="G20" s="121">
        <f t="shared" si="2"/>
        <v>0.9981624365070619</v>
      </c>
      <c r="H20" s="30">
        <f t="shared" si="4"/>
        <v>583477.08</v>
      </c>
      <c r="I20" s="30">
        <f t="shared" si="4"/>
        <v>11197.09</v>
      </c>
      <c r="J20" s="30">
        <f t="shared" si="4"/>
        <v>570079.99</v>
      </c>
      <c r="K20" s="30">
        <f t="shared" si="4"/>
        <v>1500</v>
      </c>
      <c r="L20" s="30">
        <f t="shared" si="4"/>
        <v>700</v>
      </c>
      <c r="M20" s="30">
        <f t="shared" si="4"/>
        <v>0</v>
      </c>
      <c r="N20" s="30">
        <f t="shared" si="4"/>
        <v>0</v>
      </c>
      <c r="O20" s="30">
        <f t="shared" si="4"/>
        <v>0</v>
      </c>
      <c r="P20" s="30">
        <f t="shared" si="4"/>
        <v>0</v>
      </c>
      <c r="Q20" s="30">
        <f t="shared" si="4"/>
        <v>0</v>
      </c>
      <c r="R20" s="30">
        <f t="shared" si="4"/>
        <v>0</v>
      </c>
      <c r="S20" s="30">
        <f t="shared" si="4"/>
        <v>0</v>
      </c>
      <c r="T20" s="30">
        <f t="shared" si="4"/>
        <v>0</v>
      </c>
    </row>
    <row r="21" spans="1:20" s="52" customFormat="1" ht="57" customHeight="1">
      <c r="A21" s="69"/>
      <c r="B21" s="69"/>
      <c r="C21" s="70" t="s">
        <v>215</v>
      </c>
      <c r="D21" s="73" t="s">
        <v>217</v>
      </c>
      <c r="E21" s="30">
        <v>1500</v>
      </c>
      <c r="F21" s="30">
        <v>1500</v>
      </c>
      <c r="G21" s="121">
        <f t="shared" si="2"/>
        <v>1</v>
      </c>
      <c r="H21" s="30">
        <v>1500</v>
      </c>
      <c r="I21" s="30">
        <v>0</v>
      </c>
      <c r="J21" s="92">
        <v>0</v>
      </c>
      <c r="K21" s="30">
        <v>1500</v>
      </c>
      <c r="L21" s="92">
        <v>0</v>
      </c>
      <c r="M21" s="30">
        <v>0</v>
      </c>
      <c r="N21" s="30">
        <v>0</v>
      </c>
      <c r="O21" s="92">
        <v>0</v>
      </c>
      <c r="P21" s="30">
        <v>0</v>
      </c>
      <c r="Q21" s="92">
        <v>0</v>
      </c>
      <c r="R21" s="33">
        <v>0</v>
      </c>
      <c r="S21" s="95">
        <v>0</v>
      </c>
      <c r="T21" s="24">
        <v>0</v>
      </c>
    </row>
    <row r="22" spans="1:20" s="52" customFormat="1" ht="29.25" customHeight="1">
      <c r="A22" s="69"/>
      <c r="B22" s="69"/>
      <c r="C22" s="70" t="s">
        <v>26</v>
      </c>
      <c r="D22" s="73" t="s">
        <v>160</v>
      </c>
      <c r="E22" s="30">
        <v>1000</v>
      </c>
      <c r="F22" s="30">
        <v>700</v>
      </c>
      <c r="G22" s="121">
        <f t="shared" si="2"/>
        <v>0.7</v>
      </c>
      <c r="H22" s="30">
        <v>700</v>
      </c>
      <c r="I22" s="30">
        <v>0</v>
      </c>
      <c r="J22" s="92">
        <v>0</v>
      </c>
      <c r="K22" s="30">
        <v>0</v>
      </c>
      <c r="L22" s="30">
        <v>700</v>
      </c>
      <c r="M22" s="30">
        <v>0</v>
      </c>
      <c r="N22" s="30">
        <v>0</v>
      </c>
      <c r="O22" s="92">
        <v>0</v>
      </c>
      <c r="P22" s="30">
        <v>0</v>
      </c>
      <c r="Q22" s="92">
        <v>0</v>
      </c>
      <c r="R22" s="33">
        <v>0</v>
      </c>
      <c r="S22" s="95">
        <v>0</v>
      </c>
      <c r="T22" s="24">
        <v>0</v>
      </c>
    </row>
    <row r="23" spans="1:20" s="52" customFormat="1" ht="29.25" customHeight="1">
      <c r="A23" s="69"/>
      <c r="B23" s="69"/>
      <c r="C23" s="70" t="s">
        <v>19</v>
      </c>
      <c r="D23" s="93" t="s">
        <v>155</v>
      </c>
      <c r="E23" s="30">
        <v>1461.2</v>
      </c>
      <c r="F23" s="30">
        <v>1461.2</v>
      </c>
      <c r="G23" s="121">
        <f t="shared" si="2"/>
        <v>1</v>
      </c>
      <c r="H23" s="30">
        <v>1461.2</v>
      </c>
      <c r="I23" s="30">
        <v>1461.2</v>
      </c>
      <c r="J23" s="92">
        <v>0</v>
      </c>
      <c r="K23" s="30">
        <v>0</v>
      </c>
      <c r="L23" s="92">
        <v>0</v>
      </c>
      <c r="M23" s="30">
        <v>0</v>
      </c>
      <c r="N23" s="30">
        <v>0</v>
      </c>
      <c r="O23" s="92">
        <v>0</v>
      </c>
      <c r="P23" s="30">
        <v>0</v>
      </c>
      <c r="Q23" s="92">
        <v>0</v>
      </c>
      <c r="R23" s="33">
        <v>0</v>
      </c>
      <c r="S23" s="95">
        <v>0</v>
      </c>
      <c r="T23" s="24">
        <v>0</v>
      </c>
    </row>
    <row r="24" spans="1:20" s="52" customFormat="1" ht="19.5" customHeight="1">
      <c r="A24" s="69"/>
      <c r="B24" s="69"/>
      <c r="C24" s="70" t="s">
        <v>20</v>
      </c>
      <c r="D24" s="93" t="s">
        <v>156</v>
      </c>
      <c r="E24" s="30">
        <v>173.04</v>
      </c>
      <c r="F24" s="30">
        <v>173.04</v>
      </c>
      <c r="G24" s="121">
        <f t="shared" si="2"/>
        <v>1</v>
      </c>
      <c r="H24" s="30">
        <v>173.04</v>
      </c>
      <c r="I24" s="30">
        <v>173.04</v>
      </c>
      <c r="J24" s="92">
        <v>0</v>
      </c>
      <c r="K24" s="30">
        <v>0</v>
      </c>
      <c r="L24" s="92">
        <v>0</v>
      </c>
      <c r="M24" s="30">
        <v>0</v>
      </c>
      <c r="N24" s="30">
        <v>0</v>
      </c>
      <c r="O24" s="92">
        <v>0</v>
      </c>
      <c r="P24" s="30">
        <v>0</v>
      </c>
      <c r="Q24" s="92">
        <v>0</v>
      </c>
      <c r="R24" s="33">
        <v>0</v>
      </c>
      <c r="S24" s="95">
        <v>0</v>
      </c>
      <c r="T24" s="24">
        <v>0</v>
      </c>
    </row>
    <row r="25" spans="1:20" s="52" customFormat="1" ht="20.25" customHeight="1">
      <c r="A25" s="69"/>
      <c r="B25" s="69"/>
      <c r="C25" s="70" t="s">
        <v>21</v>
      </c>
      <c r="D25" s="73" t="s">
        <v>157</v>
      </c>
      <c r="E25" s="30">
        <v>9562.85</v>
      </c>
      <c r="F25" s="30">
        <v>9562.85</v>
      </c>
      <c r="G25" s="121">
        <f t="shared" si="2"/>
        <v>1</v>
      </c>
      <c r="H25" s="30">
        <v>9562.85</v>
      </c>
      <c r="I25" s="30">
        <v>9562.85</v>
      </c>
      <c r="J25" s="92">
        <v>0</v>
      </c>
      <c r="K25" s="30">
        <v>0</v>
      </c>
      <c r="L25" s="92">
        <v>0</v>
      </c>
      <c r="M25" s="30">
        <v>0</v>
      </c>
      <c r="N25" s="30">
        <v>0</v>
      </c>
      <c r="O25" s="92">
        <v>0</v>
      </c>
      <c r="P25" s="30">
        <v>0</v>
      </c>
      <c r="Q25" s="92">
        <v>0</v>
      </c>
      <c r="R25" s="33">
        <v>0</v>
      </c>
      <c r="S25" s="95">
        <v>0</v>
      </c>
      <c r="T25" s="24">
        <v>0</v>
      </c>
    </row>
    <row r="26" spans="1:20" s="52" customFormat="1" ht="19.5" customHeight="1">
      <c r="A26" s="69"/>
      <c r="B26" s="69"/>
      <c r="C26" s="70" t="s">
        <v>22</v>
      </c>
      <c r="D26" s="73" t="s">
        <v>158</v>
      </c>
      <c r="E26" s="30">
        <v>5000</v>
      </c>
      <c r="F26" s="30">
        <v>4357.01</v>
      </c>
      <c r="G26" s="121">
        <f t="shared" si="2"/>
        <v>0.871402</v>
      </c>
      <c r="H26" s="30">
        <v>4357.01</v>
      </c>
      <c r="I26" s="30">
        <v>0</v>
      </c>
      <c r="J26" s="30">
        <v>4357.01</v>
      </c>
      <c r="K26" s="30">
        <v>0</v>
      </c>
      <c r="L26" s="92">
        <v>0</v>
      </c>
      <c r="M26" s="30">
        <v>0</v>
      </c>
      <c r="N26" s="30">
        <v>0</v>
      </c>
      <c r="O26" s="92">
        <v>0</v>
      </c>
      <c r="P26" s="30">
        <v>0</v>
      </c>
      <c r="Q26" s="92">
        <v>0</v>
      </c>
      <c r="R26" s="33">
        <v>0</v>
      </c>
      <c r="S26" s="95">
        <v>0</v>
      </c>
      <c r="T26" s="24">
        <v>0</v>
      </c>
    </row>
    <row r="27" spans="1:20" s="52" customFormat="1" ht="20.25" customHeight="1">
      <c r="A27" s="69"/>
      <c r="B27" s="69"/>
      <c r="C27" s="70" t="s">
        <v>23</v>
      </c>
      <c r="D27" s="73" t="s">
        <v>159</v>
      </c>
      <c r="E27" s="30">
        <v>6000</v>
      </c>
      <c r="F27" s="30">
        <v>5868.84</v>
      </c>
      <c r="G27" s="121">
        <f t="shared" si="2"/>
        <v>0.97814</v>
      </c>
      <c r="H27" s="30">
        <v>5868.84</v>
      </c>
      <c r="I27" s="30">
        <v>0</v>
      </c>
      <c r="J27" s="30">
        <v>5868.84</v>
      </c>
      <c r="K27" s="30">
        <v>0</v>
      </c>
      <c r="L27" s="92">
        <v>0</v>
      </c>
      <c r="M27" s="30">
        <v>0</v>
      </c>
      <c r="N27" s="30">
        <v>0</v>
      </c>
      <c r="O27" s="92">
        <v>0</v>
      </c>
      <c r="P27" s="30">
        <v>0</v>
      </c>
      <c r="Q27" s="92">
        <v>0</v>
      </c>
      <c r="R27" s="33">
        <v>0</v>
      </c>
      <c r="S27" s="95">
        <v>0</v>
      </c>
      <c r="T27" s="24">
        <v>0</v>
      </c>
    </row>
    <row r="28" spans="1:20" s="52" customFormat="1" ht="11.25" customHeight="1">
      <c r="A28" s="69"/>
      <c r="B28" s="69"/>
      <c r="C28" s="70" t="s">
        <v>14</v>
      </c>
      <c r="D28" s="73" t="s">
        <v>152</v>
      </c>
      <c r="E28" s="30">
        <v>559854.14</v>
      </c>
      <c r="F28" s="30">
        <v>559854.14</v>
      </c>
      <c r="G28" s="121">
        <f t="shared" si="2"/>
        <v>1</v>
      </c>
      <c r="H28" s="30">
        <v>559854.14</v>
      </c>
      <c r="I28" s="30">
        <v>0</v>
      </c>
      <c r="J28" s="30">
        <v>559854.14</v>
      </c>
      <c r="K28" s="30">
        <v>0</v>
      </c>
      <c r="L28" s="92">
        <v>0</v>
      </c>
      <c r="M28" s="30">
        <v>0</v>
      </c>
      <c r="N28" s="30">
        <v>0</v>
      </c>
      <c r="O28" s="92">
        <v>0</v>
      </c>
      <c r="P28" s="30">
        <v>0</v>
      </c>
      <c r="Q28" s="92">
        <v>0</v>
      </c>
      <c r="R28" s="33">
        <v>0</v>
      </c>
      <c r="S28" s="95">
        <v>0</v>
      </c>
      <c r="T28" s="24">
        <v>0</v>
      </c>
    </row>
    <row r="29" spans="1:20" s="52" customFormat="1" ht="19.5" customHeight="1">
      <c r="A29" s="69" t="s">
        <v>24</v>
      </c>
      <c r="B29" s="69"/>
      <c r="C29" s="70"/>
      <c r="D29" s="72" t="s">
        <v>184</v>
      </c>
      <c r="E29" s="30">
        <f aca="true" t="shared" si="5" ref="E29:T29">E30</f>
        <v>4935290.24</v>
      </c>
      <c r="F29" s="30">
        <f t="shared" si="5"/>
        <v>4534946.14</v>
      </c>
      <c r="G29" s="121">
        <f t="shared" si="2"/>
        <v>0.918881346277215</v>
      </c>
      <c r="H29" s="30">
        <f t="shared" si="5"/>
        <v>1061332.49</v>
      </c>
      <c r="I29" s="30">
        <f t="shared" si="5"/>
        <v>184353.61000000002</v>
      </c>
      <c r="J29" s="30">
        <f t="shared" si="5"/>
        <v>540352.4099999999</v>
      </c>
      <c r="K29" s="30">
        <f t="shared" si="5"/>
        <v>336000</v>
      </c>
      <c r="L29" s="30">
        <f t="shared" si="5"/>
        <v>626.47</v>
      </c>
      <c r="M29" s="30">
        <f t="shared" si="5"/>
        <v>0</v>
      </c>
      <c r="N29" s="30">
        <f t="shared" si="5"/>
        <v>0</v>
      </c>
      <c r="O29" s="30">
        <f t="shared" si="5"/>
        <v>0</v>
      </c>
      <c r="P29" s="30">
        <f t="shared" si="5"/>
        <v>3473613.65</v>
      </c>
      <c r="Q29" s="30">
        <f t="shared" si="5"/>
        <v>3473613.65</v>
      </c>
      <c r="R29" s="30">
        <f t="shared" si="5"/>
        <v>0</v>
      </c>
      <c r="S29" s="30">
        <f t="shared" si="5"/>
        <v>0</v>
      </c>
      <c r="T29" s="30">
        <f t="shared" si="5"/>
        <v>0</v>
      </c>
    </row>
    <row r="30" spans="1:20" s="52" customFormat="1" ht="18.75" customHeight="1">
      <c r="A30" s="69"/>
      <c r="B30" s="69" t="s">
        <v>25</v>
      </c>
      <c r="C30" s="69"/>
      <c r="D30" s="72" t="s">
        <v>110</v>
      </c>
      <c r="E30" s="34">
        <f>E31+E32+E33+E34+E35+E36+E37+E38+E39+E40+E41+E42+E43+E44+E45+E46+E47</f>
        <v>4935290.24</v>
      </c>
      <c r="F30" s="34">
        <f aca="true" t="shared" si="6" ref="F30:T30">F31+F32+F33+F34+F35+F36+F37+F38+F39+F40+F41+F42+F43+F44+F45+F46+F47</f>
        <v>4534946.14</v>
      </c>
      <c r="G30" s="121">
        <f t="shared" si="2"/>
        <v>0.918881346277215</v>
      </c>
      <c r="H30" s="34">
        <f t="shared" si="6"/>
        <v>1061332.49</v>
      </c>
      <c r="I30" s="34">
        <f t="shared" si="6"/>
        <v>184353.61000000002</v>
      </c>
      <c r="J30" s="34">
        <f t="shared" si="6"/>
        <v>540352.4099999999</v>
      </c>
      <c r="K30" s="34">
        <f t="shared" si="6"/>
        <v>336000</v>
      </c>
      <c r="L30" s="34">
        <f t="shared" si="6"/>
        <v>626.47</v>
      </c>
      <c r="M30" s="34">
        <f t="shared" si="6"/>
        <v>0</v>
      </c>
      <c r="N30" s="34">
        <f t="shared" si="6"/>
        <v>0</v>
      </c>
      <c r="O30" s="34">
        <f t="shared" si="6"/>
        <v>0</v>
      </c>
      <c r="P30" s="34">
        <f t="shared" si="6"/>
        <v>3473613.65</v>
      </c>
      <c r="Q30" s="34">
        <f t="shared" si="6"/>
        <v>3473613.65</v>
      </c>
      <c r="R30" s="34">
        <f t="shared" si="6"/>
        <v>0</v>
      </c>
      <c r="S30" s="34">
        <f t="shared" si="6"/>
        <v>0</v>
      </c>
      <c r="T30" s="34">
        <f t="shared" si="6"/>
        <v>0</v>
      </c>
    </row>
    <row r="31" spans="1:20" s="52" customFormat="1" ht="75" customHeight="1">
      <c r="A31" s="69"/>
      <c r="B31" s="69"/>
      <c r="C31" s="70" t="s">
        <v>250</v>
      </c>
      <c r="D31" s="88" t="s">
        <v>270</v>
      </c>
      <c r="E31" s="34">
        <v>336000</v>
      </c>
      <c r="F31" s="34">
        <v>336000</v>
      </c>
      <c r="G31" s="121">
        <f t="shared" si="2"/>
        <v>1</v>
      </c>
      <c r="H31" s="34">
        <v>336000</v>
      </c>
      <c r="I31" s="34">
        <v>0</v>
      </c>
      <c r="J31" s="30">
        <v>0</v>
      </c>
      <c r="K31" s="34">
        <v>336000</v>
      </c>
      <c r="L31" s="34">
        <v>0</v>
      </c>
      <c r="M31" s="34">
        <v>0</v>
      </c>
      <c r="N31" s="34">
        <v>0</v>
      </c>
      <c r="O31" s="30">
        <v>0</v>
      </c>
      <c r="P31" s="34">
        <v>0</v>
      </c>
      <c r="Q31" s="94">
        <v>0</v>
      </c>
      <c r="R31" s="30">
        <v>0</v>
      </c>
      <c r="S31" s="92">
        <v>0</v>
      </c>
      <c r="T31" s="30">
        <v>0</v>
      </c>
    </row>
    <row r="32" spans="1:20" s="52" customFormat="1" ht="29.25" customHeight="1">
      <c r="A32" s="69"/>
      <c r="B32" s="69"/>
      <c r="C32" s="70" t="s">
        <v>26</v>
      </c>
      <c r="D32" s="73" t="s">
        <v>160</v>
      </c>
      <c r="E32" s="30">
        <v>1000</v>
      </c>
      <c r="F32" s="30">
        <v>626.47</v>
      </c>
      <c r="G32" s="121">
        <f t="shared" si="2"/>
        <v>0.6264700000000001</v>
      </c>
      <c r="H32" s="30">
        <v>626.47</v>
      </c>
      <c r="I32" s="30">
        <v>0</v>
      </c>
      <c r="J32" s="92">
        <v>0</v>
      </c>
      <c r="K32" s="30">
        <v>0</v>
      </c>
      <c r="L32" s="30">
        <v>626.47</v>
      </c>
      <c r="M32" s="30">
        <v>0</v>
      </c>
      <c r="N32" s="30">
        <v>0</v>
      </c>
      <c r="O32" s="92">
        <v>0</v>
      </c>
      <c r="P32" s="30">
        <v>0</v>
      </c>
      <c r="Q32" s="92">
        <v>0</v>
      </c>
      <c r="R32" s="33">
        <v>0</v>
      </c>
      <c r="S32" s="95">
        <v>0</v>
      </c>
      <c r="T32" s="24">
        <v>0</v>
      </c>
    </row>
    <row r="33" spans="1:20" s="52" customFormat="1" ht="20.25" customHeight="1">
      <c r="A33" s="69"/>
      <c r="B33" s="69"/>
      <c r="C33" s="70" t="s">
        <v>27</v>
      </c>
      <c r="D33" s="73" t="s">
        <v>161</v>
      </c>
      <c r="E33" s="30">
        <v>146550</v>
      </c>
      <c r="F33" s="30">
        <v>143935.78</v>
      </c>
      <c r="G33" s="121">
        <f t="shared" si="2"/>
        <v>0.9821615830774479</v>
      </c>
      <c r="H33" s="30">
        <v>143935.78</v>
      </c>
      <c r="I33" s="30">
        <v>143935.78</v>
      </c>
      <c r="J33" s="92">
        <v>0</v>
      </c>
      <c r="K33" s="30">
        <v>0</v>
      </c>
      <c r="L33" s="92">
        <v>0</v>
      </c>
      <c r="M33" s="30">
        <v>0</v>
      </c>
      <c r="N33" s="30">
        <v>0</v>
      </c>
      <c r="O33" s="92">
        <v>0</v>
      </c>
      <c r="P33" s="30">
        <v>0</v>
      </c>
      <c r="Q33" s="92">
        <v>0</v>
      </c>
      <c r="R33" s="33">
        <v>0</v>
      </c>
      <c r="S33" s="95">
        <v>0</v>
      </c>
      <c r="T33" s="24">
        <v>0</v>
      </c>
    </row>
    <row r="34" spans="1:20" s="52" customFormat="1" ht="20.25" customHeight="1">
      <c r="A34" s="69"/>
      <c r="B34" s="69"/>
      <c r="C34" s="70" t="s">
        <v>28</v>
      </c>
      <c r="D34" s="93" t="s">
        <v>162</v>
      </c>
      <c r="E34" s="30">
        <v>9400</v>
      </c>
      <c r="F34" s="30">
        <v>9320.2</v>
      </c>
      <c r="G34" s="121">
        <f t="shared" si="2"/>
        <v>0.9915106382978724</v>
      </c>
      <c r="H34" s="30">
        <v>9320.2</v>
      </c>
      <c r="I34" s="30">
        <v>9320.2</v>
      </c>
      <c r="J34" s="92">
        <v>0</v>
      </c>
      <c r="K34" s="30">
        <v>0</v>
      </c>
      <c r="L34" s="92">
        <v>0</v>
      </c>
      <c r="M34" s="30">
        <v>0</v>
      </c>
      <c r="N34" s="30">
        <v>0</v>
      </c>
      <c r="O34" s="92">
        <v>0</v>
      </c>
      <c r="P34" s="30">
        <v>0</v>
      </c>
      <c r="Q34" s="92">
        <v>0</v>
      </c>
      <c r="R34" s="33">
        <v>0</v>
      </c>
      <c r="S34" s="95">
        <v>0</v>
      </c>
      <c r="T34" s="24">
        <v>0</v>
      </c>
    </row>
    <row r="35" spans="1:20" s="52" customFormat="1" ht="27.75" customHeight="1">
      <c r="A35" s="69"/>
      <c r="B35" s="69"/>
      <c r="C35" s="70" t="s">
        <v>19</v>
      </c>
      <c r="D35" s="93" t="s">
        <v>155</v>
      </c>
      <c r="E35" s="30">
        <v>24270</v>
      </c>
      <c r="F35" s="30">
        <v>23863.48</v>
      </c>
      <c r="G35" s="121">
        <f t="shared" si="2"/>
        <v>0.9832501030078286</v>
      </c>
      <c r="H35" s="30">
        <v>23863.48</v>
      </c>
      <c r="I35" s="30">
        <v>23863.48</v>
      </c>
      <c r="J35" s="92">
        <v>0</v>
      </c>
      <c r="K35" s="30">
        <v>0</v>
      </c>
      <c r="L35" s="92">
        <v>0</v>
      </c>
      <c r="M35" s="30">
        <v>0</v>
      </c>
      <c r="N35" s="30">
        <v>0</v>
      </c>
      <c r="O35" s="92">
        <v>0</v>
      </c>
      <c r="P35" s="30">
        <v>0</v>
      </c>
      <c r="Q35" s="92">
        <v>0</v>
      </c>
      <c r="R35" s="33">
        <v>0</v>
      </c>
      <c r="S35" s="95">
        <v>0</v>
      </c>
      <c r="T35" s="24">
        <v>0</v>
      </c>
    </row>
    <row r="36" spans="1:20" s="52" customFormat="1" ht="20.25" customHeight="1">
      <c r="A36" s="69"/>
      <c r="B36" s="69"/>
      <c r="C36" s="70" t="s">
        <v>20</v>
      </c>
      <c r="D36" s="93" t="s">
        <v>156</v>
      </c>
      <c r="E36" s="30">
        <v>3830</v>
      </c>
      <c r="F36" s="30">
        <v>3734.15</v>
      </c>
      <c r="G36" s="121">
        <f t="shared" si="2"/>
        <v>0.9749738903394256</v>
      </c>
      <c r="H36" s="30">
        <v>3734.15</v>
      </c>
      <c r="I36" s="30">
        <v>3734.15</v>
      </c>
      <c r="J36" s="92">
        <v>0</v>
      </c>
      <c r="K36" s="30">
        <v>0</v>
      </c>
      <c r="L36" s="92">
        <v>0</v>
      </c>
      <c r="M36" s="30">
        <v>0</v>
      </c>
      <c r="N36" s="30">
        <v>0</v>
      </c>
      <c r="O36" s="92">
        <v>0</v>
      </c>
      <c r="P36" s="30">
        <v>0</v>
      </c>
      <c r="Q36" s="92">
        <v>0</v>
      </c>
      <c r="R36" s="33">
        <v>0</v>
      </c>
      <c r="S36" s="95">
        <v>0</v>
      </c>
      <c r="T36" s="24">
        <v>0</v>
      </c>
    </row>
    <row r="37" spans="1:20" s="52" customFormat="1" ht="21" customHeight="1">
      <c r="A37" s="69"/>
      <c r="B37" s="69"/>
      <c r="C37" s="70" t="s">
        <v>21</v>
      </c>
      <c r="D37" s="73" t="s">
        <v>157</v>
      </c>
      <c r="E37" s="30">
        <v>3500</v>
      </c>
      <c r="F37" s="30">
        <v>3500</v>
      </c>
      <c r="G37" s="121">
        <f t="shared" si="2"/>
        <v>1</v>
      </c>
      <c r="H37" s="30">
        <v>3500</v>
      </c>
      <c r="I37" s="30">
        <v>3500</v>
      </c>
      <c r="J37" s="92">
        <v>0</v>
      </c>
      <c r="K37" s="30">
        <v>0</v>
      </c>
      <c r="L37" s="92">
        <v>0</v>
      </c>
      <c r="M37" s="30">
        <v>0</v>
      </c>
      <c r="N37" s="30">
        <v>0</v>
      </c>
      <c r="O37" s="92">
        <v>0</v>
      </c>
      <c r="P37" s="30">
        <v>0</v>
      </c>
      <c r="Q37" s="92">
        <v>0</v>
      </c>
      <c r="R37" s="33">
        <v>0</v>
      </c>
      <c r="S37" s="95">
        <v>0</v>
      </c>
      <c r="T37" s="24">
        <v>0</v>
      </c>
    </row>
    <row r="38" spans="1:20" s="52" customFormat="1" ht="21" customHeight="1">
      <c r="A38" s="69"/>
      <c r="B38" s="69"/>
      <c r="C38" s="70" t="s">
        <v>22</v>
      </c>
      <c r="D38" s="73" t="s">
        <v>158</v>
      </c>
      <c r="E38" s="30">
        <v>320000</v>
      </c>
      <c r="F38" s="30">
        <v>319008.88</v>
      </c>
      <c r="G38" s="121">
        <f t="shared" si="2"/>
        <v>0.9969027500000001</v>
      </c>
      <c r="H38" s="30">
        <v>319008.88</v>
      </c>
      <c r="I38" s="30">
        <v>0</v>
      </c>
      <c r="J38" s="30">
        <v>319008.88</v>
      </c>
      <c r="K38" s="30">
        <v>0</v>
      </c>
      <c r="L38" s="92">
        <v>0</v>
      </c>
      <c r="M38" s="30">
        <v>0</v>
      </c>
      <c r="N38" s="30">
        <v>0</v>
      </c>
      <c r="O38" s="92">
        <v>0</v>
      </c>
      <c r="P38" s="30">
        <v>0</v>
      </c>
      <c r="Q38" s="92">
        <v>0</v>
      </c>
      <c r="R38" s="33">
        <v>0</v>
      </c>
      <c r="S38" s="95">
        <v>0</v>
      </c>
      <c r="T38" s="24">
        <v>0</v>
      </c>
    </row>
    <row r="39" spans="1:20" s="52" customFormat="1" ht="11.25" customHeight="1">
      <c r="A39" s="69"/>
      <c r="B39" s="69"/>
      <c r="C39" s="70" t="s">
        <v>29</v>
      </c>
      <c r="D39" s="73" t="s">
        <v>164</v>
      </c>
      <c r="E39" s="30">
        <v>7100</v>
      </c>
      <c r="F39" s="30">
        <v>5374.19</v>
      </c>
      <c r="G39" s="121">
        <f t="shared" si="2"/>
        <v>0.7569281690140844</v>
      </c>
      <c r="H39" s="30">
        <v>5374.19</v>
      </c>
      <c r="I39" s="30">
        <v>0</v>
      </c>
      <c r="J39" s="30">
        <v>5374.19</v>
      </c>
      <c r="K39" s="30">
        <v>0</v>
      </c>
      <c r="L39" s="92">
        <v>0</v>
      </c>
      <c r="M39" s="30">
        <v>0</v>
      </c>
      <c r="N39" s="30">
        <v>0</v>
      </c>
      <c r="O39" s="92">
        <v>0</v>
      </c>
      <c r="P39" s="30">
        <v>0</v>
      </c>
      <c r="Q39" s="92">
        <v>0</v>
      </c>
      <c r="R39" s="33">
        <v>0</v>
      </c>
      <c r="S39" s="95">
        <v>0</v>
      </c>
      <c r="T39" s="24">
        <v>0</v>
      </c>
    </row>
    <row r="40" spans="1:20" s="52" customFormat="1" ht="21" customHeight="1">
      <c r="A40" s="69"/>
      <c r="B40" s="69"/>
      <c r="C40" s="70" t="s">
        <v>23</v>
      </c>
      <c r="D40" s="73" t="s">
        <v>159</v>
      </c>
      <c r="E40" s="30">
        <v>200308.64</v>
      </c>
      <c r="F40" s="30">
        <v>198406.63</v>
      </c>
      <c r="G40" s="121">
        <f t="shared" si="2"/>
        <v>0.9905046032961933</v>
      </c>
      <c r="H40" s="30">
        <v>198406.63</v>
      </c>
      <c r="I40" s="30">
        <v>0</v>
      </c>
      <c r="J40" s="30">
        <v>198406.63</v>
      </c>
      <c r="K40" s="30">
        <v>0</v>
      </c>
      <c r="L40" s="92">
        <v>0</v>
      </c>
      <c r="M40" s="30">
        <v>0</v>
      </c>
      <c r="N40" s="30">
        <v>0</v>
      </c>
      <c r="O40" s="92">
        <v>0</v>
      </c>
      <c r="P40" s="30">
        <v>0</v>
      </c>
      <c r="Q40" s="92">
        <v>0</v>
      </c>
      <c r="R40" s="33">
        <v>0</v>
      </c>
      <c r="S40" s="95">
        <v>0</v>
      </c>
      <c r="T40" s="24">
        <v>0</v>
      </c>
    </row>
    <row r="41" spans="1:20" s="52" customFormat="1" ht="55.5" customHeight="1">
      <c r="A41" s="69"/>
      <c r="B41" s="69"/>
      <c r="C41" s="70" t="s">
        <v>30</v>
      </c>
      <c r="D41" s="73" t="s">
        <v>230</v>
      </c>
      <c r="E41" s="30">
        <v>3790.72</v>
      </c>
      <c r="F41" s="30">
        <v>3162.9</v>
      </c>
      <c r="G41" s="121">
        <f t="shared" si="2"/>
        <v>0.8343797484382914</v>
      </c>
      <c r="H41" s="30">
        <v>3162.9</v>
      </c>
      <c r="I41" s="30">
        <v>0</v>
      </c>
      <c r="J41" s="30">
        <v>3162.9</v>
      </c>
      <c r="K41" s="30">
        <v>0</v>
      </c>
      <c r="L41" s="92">
        <v>0</v>
      </c>
      <c r="M41" s="30">
        <v>0</v>
      </c>
      <c r="N41" s="30">
        <v>0</v>
      </c>
      <c r="O41" s="92">
        <v>0</v>
      </c>
      <c r="P41" s="30">
        <v>0</v>
      </c>
      <c r="Q41" s="92">
        <v>0</v>
      </c>
      <c r="R41" s="33">
        <v>0</v>
      </c>
      <c r="S41" s="95">
        <v>0</v>
      </c>
      <c r="T41" s="24">
        <v>0</v>
      </c>
    </row>
    <row r="42" spans="1:20" s="52" customFormat="1" ht="56.25" customHeight="1">
      <c r="A42" s="69"/>
      <c r="B42" s="69"/>
      <c r="C42" s="70" t="s">
        <v>31</v>
      </c>
      <c r="D42" s="73" t="s">
        <v>231</v>
      </c>
      <c r="E42" s="30">
        <v>1609.28</v>
      </c>
      <c r="F42" s="30">
        <v>1387.7</v>
      </c>
      <c r="G42" s="121">
        <f t="shared" si="2"/>
        <v>0.8623110956452575</v>
      </c>
      <c r="H42" s="30">
        <v>1387.7</v>
      </c>
      <c r="I42" s="30">
        <v>0</v>
      </c>
      <c r="J42" s="30">
        <v>1387.7</v>
      </c>
      <c r="K42" s="30">
        <v>0</v>
      </c>
      <c r="L42" s="92">
        <v>0</v>
      </c>
      <c r="M42" s="30">
        <v>0</v>
      </c>
      <c r="N42" s="30">
        <v>0</v>
      </c>
      <c r="O42" s="92">
        <v>0</v>
      </c>
      <c r="P42" s="30">
        <v>0</v>
      </c>
      <c r="Q42" s="92">
        <v>0</v>
      </c>
      <c r="R42" s="33">
        <v>0</v>
      </c>
      <c r="S42" s="95">
        <v>0</v>
      </c>
      <c r="T42" s="24">
        <v>0</v>
      </c>
    </row>
    <row r="43" spans="1:20" s="52" customFormat="1" ht="19.5" customHeight="1">
      <c r="A43" s="69"/>
      <c r="B43" s="69"/>
      <c r="C43" s="70" t="s">
        <v>32</v>
      </c>
      <c r="D43" s="73" t="s">
        <v>163</v>
      </c>
      <c r="E43" s="30">
        <v>6000</v>
      </c>
      <c r="F43" s="30">
        <v>3304.05</v>
      </c>
      <c r="G43" s="121">
        <f t="shared" si="2"/>
        <v>0.550675</v>
      </c>
      <c r="H43" s="30">
        <v>3304.05</v>
      </c>
      <c r="I43" s="30">
        <v>0</v>
      </c>
      <c r="J43" s="30">
        <v>3304.05</v>
      </c>
      <c r="K43" s="30">
        <v>0</v>
      </c>
      <c r="L43" s="92">
        <v>0</v>
      </c>
      <c r="M43" s="30">
        <v>0</v>
      </c>
      <c r="N43" s="30">
        <v>0</v>
      </c>
      <c r="O43" s="92">
        <v>0</v>
      </c>
      <c r="P43" s="30">
        <v>0</v>
      </c>
      <c r="Q43" s="92">
        <v>0</v>
      </c>
      <c r="R43" s="33">
        <v>0</v>
      </c>
      <c r="S43" s="95">
        <v>0</v>
      </c>
      <c r="T43" s="24">
        <v>0</v>
      </c>
    </row>
    <row r="44" spans="1:20" s="52" customFormat="1" ht="11.25" customHeight="1">
      <c r="A44" s="69"/>
      <c r="B44" s="69"/>
      <c r="C44" s="70" t="s">
        <v>14</v>
      </c>
      <c r="D44" s="73" t="s">
        <v>152</v>
      </c>
      <c r="E44" s="30">
        <v>8000</v>
      </c>
      <c r="F44" s="30">
        <v>5516.7</v>
      </c>
      <c r="G44" s="121">
        <f t="shared" si="2"/>
        <v>0.6895875</v>
      </c>
      <c r="H44" s="30">
        <v>5516.7</v>
      </c>
      <c r="I44" s="30">
        <v>0</v>
      </c>
      <c r="J44" s="30">
        <v>5516.7</v>
      </c>
      <c r="K44" s="30">
        <v>0</v>
      </c>
      <c r="L44" s="92">
        <v>0</v>
      </c>
      <c r="M44" s="30">
        <v>0</v>
      </c>
      <c r="N44" s="30">
        <v>0</v>
      </c>
      <c r="O44" s="92">
        <v>0</v>
      </c>
      <c r="P44" s="30">
        <v>0</v>
      </c>
      <c r="Q44" s="92">
        <v>0</v>
      </c>
      <c r="R44" s="33">
        <v>0</v>
      </c>
      <c r="S44" s="95">
        <v>0</v>
      </c>
      <c r="T44" s="24">
        <v>0</v>
      </c>
    </row>
    <row r="45" spans="1:20" s="52" customFormat="1" ht="30" customHeight="1">
      <c r="A45" s="69"/>
      <c r="B45" s="69"/>
      <c r="C45" s="70" t="s">
        <v>33</v>
      </c>
      <c r="D45" s="73" t="s">
        <v>165</v>
      </c>
      <c r="E45" s="30">
        <v>4191.36</v>
      </c>
      <c r="F45" s="30">
        <v>4191.36</v>
      </c>
      <c r="G45" s="121">
        <f t="shared" si="2"/>
        <v>1</v>
      </c>
      <c r="H45" s="30">
        <v>4191.36</v>
      </c>
      <c r="I45" s="30">
        <v>0</v>
      </c>
      <c r="J45" s="30">
        <v>4191.36</v>
      </c>
      <c r="K45" s="30">
        <v>0</v>
      </c>
      <c r="L45" s="92">
        <v>0</v>
      </c>
      <c r="M45" s="30">
        <v>0</v>
      </c>
      <c r="N45" s="30">
        <v>0</v>
      </c>
      <c r="O45" s="92">
        <v>0</v>
      </c>
      <c r="P45" s="30">
        <v>0</v>
      </c>
      <c r="Q45" s="92">
        <v>0</v>
      </c>
      <c r="R45" s="33">
        <v>0</v>
      </c>
      <c r="S45" s="95">
        <v>0</v>
      </c>
      <c r="T45" s="24">
        <v>0</v>
      </c>
    </row>
    <row r="46" spans="1:20" s="52" customFormat="1" ht="19.5" customHeight="1">
      <c r="A46" s="69"/>
      <c r="B46" s="69"/>
      <c r="C46" s="70" t="s">
        <v>15</v>
      </c>
      <c r="D46" s="73" t="s">
        <v>153</v>
      </c>
      <c r="E46" s="30">
        <v>3801744.24</v>
      </c>
      <c r="F46" s="30">
        <v>3415817.65</v>
      </c>
      <c r="G46" s="121">
        <f t="shared" si="2"/>
        <v>0.8984869666035187</v>
      </c>
      <c r="H46" s="30">
        <v>0</v>
      </c>
      <c r="I46" s="30">
        <v>0</v>
      </c>
      <c r="J46" s="92">
        <v>0</v>
      </c>
      <c r="K46" s="30">
        <v>0</v>
      </c>
      <c r="L46" s="92">
        <v>0</v>
      </c>
      <c r="M46" s="30">
        <v>0</v>
      </c>
      <c r="N46" s="30">
        <v>0</v>
      </c>
      <c r="O46" s="92">
        <v>0</v>
      </c>
      <c r="P46" s="30">
        <v>3415817.65</v>
      </c>
      <c r="Q46" s="30">
        <v>3415817.65</v>
      </c>
      <c r="R46" s="33">
        <v>0</v>
      </c>
      <c r="S46" s="95">
        <v>0</v>
      </c>
      <c r="T46" s="24">
        <v>0</v>
      </c>
    </row>
    <row r="47" spans="1:20" s="52" customFormat="1" ht="27.75" customHeight="1">
      <c r="A47" s="69"/>
      <c r="B47" s="69"/>
      <c r="C47" s="74" t="s">
        <v>34</v>
      </c>
      <c r="D47" s="88" t="s">
        <v>166</v>
      </c>
      <c r="E47" s="30">
        <v>57996</v>
      </c>
      <c r="F47" s="30">
        <v>57796</v>
      </c>
      <c r="G47" s="121">
        <f t="shared" si="2"/>
        <v>0.9965514863094006</v>
      </c>
      <c r="H47" s="30">
        <v>0</v>
      </c>
      <c r="I47" s="30">
        <v>0</v>
      </c>
      <c r="J47" s="92">
        <v>0</v>
      </c>
      <c r="K47" s="30">
        <v>0</v>
      </c>
      <c r="L47" s="92">
        <v>0</v>
      </c>
      <c r="M47" s="30">
        <v>0</v>
      </c>
      <c r="N47" s="30">
        <v>0</v>
      </c>
      <c r="O47" s="92">
        <v>0</v>
      </c>
      <c r="P47" s="30">
        <v>57796</v>
      </c>
      <c r="Q47" s="30">
        <v>57796</v>
      </c>
      <c r="R47" s="33">
        <v>0</v>
      </c>
      <c r="S47" s="95">
        <v>0</v>
      </c>
      <c r="T47" s="24">
        <v>0</v>
      </c>
    </row>
    <row r="48" spans="1:20" s="52" customFormat="1" ht="18" customHeight="1">
      <c r="A48" s="69" t="s">
        <v>35</v>
      </c>
      <c r="B48" s="69"/>
      <c r="C48" s="70"/>
      <c r="D48" s="72" t="s">
        <v>111</v>
      </c>
      <c r="E48" s="30">
        <f aca="true" t="shared" si="7" ref="E48:T48">E49</f>
        <v>214886</v>
      </c>
      <c r="F48" s="30">
        <f t="shared" si="7"/>
        <v>192687.13</v>
      </c>
      <c r="G48" s="121">
        <f t="shared" si="2"/>
        <v>0.8966946660089536</v>
      </c>
      <c r="H48" s="30">
        <f t="shared" si="7"/>
        <v>74046.62</v>
      </c>
      <c r="I48" s="30">
        <f t="shared" si="7"/>
        <v>0</v>
      </c>
      <c r="J48" s="30">
        <f t="shared" si="7"/>
        <v>74046.62</v>
      </c>
      <c r="K48" s="30">
        <f t="shared" si="7"/>
        <v>0</v>
      </c>
      <c r="L48" s="30">
        <f t="shared" si="7"/>
        <v>0</v>
      </c>
      <c r="M48" s="30">
        <f t="shared" si="7"/>
        <v>0</v>
      </c>
      <c r="N48" s="30">
        <f t="shared" si="7"/>
        <v>0</v>
      </c>
      <c r="O48" s="30">
        <f t="shared" si="7"/>
        <v>0</v>
      </c>
      <c r="P48" s="30">
        <f t="shared" si="7"/>
        <v>118640.51</v>
      </c>
      <c r="Q48" s="30">
        <f t="shared" si="7"/>
        <v>118640.51</v>
      </c>
      <c r="R48" s="30">
        <f t="shared" si="7"/>
        <v>0</v>
      </c>
      <c r="S48" s="30">
        <f t="shared" si="7"/>
        <v>0</v>
      </c>
      <c r="T48" s="30">
        <f t="shared" si="7"/>
        <v>0</v>
      </c>
    </row>
    <row r="49" spans="1:20" s="52" customFormat="1" ht="18.75" customHeight="1">
      <c r="A49" s="69"/>
      <c r="B49" s="69" t="s">
        <v>36</v>
      </c>
      <c r="C49" s="70"/>
      <c r="D49" s="72" t="s">
        <v>112</v>
      </c>
      <c r="E49" s="30">
        <f>E50+E51+E52+E53+E54</f>
        <v>214886</v>
      </c>
      <c r="F49" s="30">
        <f aca="true" t="shared" si="8" ref="F49:T49">F50+F51+F52+F53+F54</f>
        <v>192687.13</v>
      </c>
      <c r="G49" s="121">
        <f t="shared" si="2"/>
        <v>0.8966946660089536</v>
      </c>
      <c r="H49" s="30">
        <f t="shared" si="8"/>
        <v>74046.62</v>
      </c>
      <c r="I49" s="30">
        <f t="shared" si="8"/>
        <v>0</v>
      </c>
      <c r="J49" s="30">
        <f t="shared" si="8"/>
        <v>74046.62</v>
      </c>
      <c r="K49" s="30">
        <f t="shared" si="8"/>
        <v>0</v>
      </c>
      <c r="L49" s="30">
        <f t="shared" si="8"/>
        <v>0</v>
      </c>
      <c r="M49" s="30">
        <f t="shared" si="8"/>
        <v>0</v>
      </c>
      <c r="N49" s="30">
        <f t="shared" si="8"/>
        <v>0</v>
      </c>
      <c r="O49" s="30">
        <f t="shared" si="8"/>
        <v>0</v>
      </c>
      <c r="P49" s="30">
        <f t="shared" si="8"/>
        <v>118640.51</v>
      </c>
      <c r="Q49" s="30">
        <f t="shared" si="8"/>
        <v>118640.51</v>
      </c>
      <c r="R49" s="30">
        <f t="shared" si="8"/>
        <v>0</v>
      </c>
      <c r="S49" s="30">
        <f t="shared" si="8"/>
        <v>0</v>
      </c>
      <c r="T49" s="30">
        <f t="shared" si="8"/>
        <v>0</v>
      </c>
    </row>
    <row r="50" spans="1:21" s="52" customFormat="1" ht="21" customHeight="1">
      <c r="A50" s="69"/>
      <c r="B50" s="69"/>
      <c r="C50" s="70" t="s">
        <v>22</v>
      </c>
      <c r="D50" s="73" t="s">
        <v>158</v>
      </c>
      <c r="E50" s="30">
        <v>22000</v>
      </c>
      <c r="F50" s="30">
        <v>16671.1</v>
      </c>
      <c r="G50" s="121">
        <f t="shared" si="2"/>
        <v>0.7577772727272727</v>
      </c>
      <c r="H50" s="30">
        <v>16671.1</v>
      </c>
      <c r="I50" s="30">
        <v>0</v>
      </c>
      <c r="J50" s="30">
        <v>16671.1</v>
      </c>
      <c r="K50" s="30">
        <v>0</v>
      </c>
      <c r="L50" s="92">
        <v>0</v>
      </c>
      <c r="M50" s="30">
        <v>0</v>
      </c>
      <c r="N50" s="30">
        <v>0</v>
      </c>
      <c r="O50" s="92">
        <v>0</v>
      </c>
      <c r="P50" s="30">
        <v>0</v>
      </c>
      <c r="Q50" s="92">
        <v>0</v>
      </c>
      <c r="R50" s="33">
        <v>0</v>
      </c>
      <c r="S50" s="95">
        <v>0</v>
      </c>
      <c r="T50" s="24">
        <v>0</v>
      </c>
      <c r="U50" s="56"/>
    </row>
    <row r="51" spans="1:21" s="52" customFormat="1" ht="11.25" customHeight="1">
      <c r="A51" s="69"/>
      <c r="B51" s="69"/>
      <c r="C51" s="70" t="s">
        <v>29</v>
      </c>
      <c r="D51" s="73" t="s">
        <v>164</v>
      </c>
      <c r="E51" s="30">
        <v>20000</v>
      </c>
      <c r="F51" s="30">
        <v>14981.9</v>
      </c>
      <c r="G51" s="121">
        <f t="shared" si="2"/>
        <v>0.749095</v>
      </c>
      <c r="H51" s="30">
        <v>14981.9</v>
      </c>
      <c r="I51" s="30">
        <v>0</v>
      </c>
      <c r="J51" s="30">
        <v>14981.9</v>
      </c>
      <c r="K51" s="30">
        <v>0</v>
      </c>
      <c r="L51" s="92">
        <v>0</v>
      </c>
      <c r="M51" s="30">
        <v>0</v>
      </c>
      <c r="N51" s="30">
        <v>0</v>
      </c>
      <c r="O51" s="92">
        <v>0</v>
      </c>
      <c r="P51" s="30">
        <v>0</v>
      </c>
      <c r="Q51" s="92">
        <v>0</v>
      </c>
      <c r="R51" s="33">
        <v>0</v>
      </c>
      <c r="S51" s="95">
        <v>0</v>
      </c>
      <c r="T51" s="24">
        <v>0</v>
      </c>
      <c r="U51" s="56"/>
    </row>
    <row r="52" spans="1:21" s="52" customFormat="1" ht="20.25" customHeight="1">
      <c r="A52" s="69"/>
      <c r="B52" s="69"/>
      <c r="C52" s="70" t="s">
        <v>23</v>
      </c>
      <c r="D52" s="73" t="s">
        <v>159</v>
      </c>
      <c r="E52" s="30">
        <v>44000</v>
      </c>
      <c r="F52" s="30">
        <v>42393.62</v>
      </c>
      <c r="G52" s="121">
        <f t="shared" si="2"/>
        <v>0.9634913636363637</v>
      </c>
      <c r="H52" s="30">
        <v>42393.62</v>
      </c>
      <c r="I52" s="30">
        <v>0</v>
      </c>
      <c r="J52" s="30">
        <v>42393.62</v>
      </c>
      <c r="K52" s="30">
        <v>0</v>
      </c>
      <c r="L52" s="92">
        <v>0</v>
      </c>
      <c r="M52" s="30">
        <v>0</v>
      </c>
      <c r="N52" s="30">
        <v>0</v>
      </c>
      <c r="O52" s="92">
        <v>0</v>
      </c>
      <c r="P52" s="30">
        <v>0</v>
      </c>
      <c r="Q52" s="92">
        <v>0</v>
      </c>
      <c r="R52" s="33">
        <v>0</v>
      </c>
      <c r="S52" s="95">
        <v>0</v>
      </c>
      <c r="T52" s="24">
        <v>0</v>
      </c>
      <c r="U52" s="56"/>
    </row>
    <row r="53" spans="1:21" s="52" customFormat="1" ht="38.25" customHeight="1">
      <c r="A53" s="69"/>
      <c r="B53" s="69"/>
      <c r="C53" s="70" t="s">
        <v>212</v>
      </c>
      <c r="D53" s="88" t="s">
        <v>213</v>
      </c>
      <c r="E53" s="30">
        <v>86</v>
      </c>
      <c r="F53" s="30">
        <v>0</v>
      </c>
      <c r="G53" s="121">
        <f t="shared" si="2"/>
        <v>0</v>
      </c>
      <c r="H53" s="30">
        <v>0</v>
      </c>
      <c r="I53" s="30">
        <v>0</v>
      </c>
      <c r="J53" s="92">
        <v>0</v>
      </c>
      <c r="K53" s="30">
        <v>0</v>
      </c>
      <c r="L53" s="92">
        <v>0</v>
      </c>
      <c r="M53" s="30">
        <v>0</v>
      </c>
      <c r="N53" s="30">
        <v>0</v>
      </c>
      <c r="O53" s="92">
        <v>0</v>
      </c>
      <c r="P53" s="30">
        <v>0</v>
      </c>
      <c r="Q53" s="92">
        <v>0</v>
      </c>
      <c r="R53" s="33">
        <v>0</v>
      </c>
      <c r="S53" s="95">
        <v>0</v>
      </c>
      <c r="T53" s="24">
        <v>0</v>
      </c>
      <c r="U53" s="56"/>
    </row>
    <row r="54" spans="1:21" s="52" customFormat="1" ht="20.25" customHeight="1">
      <c r="A54" s="69"/>
      <c r="B54" s="69"/>
      <c r="C54" s="70" t="s">
        <v>15</v>
      </c>
      <c r="D54" s="73" t="s">
        <v>153</v>
      </c>
      <c r="E54" s="30">
        <v>128800</v>
      </c>
      <c r="F54" s="30">
        <v>118640.51</v>
      </c>
      <c r="G54" s="121">
        <f t="shared" si="2"/>
        <v>0.9211219720496894</v>
      </c>
      <c r="H54" s="30">
        <v>0</v>
      </c>
      <c r="I54" s="30">
        <v>0</v>
      </c>
      <c r="J54" s="92">
        <v>0</v>
      </c>
      <c r="K54" s="30">
        <v>0</v>
      </c>
      <c r="L54" s="92">
        <v>0</v>
      </c>
      <c r="M54" s="30">
        <v>0</v>
      </c>
      <c r="N54" s="30">
        <v>0</v>
      </c>
      <c r="O54" s="92">
        <v>0</v>
      </c>
      <c r="P54" s="30">
        <v>118640.51</v>
      </c>
      <c r="Q54" s="30">
        <v>118640.51</v>
      </c>
      <c r="R54" s="33">
        <v>0</v>
      </c>
      <c r="S54" s="95">
        <v>0</v>
      </c>
      <c r="T54" s="24">
        <v>0</v>
      </c>
      <c r="U54" s="56"/>
    </row>
    <row r="55" spans="1:21" s="52" customFormat="1" ht="20.25" customHeight="1">
      <c r="A55" s="69" t="s">
        <v>38</v>
      </c>
      <c r="B55" s="69"/>
      <c r="C55" s="70"/>
      <c r="D55" s="72" t="s">
        <v>113</v>
      </c>
      <c r="E55" s="30">
        <f aca="true" t="shared" si="9" ref="E55:T55">E56+E58</f>
        <v>47500</v>
      </c>
      <c r="F55" s="30">
        <f>F56+F58</f>
        <v>25566.01</v>
      </c>
      <c r="G55" s="121">
        <f t="shared" si="2"/>
        <v>0.5382317894736842</v>
      </c>
      <c r="H55" s="30">
        <f t="shared" si="9"/>
        <v>25566.01</v>
      </c>
      <c r="I55" s="30">
        <f t="shared" si="9"/>
        <v>0</v>
      </c>
      <c r="J55" s="30">
        <f t="shared" si="9"/>
        <v>25566.01</v>
      </c>
      <c r="K55" s="30">
        <f t="shared" si="9"/>
        <v>0</v>
      </c>
      <c r="L55" s="30">
        <f t="shared" si="9"/>
        <v>0</v>
      </c>
      <c r="M55" s="30">
        <f t="shared" si="9"/>
        <v>0</v>
      </c>
      <c r="N55" s="30">
        <f t="shared" si="9"/>
        <v>0</v>
      </c>
      <c r="O55" s="30">
        <f t="shared" si="9"/>
        <v>0</v>
      </c>
      <c r="P55" s="30">
        <f t="shared" si="9"/>
        <v>0</v>
      </c>
      <c r="Q55" s="30">
        <f t="shared" si="9"/>
        <v>0</v>
      </c>
      <c r="R55" s="30">
        <f t="shared" si="9"/>
        <v>0</v>
      </c>
      <c r="S55" s="30">
        <f t="shared" si="9"/>
        <v>0</v>
      </c>
      <c r="T55" s="30">
        <f t="shared" si="9"/>
        <v>0</v>
      </c>
      <c r="U55" s="56"/>
    </row>
    <row r="56" spans="1:21" s="52" customFormat="1" ht="27.75" customHeight="1">
      <c r="A56" s="69"/>
      <c r="B56" s="69" t="s">
        <v>39</v>
      </c>
      <c r="C56" s="70"/>
      <c r="D56" s="72" t="s">
        <v>114</v>
      </c>
      <c r="E56" s="34">
        <f aca="true" t="shared" si="10" ref="E56:T56">E57</f>
        <v>45000</v>
      </c>
      <c r="F56" s="34">
        <f t="shared" si="10"/>
        <v>25350</v>
      </c>
      <c r="G56" s="121">
        <f t="shared" si="2"/>
        <v>0.5633333333333334</v>
      </c>
      <c r="H56" s="30">
        <f t="shared" si="10"/>
        <v>25350</v>
      </c>
      <c r="I56" s="30">
        <f t="shared" si="10"/>
        <v>0</v>
      </c>
      <c r="J56" s="30">
        <f t="shared" si="10"/>
        <v>25350</v>
      </c>
      <c r="K56" s="30">
        <f t="shared" si="10"/>
        <v>0</v>
      </c>
      <c r="L56" s="30">
        <f t="shared" si="10"/>
        <v>0</v>
      </c>
      <c r="M56" s="30">
        <f t="shared" si="10"/>
        <v>0</v>
      </c>
      <c r="N56" s="30">
        <f t="shared" si="10"/>
        <v>0</v>
      </c>
      <c r="O56" s="34">
        <f t="shared" si="10"/>
        <v>0</v>
      </c>
      <c r="P56" s="30">
        <f t="shared" si="10"/>
        <v>0</v>
      </c>
      <c r="Q56" s="30">
        <f t="shared" si="10"/>
        <v>0</v>
      </c>
      <c r="R56" s="30">
        <f t="shared" si="10"/>
        <v>0</v>
      </c>
      <c r="S56" s="34">
        <f t="shared" si="10"/>
        <v>0</v>
      </c>
      <c r="T56" s="30">
        <f t="shared" si="10"/>
        <v>0</v>
      </c>
      <c r="U56" s="56"/>
    </row>
    <row r="57" spans="1:21" s="52" customFormat="1" ht="21" customHeight="1">
      <c r="A57" s="69"/>
      <c r="B57" s="69"/>
      <c r="C57" s="70" t="s">
        <v>23</v>
      </c>
      <c r="D57" s="73" t="s">
        <v>159</v>
      </c>
      <c r="E57" s="30">
        <v>45000</v>
      </c>
      <c r="F57" s="30">
        <v>25350</v>
      </c>
      <c r="G57" s="121">
        <f t="shared" si="2"/>
        <v>0.5633333333333334</v>
      </c>
      <c r="H57" s="30">
        <v>25350</v>
      </c>
      <c r="I57" s="30">
        <v>0</v>
      </c>
      <c r="J57" s="30">
        <v>25350</v>
      </c>
      <c r="K57" s="30">
        <v>0</v>
      </c>
      <c r="L57" s="92">
        <v>0</v>
      </c>
      <c r="M57" s="30">
        <v>0</v>
      </c>
      <c r="N57" s="30">
        <v>0</v>
      </c>
      <c r="O57" s="92">
        <v>0</v>
      </c>
      <c r="P57" s="30">
        <v>0</v>
      </c>
      <c r="Q57" s="92">
        <v>0</v>
      </c>
      <c r="R57" s="33">
        <v>0</v>
      </c>
      <c r="S57" s="95">
        <v>0</v>
      </c>
      <c r="T57" s="24">
        <v>0</v>
      </c>
      <c r="U57" s="56"/>
    </row>
    <row r="58" spans="1:21" s="52" customFormat="1" ht="11.25" customHeight="1">
      <c r="A58" s="69"/>
      <c r="B58" s="69" t="s">
        <v>40</v>
      </c>
      <c r="C58" s="70"/>
      <c r="D58" s="72" t="s">
        <v>115</v>
      </c>
      <c r="E58" s="30">
        <f aca="true" t="shared" si="11" ref="E58:T58">E59+E60</f>
        <v>2500</v>
      </c>
      <c r="F58" s="30">
        <f>F59+F60</f>
        <v>216.01</v>
      </c>
      <c r="G58" s="121">
        <f t="shared" si="2"/>
        <v>0.086404</v>
      </c>
      <c r="H58" s="30">
        <f t="shared" si="11"/>
        <v>216.01</v>
      </c>
      <c r="I58" s="30">
        <f t="shared" si="11"/>
        <v>0</v>
      </c>
      <c r="J58" s="30">
        <f t="shared" si="11"/>
        <v>216.01</v>
      </c>
      <c r="K58" s="30">
        <f t="shared" si="11"/>
        <v>0</v>
      </c>
      <c r="L58" s="30">
        <f t="shared" si="11"/>
        <v>0</v>
      </c>
      <c r="M58" s="30">
        <f t="shared" si="11"/>
        <v>0</v>
      </c>
      <c r="N58" s="30">
        <f t="shared" si="11"/>
        <v>0</v>
      </c>
      <c r="O58" s="30">
        <f t="shared" si="11"/>
        <v>0</v>
      </c>
      <c r="P58" s="30">
        <f t="shared" si="11"/>
        <v>0</v>
      </c>
      <c r="Q58" s="30">
        <f t="shared" si="11"/>
        <v>0</v>
      </c>
      <c r="R58" s="30">
        <f t="shared" si="11"/>
        <v>0</v>
      </c>
      <c r="S58" s="30">
        <f t="shared" si="11"/>
        <v>0</v>
      </c>
      <c r="T58" s="30">
        <f t="shared" si="11"/>
        <v>0</v>
      </c>
      <c r="U58" s="56"/>
    </row>
    <row r="59" spans="1:21" s="52" customFormat="1" ht="20.25" customHeight="1">
      <c r="A59" s="69"/>
      <c r="B59" s="69"/>
      <c r="C59" s="70" t="s">
        <v>22</v>
      </c>
      <c r="D59" s="73" t="s">
        <v>158</v>
      </c>
      <c r="E59" s="30">
        <v>1500</v>
      </c>
      <c r="F59" s="30">
        <v>216.01</v>
      </c>
      <c r="G59" s="121">
        <f t="shared" si="2"/>
        <v>0.14400666666666667</v>
      </c>
      <c r="H59" s="30">
        <v>216.01</v>
      </c>
      <c r="I59" s="30">
        <v>0</v>
      </c>
      <c r="J59" s="30">
        <v>216.01</v>
      </c>
      <c r="K59" s="30">
        <v>0</v>
      </c>
      <c r="L59" s="92">
        <v>0</v>
      </c>
      <c r="M59" s="30">
        <v>0</v>
      </c>
      <c r="N59" s="30">
        <v>0</v>
      </c>
      <c r="O59" s="92">
        <v>0</v>
      </c>
      <c r="P59" s="30">
        <v>0</v>
      </c>
      <c r="Q59" s="92">
        <v>0</v>
      </c>
      <c r="R59" s="33">
        <v>0</v>
      </c>
      <c r="S59" s="95">
        <v>0</v>
      </c>
      <c r="T59" s="24">
        <v>0</v>
      </c>
      <c r="U59" s="56"/>
    </row>
    <row r="60" spans="1:21" s="52" customFormat="1" ht="20.25" customHeight="1">
      <c r="A60" s="69"/>
      <c r="B60" s="69"/>
      <c r="C60" s="74" t="s">
        <v>23</v>
      </c>
      <c r="D60" s="73" t="s">
        <v>159</v>
      </c>
      <c r="E60" s="30">
        <v>1000</v>
      </c>
      <c r="F60" s="30">
        <v>0</v>
      </c>
      <c r="G60" s="121">
        <f t="shared" si="2"/>
        <v>0</v>
      </c>
      <c r="H60" s="30">
        <v>0</v>
      </c>
      <c r="I60" s="30">
        <v>0</v>
      </c>
      <c r="J60" s="30">
        <v>0</v>
      </c>
      <c r="K60" s="92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96">
        <v>0</v>
      </c>
      <c r="R60" s="33">
        <v>0</v>
      </c>
      <c r="S60" s="95">
        <v>0</v>
      </c>
      <c r="T60" s="24">
        <v>0</v>
      </c>
      <c r="U60" s="56"/>
    </row>
    <row r="61" spans="1:21" s="52" customFormat="1" ht="17.25" customHeight="1">
      <c r="A61" s="69" t="s">
        <v>41</v>
      </c>
      <c r="B61" s="69"/>
      <c r="C61" s="69"/>
      <c r="D61" s="72" t="s">
        <v>116</v>
      </c>
      <c r="E61" s="30">
        <f>E62+E68+E74+E95+E102</f>
        <v>2277539.04</v>
      </c>
      <c r="F61" s="30">
        <f aca="true" t="shared" si="12" ref="F61:T61">F62+F68+F74+F95+F102</f>
        <v>2053658.84</v>
      </c>
      <c r="G61" s="121">
        <f t="shared" si="2"/>
        <v>0.9017008288033561</v>
      </c>
      <c r="H61" s="30">
        <f t="shared" si="12"/>
        <v>1997986.06</v>
      </c>
      <c r="I61" s="30">
        <f t="shared" si="12"/>
        <v>1430540.6500000001</v>
      </c>
      <c r="J61" s="30">
        <f t="shared" si="12"/>
        <v>427170.99</v>
      </c>
      <c r="K61" s="30">
        <f t="shared" si="12"/>
        <v>653.04</v>
      </c>
      <c r="L61" s="30">
        <f t="shared" si="12"/>
        <v>139621.38</v>
      </c>
      <c r="M61" s="30">
        <f t="shared" si="12"/>
        <v>0</v>
      </c>
      <c r="N61" s="30">
        <f t="shared" si="12"/>
        <v>0</v>
      </c>
      <c r="O61" s="30">
        <f t="shared" si="12"/>
        <v>0</v>
      </c>
      <c r="P61" s="30">
        <f t="shared" si="12"/>
        <v>55672.78</v>
      </c>
      <c r="Q61" s="30">
        <f t="shared" si="12"/>
        <v>55672.78</v>
      </c>
      <c r="R61" s="30">
        <f t="shared" si="12"/>
        <v>0</v>
      </c>
      <c r="S61" s="30">
        <f t="shared" si="12"/>
        <v>0</v>
      </c>
      <c r="T61" s="30">
        <f t="shared" si="12"/>
        <v>0</v>
      </c>
      <c r="U61" s="56"/>
    </row>
    <row r="62" spans="1:21" s="52" customFormat="1" ht="11.25" customHeight="1">
      <c r="A62" s="69"/>
      <c r="B62" s="69" t="s">
        <v>42</v>
      </c>
      <c r="C62" s="70"/>
      <c r="D62" s="72" t="s">
        <v>117</v>
      </c>
      <c r="E62" s="30">
        <f aca="true" t="shared" si="13" ref="E62:T62">E63+E64+E65+E66+E67</f>
        <v>169214</v>
      </c>
      <c r="F62" s="30">
        <f>F63+F64+F65+F66+F67</f>
        <v>169214</v>
      </c>
      <c r="G62" s="121">
        <f t="shared" si="2"/>
        <v>1</v>
      </c>
      <c r="H62" s="30">
        <f t="shared" si="13"/>
        <v>169214</v>
      </c>
      <c r="I62" s="30">
        <f>I63+I64+I65+I66+I67</f>
        <v>164214</v>
      </c>
      <c r="J62" s="30">
        <f>J63+J64+J65+J66+J67</f>
        <v>5000</v>
      </c>
      <c r="K62" s="30">
        <f t="shared" si="13"/>
        <v>0</v>
      </c>
      <c r="L62" s="30">
        <f t="shared" si="13"/>
        <v>0</v>
      </c>
      <c r="M62" s="30">
        <f t="shared" si="13"/>
        <v>0</v>
      </c>
      <c r="N62" s="30">
        <f t="shared" si="13"/>
        <v>0</v>
      </c>
      <c r="O62" s="30">
        <f t="shared" si="13"/>
        <v>0</v>
      </c>
      <c r="P62" s="30">
        <f t="shared" si="13"/>
        <v>0</v>
      </c>
      <c r="Q62" s="30">
        <f t="shared" si="13"/>
        <v>0</v>
      </c>
      <c r="R62" s="30">
        <f t="shared" si="13"/>
        <v>0</v>
      </c>
      <c r="S62" s="30">
        <f t="shared" si="13"/>
        <v>0</v>
      </c>
      <c r="T62" s="30">
        <f t="shared" si="13"/>
        <v>0</v>
      </c>
      <c r="U62" s="56"/>
    </row>
    <row r="63" spans="1:21" s="52" customFormat="1" ht="19.5" customHeight="1">
      <c r="A63" s="69"/>
      <c r="B63" s="69"/>
      <c r="C63" s="70" t="s">
        <v>27</v>
      </c>
      <c r="D63" s="73" t="s">
        <v>161</v>
      </c>
      <c r="E63" s="30">
        <v>129514</v>
      </c>
      <c r="F63" s="30">
        <v>129514</v>
      </c>
      <c r="G63" s="121">
        <f t="shared" si="2"/>
        <v>1</v>
      </c>
      <c r="H63" s="30">
        <v>129514</v>
      </c>
      <c r="I63" s="30">
        <v>129514</v>
      </c>
      <c r="J63" s="30">
        <v>0</v>
      </c>
      <c r="K63" s="92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96">
        <v>0</v>
      </c>
      <c r="R63" s="33">
        <v>0</v>
      </c>
      <c r="S63" s="95">
        <v>0</v>
      </c>
      <c r="T63" s="24">
        <v>0</v>
      </c>
      <c r="U63" s="56"/>
    </row>
    <row r="64" spans="1:21" s="52" customFormat="1" ht="19.5" customHeight="1">
      <c r="A64" s="69"/>
      <c r="B64" s="69"/>
      <c r="C64" s="70" t="s">
        <v>28</v>
      </c>
      <c r="D64" s="93" t="s">
        <v>162</v>
      </c>
      <c r="E64" s="30">
        <v>10000</v>
      </c>
      <c r="F64" s="30">
        <v>10000</v>
      </c>
      <c r="G64" s="121">
        <f t="shared" si="2"/>
        <v>1</v>
      </c>
      <c r="H64" s="30">
        <v>10000</v>
      </c>
      <c r="I64" s="30">
        <v>10000</v>
      </c>
      <c r="J64" s="30">
        <v>0</v>
      </c>
      <c r="K64" s="92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96">
        <v>0</v>
      </c>
      <c r="R64" s="33">
        <v>0</v>
      </c>
      <c r="S64" s="95">
        <v>0</v>
      </c>
      <c r="T64" s="24">
        <v>0</v>
      </c>
      <c r="U64" s="56"/>
    </row>
    <row r="65" spans="1:21" s="52" customFormat="1" ht="29.25" customHeight="1">
      <c r="A65" s="69"/>
      <c r="B65" s="69"/>
      <c r="C65" s="70" t="s">
        <v>19</v>
      </c>
      <c r="D65" s="93" t="s">
        <v>155</v>
      </c>
      <c r="E65" s="30">
        <v>21300</v>
      </c>
      <c r="F65" s="30">
        <v>21300</v>
      </c>
      <c r="G65" s="121">
        <f t="shared" si="2"/>
        <v>1</v>
      </c>
      <c r="H65" s="30">
        <v>21300</v>
      </c>
      <c r="I65" s="30">
        <v>21300</v>
      </c>
      <c r="J65" s="30">
        <v>0</v>
      </c>
      <c r="K65" s="92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96">
        <v>0</v>
      </c>
      <c r="R65" s="33">
        <v>0</v>
      </c>
      <c r="S65" s="95">
        <v>0</v>
      </c>
      <c r="T65" s="24">
        <v>0</v>
      </c>
      <c r="U65" s="56"/>
    </row>
    <row r="66" spans="1:20" s="52" customFormat="1" ht="20.25" customHeight="1">
      <c r="A66" s="69"/>
      <c r="B66" s="69"/>
      <c r="C66" s="70" t="s">
        <v>20</v>
      </c>
      <c r="D66" s="93" t="s">
        <v>156</v>
      </c>
      <c r="E66" s="30">
        <v>3400</v>
      </c>
      <c r="F66" s="30">
        <v>3400</v>
      </c>
      <c r="G66" s="121">
        <f t="shared" si="2"/>
        <v>1</v>
      </c>
      <c r="H66" s="30">
        <v>3400</v>
      </c>
      <c r="I66" s="30">
        <v>3400</v>
      </c>
      <c r="J66" s="30">
        <v>0</v>
      </c>
      <c r="K66" s="92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96">
        <v>0</v>
      </c>
      <c r="R66" s="33">
        <v>0</v>
      </c>
      <c r="S66" s="100">
        <v>0</v>
      </c>
      <c r="T66" s="97">
        <v>0</v>
      </c>
    </row>
    <row r="67" spans="1:20" s="52" customFormat="1" ht="21" customHeight="1">
      <c r="A67" s="69"/>
      <c r="B67" s="69"/>
      <c r="C67" s="70" t="s">
        <v>22</v>
      </c>
      <c r="D67" s="73" t="s">
        <v>158</v>
      </c>
      <c r="E67" s="30">
        <v>5000</v>
      </c>
      <c r="F67" s="30">
        <v>5000</v>
      </c>
      <c r="G67" s="121">
        <f t="shared" si="2"/>
        <v>1</v>
      </c>
      <c r="H67" s="30">
        <v>5000</v>
      </c>
      <c r="I67" s="30">
        <v>0</v>
      </c>
      <c r="J67" s="30">
        <v>5000</v>
      </c>
      <c r="K67" s="92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96">
        <v>0</v>
      </c>
      <c r="R67" s="33">
        <v>0</v>
      </c>
      <c r="S67" s="95">
        <v>0</v>
      </c>
      <c r="T67" s="24">
        <v>0</v>
      </c>
    </row>
    <row r="68" spans="1:20" s="52" customFormat="1" ht="11.25" customHeight="1">
      <c r="A68" s="69"/>
      <c r="B68" s="69" t="s">
        <v>43</v>
      </c>
      <c r="C68" s="70"/>
      <c r="D68" s="75" t="s">
        <v>183</v>
      </c>
      <c r="E68" s="30">
        <f>E69+E70+E71+E72+E73</f>
        <v>128500</v>
      </c>
      <c r="F68" s="30">
        <f>F69+F70+F71+F72+F73</f>
        <v>117045.31</v>
      </c>
      <c r="G68" s="121">
        <f t="shared" si="2"/>
        <v>0.9108584435797665</v>
      </c>
      <c r="H68" s="30">
        <f aca="true" t="shared" si="14" ref="H68:T68">H69+H70+H71+H72+H73</f>
        <v>117045.31</v>
      </c>
      <c r="I68" s="30">
        <f t="shared" si="14"/>
        <v>0</v>
      </c>
      <c r="J68" s="30">
        <f t="shared" si="14"/>
        <v>12549.31</v>
      </c>
      <c r="K68" s="30">
        <f t="shared" si="14"/>
        <v>0</v>
      </c>
      <c r="L68" s="30">
        <f t="shared" si="14"/>
        <v>104496</v>
      </c>
      <c r="M68" s="30">
        <f t="shared" si="14"/>
        <v>0</v>
      </c>
      <c r="N68" s="30">
        <f t="shared" si="14"/>
        <v>0</v>
      </c>
      <c r="O68" s="30">
        <f t="shared" si="14"/>
        <v>0</v>
      </c>
      <c r="P68" s="30">
        <f t="shared" si="14"/>
        <v>0</v>
      </c>
      <c r="Q68" s="30">
        <f t="shared" si="14"/>
        <v>0</v>
      </c>
      <c r="R68" s="30">
        <f t="shared" si="14"/>
        <v>0</v>
      </c>
      <c r="S68" s="30">
        <f t="shared" si="14"/>
        <v>0</v>
      </c>
      <c r="T68" s="30">
        <f t="shared" si="14"/>
        <v>0</v>
      </c>
    </row>
    <row r="69" spans="1:20" s="52" customFormat="1" ht="21" customHeight="1">
      <c r="A69" s="69"/>
      <c r="B69" s="69"/>
      <c r="C69" s="70" t="s">
        <v>44</v>
      </c>
      <c r="D69" s="73" t="s">
        <v>168</v>
      </c>
      <c r="E69" s="30">
        <v>110000</v>
      </c>
      <c r="F69" s="30">
        <v>104496</v>
      </c>
      <c r="G69" s="121">
        <f t="shared" si="2"/>
        <v>0.9499636363636363</v>
      </c>
      <c r="H69" s="30">
        <v>104496</v>
      </c>
      <c r="I69" s="30">
        <v>0</v>
      </c>
      <c r="J69" s="30">
        <v>0</v>
      </c>
      <c r="K69" s="92">
        <v>0</v>
      </c>
      <c r="L69" s="30">
        <v>104496</v>
      </c>
      <c r="M69" s="30">
        <v>0</v>
      </c>
      <c r="N69" s="30">
        <v>0</v>
      </c>
      <c r="O69" s="30">
        <v>0</v>
      </c>
      <c r="P69" s="30">
        <v>0</v>
      </c>
      <c r="Q69" s="96">
        <v>0</v>
      </c>
      <c r="R69" s="33">
        <v>0</v>
      </c>
      <c r="S69" s="95">
        <v>0</v>
      </c>
      <c r="T69" s="24">
        <v>0</v>
      </c>
    </row>
    <row r="70" spans="1:20" s="52" customFormat="1" ht="20.25" customHeight="1">
      <c r="A70" s="69"/>
      <c r="B70" s="69"/>
      <c r="C70" s="70" t="s">
        <v>22</v>
      </c>
      <c r="D70" s="73" t="s">
        <v>158</v>
      </c>
      <c r="E70" s="30">
        <v>5000</v>
      </c>
      <c r="F70" s="30">
        <v>3985</v>
      </c>
      <c r="G70" s="121">
        <f t="shared" si="2"/>
        <v>0.797</v>
      </c>
      <c r="H70" s="30">
        <v>3985</v>
      </c>
      <c r="I70" s="30">
        <v>0</v>
      </c>
      <c r="J70" s="30">
        <v>3985</v>
      </c>
      <c r="K70" s="92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96">
        <v>0</v>
      </c>
      <c r="R70" s="33">
        <v>0</v>
      </c>
      <c r="S70" s="95">
        <v>0</v>
      </c>
      <c r="T70" s="24">
        <v>0</v>
      </c>
    </row>
    <row r="71" spans="1:20" s="52" customFormat="1" ht="20.25" customHeight="1">
      <c r="A71" s="69"/>
      <c r="B71" s="69"/>
      <c r="C71" s="70" t="s">
        <v>23</v>
      </c>
      <c r="D71" s="73" t="s">
        <v>159</v>
      </c>
      <c r="E71" s="30">
        <v>7500</v>
      </c>
      <c r="F71" s="30">
        <v>5625</v>
      </c>
      <c r="G71" s="121">
        <f t="shared" si="2"/>
        <v>0.75</v>
      </c>
      <c r="H71" s="30">
        <v>5625</v>
      </c>
      <c r="I71" s="30">
        <v>0</v>
      </c>
      <c r="J71" s="30">
        <v>5625</v>
      </c>
      <c r="K71" s="92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96">
        <v>0</v>
      </c>
      <c r="R71" s="33">
        <v>0</v>
      </c>
      <c r="S71" s="95">
        <v>0</v>
      </c>
      <c r="T71" s="24">
        <v>0</v>
      </c>
    </row>
    <row r="72" spans="1:20" s="52" customFormat="1" ht="19.5" customHeight="1">
      <c r="A72" s="69"/>
      <c r="B72" s="69"/>
      <c r="C72" s="70" t="s">
        <v>32</v>
      </c>
      <c r="D72" s="73" t="s">
        <v>163</v>
      </c>
      <c r="E72" s="30">
        <v>2500</v>
      </c>
      <c r="F72" s="30">
        <v>339.31</v>
      </c>
      <c r="G72" s="121">
        <f t="shared" si="2"/>
        <v>0.135724</v>
      </c>
      <c r="H72" s="30">
        <v>339.31</v>
      </c>
      <c r="I72" s="30">
        <v>0</v>
      </c>
      <c r="J72" s="30">
        <v>339.31</v>
      </c>
      <c r="K72" s="92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96">
        <v>0</v>
      </c>
      <c r="R72" s="33">
        <v>0</v>
      </c>
      <c r="S72" s="95">
        <v>0</v>
      </c>
      <c r="T72" s="24">
        <v>0</v>
      </c>
    </row>
    <row r="73" spans="1:20" s="52" customFormat="1" ht="47.25" customHeight="1">
      <c r="A73" s="69"/>
      <c r="B73" s="69"/>
      <c r="C73" s="70" t="s">
        <v>251</v>
      </c>
      <c r="D73" s="88" t="s">
        <v>271</v>
      </c>
      <c r="E73" s="30">
        <v>3500</v>
      </c>
      <c r="F73" s="30">
        <v>2600</v>
      </c>
      <c r="G73" s="121">
        <f t="shared" si="2"/>
        <v>0.7428571428571429</v>
      </c>
      <c r="H73" s="30">
        <v>2600</v>
      </c>
      <c r="I73" s="30">
        <v>0</v>
      </c>
      <c r="J73" s="30">
        <v>2600</v>
      </c>
      <c r="K73" s="92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96">
        <v>0</v>
      </c>
      <c r="R73" s="33">
        <v>0</v>
      </c>
      <c r="S73" s="95">
        <v>0</v>
      </c>
      <c r="T73" s="24">
        <v>0</v>
      </c>
    </row>
    <row r="74" spans="1:20" s="52" customFormat="1" ht="11.25" customHeight="1">
      <c r="A74" s="69"/>
      <c r="B74" s="69" t="s">
        <v>46</v>
      </c>
      <c r="C74" s="70"/>
      <c r="D74" s="72" t="s">
        <v>118</v>
      </c>
      <c r="E74" s="30">
        <f>E75+E76+E77+E78+E79+E80+E81+E82+E83+E84+E85+E86+E87+E88+E89+E90+E91+E92+E93+E94</f>
        <v>1861657.04</v>
      </c>
      <c r="F74" s="30">
        <f aca="true" t="shared" si="15" ref="F74:T74">F75+F76+F77+F78+F79+F80+F81+F82+F83+F84+F85+F86+F87+F88+F89+F90+F91+F92+F93+F94</f>
        <v>1663542.18</v>
      </c>
      <c r="G74" s="121">
        <f t="shared" si="2"/>
        <v>0.8935814407577455</v>
      </c>
      <c r="H74" s="30">
        <f t="shared" si="15"/>
        <v>1607869.4</v>
      </c>
      <c r="I74" s="30">
        <f t="shared" si="15"/>
        <v>1262862.7100000002</v>
      </c>
      <c r="J74" s="30">
        <f t="shared" si="15"/>
        <v>342766.16000000003</v>
      </c>
      <c r="K74" s="30">
        <f t="shared" si="15"/>
        <v>653.04</v>
      </c>
      <c r="L74" s="30">
        <f t="shared" si="15"/>
        <v>1587.49</v>
      </c>
      <c r="M74" s="30">
        <f t="shared" si="15"/>
        <v>0</v>
      </c>
      <c r="N74" s="30">
        <f t="shared" si="15"/>
        <v>0</v>
      </c>
      <c r="O74" s="30">
        <f t="shared" si="15"/>
        <v>0</v>
      </c>
      <c r="P74" s="30">
        <f t="shared" si="15"/>
        <v>55672.78</v>
      </c>
      <c r="Q74" s="30">
        <f t="shared" si="15"/>
        <v>55672.78</v>
      </c>
      <c r="R74" s="30">
        <f t="shared" si="15"/>
        <v>0</v>
      </c>
      <c r="S74" s="30">
        <f t="shared" si="15"/>
        <v>0</v>
      </c>
      <c r="T74" s="30">
        <f t="shared" si="15"/>
        <v>0</v>
      </c>
    </row>
    <row r="75" spans="1:20" s="52" customFormat="1" ht="74.25" customHeight="1">
      <c r="A75" s="69"/>
      <c r="B75" s="69"/>
      <c r="C75" s="70" t="s">
        <v>228</v>
      </c>
      <c r="D75" s="73" t="s">
        <v>229</v>
      </c>
      <c r="E75" s="30">
        <v>653.04</v>
      </c>
      <c r="F75" s="30">
        <v>653.04</v>
      </c>
      <c r="G75" s="121">
        <f t="shared" si="2"/>
        <v>1</v>
      </c>
      <c r="H75" s="30">
        <v>653.04</v>
      </c>
      <c r="I75" s="30">
        <v>0</v>
      </c>
      <c r="J75" s="30">
        <v>0</v>
      </c>
      <c r="K75" s="30">
        <v>653.04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96">
        <v>0</v>
      </c>
      <c r="R75" s="33">
        <v>0</v>
      </c>
      <c r="S75" s="95">
        <v>0</v>
      </c>
      <c r="T75" s="24">
        <v>0</v>
      </c>
    </row>
    <row r="76" spans="1:20" s="52" customFormat="1" ht="29.25" customHeight="1">
      <c r="A76" s="69"/>
      <c r="B76" s="69"/>
      <c r="C76" s="70" t="s">
        <v>26</v>
      </c>
      <c r="D76" s="73" t="s">
        <v>160</v>
      </c>
      <c r="E76" s="30">
        <v>2000</v>
      </c>
      <c r="F76" s="30">
        <v>1587.49</v>
      </c>
      <c r="G76" s="121">
        <f t="shared" si="2"/>
        <v>0.793745</v>
      </c>
      <c r="H76" s="30">
        <v>1587.49</v>
      </c>
      <c r="I76" s="30">
        <v>0</v>
      </c>
      <c r="J76" s="30">
        <v>0</v>
      </c>
      <c r="K76" s="92">
        <v>0</v>
      </c>
      <c r="L76" s="30">
        <v>1587.49</v>
      </c>
      <c r="M76" s="30">
        <v>0</v>
      </c>
      <c r="N76" s="30">
        <v>0</v>
      </c>
      <c r="O76" s="30">
        <v>0</v>
      </c>
      <c r="P76" s="30">
        <v>0</v>
      </c>
      <c r="Q76" s="96">
        <v>0</v>
      </c>
      <c r="R76" s="33">
        <v>0</v>
      </c>
      <c r="S76" s="95">
        <v>0</v>
      </c>
      <c r="T76" s="24">
        <v>0</v>
      </c>
    </row>
    <row r="77" spans="1:20" s="52" customFormat="1" ht="20.25" customHeight="1">
      <c r="A77" s="69"/>
      <c r="B77" s="69"/>
      <c r="C77" s="70" t="s">
        <v>27</v>
      </c>
      <c r="D77" s="73" t="s">
        <v>161</v>
      </c>
      <c r="E77" s="30">
        <v>952000</v>
      </c>
      <c r="F77" s="30">
        <v>856029.04</v>
      </c>
      <c r="G77" s="121">
        <f t="shared" si="2"/>
        <v>0.899190168067227</v>
      </c>
      <c r="H77" s="30">
        <v>856029.04</v>
      </c>
      <c r="I77" s="30">
        <v>856029.04</v>
      </c>
      <c r="J77" s="30">
        <v>0</v>
      </c>
      <c r="K77" s="92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96">
        <v>0</v>
      </c>
      <c r="R77" s="33">
        <v>0</v>
      </c>
      <c r="S77" s="95">
        <v>0</v>
      </c>
      <c r="T77" s="24">
        <v>0</v>
      </c>
    </row>
    <row r="78" spans="1:20" s="52" customFormat="1" ht="20.25" customHeight="1">
      <c r="A78" s="69"/>
      <c r="B78" s="69"/>
      <c r="C78" s="70" t="s">
        <v>28</v>
      </c>
      <c r="D78" s="93" t="s">
        <v>162</v>
      </c>
      <c r="E78" s="30">
        <v>57100</v>
      </c>
      <c r="F78" s="30">
        <v>57094.5</v>
      </c>
      <c r="G78" s="121">
        <f t="shared" si="2"/>
        <v>0.9999036777583188</v>
      </c>
      <c r="H78" s="30">
        <v>57094.5</v>
      </c>
      <c r="I78" s="30">
        <v>57094.5</v>
      </c>
      <c r="J78" s="30">
        <v>0</v>
      </c>
      <c r="K78" s="92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96">
        <v>0</v>
      </c>
      <c r="R78" s="33">
        <v>0</v>
      </c>
      <c r="S78" s="95">
        <v>0</v>
      </c>
      <c r="T78" s="24">
        <v>0</v>
      </c>
    </row>
    <row r="79" spans="1:20" s="52" customFormat="1" ht="27.75" customHeight="1">
      <c r="A79" s="69"/>
      <c r="B79" s="69"/>
      <c r="C79" s="70" t="s">
        <v>19</v>
      </c>
      <c r="D79" s="93" t="s">
        <v>155</v>
      </c>
      <c r="E79" s="30">
        <v>149200</v>
      </c>
      <c r="F79" s="30">
        <v>147452.02</v>
      </c>
      <c r="G79" s="121">
        <f t="shared" si="2"/>
        <v>0.9882843163538874</v>
      </c>
      <c r="H79" s="30">
        <v>147452.02</v>
      </c>
      <c r="I79" s="30">
        <v>147452.02</v>
      </c>
      <c r="J79" s="30">
        <v>0</v>
      </c>
      <c r="K79" s="92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96">
        <v>0</v>
      </c>
      <c r="R79" s="33">
        <v>0</v>
      </c>
      <c r="S79" s="95">
        <v>0</v>
      </c>
      <c r="T79" s="24">
        <v>0</v>
      </c>
    </row>
    <row r="80" spans="1:20" s="52" customFormat="1" ht="20.25" customHeight="1">
      <c r="A80" s="69"/>
      <c r="B80" s="69"/>
      <c r="C80" s="70" t="s">
        <v>20</v>
      </c>
      <c r="D80" s="93" t="s">
        <v>156</v>
      </c>
      <c r="E80" s="30">
        <v>25900</v>
      </c>
      <c r="F80" s="30">
        <v>18139.83</v>
      </c>
      <c r="G80" s="121">
        <f t="shared" si="2"/>
        <v>0.7003795366795368</v>
      </c>
      <c r="H80" s="30">
        <v>18139.83</v>
      </c>
      <c r="I80" s="30">
        <v>18139.83</v>
      </c>
      <c r="J80" s="30">
        <v>0</v>
      </c>
      <c r="K80" s="92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96">
        <v>0</v>
      </c>
      <c r="R80" s="33">
        <v>0</v>
      </c>
      <c r="S80" s="95">
        <v>0</v>
      </c>
      <c r="T80" s="24">
        <v>0</v>
      </c>
    </row>
    <row r="81" spans="1:20" s="52" customFormat="1" ht="20.25" customHeight="1">
      <c r="A81" s="69"/>
      <c r="B81" s="69"/>
      <c r="C81" s="70" t="s">
        <v>21</v>
      </c>
      <c r="D81" s="73" t="s">
        <v>157</v>
      </c>
      <c r="E81" s="30">
        <v>185400</v>
      </c>
      <c r="F81" s="30">
        <v>184147.32</v>
      </c>
      <c r="G81" s="121">
        <f t="shared" si="2"/>
        <v>0.993243365695793</v>
      </c>
      <c r="H81" s="30">
        <v>184147.32</v>
      </c>
      <c r="I81" s="30">
        <v>184147.32</v>
      </c>
      <c r="J81" s="30">
        <v>0</v>
      </c>
      <c r="K81" s="92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96">
        <v>0</v>
      </c>
      <c r="R81" s="33">
        <v>0</v>
      </c>
      <c r="S81" s="95">
        <v>0</v>
      </c>
      <c r="T81" s="24">
        <v>0</v>
      </c>
    </row>
    <row r="82" spans="1:20" s="52" customFormat="1" ht="21" customHeight="1">
      <c r="A82" s="69"/>
      <c r="B82" s="69"/>
      <c r="C82" s="70" t="s">
        <v>22</v>
      </c>
      <c r="D82" s="73" t="s">
        <v>158</v>
      </c>
      <c r="E82" s="30">
        <v>100000</v>
      </c>
      <c r="F82" s="30">
        <v>86459.77</v>
      </c>
      <c r="G82" s="121">
        <f t="shared" si="2"/>
        <v>0.8645977</v>
      </c>
      <c r="H82" s="30">
        <v>86459.77</v>
      </c>
      <c r="I82" s="30">
        <v>0</v>
      </c>
      <c r="J82" s="30">
        <v>86459.77</v>
      </c>
      <c r="K82" s="92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96">
        <v>0</v>
      </c>
      <c r="R82" s="33">
        <v>0</v>
      </c>
      <c r="S82" s="95">
        <v>0</v>
      </c>
      <c r="T82" s="24">
        <v>0</v>
      </c>
    </row>
    <row r="83" spans="1:20" s="52" customFormat="1" ht="11.25" customHeight="1">
      <c r="A83" s="69"/>
      <c r="B83" s="69"/>
      <c r="C83" s="70" t="s">
        <v>29</v>
      </c>
      <c r="D83" s="73" t="s">
        <v>164</v>
      </c>
      <c r="E83" s="30">
        <v>33000</v>
      </c>
      <c r="F83" s="30">
        <v>32759.65</v>
      </c>
      <c r="G83" s="121">
        <f t="shared" si="2"/>
        <v>0.9927166666666667</v>
      </c>
      <c r="H83" s="30">
        <v>32759.65</v>
      </c>
      <c r="I83" s="30">
        <v>0</v>
      </c>
      <c r="J83" s="30">
        <v>32759.65</v>
      </c>
      <c r="K83" s="92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96">
        <v>0</v>
      </c>
      <c r="R83" s="33">
        <v>0</v>
      </c>
      <c r="S83" s="95">
        <v>0</v>
      </c>
      <c r="T83" s="24">
        <v>0</v>
      </c>
    </row>
    <row r="84" spans="1:20" s="52" customFormat="1" ht="20.25" customHeight="1">
      <c r="A84" s="69"/>
      <c r="B84" s="69"/>
      <c r="C84" s="70" t="s">
        <v>23</v>
      </c>
      <c r="D84" s="73" t="s">
        <v>159</v>
      </c>
      <c r="E84" s="30">
        <v>92230.08</v>
      </c>
      <c r="F84" s="30">
        <v>75714.95</v>
      </c>
      <c r="G84" s="121">
        <f aca="true" t="shared" si="16" ref="G84:G173">F84/E84</f>
        <v>0.8209355342638757</v>
      </c>
      <c r="H84" s="30">
        <v>75714.95</v>
      </c>
      <c r="I84" s="30">
        <v>0</v>
      </c>
      <c r="J84" s="30">
        <v>75714.95</v>
      </c>
      <c r="K84" s="92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96">
        <v>0</v>
      </c>
      <c r="R84" s="33">
        <v>0</v>
      </c>
      <c r="S84" s="95">
        <v>0</v>
      </c>
      <c r="T84" s="24">
        <v>0</v>
      </c>
    </row>
    <row r="85" spans="1:20" s="52" customFormat="1" ht="20.25" customHeight="1">
      <c r="A85" s="69"/>
      <c r="B85" s="69"/>
      <c r="C85" s="70" t="s">
        <v>47</v>
      </c>
      <c r="D85" s="73" t="s">
        <v>170</v>
      </c>
      <c r="E85" s="30">
        <v>7000</v>
      </c>
      <c r="F85" s="30">
        <v>2676.45</v>
      </c>
      <c r="G85" s="121">
        <f t="shared" si="16"/>
        <v>0.38234999999999997</v>
      </c>
      <c r="H85" s="30">
        <v>2676.45</v>
      </c>
      <c r="I85" s="30">
        <v>0</v>
      </c>
      <c r="J85" s="30">
        <v>2676.45</v>
      </c>
      <c r="K85" s="92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96">
        <v>0</v>
      </c>
      <c r="R85" s="33">
        <v>0</v>
      </c>
      <c r="S85" s="95">
        <v>0</v>
      </c>
      <c r="T85" s="24">
        <v>0</v>
      </c>
    </row>
    <row r="86" spans="1:20" s="52" customFormat="1" ht="55.5" customHeight="1">
      <c r="A86" s="69"/>
      <c r="B86" s="69"/>
      <c r="C86" s="70" t="s">
        <v>30</v>
      </c>
      <c r="D86" s="73" t="s">
        <v>230</v>
      </c>
      <c r="E86" s="30">
        <v>14454</v>
      </c>
      <c r="F86" s="30">
        <v>10372.08</v>
      </c>
      <c r="G86" s="121">
        <f t="shared" si="16"/>
        <v>0.7175923619759236</v>
      </c>
      <c r="H86" s="30">
        <v>10372.08</v>
      </c>
      <c r="I86" s="30">
        <v>0</v>
      </c>
      <c r="J86" s="30">
        <v>10372.08</v>
      </c>
      <c r="K86" s="92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96">
        <v>0</v>
      </c>
      <c r="R86" s="33">
        <v>0</v>
      </c>
      <c r="S86" s="95">
        <v>0</v>
      </c>
      <c r="T86" s="24">
        <v>0</v>
      </c>
    </row>
    <row r="87" spans="1:20" s="52" customFormat="1" ht="57" customHeight="1">
      <c r="A87" s="69"/>
      <c r="B87" s="69"/>
      <c r="C87" s="70" t="s">
        <v>31</v>
      </c>
      <c r="D87" s="73" t="s">
        <v>231</v>
      </c>
      <c r="E87" s="30">
        <v>22000</v>
      </c>
      <c r="F87" s="30">
        <v>6431.95</v>
      </c>
      <c r="G87" s="121">
        <f t="shared" si="16"/>
        <v>0.2923613636363636</v>
      </c>
      <c r="H87" s="30">
        <v>6431.95</v>
      </c>
      <c r="I87" s="30">
        <v>0</v>
      </c>
      <c r="J87" s="30">
        <v>6431.95</v>
      </c>
      <c r="K87" s="92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96">
        <v>0</v>
      </c>
      <c r="R87" s="33">
        <v>0</v>
      </c>
      <c r="S87" s="95">
        <v>0</v>
      </c>
      <c r="T87" s="24">
        <v>0</v>
      </c>
    </row>
    <row r="88" spans="1:20" s="52" customFormat="1" ht="19.5" customHeight="1">
      <c r="A88" s="69"/>
      <c r="B88" s="69"/>
      <c r="C88" s="70" t="s">
        <v>32</v>
      </c>
      <c r="D88" s="73" t="s">
        <v>163</v>
      </c>
      <c r="E88" s="30">
        <v>50000</v>
      </c>
      <c r="F88" s="30">
        <v>49927.54</v>
      </c>
      <c r="G88" s="121">
        <f t="shared" si="16"/>
        <v>0.9985508000000001</v>
      </c>
      <c r="H88" s="30">
        <v>49927.54</v>
      </c>
      <c r="I88" s="30">
        <v>0</v>
      </c>
      <c r="J88" s="30">
        <v>49927.54</v>
      </c>
      <c r="K88" s="92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96">
        <v>0</v>
      </c>
      <c r="R88" s="33">
        <v>0</v>
      </c>
      <c r="S88" s="95">
        <v>0</v>
      </c>
      <c r="T88" s="24">
        <v>0</v>
      </c>
    </row>
    <row r="89" spans="1:20" s="52" customFormat="1" ht="11.25" customHeight="1">
      <c r="A89" s="69"/>
      <c r="B89" s="69"/>
      <c r="C89" s="70" t="s">
        <v>14</v>
      </c>
      <c r="D89" s="73" t="s">
        <v>152</v>
      </c>
      <c r="E89" s="30">
        <v>30000</v>
      </c>
      <c r="F89" s="30">
        <v>11577.33</v>
      </c>
      <c r="G89" s="121">
        <f t="shared" si="16"/>
        <v>0.385911</v>
      </c>
      <c r="H89" s="30">
        <v>11577.33</v>
      </c>
      <c r="I89" s="30">
        <v>0</v>
      </c>
      <c r="J89" s="30">
        <v>11577.33</v>
      </c>
      <c r="K89" s="92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96">
        <v>0</v>
      </c>
      <c r="R89" s="33">
        <v>0</v>
      </c>
      <c r="S89" s="95">
        <v>0</v>
      </c>
      <c r="T89" s="24">
        <v>0</v>
      </c>
    </row>
    <row r="90" spans="1:20" s="52" customFormat="1" ht="29.25" customHeight="1">
      <c r="A90" s="69"/>
      <c r="B90" s="69"/>
      <c r="C90" s="70" t="s">
        <v>33</v>
      </c>
      <c r="D90" s="73" t="s">
        <v>165</v>
      </c>
      <c r="E90" s="30">
        <v>26719.92</v>
      </c>
      <c r="F90" s="30">
        <v>26719.92</v>
      </c>
      <c r="G90" s="121">
        <f t="shared" si="16"/>
        <v>1</v>
      </c>
      <c r="H90" s="30">
        <v>26719.92</v>
      </c>
      <c r="I90" s="30">
        <v>0</v>
      </c>
      <c r="J90" s="30">
        <v>26719.92</v>
      </c>
      <c r="K90" s="92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96">
        <v>0</v>
      </c>
      <c r="R90" s="33">
        <v>0</v>
      </c>
      <c r="S90" s="95">
        <v>0</v>
      </c>
      <c r="T90" s="24">
        <v>0</v>
      </c>
    </row>
    <row r="91" spans="1:20" s="52" customFormat="1" ht="27.75" customHeight="1">
      <c r="A91" s="69"/>
      <c r="B91" s="69"/>
      <c r="C91" s="70" t="s">
        <v>45</v>
      </c>
      <c r="D91" s="73" t="s">
        <v>169</v>
      </c>
      <c r="E91" s="30">
        <v>17000</v>
      </c>
      <c r="F91" s="30">
        <v>12541.7</v>
      </c>
      <c r="G91" s="121">
        <f t="shared" si="16"/>
        <v>0.7377470588235294</v>
      </c>
      <c r="H91" s="30">
        <v>12541.7</v>
      </c>
      <c r="I91" s="30">
        <v>0</v>
      </c>
      <c r="J91" s="30">
        <v>12541.7</v>
      </c>
      <c r="K91" s="92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96">
        <v>0</v>
      </c>
      <c r="R91" s="33">
        <v>0</v>
      </c>
      <c r="S91" s="95">
        <v>0</v>
      </c>
      <c r="T91" s="24">
        <v>0</v>
      </c>
    </row>
    <row r="92" spans="1:20" s="52" customFormat="1" ht="47.25" customHeight="1">
      <c r="A92" s="69"/>
      <c r="B92" s="69"/>
      <c r="C92" s="70" t="s">
        <v>251</v>
      </c>
      <c r="D92" s="88" t="s">
        <v>271</v>
      </c>
      <c r="E92" s="30">
        <v>11000</v>
      </c>
      <c r="F92" s="30">
        <v>3919.68</v>
      </c>
      <c r="G92" s="121">
        <f t="shared" si="16"/>
        <v>0.35633454545454546</v>
      </c>
      <c r="H92" s="30">
        <v>3919.68</v>
      </c>
      <c r="I92" s="30">
        <v>0</v>
      </c>
      <c r="J92" s="30">
        <v>3919.68</v>
      </c>
      <c r="K92" s="92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96">
        <v>0</v>
      </c>
      <c r="R92" s="33">
        <v>0</v>
      </c>
      <c r="S92" s="95">
        <v>0</v>
      </c>
      <c r="T92" s="24">
        <v>0</v>
      </c>
    </row>
    <row r="93" spans="1:20" s="52" customFormat="1" ht="30" customHeight="1">
      <c r="A93" s="69"/>
      <c r="B93" s="69"/>
      <c r="C93" s="70" t="s">
        <v>252</v>
      </c>
      <c r="D93" s="88" t="s">
        <v>272</v>
      </c>
      <c r="E93" s="30">
        <v>30000</v>
      </c>
      <c r="F93" s="30">
        <v>23665.14</v>
      </c>
      <c r="G93" s="121">
        <f t="shared" si="16"/>
        <v>0.7888379999999999</v>
      </c>
      <c r="H93" s="30">
        <v>23665.14</v>
      </c>
      <c r="I93" s="30">
        <v>0</v>
      </c>
      <c r="J93" s="30">
        <v>23665.14</v>
      </c>
      <c r="K93" s="92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96">
        <v>0</v>
      </c>
      <c r="R93" s="33">
        <v>0</v>
      </c>
      <c r="S93" s="95">
        <v>0</v>
      </c>
      <c r="T93" s="24">
        <v>0</v>
      </c>
    </row>
    <row r="94" spans="1:20" s="52" customFormat="1" ht="18.75" customHeight="1">
      <c r="A94" s="69"/>
      <c r="B94" s="69"/>
      <c r="C94" s="70" t="s">
        <v>15</v>
      </c>
      <c r="D94" s="73" t="s">
        <v>153</v>
      </c>
      <c r="E94" s="30">
        <v>56000</v>
      </c>
      <c r="F94" s="30">
        <v>55672.78</v>
      </c>
      <c r="G94" s="121">
        <f t="shared" si="16"/>
        <v>0.9941567857142857</v>
      </c>
      <c r="H94" s="30">
        <v>0</v>
      </c>
      <c r="I94" s="30">
        <v>0</v>
      </c>
      <c r="J94" s="30">
        <v>0</v>
      </c>
      <c r="K94" s="92">
        <v>0</v>
      </c>
      <c r="L94" s="30">
        <v>0</v>
      </c>
      <c r="M94" s="30">
        <v>0</v>
      </c>
      <c r="N94" s="30">
        <v>0</v>
      </c>
      <c r="O94" s="30">
        <v>0</v>
      </c>
      <c r="P94" s="30">
        <v>55672.78</v>
      </c>
      <c r="Q94" s="30">
        <v>55672.78</v>
      </c>
      <c r="R94" s="33">
        <v>0</v>
      </c>
      <c r="S94" s="95">
        <v>0</v>
      </c>
      <c r="T94" s="24">
        <v>0</v>
      </c>
    </row>
    <row r="95" spans="1:20" s="52" customFormat="1" ht="19.5" customHeight="1">
      <c r="A95" s="69"/>
      <c r="B95" s="69" t="s">
        <v>253</v>
      </c>
      <c r="C95" s="70"/>
      <c r="D95" s="89" t="s">
        <v>283</v>
      </c>
      <c r="E95" s="30">
        <f>E96+E97+E98+E99+E100+E101</f>
        <v>15818</v>
      </c>
      <c r="F95" s="30">
        <f aca="true" t="shared" si="17" ref="F95:T98">F96+F97+F98+F99+F100+F101</f>
        <v>15818</v>
      </c>
      <c r="G95" s="121">
        <f t="shared" si="16"/>
        <v>1</v>
      </c>
      <c r="H95" s="30">
        <f t="shared" si="17"/>
        <v>15818</v>
      </c>
      <c r="I95" s="30">
        <f>I96+I97+I98+I99+I100+I101</f>
        <v>3463.9399999999996</v>
      </c>
      <c r="J95" s="30">
        <f>J96+J97+J98+J99+J100+J101</f>
        <v>516.1700000000001</v>
      </c>
      <c r="K95" s="30">
        <f t="shared" si="17"/>
        <v>0</v>
      </c>
      <c r="L95" s="30">
        <f t="shared" si="17"/>
        <v>11837.89</v>
      </c>
      <c r="M95" s="30">
        <f t="shared" si="17"/>
        <v>0</v>
      </c>
      <c r="N95" s="30">
        <f t="shared" si="17"/>
        <v>0</v>
      </c>
      <c r="O95" s="30">
        <f t="shared" si="17"/>
        <v>0</v>
      </c>
      <c r="P95" s="30">
        <f t="shared" si="17"/>
        <v>0</v>
      </c>
      <c r="Q95" s="30">
        <f t="shared" si="17"/>
        <v>0</v>
      </c>
      <c r="R95" s="30">
        <f t="shared" si="17"/>
        <v>0</v>
      </c>
      <c r="S95" s="30">
        <f t="shared" si="17"/>
        <v>0</v>
      </c>
      <c r="T95" s="30">
        <f t="shared" si="17"/>
        <v>0</v>
      </c>
    </row>
    <row r="96" spans="1:20" s="52" customFormat="1" ht="30" customHeight="1">
      <c r="A96" s="69"/>
      <c r="B96" s="69"/>
      <c r="C96" s="70" t="s">
        <v>26</v>
      </c>
      <c r="D96" s="88" t="s">
        <v>160</v>
      </c>
      <c r="E96" s="30">
        <v>11837.89</v>
      </c>
      <c r="F96" s="30">
        <v>11837.89</v>
      </c>
      <c r="G96" s="121">
        <f t="shared" si="16"/>
        <v>1</v>
      </c>
      <c r="H96" s="30">
        <v>11837.89</v>
      </c>
      <c r="I96" s="30">
        <v>0</v>
      </c>
      <c r="J96" s="30">
        <v>0</v>
      </c>
      <c r="K96" s="30">
        <f t="shared" si="17"/>
        <v>0</v>
      </c>
      <c r="L96" s="30">
        <v>11837.89</v>
      </c>
      <c r="M96" s="30">
        <f t="shared" si="17"/>
        <v>0</v>
      </c>
      <c r="N96" s="30">
        <f t="shared" si="17"/>
        <v>0</v>
      </c>
      <c r="O96" s="30">
        <f t="shared" si="17"/>
        <v>0</v>
      </c>
      <c r="P96" s="30">
        <f t="shared" si="17"/>
        <v>0</v>
      </c>
      <c r="Q96" s="30">
        <f t="shared" si="17"/>
        <v>0</v>
      </c>
      <c r="R96" s="30">
        <f t="shared" si="17"/>
        <v>0</v>
      </c>
      <c r="S96" s="30">
        <f t="shared" si="17"/>
        <v>0</v>
      </c>
      <c r="T96" s="30">
        <f t="shared" si="17"/>
        <v>0</v>
      </c>
    </row>
    <row r="97" spans="1:20" s="52" customFormat="1" ht="29.25" customHeight="1">
      <c r="A97" s="69"/>
      <c r="B97" s="69"/>
      <c r="C97" s="70" t="s">
        <v>19</v>
      </c>
      <c r="D97" s="93" t="s">
        <v>155</v>
      </c>
      <c r="E97" s="30">
        <v>2032.36</v>
      </c>
      <c r="F97" s="30">
        <v>2032.36</v>
      </c>
      <c r="G97" s="121">
        <f t="shared" si="16"/>
        <v>1</v>
      </c>
      <c r="H97" s="30">
        <v>2032.36</v>
      </c>
      <c r="I97" s="30">
        <v>2032.36</v>
      </c>
      <c r="J97" s="30">
        <v>0</v>
      </c>
      <c r="K97" s="30">
        <f t="shared" si="17"/>
        <v>0</v>
      </c>
      <c r="L97" s="30">
        <v>0</v>
      </c>
      <c r="M97" s="30">
        <f t="shared" si="17"/>
        <v>0</v>
      </c>
      <c r="N97" s="30">
        <f t="shared" si="17"/>
        <v>0</v>
      </c>
      <c r="O97" s="30">
        <f t="shared" si="17"/>
        <v>0</v>
      </c>
      <c r="P97" s="30">
        <f t="shared" si="17"/>
        <v>0</v>
      </c>
      <c r="Q97" s="30">
        <f t="shared" si="17"/>
        <v>0</v>
      </c>
      <c r="R97" s="30">
        <f t="shared" si="17"/>
        <v>0</v>
      </c>
      <c r="S97" s="30">
        <f t="shared" si="17"/>
        <v>0</v>
      </c>
      <c r="T97" s="30">
        <f t="shared" si="17"/>
        <v>0</v>
      </c>
    </row>
    <row r="98" spans="1:20" s="52" customFormat="1" ht="21" customHeight="1">
      <c r="A98" s="69"/>
      <c r="B98" s="69"/>
      <c r="C98" s="70" t="s">
        <v>20</v>
      </c>
      <c r="D98" s="93" t="s">
        <v>156</v>
      </c>
      <c r="E98" s="30">
        <v>166.82</v>
      </c>
      <c r="F98" s="30">
        <v>166.82</v>
      </c>
      <c r="G98" s="121">
        <f t="shared" si="16"/>
        <v>1</v>
      </c>
      <c r="H98" s="30">
        <v>166.82</v>
      </c>
      <c r="I98" s="30">
        <v>166.82</v>
      </c>
      <c r="J98" s="30">
        <v>0</v>
      </c>
      <c r="K98" s="30">
        <f t="shared" si="17"/>
        <v>0</v>
      </c>
      <c r="L98" s="30">
        <v>0</v>
      </c>
      <c r="M98" s="30">
        <f t="shared" si="17"/>
        <v>0</v>
      </c>
      <c r="N98" s="30">
        <f t="shared" si="17"/>
        <v>0</v>
      </c>
      <c r="O98" s="30">
        <f t="shared" si="17"/>
        <v>0</v>
      </c>
      <c r="P98" s="30">
        <f t="shared" si="17"/>
        <v>0</v>
      </c>
      <c r="Q98" s="30">
        <f t="shared" si="17"/>
        <v>0</v>
      </c>
      <c r="R98" s="30">
        <f t="shared" si="17"/>
        <v>0</v>
      </c>
      <c r="S98" s="30">
        <f t="shared" si="17"/>
        <v>0</v>
      </c>
      <c r="T98" s="30">
        <f t="shared" si="17"/>
        <v>0</v>
      </c>
    </row>
    <row r="99" spans="1:20" s="52" customFormat="1" ht="21" customHeight="1">
      <c r="A99" s="69"/>
      <c r="B99" s="69"/>
      <c r="C99" s="70" t="s">
        <v>21</v>
      </c>
      <c r="D99" s="73" t="s">
        <v>157</v>
      </c>
      <c r="E99" s="30">
        <v>1264.76</v>
      </c>
      <c r="F99" s="30">
        <v>1264.76</v>
      </c>
      <c r="G99" s="121">
        <f t="shared" si="16"/>
        <v>1</v>
      </c>
      <c r="H99" s="30">
        <v>1264.76</v>
      </c>
      <c r="I99" s="30">
        <v>1264.76</v>
      </c>
      <c r="J99" s="30">
        <v>0</v>
      </c>
      <c r="K99" s="30">
        <f aca="true" t="shared" si="18" ref="K99:T99">K100+K101+K102+K103+K104+K105</f>
        <v>0</v>
      </c>
      <c r="L99" s="30">
        <v>0</v>
      </c>
      <c r="M99" s="30">
        <f t="shared" si="18"/>
        <v>0</v>
      </c>
      <c r="N99" s="30">
        <f t="shared" si="18"/>
        <v>0</v>
      </c>
      <c r="O99" s="30">
        <f t="shared" si="18"/>
        <v>0</v>
      </c>
      <c r="P99" s="30">
        <f t="shared" si="18"/>
        <v>0</v>
      </c>
      <c r="Q99" s="30">
        <f t="shared" si="18"/>
        <v>0</v>
      </c>
      <c r="R99" s="30">
        <f t="shared" si="18"/>
        <v>0</v>
      </c>
      <c r="S99" s="30">
        <f t="shared" si="18"/>
        <v>0</v>
      </c>
      <c r="T99" s="30">
        <f t="shared" si="18"/>
        <v>0</v>
      </c>
    </row>
    <row r="100" spans="1:20" s="52" customFormat="1" ht="19.5" customHeight="1">
      <c r="A100" s="69"/>
      <c r="B100" s="69"/>
      <c r="C100" s="70" t="s">
        <v>22</v>
      </c>
      <c r="D100" s="73" t="s">
        <v>158</v>
      </c>
      <c r="E100" s="30">
        <v>200</v>
      </c>
      <c r="F100" s="30">
        <v>200</v>
      </c>
      <c r="G100" s="121">
        <f t="shared" si="16"/>
        <v>1</v>
      </c>
      <c r="H100" s="30">
        <v>200</v>
      </c>
      <c r="I100" s="30">
        <v>0</v>
      </c>
      <c r="J100" s="30">
        <v>200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f aca="true" t="shared" si="19" ref="Q100:T101">Q101+Q102+Q103+Q104+Q105+Q106</f>
        <v>0</v>
      </c>
      <c r="R100" s="30">
        <f t="shared" si="19"/>
        <v>0</v>
      </c>
      <c r="S100" s="30">
        <f t="shared" si="19"/>
        <v>0</v>
      </c>
      <c r="T100" s="30">
        <f t="shared" si="19"/>
        <v>0</v>
      </c>
    </row>
    <row r="101" spans="1:20" s="52" customFormat="1" ht="20.25" customHeight="1">
      <c r="A101" s="69"/>
      <c r="B101" s="69"/>
      <c r="C101" s="70" t="s">
        <v>32</v>
      </c>
      <c r="D101" s="73" t="s">
        <v>163</v>
      </c>
      <c r="E101" s="30">
        <v>316.17</v>
      </c>
      <c r="F101" s="30">
        <v>316.17</v>
      </c>
      <c r="G101" s="121">
        <f t="shared" si="16"/>
        <v>1</v>
      </c>
      <c r="H101" s="30">
        <v>316.17</v>
      </c>
      <c r="I101" s="30">
        <v>0</v>
      </c>
      <c r="J101" s="30">
        <v>316.17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f t="shared" si="19"/>
        <v>0</v>
      </c>
      <c r="R101" s="30">
        <f t="shared" si="19"/>
        <v>0</v>
      </c>
      <c r="S101" s="30">
        <f t="shared" si="19"/>
        <v>0</v>
      </c>
      <c r="T101" s="30">
        <f t="shared" si="19"/>
        <v>0</v>
      </c>
    </row>
    <row r="102" spans="1:20" s="52" customFormat="1" ht="11.25" customHeight="1">
      <c r="A102" s="69"/>
      <c r="B102" s="69" t="s">
        <v>48</v>
      </c>
      <c r="C102" s="70"/>
      <c r="D102" s="72" t="s">
        <v>109</v>
      </c>
      <c r="E102" s="30">
        <f aca="true" t="shared" si="20" ref="E102:T102">E103+E104+E105+E106</f>
        <v>102350</v>
      </c>
      <c r="F102" s="30">
        <f>F103+F104+F105+F106</f>
        <v>88039.35</v>
      </c>
      <c r="G102" s="121">
        <f t="shared" si="16"/>
        <v>0.8601792867611139</v>
      </c>
      <c r="H102" s="30">
        <f t="shared" si="20"/>
        <v>88039.35</v>
      </c>
      <c r="I102" s="30">
        <f t="shared" si="20"/>
        <v>0</v>
      </c>
      <c r="J102" s="30">
        <f t="shared" si="20"/>
        <v>66339.35</v>
      </c>
      <c r="K102" s="30">
        <f t="shared" si="20"/>
        <v>0</v>
      </c>
      <c r="L102" s="30">
        <f t="shared" si="20"/>
        <v>21700</v>
      </c>
      <c r="M102" s="30">
        <f t="shared" si="20"/>
        <v>0</v>
      </c>
      <c r="N102" s="30">
        <f t="shared" si="20"/>
        <v>0</v>
      </c>
      <c r="O102" s="30">
        <f t="shared" si="20"/>
        <v>0</v>
      </c>
      <c r="P102" s="30">
        <f t="shared" si="20"/>
        <v>0</v>
      </c>
      <c r="Q102" s="30">
        <f t="shared" si="20"/>
        <v>0</v>
      </c>
      <c r="R102" s="30">
        <f t="shared" si="20"/>
        <v>0</v>
      </c>
      <c r="S102" s="30">
        <f t="shared" si="20"/>
        <v>0</v>
      </c>
      <c r="T102" s="30">
        <f t="shared" si="20"/>
        <v>0</v>
      </c>
    </row>
    <row r="103" spans="1:20" s="52" customFormat="1" ht="20.25" customHeight="1">
      <c r="A103" s="69"/>
      <c r="B103" s="69"/>
      <c r="C103" s="70" t="s">
        <v>44</v>
      </c>
      <c r="D103" s="73" t="s">
        <v>168</v>
      </c>
      <c r="E103" s="30">
        <v>26000</v>
      </c>
      <c r="F103" s="30">
        <v>21700</v>
      </c>
      <c r="G103" s="121">
        <f t="shared" si="16"/>
        <v>0.8346153846153846</v>
      </c>
      <c r="H103" s="30">
        <v>21700</v>
      </c>
      <c r="I103" s="30">
        <v>0</v>
      </c>
      <c r="J103" s="30">
        <v>0</v>
      </c>
      <c r="K103" s="92">
        <v>0</v>
      </c>
      <c r="L103" s="30">
        <v>21700</v>
      </c>
      <c r="M103" s="30">
        <v>0</v>
      </c>
      <c r="N103" s="30">
        <v>0</v>
      </c>
      <c r="O103" s="30">
        <v>0</v>
      </c>
      <c r="P103" s="30">
        <v>0</v>
      </c>
      <c r="Q103" s="96">
        <v>0</v>
      </c>
      <c r="R103" s="33">
        <v>0</v>
      </c>
      <c r="S103" s="95">
        <v>0</v>
      </c>
      <c r="T103" s="24">
        <v>0</v>
      </c>
    </row>
    <row r="104" spans="1:20" s="52" customFormat="1" ht="21" customHeight="1">
      <c r="A104" s="69"/>
      <c r="B104" s="69"/>
      <c r="C104" s="70" t="s">
        <v>22</v>
      </c>
      <c r="D104" s="73" t="s">
        <v>158</v>
      </c>
      <c r="E104" s="30">
        <v>44000</v>
      </c>
      <c r="F104" s="30">
        <v>42381.79</v>
      </c>
      <c r="G104" s="121">
        <f t="shared" si="16"/>
        <v>0.9632225</v>
      </c>
      <c r="H104" s="30">
        <v>42381.79</v>
      </c>
      <c r="I104" s="30">
        <v>0</v>
      </c>
      <c r="J104" s="30">
        <v>42381.79</v>
      </c>
      <c r="K104" s="92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96">
        <v>0</v>
      </c>
      <c r="R104" s="33">
        <v>0</v>
      </c>
      <c r="S104" s="95">
        <v>0</v>
      </c>
      <c r="T104" s="24">
        <v>0</v>
      </c>
    </row>
    <row r="105" spans="1:20" s="52" customFormat="1" ht="21" customHeight="1">
      <c r="A105" s="69"/>
      <c r="B105" s="69"/>
      <c r="C105" s="74" t="s">
        <v>23</v>
      </c>
      <c r="D105" s="73" t="s">
        <v>159</v>
      </c>
      <c r="E105" s="30">
        <v>22000</v>
      </c>
      <c r="F105" s="30">
        <v>17182.84</v>
      </c>
      <c r="G105" s="121">
        <f t="shared" si="16"/>
        <v>0.7810381818181819</v>
      </c>
      <c r="H105" s="30">
        <v>17182.84</v>
      </c>
      <c r="I105" s="30">
        <v>0</v>
      </c>
      <c r="J105" s="30">
        <v>17182.84</v>
      </c>
      <c r="K105" s="92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98">
        <v>0</v>
      </c>
      <c r="R105" s="99">
        <v>0</v>
      </c>
      <c r="S105" s="100">
        <v>0</v>
      </c>
      <c r="T105" s="97">
        <v>0</v>
      </c>
    </row>
    <row r="106" spans="1:20" s="52" customFormat="1" ht="11.25" customHeight="1">
      <c r="A106" s="69"/>
      <c r="B106" s="69"/>
      <c r="C106" s="69" t="s">
        <v>14</v>
      </c>
      <c r="D106" s="73" t="s">
        <v>152</v>
      </c>
      <c r="E106" s="30">
        <v>10350</v>
      </c>
      <c r="F106" s="30">
        <v>6774.72</v>
      </c>
      <c r="G106" s="121">
        <f t="shared" si="16"/>
        <v>0.6545623188405797</v>
      </c>
      <c r="H106" s="30">
        <v>6774.72</v>
      </c>
      <c r="I106" s="30">
        <v>0</v>
      </c>
      <c r="J106" s="30">
        <v>6774.72</v>
      </c>
      <c r="K106" s="92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98">
        <v>0</v>
      </c>
      <c r="R106" s="99">
        <v>0</v>
      </c>
      <c r="S106" s="100">
        <v>0</v>
      </c>
      <c r="T106" s="97">
        <v>0</v>
      </c>
    </row>
    <row r="107" spans="1:20" s="52" customFormat="1" ht="69" customHeight="1">
      <c r="A107" s="69" t="s">
        <v>49</v>
      </c>
      <c r="B107" s="69"/>
      <c r="C107" s="70"/>
      <c r="D107" s="72" t="s">
        <v>119</v>
      </c>
      <c r="E107" s="30">
        <f>E108+E112+E121</f>
        <v>55736</v>
      </c>
      <c r="F107" s="30">
        <f aca="true" t="shared" si="21" ref="F107:T107">F108+F112+F121</f>
        <v>43015</v>
      </c>
      <c r="G107" s="121">
        <f t="shared" si="16"/>
        <v>0.771763312760155</v>
      </c>
      <c r="H107" s="30">
        <f t="shared" si="21"/>
        <v>43015</v>
      </c>
      <c r="I107" s="30">
        <f t="shared" si="21"/>
        <v>9583.89</v>
      </c>
      <c r="J107" s="30">
        <f t="shared" si="21"/>
        <v>10901.11</v>
      </c>
      <c r="K107" s="30">
        <f t="shared" si="21"/>
        <v>0</v>
      </c>
      <c r="L107" s="30">
        <f t="shared" si="21"/>
        <v>22530</v>
      </c>
      <c r="M107" s="30">
        <f t="shared" si="21"/>
        <v>0</v>
      </c>
      <c r="N107" s="30">
        <f t="shared" si="21"/>
        <v>0</v>
      </c>
      <c r="O107" s="30">
        <f t="shared" si="21"/>
        <v>0</v>
      </c>
      <c r="P107" s="30">
        <f t="shared" si="21"/>
        <v>0</v>
      </c>
      <c r="Q107" s="30">
        <f t="shared" si="21"/>
        <v>0</v>
      </c>
      <c r="R107" s="30">
        <f t="shared" si="21"/>
        <v>0</v>
      </c>
      <c r="S107" s="30">
        <f t="shared" si="21"/>
        <v>0</v>
      </c>
      <c r="T107" s="30">
        <f t="shared" si="21"/>
        <v>0</v>
      </c>
    </row>
    <row r="108" spans="1:20" s="52" customFormat="1" ht="36.75" customHeight="1">
      <c r="A108" s="69"/>
      <c r="B108" s="69" t="s">
        <v>50</v>
      </c>
      <c r="C108" s="70"/>
      <c r="D108" s="72" t="s">
        <v>186</v>
      </c>
      <c r="E108" s="30">
        <f aca="true" t="shared" si="22" ref="E108:T108">E109+E110+E111</f>
        <v>1025</v>
      </c>
      <c r="F108" s="30">
        <f>F109+F110+F111</f>
        <v>1025</v>
      </c>
      <c r="G108" s="121">
        <f t="shared" si="16"/>
        <v>1</v>
      </c>
      <c r="H108" s="30">
        <f t="shared" si="22"/>
        <v>1025</v>
      </c>
      <c r="I108" s="30">
        <f t="shared" si="22"/>
        <v>1025</v>
      </c>
      <c r="J108" s="30">
        <f t="shared" si="22"/>
        <v>0</v>
      </c>
      <c r="K108" s="30">
        <f t="shared" si="22"/>
        <v>0</v>
      </c>
      <c r="L108" s="30">
        <f t="shared" si="22"/>
        <v>0</v>
      </c>
      <c r="M108" s="30">
        <f t="shared" si="22"/>
        <v>0</v>
      </c>
      <c r="N108" s="30">
        <f t="shared" si="22"/>
        <v>0</v>
      </c>
      <c r="O108" s="30">
        <f t="shared" si="22"/>
        <v>0</v>
      </c>
      <c r="P108" s="30">
        <f t="shared" si="22"/>
        <v>0</v>
      </c>
      <c r="Q108" s="30">
        <f t="shared" si="22"/>
        <v>0</v>
      </c>
      <c r="R108" s="30">
        <f t="shared" si="22"/>
        <v>0</v>
      </c>
      <c r="S108" s="30">
        <f t="shared" si="22"/>
        <v>0</v>
      </c>
      <c r="T108" s="30">
        <f t="shared" si="22"/>
        <v>0</v>
      </c>
    </row>
    <row r="109" spans="1:20" s="52" customFormat="1" ht="29.25" customHeight="1">
      <c r="A109" s="69"/>
      <c r="B109" s="69"/>
      <c r="C109" s="70" t="s">
        <v>19</v>
      </c>
      <c r="D109" s="93" t="s">
        <v>155</v>
      </c>
      <c r="E109" s="30">
        <v>132</v>
      </c>
      <c r="F109" s="30">
        <v>132</v>
      </c>
      <c r="G109" s="121">
        <f t="shared" si="16"/>
        <v>1</v>
      </c>
      <c r="H109" s="30">
        <v>132</v>
      </c>
      <c r="I109" s="30">
        <v>132</v>
      </c>
      <c r="J109" s="30">
        <v>0</v>
      </c>
      <c r="K109" s="92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96">
        <v>0</v>
      </c>
      <c r="R109" s="33">
        <v>0</v>
      </c>
      <c r="S109" s="95">
        <v>0</v>
      </c>
      <c r="T109" s="24">
        <v>0</v>
      </c>
    </row>
    <row r="110" spans="1:20" s="52" customFormat="1" ht="21" customHeight="1">
      <c r="A110" s="69"/>
      <c r="B110" s="69"/>
      <c r="C110" s="70" t="s">
        <v>20</v>
      </c>
      <c r="D110" s="93" t="s">
        <v>156</v>
      </c>
      <c r="E110" s="30">
        <v>22</v>
      </c>
      <c r="F110" s="30">
        <v>22</v>
      </c>
      <c r="G110" s="121">
        <f t="shared" si="16"/>
        <v>1</v>
      </c>
      <c r="H110" s="30">
        <v>22</v>
      </c>
      <c r="I110" s="30">
        <v>22</v>
      </c>
      <c r="J110" s="30">
        <v>0</v>
      </c>
      <c r="K110" s="92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96">
        <v>0</v>
      </c>
      <c r="R110" s="33">
        <v>0</v>
      </c>
      <c r="S110" s="95">
        <v>0</v>
      </c>
      <c r="T110" s="24">
        <v>0</v>
      </c>
    </row>
    <row r="111" spans="1:20" s="52" customFormat="1" ht="21" customHeight="1">
      <c r="A111" s="69"/>
      <c r="B111" s="69"/>
      <c r="C111" s="70" t="s">
        <v>21</v>
      </c>
      <c r="D111" s="73" t="s">
        <v>157</v>
      </c>
      <c r="E111" s="30">
        <v>871</v>
      </c>
      <c r="F111" s="30">
        <v>871</v>
      </c>
      <c r="G111" s="121">
        <f t="shared" si="16"/>
        <v>1</v>
      </c>
      <c r="H111" s="30">
        <v>871</v>
      </c>
      <c r="I111" s="30">
        <v>871</v>
      </c>
      <c r="J111" s="30">
        <v>0</v>
      </c>
      <c r="K111" s="92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96">
        <v>0</v>
      </c>
      <c r="R111" s="33">
        <v>0</v>
      </c>
      <c r="S111" s="95">
        <v>0</v>
      </c>
      <c r="T111" s="24">
        <v>0</v>
      </c>
    </row>
    <row r="112" spans="1:20" s="52" customFormat="1" ht="27.75" customHeight="1">
      <c r="A112" s="69"/>
      <c r="B112" s="69" t="s">
        <v>254</v>
      </c>
      <c r="C112" s="70"/>
      <c r="D112" s="89" t="s">
        <v>273</v>
      </c>
      <c r="E112" s="30">
        <f>E113+E114+E115+E116+E117+E118+E119+E120</f>
        <v>23638</v>
      </c>
      <c r="F112" s="30">
        <f aca="true" t="shared" si="23" ref="F112:T112">F113+F114+F115+F116+F117+F118+F119+F120</f>
        <v>23638</v>
      </c>
      <c r="G112" s="121">
        <f t="shared" si="16"/>
        <v>1</v>
      </c>
      <c r="H112" s="30">
        <f t="shared" si="23"/>
        <v>23638</v>
      </c>
      <c r="I112" s="30">
        <f t="shared" si="23"/>
        <v>3028.9</v>
      </c>
      <c r="J112" s="30">
        <f t="shared" si="23"/>
        <v>7109.1</v>
      </c>
      <c r="K112" s="30">
        <f t="shared" si="23"/>
        <v>0</v>
      </c>
      <c r="L112" s="30">
        <f t="shared" si="23"/>
        <v>13500</v>
      </c>
      <c r="M112" s="30">
        <f t="shared" si="23"/>
        <v>0</v>
      </c>
      <c r="N112" s="30">
        <f t="shared" si="23"/>
        <v>0</v>
      </c>
      <c r="O112" s="30">
        <f t="shared" si="23"/>
        <v>0</v>
      </c>
      <c r="P112" s="30">
        <f t="shared" si="23"/>
        <v>0</v>
      </c>
      <c r="Q112" s="30">
        <f t="shared" si="23"/>
        <v>0</v>
      </c>
      <c r="R112" s="30">
        <f t="shared" si="23"/>
        <v>0</v>
      </c>
      <c r="S112" s="30">
        <f t="shared" si="23"/>
        <v>0</v>
      </c>
      <c r="T112" s="30">
        <f t="shared" si="23"/>
        <v>0</v>
      </c>
    </row>
    <row r="113" spans="1:20" s="52" customFormat="1" ht="20.25" customHeight="1">
      <c r="A113" s="69"/>
      <c r="B113" s="69"/>
      <c r="C113" s="70" t="s">
        <v>44</v>
      </c>
      <c r="D113" s="88" t="s">
        <v>168</v>
      </c>
      <c r="E113" s="30">
        <v>13500</v>
      </c>
      <c r="F113" s="30">
        <v>13500</v>
      </c>
      <c r="G113" s="121">
        <f t="shared" si="16"/>
        <v>1</v>
      </c>
      <c r="H113" s="30">
        <v>13500</v>
      </c>
      <c r="I113" s="30">
        <v>0</v>
      </c>
      <c r="J113" s="30">
        <v>0</v>
      </c>
      <c r="K113" s="30">
        <v>0</v>
      </c>
      <c r="L113" s="30">
        <v>13500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</row>
    <row r="114" spans="1:20" s="52" customFormat="1" ht="29.25" customHeight="1">
      <c r="A114" s="69"/>
      <c r="B114" s="69"/>
      <c r="C114" s="70" t="s">
        <v>19</v>
      </c>
      <c r="D114" s="93" t="s">
        <v>155</v>
      </c>
      <c r="E114" s="30">
        <v>357.57</v>
      </c>
      <c r="F114" s="30">
        <v>357.57</v>
      </c>
      <c r="G114" s="121">
        <f t="shared" si="16"/>
        <v>1</v>
      </c>
      <c r="H114" s="30">
        <v>357.57</v>
      </c>
      <c r="I114" s="30">
        <v>357.57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</row>
    <row r="115" spans="1:20" s="52" customFormat="1" ht="20.25" customHeight="1">
      <c r="A115" s="69"/>
      <c r="B115" s="69"/>
      <c r="C115" s="70" t="s">
        <v>20</v>
      </c>
      <c r="D115" s="93" t="s">
        <v>156</v>
      </c>
      <c r="E115" s="30">
        <v>57.33</v>
      </c>
      <c r="F115" s="30">
        <v>57.33</v>
      </c>
      <c r="G115" s="121">
        <f t="shared" si="16"/>
        <v>1</v>
      </c>
      <c r="H115" s="30">
        <v>57.33</v>
      </c>
      <c r="I115" s="30">
        <v>57.33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</row>
    <row r="116" spans="1:20" s="52" customFormat="1" ht="20.25" customHeight="1">
      <c r="A116" s="69"/>
      <c r="B116" s="69"/>
      <c r="C116" s="70" t="s">
        <v>21</v>
      </c>
      <c r="D116" s="73" t="s">
        <v>157</v>
      </c>
      <c r="E116" s="30">
        <v>2614</v>
      </c>
      <c r="F116" s="30">
        <v>2614</v>
      </c>
      <c r="G116" s="121">
        <f t="shared" si="16"/>
        <v>1</v>
      </c>
      <c r="H116" s="30">
        <v>2614</v>
      </c>
      <c r="I116" s="30">
        <v>2614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</row>
    <row r="117" spans="1:20" s="52" customFormat="1" ht="21" customHeight="1">
      <c r="A117" s="69"/>
      <c r="B117" s="69"/>
      <c r="C117" s="70" t="s">
        <v>22</v>
      </c>
      <c r="D117" s="73" t="s">
        <v>158</v>
      </c>
      <c r="E117" s="30">
        <v>3809.81</v>
      </c>
      <c r="F117" s="30">
        <v>3809.81</v>
      </c>
      <c r="G117" s="121">
        <f t="shared" si="16"/>
        <v>1</v>
      </c>
      <c r="H117" s="30">
        <v>3809.81</v>
      </c>
      <c r="I117" s="30">
        <v>0</v>
      </c>
      <c r="J117" s="30">
        <v>3809.81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</row>
    <row r="118" spans="1:20" s="52" customFormat="1" ht="21.75" customHeight="1">
      <c r="A118" s="69"/>
      <c r="B118" s="69"/>
      <c r="C118" s="70" t="s">
        <v>23</v>
      </c>
      <c r="D118" s="73" t="s">
        <v>159</v>
      </c>
      <c r="E118" s="30">
        <v>618.53</v>
      </c>
      <c r="F118" s="30">
        <v>618.53</v>
      </c>
      <c r="G118" s="121">
        <f t="shared" si="16"/>
        <v>1</v>
      </c>
      <c r="H118" s="30">
        <v>618.53</v>
      </c>
      <c r="I118" s="30">
        <v>0</v>
      </c>
      <c r="J118" s="30">
        <v>618.53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</row>
    <row r="119" spans="1:20" s="52" customFormat="1" ht="57" customHeight="1">
      <c r="A119" s="69"/>
      <c r="B119" s="69"/>
      <c r="C119" s="70" t="s">
        <v>31</v>
      </c>
      <c r="D119" s="73" t="s">
        <v>231</v>
      </c>
      <c r="E119" s="30">
        <v>600</v>
      </c>
      <c r="F119" s="30">
        <v>600</v>
      </c>
      <c r="G119" s="121">
        <f t="shared" si="16"/>
        <v>1</v>
      </c>
      <c r="H119" s="30">
        <v>600</v>
      </c>
      <c r="I119" s="30">
        <v>0</v>
      </c>
      <c r="J119" s="30">
        <v>600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</row>
    <row r="120" spans="1:20" s="52" customFormat="1" ht="19.5" customHeight="1">
      <c r="A120" s="69"/>
      <c r="B120" s="69"/>
      <c r="C120" s="70" t="s">
        <v>32</v>
      </c>
      <c r="D120" s="73" t="s">
        <v>163</v>
      </c>
      <c r="E120" s="30">
        <v>2080.76</v>
      </c>
      <c r="F120" s="30">
        <v>2080.76</v>
      </c>
      <c r="G120" s="121">
        <f t="shared" si="16"/>
        <v>1</v>
      </c>
      <c r="H120" s="30">
        <v>2080.76</v>
      </c>
      <c r="I120" s="30">
        <v>0</v>
      </c>
      <c r="J120" s="30">
        <v>2080.76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</row>
    <row r="121" spans="1:20" s="52" customFormat="1" ht="78" customHeight="1">
      <c r="A121" s="69"/>
      <c r="B121" s="69" t="s">
        <v>255</v>
      </c>
      <c r="C121" s="70"/>
      <c r="D121" s="89" t="s">
        <v>274</v>
      </c>
      <c r="E121" s="30">
        <f>E122+E123+E124+E125+E126+E127+E128</f>
        <v>31073</v>
      </c>
      <c r="F121" s="30">
        <f aca="true" t="shared" si="24" ref="F121:T121">F122+F123+F124+F125+F126+F127+F128</f>
        <v>18352.000000000004</v>
      </c>
      <c r="G121" s="121">
        <f t="shared" si="16"/>
        <v>0.590609210568661</v>
      </c>
      <c r="H121" s="30">
        <f t="shared" si="24"/>
        <v>18352.000000000004</v>
      </c>
      <c r="I121" s="30">
        <f t="shared" si="24"/>
        <v>5529.99</v>
      </c>
      <c r="J121" s="30">
        <f t="shared" si="24"/>
        <v>3792.01</v>
      </c>
      <c r="K121" s="30">
        <f t="shared" si="24"/>
        <v>0</v>
      </c>
      <c r="L121" s="30">
        <f t="shared" si="24"/>
        <v>9030</v>
      </c>
      <c r="M121" s="30">
        <f t="shared" si="24"/>
        <v>0</v>
      </c>
      <c r="N121" s="30">
        <f t="shared" si="24"/>
        <v>0</v>
      </c>
      <c r="O121" s="30">
        <f t="shared" si="24"/>
        <v>0</v>
      </c>
      <c r="P121" s="30">
        <f t="shared" si="24"/>
        <v>0</v>
      </c>
      <c r="Q121" s="30">
        <f t="shared" si="24"/>
        <v>0</v>
      </c>
      <c r="R121" s="30">
        <f t="shared" si="24"/>
        <v>0</v>
      </c>
      <c r="S121" s="30">
        <f t="shared" si="24"/>
        <v>0</v>
      </c>
      <c r="T121" s="30">
        <f t="shared" si="24"/>
        <v>0</v>
      </c>
    </row>
    <row r="122" spans="1:20" s="52" customFormat="1" ht="20.25" customHeight="1">
      <c r="A122" s="69"/>
      <c r="B122" s="69"/>
      <c r="C122" s="70" t="s">
        <v>44</v>
      </c>
      <c r="D122" s="88" t="s">
        <v>168</v>
      </c>
      <c r="E122" s="30">
        <v>18320</v>
      </c>
      <c r="F122" s="30">
        <v>9030</v>
      </c>
      <c r="G122" s="121">
        <f t="shared" si="16"/>
        <v>0.49290393013100436</v>
      </c>
      <c r="H122" s="30">
        <v>9030</v>
      </c>
      <c r="I122" s="30">
        <v>0</v>
      </c>
      <c r="J122" s="30">
        <v>0</v>
      </c>
      <c r="K122" s="30">
        <v>0</v>
      </c>
      <c r="L122" s="30">
        <v>9030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</row>
    <row r="123" spans="1:20" s="52" customFormat="1" ht="29.25" customHeight="1">
      <c r="A123" s="69"/>
      <c r="B123" s="69"/>
      <c r="C123" s="70" t="s">
        <v>19</v>
      </c>
      <c r="D123" s="93" t="s">
        <v>155</v>
      </c>
      <c r="E123" s="30">
        <v>834.41</v>
      </c>
      <c r="F123" s="30">
        <v>557.46</v>
      </c>
      <c r="G123" s="121">
        <f t="shared" si="16"/>
        <v>0.6680888292326315</v>
      </c>
      <c r="H123" s="30">
        <v>557.46</v>
      </c>
      <c r="I123" s="30">
        <v>557.46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</row>
    <row r="124" spans="1:20" s="52" customFormat="1" ht="21" customHeight="1">
      <c r="A124" s="69"/>
      <c r="B124" s="69"/>
      <c r="C124" s="70" t="s">
        <v>20</v>
      </c>
      <c r="D124" s="93" t="s">
        <v>156</v>
      </c>
      <c r="E124" s="30">
        <v>133.79</v>
      </c>
      <c r="F124" s="30">
        <v>89.36</v>
      </c>
      <c r="G124" s="121">
        <f t="shared" si="16"/>
        <v>0.6679124000298976</v>
      </c>
      <c r="H124" s="30">
        <v>89.36</v>
      </c>
      <c r="I124" s="30">
        <v>89.36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</row>
    <row r="125" spans="1:20" s="52" customFormat="1" ht="20.25" customHeight="1">
      <c r="A125" s="69"/>
      <c r="B125" s="69"/>
      <c r="C125" s="70" t="s">
        <v>21</v>
      </c>
      <c r="D125" s="73" t="s">
        <v>157</v>
      </c>
      <c r="E125" s="30">
        <v>5860.8</v>
      </c>
      <c r="F125" s="30">
        <v>4883.17</v>
      </c>
      <c r="G125" s="121">
        <f t="shared" si="16"/>
        <v>0.8331917144417145</v>
      </c>
      <c r="H125" s="30">
        <v>4883.17</v>
      </c>
      <c r="I125" s="30">
        <v>4883.17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</row>
    <row r="126" spans="1:20" s="52" customFormat="1" ht="20.25" customHeight="1">
      <c r="A126" s="69"/>
      <c r="B126" s="69"/>
      <c r="C126" s="70" t="s">
        <v>22</v>
      </c>
      <c r="D126" s="73" t="s">
        <v>158</v>
      </c>
      <c r="E126" s="30">
        <v>2243</v>
      </c>
      <c r="F126" s="30">
        <v>1366.03</v>
      </c>
      <c r="G126" s="121">
        <f t="shared" si="16"/>
        <v>0.6090191707534551</v>
      </c>
      <c r="H126" s="30">
        <v>1366.03</v>
      </c>
      <c r="I126" s="30">
        <v>0</v>
      </c>
      <c r="J126" s="30">
        <v>1366.03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</row>
    <row r="127" spans="1:20" s="52" customFormat="1" ht="19.5" customHeight="1">
      <c r="A127" s="69"/>
      <c r="B127" s="69"/>
      <c r="C127" s="70" t="s">
        <v>23</v>
      </c>
      <c r="D127" s="73" t="s">
        <v>159</v>
      </c>
      <c r="E127" s="30">
        <v>1023.24</v>
      </c>
      <c r="F127" s="30">
        <v>1023.24</v>
      </c>
      <c r="G127" s="121">
        <f t="shared" si="16"/>
        <v>1</v>
      </c>
      <c r="H127" s="30">
        <v>1023.24</v>
      </c>
      <c r="I127" s="30">
        <v>0</v>
      </c>
      <c r="J127" s="30">
        <v>1023.24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</row>
    <row r="128" spans="1:20" s="52" customFormat="1" ht="20.25" customHeight="1">
      <c r="A128" s="69"/>
      <c r="B128" s="69"/>
      <c r="C128" s="70" t="s">
        <v>32</v>
      </c>
      <c r="D128" s="73" t="s">
        <v>163</v>
      </c>
      <c r="E128" s="30">
        <v>2657.76</v>
      </c>
      <c r="F128" s="30">
        <v>1402.74</v>
      </c>
      <c r="G128" s="121">
        <f t="shared" si="16"/>
        <v>0.5277903196676901</v>
      </c>
      <c r="H128" s="30">
        <v>1402.74</v>
      </c>
      <c r="I128" s="30">
        <v>0</v>
      </c>
      <c r="J128" s="30">
        <v>1402.74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</row>
    <row r="129" spans="1:20" s="52" customFormat="1" ht="35.25" customHeight="1">
      <c r="A129" s="69" t="s">
        <v>51</v>
      </c>
      <c r="B129" s="69"/>
      <c r="C129" s="70"/>
      <c r="D129" s="72" t="s">
        <v>120</v>
      </c>
      <c r="E129" s="30">
        <f aca="true" t="shared" si="25" ref="E129:T129">E130+E141+E144</f>
        <v>1403160</v>
      </c>
      <c r="F129" s="30">
        <f>F130+F141+F144</f>
        <v>1268298.2600000002</v>
      </c>
      <c r="G129" s="121">
        <f t="shared" si="16"/>
        <v>0.9038871262008611</v>
      </c>
      <c r="H129" s="30">
        <f t="shared" si="25"/>
        <v>284173.36</v>
      </c>
      <c r="I129" s="30">
        <f t="shared" si="25"/>
        <v>3188</v>
      </c>
      <c r="J129" s="30">
        <f t="shared" si="25"/>
        <v>246558.36</v>
      </c>
      <c r="K129" s="30">
        <f t="shared" si="25"/>
        <v>10000</v>
      </c>
      <c r="L129" s="30">
        <f t="shared" si="25"/>
        <v>24427</v>
      </c>
      <c r="M129" s="30">
        <f t="shared" si="25"/>
        <v>0</v>
      </c>
      <c r="N129" s="30">
        <f t="shared" si="25"/>
        <v>0</v>
      </c>
      <c r="O129" s="30">
        <f t="shared" si="25"/>
        <v>0</v>
      </c>
      <c r="P129" s="30">
        <f t="shared" si="25"/>
        <v>984124.9000000001</v>
      </c>
      <c r="Q129" s="30">
        <f t="shared" si="25"/>
        <v>984124.9000000001</v>
      </c>
      <c r="R129" s="30">
        <f t="shared" si="25"/>
        <v>0</v>
      </c>
      <c r="S129" s="30">
        <f t="shared" si="25"/>
        <v>0</v>
      </c>
      <c r="T129" s="30">
        <f t="shared" si="25"/>
        <v>0</v>
      </c>
    </row>
    <row r="130" spans="1:20" s="52" customFormat="1" ht="20.25" customHeight="1">
      <c r="A130" s="69"/>
      <c r="B130" s="69" t="s">
        <v>52</v>
      </c>
      <c r="C130" s="70"/>
      <c r="D130" s="72" t="s">
        <v>121</v>
      </c>
      <c r="E130" s="30">
        <f>E131+E132+E133+E134+E135+E136+E137+E138+E139+E140</f>
        <v>1374160</v>
      </c>
      <c r="F130" s="30">
        <f aca="true" t="shared" si="26" ref="F130:T130">F131+F132+F133+F134+F135+F136+F137+F138+F139+F140</f>
        <v>1267788.4500000002</v>
      </c>
      <c r="G130" s="121">
        <f t="shared" si="16"/>
        <v>0.9225915832217502</v>
      </c>
      <c r="H130" s="30">
        <f t="shared" si="26"/>
        <v>283663.55</v>
      </c>
      <c r="I130" s="30">
        <f t="shared" si="26"/>
        <v>3188</v>
      </c>
      <c r="J130" s="30">
        <f t="shared" si="26"/>
        <v>246048.55</v>
      </c>
      <c r="K130" s="30">
        <f t="shared" si="26"/>
        <v>10000</v>
      </c>
      <c r="L130" s="30">
        <f t="shared" si="26"/>
        <v>24427</v>
      </c>
      <c r="M130" s="30">
        <f t="shared" si="26"/>
        <v>0</v>
      </c>
      <c r="N130" s="30">
        <f t="shared" si="26"/>
        <v>0</v>
      </c>
      <c r="O130" s="30">
        <f t="shared" si="26"/>
        <v>0</v>
      </c>
      <c r="P130" s="30">
        <f t="shared" si="26"/>
        <v>984124.9000000001</v>
      </c>
      <c r="Q130" s="30">
        <f t="shared" si="26"/>
        <v>984124.9000000001</v>
      </c>
      <c r="R130" s="30">
        <f t="shared" si="26"/>
        <v>0</v>
      </c>
      <c r="S130" s="30">
        <f t="shared" si="26"/>
        <v>0</v>
      </c>
      <c r="T130" s="30">
        <f t="shared" si="26"/>
        <v>0</v>
      </c>
    </row>
    <row r="131" spans="1:20" s="52" customFormat="1" ht="75" customHeight="1">
      <c r="A131" s="69"/>
      <c r="B131" s="69"/>
      <c r="C131" s="70" t="s">
        <v>250</v>
      </c>
      <c r="D131" s="88" t="s">
        <v>270</v>
      </c>
      <c r="E131" s="30">
        <v>10000</v>
      </c>
      <c r="F131" s="30">
        <v>10000</v>
      </c>
      <c r="G131" s="121">
        <f t="shared" si="16"/>
        <v>1</v>
      </c>
      <c r="H131" s="30">
        <v>10000</v>
      </c>
      <c r="I131" s="30">
        <v>0</v>
      </c>
      <c r="J131" s="30">
        <v>0</v>
      </c>
      <c r="K131" s="30">
        <v>10000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92">
        <v>0</v>
      </c>
      <c r="R131" s="30">
        <v>0</v>
      </c>
      <c r="S131" s="92">
        <v>0</v>
      </c>
      <c r="T131" s="30">
        <v>0</v>
      </c>
    </row>
    <row r="132" spans="1:20" s="52" customFormat="1" ht="20.25" customHeight="1">
      <c r="A132" s="69"/>
      <c r="B132" s="69"/>
      <c r="C132" s="70" t="s">
        <v>44</v>
      </c>
      <c r="D132" s="73" t="s">
        <v>168</v>
      </c>
      <c r="E132" s="30">
        <v>25000</v>
      </c>
      <c r="F132" s="30">
        <v>24427</v>
      </c>
      <c r="G132" s="121">
        <f t="shared" si="16"/>
        <v>0.97708</v>
      </c>
      <c r="H132" s="30">
        <v>24427</v>
      </c>
      <c r="I132" s="30">
        <v>0</v>
      </c>
      <c r="J132" s="30">
        <v>0</v>
      </c>
      <c r="K132" s="92">
        <v>0</v>
      </c>
      <c r="L132" s="30">
        <v>24427</v>
      </c>
      <c r="M132" s="30">
        <v>0</v>
      </c>
      <c r="N132" s="30">
        <v>0</v>
      </c>
      <c r="O132" s="30">
        <v>0</v>
      </c>
      <c r="P132" s="30">
        <v>0</v>
      </c>
      <c r="Q132" s="96">
        <v>0</v>
      </c>
      <c r="R132" s="33">
        <v>0</v>
      </c>
      <c r="S132" s="95">
        <v>0</v>
      </c>
      <c r="T132" s="24">
        <v>0</v>
      </c>
    </row>
    <row r="133" spans="1:20" s="52" customFormat="1" ht="20.25" customHeight="1">
      <c r="A133" s="69"/>
      <c r="B133" s="69"/>
      <c r="C133" s="70" t="s">
        <v>21</v>
      </c>
      <c r="D133" s="73" t="s">
        <v>157</v>
      </c>
      <c r="E133" s="30">
        <v>4000</v>
      </c>
      <c r="F133" s="30">
        <v>3188</v>
      </c>
      <c r="G133" s="121">
        <f t="shared" si="16"/>
        <v>0.797</v>
      </c>
      <c r="H133" s="30">
        <v>3188</v>
      </c>
      <c r="I133" s="30">
        <v>3188</v>
      </c>
      <c r="J133" s="30">
        <v>0</v>
      </c>
      <c r="K133" s="92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96">
        <v>0</v>
      </c>
      <c r="R133" s="33">
        <v>0</v>
      </c>
      <c r="S133" s="95">
        <v>0</v>
      </c>
      <c r="T133" s="24">
        <v>0</v>
      </c>
    </row>
    <row r="134" spans="1:20" s="52" customFormat="1" ht="21" customHeight="1">
      <c r="A134" s="69"/>
      <c r="B134" s="69"/>
      <c r="C134" s="70" t="s">
        <v>22</v>
      </c>
      <c r="D134" s="73" t="s">
        <v>158</v>
      </c>
      <c r="E134" s="30">
        <v>141000</v>
      </c>
      <c r="F134" s="30">
        <v>137942.16</v>
      </c>
      <c r="G134" s="121">
        <f t="shared" si="16"/>
        <v>0.9783131914893617</v>
      </c>
      <c r="H134" s="30">
        <v>137942.16</v>
      </c>
      <c r="I134" s="30">
        <v>0</v>
      </c>
      <c r="J134" s="30">
        <v>137942.16</v>
      </c>
      <c r="K134" s="92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96">
        <v>0</v>
      </c>
      <c r="R134" s="33">
        <v>0</v>
      </c>
      <c r="S134" s="95">
        <v>0</v>
      </c>
      <c r="T134" s="24">
        <v>0</v>
      </c>
    </row>
    <row r="135" spans="1:20" s="52" customFormat="1" ht="11.25" customHeight="1">
      <c r="A135" s="69"/>
      <c r="B135" s="69"/>
      <c r="C135" s="70" t="s">
        <v>29</v>
      </c>
      <c r="D135" s="73" t="s">
        <v>164</v>
      </c>
      <c r="E135" s="30">
        <v>40000</v>
      </c>
      <c r="F135" s="30">
        <v>37645.4</v>
      </c>
      <c r="G135" s="121">
        <f t="shared" si="16"/>
        <v>0.941135</v>
      </c>
      <c r="H135" s="30">
        <v>37645.4</v>
      </c>
      <c r="I135" s="30">
        <v>0</v>
      </c>
      <c r="J135" s="30">
        <v>37645.4</v>
      </c>
      <c r="K135" s="92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96">
        <v>0</v>
      </c>
      <c r="R135" s="33">
        <v>0</v>
      </c>
      <c r="S135" s="95">
        <v>0</v>
      </c>
      <c r="T135" s="24">
        <v>0</v>
      </c>
    </row>
    <row r="136" spans="1:20" s="52" customFormat="1" ht="20.25" customHeight="1">
      <c r="A136" s="69"/>
      <c r="B136" s="69"/>
      <c r="C136" s="70" t="s">
        <v>23</v>
      </c>
      <c r="D136" s="73" t="s">
        <v>159</v>
      </c>
      <c r="E136" s="30">
        <v>49325</v>
      </c>
      <c r="F136" s="30">
        <v>46354.49</v>
      </c>
      <c r="G136" s="121">
        <f t="shared" si="16"/>
        <v>0.9397767866193614</v>
      </c>
      <c r="H136" s="30">
        <v>46354.49</v>
      </c>
      <c r="I136" s="30">
        <v>0</v>
      </c>
      <c r="J136" s="30">
        <v>46354.49</v>
      </c>
      <c r="K136" s="92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96">
        <v>0</v>
      </c>
      <c r="R136" s="33">
        <v>0</v>
      </c>
      <c r="S136" s="95">
        <v>0</v>
      </c>
      <c r="T136" s="24">
        <v>0</v>
      </c>
    </row>
    <row r="137" spans="1:20" s="52" customFormat="1" ht="11.25" customHeight="1">
      <c r="A137" s="69"/>
      <c r="B137" s="69"/>
      <c r="C137" s="70" t="s">
        <v>14</v>
      </c>
      <c r="D137" s="73" t="s">
        <v>152</v>
      </c>
      <c r="E137" s="30">
        <v>26000</v>
      </c>
      <c r="F137" s="30">
        <v>24106.5</v>
      </c>
      <c r="G137" s="121">
        <f t="shared" si="16"/>
        <v>0.9271730769230769</v>
      </c>
      <c r="H137" s="30">
        <v>24106.5</v>
      </c>
      <c r="I137" s="30">
        <v>0</v>
      </c>
      <c r="J137" s="30">
        <v>24106.5</v>
      </c>
      <c r="K137" s="92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96">
        <v>0</v>
      </c>
      <c r="R137" s="33">
        <v>0</v>
      </c>
      <c r="S137" s="95">
        <v>0</v>
      </c>
      <c r="T137" s="24">
        <v>0</v>
      </c>
    </row>
    <row r="138" spans="1:20" s="52" customFormat="1" ht="28.5" customHeight="1">
      <c r="A138" s="69"/>
      <c r="B138" s="69"/>
      <c r="C138" s="70" t="s">
        <v>45</v>
      </c>
      <c r="D138" s="73" t="s">
        <v>169</v>
      </c>
      <c r="E138" s="30">
        <v>2000</v>
      </c>
      <c r="F138" s="30">
        <v>0</v>
      </c>
      <c r="G138" s="121">
        <f t="shared" si="16"/>
        <v>0</v>
      </c>
      <c r="H138" s="30">
        <v>0</v>
      </c>
      <c r="I138" s="30">
        <v>0</v>
      </c>
      <c r="J138" s="30">
        <v>0</v>
      </c>
      <c r="K138" s="92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96">
        <v>0</v>
      </c>
      <c r="R138" s="33">
        <v>0</v>
      </c>
      <c r="S138" s="95">
        <v>0</v>
      </c>
      <c r="T138" s="24">
        <v>0</v>
      </c>
    </row>
    <row r="139" spans="1:20" s="52" customFormat="1" ht="20.25" customHeight="1">
      <c r="A139" s="69"/>
      <c r="B139" s="69"/>
      <c r="C139" s="70" t="s">
        <v>15</v>
      </c>
      <c r="D139" s="73" t="s">
        <v>153</v>
      </c>
      <c r="E139" s="30">
        <v>393175</v>
      </c>
      <c r="F139" s="30">
        <v>302677.84</v>
      </c>
      <c r="G139" s="121">
        <f t="shared" si="16"/>
        <v>0.7698298213263814</v>
      </c>
      <c r="H139" s="30">
        <v>0</v>
      </c>
      <c r="I139" s="30">
        <v>0</v>
      </c>
      <c r="J139" s="30">
        <v>0</v>
      </c>
      <c r="K139" s="92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302677.84</v>
      </c>
      <c r="Q139" s="30">
        <v>302677.84</v>
      </c>
      <c r="R139" s="33">
        <v>0</v>
      </c>
      <c r="S139" s="95">
        <v>0</v>
      </c>
      <c r="T139" s="24">
        <v>0</v>
      </c>
    </row>
    <row r="140" spans="1:20" s="52" customFormat="1" ht="29.25" customHeight="1">
      <c r="A140" s="69"/>
      <c r="B140" s="69"/>
      <c r="C140" s="70" t="s">
        <v>34</v>
      </c>
      <c r="D140" s="73" t="s">
        <v>166</v>
      </c>
      <c r="E140" s="30">
        <v>683660</v>
      </c>
      <c r="F140" s="30">
        <v>681447.06</v>
      </c>
      <c r="G140" s="121">
        <f t="shared" si="16"/>
        <v>0.9967630986162713</v>
      </c>
      <c r="H140" s="30">
        <v>0</v>
      </c>
      <c r="I140" s="30">
        <v>0</v>
      </c>
      <c r="J140" s="30">
        <v>0</v>
      </c>
      <c r="K140" s="92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681447.06</v>
      </c>
      <c r="Q140" s="30">
        <v>681447.06</v>
      </c>
      <c r="R140" s="33">
        <v>0</v>
      </c>
      <c r="S140" s="95">
        <v>0</v>
      </c>
      <c r="T140" s="24">
        <v>0</v>
      </c>
    </row>
    <row r="141" spans="1:20" s="52" customFormat="1" ht="11.25" customHeight="1">
      <c r="A141" s="69"/>
      <c r="B141" s="69" t="s">
        <v>54</v>
      </c>
      <c r="C141" s="70"/>
      <c r="D141" s="72" t="s">
        <v>122</v>
      </c>
      <c r="E141" s="30">
        <f aca="true" t="shared" si="27" ref="E141:T141">E142+E143</f>
        <v>6000</v>
      </c>
      <c r="F141" s="30">
        <f>F142+F143</f>
        <v>0</v>
      </c>
      <c r="G141" s="121">
        <f t="shared" si="16"/>
        <v>0</v>
      </c>
      <c r="H141" s="30">
        <f t="shared" si="27"/>
        <v>0</v>
      </c>
      <c r="I141" s="30">
        <f t="shared" si="27"/>
        <v>0</v>
      </c>
      <c r="J141" s="30">
        <f t="shared" si="27"/>
        <v>0</v>
      </c>
      <c r="K141" s="30">
        <f t="shared" si="27"/>
        <v>0</v>
      </c>
      <c r="L141" s="30">
        <f t="shared" si="27"/>
        <v>0</v>
      </c>
      <c r="M141" s="30">
        <f t="shared" si="27"/>
        <v>0</v>
      </c>
      <c r="N141" s="30">
        <f t="shared" si="27"/>
        <v>0</v>
      </c>
      <c r="O141" s="30">
        <f t="shared" si="27"/>
        <v>0</v>
      </c>
      <c r="P141" s="30">
        <f t="shared" si="27"/>
        <v>0</v>
      </c>
      <c r="Q141" s="30">
        <f t="shared" si="27"/>
        <v>0</v>
      </c>
      <c r="R141" s="30">
        <f t="shared" si="27"/>
        <v>0</v>
      </c>
      <c r="S141" s="30">
        <f t="shared" si="27"/>
        <v>0</v>
      </c>
      <c r="T141" s="30">
        <f t="shared" si="27"/>
        <v>0</v>
      </c>
    </row>
    <row r="142" spans="1:20" s="52" customFormat="1" ht="20.25" customHeight="1">
      <c r="A142" s="69"/>
      <c r="B142" s="69"/>
      <c r="C142" s="70" t="s">
        <v>22</v>
      </c>
      <c r="D142" s="73" t="s">
        <v>158</v>
      </c>
      <c r="E142" s="30">
        <v>1000</v>
      </c>
      <c r="F142" s="30">
        <v>0</v>
      </c>
      <c r="G142" s="121">
        <f t="shared" si="16"/>
        <v>0</v>
      </c>
      <c r="H142" s="30">
        <v>0</v>
      </c>
      <c r="I142" s="30">
        <v>0</v>
      </c>
      <c r="J142" s="30">
        <v>0</v>
      </c>
      <c r="K142" s="92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96">
        <v>0</v>
      </c>
      <c r="R142" s="33">
        <v>0</v>
      </c>
      <c r="S142" s="95">
        <v>0</v>
      </c>
      <c r="T142" s="24">
        <v>0</v>
      </c>
    </row>
    <row r="143" spans="1:20" s="52" customFormat="1" ht="19.5" customHeight="1">
      <c r="A143" s="69"/>
      <c r="B143" s="69"/>
      <c r="C143" s="70" t="s">
        <v>23</v>
      </c>
      <c r="D143" s="73" t="s">
        <v>159</v>
      </c>
      <c r="E143" s="30">
        <v>5000</v>
      </c>
      <c r="F143" s="30">
        <v>0</v>
      </c>
      <c r="G143" s="121">
        <f t="shared" si="16"/>
        <v>0</v>
      </c>
      <c r="H143" s="30">
        <v>0</v>
      </c>
      <c r="I143" s="30">
        <v>0</v>
      </c>
      <c r="J143" s="30">
        <v>0</v>
      </c>
      <c r="K143" s="92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96">
        <v>0</v>
      </c>
      <c r="R143" s="33">
        <v>0</v>
      </c>
      <c r="S143" s="95">
        <v>0</v>
      </c>
      <c r="T143" s="24">
        <v>0</v>
      </c>
    </row>
    <row r="144" spans="1:20" s="52" customFormat="1" ht="10.5" customHeight="1">
      <c r="A144" s="69"/>
      <c r="B144" s="69" t="s">
        <v>55</v>
      </c>
      <c r="C144" s="70"/>
      <c r="D144" s="72" t="s">
        <v>123</v>
      </c>
      <c r="E144" s="30">
        <f>E145+E146+E147</f>
        <v>23000</v>
      </c>
      <c r="F144" s="30">
        <f aca="true" t="shared" si="28" ref="F144:T144">F145+F146+F147</f>
        <v>509.81</v>
      </c>
      <c r="G144" s="121">
        <f t="shared" si="16"/>
        <v>0.022165652173913045</v>
      </c>
      <c r="H144" s="30">
        <f t="shared" si="28"/>
        <v>509.81</v>
      </c>
      <c r="I144" s="30">
        <f t="shared" si="28"/>
        <v>0</v>
      </c>
      <c r="J144" s="30">
        <f t="shared" si="28"/>
        <v>509.81</v>
      </c>
      <c r="K144" s="30">
        <f t="shared" si="28"/>
        <v>0</v>
      </c>
      <c r="L144" s="30">
        <f t="shared" si="28"/>
        <v>0</v>
      </c>
      <c r="M144" s="30">
        <f t="shared" si="28"/>
        <v>0</v>
      </c>
      <c r="N144" s="30">
        <f t="shared" si="28"/>
        <v>0</v>
      </c>
      <c r="O144" s="30">
        <f t="shared" si="28"/>
        <v>0</v>
      </c>
      <c r="P144" s="30">
        <f t="shared" si="28"/>
        <v>0</v>
      </c>
      <c r="Q144" s="30">
        <f t="shared" si="28"/>
        <v>0</v>
      </c>
      <c r="R144" s="30">
        <f t="shared" si="28"/>
        <v>0</v>
      </c>
      <c r="S144" s="30">
        <f t="shared" si="28"/>
        <v>0</v>
      </c>
      <c r="T144" s="30">
        <f t="shared" si="28"/>
        <v>0</v>
      </c>
    </row>
    <row r="145" spans="1:20" s="52" customFormat="1" ht="19.5" customHeight="1">
      <c r="A145" s="69"/>
      <c r="B145" s="74"/>
      <c r="C145" s="70" t="s">
        <v>22</v>
      </c>
      <c r="D145" s="73" t="s">
        <v>158</v>
      </c>
      <c r="E145" s="30">
        <v>4000</v>
      </c>
      <c r="F145" s="30">
        <v>509.81</v>
      </c>
      <c r="G145" s="121">
        <f t="shared" si="16"/>
        <v>0.1274525</v>
      </c>
      <c r="H145" s="30">
        <v>509.81</v>
      </c>
      <c r="I145" s="30">
        <v>0</v>
      </c>
      <c r="J145" s="30">
        <v>509.81</v>
      </c>
      <c r="K145" s="92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96">
        <v>0</v>
      </c>
      <c r="R145" s="33">
        <v>0</v>
      </c>
      <c r="S145" s="95">
        <v>0</v>
      </c>
      <c r="T145" s="24">
        <v>0</v>
      </c>
    </row>
    <row r="146" spans="1:20" s="52" customFormat="1" ht="19.5" customHeight="1">
      <c r="A146" s="69"/>
      <c r="B146" s="74"/>
      <c r="C146" s="70" t="s">
        <v>23</v>
      </c>
      <c r="D146" s="73" t="s">
        <v>159</v>
      </c>
      <c r="E146" s="30">
        <v>4000</v>
      </c>
      <c r="F146" s="30">
        <v>0</v>
      </c>
      <c r="G146" s="121">
        <f t="shared" si="16"/>
        <v>0</v>
      </c>
      <c r="H146" s="30">
        <v>0</v>
      </c>
      <c r="I146" s="30">
        <v>0</v>
      </c>
      <c r="J146" s="30">
        <v>0</v>
      </c>
      <c r="K146" s="92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96">
        <v>0</v>
      </c>
      <c r="R146" s="33">
        <v>0</v>
      </c>
      <c r="S146" s="95">
        <v>0</v>
      </c>
      <c r="T146" s="24">
        <v>0</v>
      </c>
    </row>
    <row r="147" spans="1:20" s="52" customFormat="1" ht="11.25" customHeight="1">
      <c r="A147" s="69"/>
      <c r="B147" s="74"/>
      <c r="C147" s="70" t="s">
        <v>208</v>
      </c>
      <c r="D147" s="88" t="s">
        <v>275</v>
      </c>
      <c r="E147" s="30">
        <v>15000</v>
      </c>
      <c r="F147" s="30">
        <v>0</v>
      </c>
      <c r="G147" s="121">
        <f t="shared" si="16"/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</row>
    <row r="148" spans="1:20" s="52" customFormat="1" ht="85.5" customHeight="1">
      <c r="A148" s="69" t="s">
        <v>56</v>
      </c>
      <c r="B148" s="69"/>
      <c r="C148" s="70"/>
      <c r="D148" s="72" t="s">
        <v>185</v>
      </c>
      <c r="E148" s="30">
        <f aca="true" t="shared" si="29" ref="E148:T148">E149</f>
        <v>60000</v>
      </c>
      <c r="F148" s="30">
        <f t="shared" si="29"/>
        <v>47456</v>
      </c>
      <c r="G148" s="121">
        <f t="shared" si="16"/>
        <v>0.7909333333333334</v>
      </c>
      <c r="H148" s="30">
        <f t="shared" si="29"/>
        <v>47456</v>
      </c>
      <c r="I148" s="30">
        <f t="shared" si="29"/>
        <v>37456</v>
      </c>
      <c r="J148" s="30">
        <f t="shared" si="29"/>
        <v>10000</v>
      </c>
      <c r="K148" s="30">
        <f t="shared" si="29"/>
        <v>0</v>
      </c>
      <c r="L148" s="30">
        <f t="shared" si="29"/>
        <v>0</v>
      </c>
      <c r="M148" s="30">
        <f t="shared" si="29"/>
        <v>0</v>
      </c>
      <c r="N148" s="30">
        <f t="shared" si="29"/>
        <v>0</v>
      </c>
      <c r="O148" s="30">
        <f t="shared" si="29"/>
        <v>0</v>
      </c>
      <c r="P148" s="30">
        <f t="shared" si="29"/>
        <v>0</v>
      </c>
      <c r="Q148" s="30">
        <f t="shared" si="29"/>
        <v>0</v>
      </c>
      <c r="R148" s="30">
        <f t="shared" si="29"/>
        <v>0</v>
      </c>
      <c r="S148" s="30">
        <f t="shared" si="29"/>
        <v>0</v>
      </c>
      <c r="T148" s="30">
        <f t="shared" si="29"/>
        <v>0</v>
      </c>
    </row>
    <row r="149" spans="1:20" s="52" customFormat="1" ht="45.75" customHeight="1">
      <c r="A149" s="69"/>
      <c r="B149" s="69" t="s">
        <v>57</v>
      </c>
      <c r="C149" s="70"/>
      <c r="D149" s="72" t="s">
        <v>124</v>
      </c>
      <c r="E149" s="30">
        <f aca="true" t="shared" si="30" ref="E149:T149">E150+E151+E152</f>
        <v>60000</v>
      </c>
      <c r="F149" s="30">
        <f>F150+F151+F152</f>
        <v>47456</v>
      </c>
      <c r="G149" s="121">
        <f t="shared" si="16"/>
        <v>0.7909333333333334</v>
      </c>
      <c r="H149" s="30">
        <f t="shared" si="30"/>
        <v>47456</v>
      </c>
      <c r="I149" s="30">
        <f t="shared" si="30"/>
        <v>37456</v>
      </c>
      <c r="J149" s="30">
        <f t="shared" si="30"/>
        <v>10000</v>
      </c>
      <c r="K149" s="30">
        <f t="shared" si="30"/>
        <v>0</v>
      </c>
      <c r="L149" s="30">
        <f t="shared" si="30"/>
        <v>0</v>
      </c>
      <c r="M149" s="30">
        <f t="shared" si="30"/>
        <v>0</v>
      </c>
      <c r="N149" s="30">
        <f t="shared" si="30"/>
        <v>0</v>
      </c>
      <c r="O149" s="30">
        <f t="shared" si="30"/>
        <v>0</v>
      </c>
      <c r="P149" s="30">
        <f t="shared" si="30"/>
        <v>0</v>
      </c>
      <c r="Q149" s="30">
        <f t="shared" si="30"/>
        <v>0</v>
      </c>
      <c r="R149" s="30">
        <f t="shared" si="30"/>
        <v>0</v>
      </c>
      <c r="S149" s="30">
        <f t="shared" si="30"/>
        <v>0</v>
      </c>
      <c r="T149" s="30">
        <f t="shared" si="30"/>
        <v>0</v>
      </c>
    </row>
    <row r="150" spans="1:20" s="52" customFormat="1" ht="21" customHeight="1">
      <c r="A150" s="69"/>
      <c r="B150" s="69"/>
      <c r="C150" s="70" t="s">
        <v>58</v>
      </c>
      <c r="D150" s="93" t="s">
        <v>172</v>
      </c>
      <c r="E150" s="30">
        <v>50000</v>
      </c>
      <c r="F150" s="30">
        <v>37456</v>
      </c>
      <c r="G150" s="121">
        <f t="shared" si="16"/>
        <v>0.74912</v>
      </c>
      <c r="H150" s="30">
        <v>37456</v>
      </c>
      <c r="I150" s="30">
        <v>37456</v>
      </c>
      <c r="J150" s="30">
        <v>0</v>
      </c>
      <c r="K150" s="92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96">
        <v>0</v>
      </c>
      <c r="R150" s="33">
        <v>0</v>
      </c>
      <c r="S150" s="95">
        <v>0</v>
      </c>
      <c r="T150" s="24">
        <v>0</v>
      </c>
    </row>
    <row r="151" spans="1:20" s="52" customFormat="1" ht="18.75" customHeight="1">
      <c r="A151" s="69"/>
      <c r="B151" s="69"/>
      <c r="C151" s="70" t="s">
        <v>22</v>
      </c>
      <c r="D151" s="73" t="s">
        <v>158</v>
      </c>
      <c r="E151" s="30">
        <v>3500</v>
      </c>
      <c r="F151" s="30">
        <v>3500</v>
      </c>
      <c r="G151" s="121">
        <f t="shared" si="16"/>
        <v>1</v>
      </c>
      <c r="H151" s="30">
        <v>3500</v>
      </c>
      <c r="I151" s="30">
        <v>0</v>
      </c>
      <c r="J151" s="30">
        <v>3500</v>
      </c>
      <c r="K151" s="92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96">
        <v>0</v>
      </c>
      <c r="R151" s="33">
        <v>0</v>
      </c>
      <c r="S151" s="95">
        <v>0</v>
      </c>
      <c r="T151" s="24">
        <v>0</v>
      </c>
    </row>
    <row r="152" spans="1:20" s="52" customFormat="1" ht="19.5" customHeight="1">
      <c r="A152" s="69"/>
      <c r="B152" s="69"/>
      <c r="C152" s="74" t="s">
        <v>23</v>
      </c>
      <c r="D152" s="73" t="s">
        <v>159</v>
      </c>
      <c r="E152" s="30">
        <v>6500</v>
      </c>
      <c r="F152" s="30">
        <v>6500</v>
      </c>
      <c r="G152" s="121">
        <f t="shared" si="16"/>
        <v>1</v>
      </c>
      <c r="H152" s="30">
        <v>6500</v>
      </c>
      <c r="I152" s="30">
        <v>0</v>
      </c>
      <c r="J152" s="30">
        <v>6500</v>
      </c>
      <c r="K152" s="92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96">
        <v>0</v>
      </c>
      <c r="R152" s="33">
        <v>0</v>
      </c>
      <c r="S152" s="95">
        <v>0</v>
      </c>
      <c r="T152" s="24">
        <v>0</v>
      </c>
    </row>
    <row r="153" spans="1:20" s="52" customFormat="1" ht="18.75" customHeight="1">
      <c r="A153" s="69" t="s">
        <v>59</v>
      </c>
      <c r="B153" s="69"/>
      <c r="C153" s="74"/>
      <c r="D153" s="72" t="s">
        <v>125</v>
      </c>
      <c r="E153" s="30">
        <f aca="true" t="shared" si="31" ref="E153:T154">E154</f>
        <v>87500</v>
      </c>
      <c r="F153" s="30">
        <f t="shared" si="31"/>
        <v>86573.58</v>
      </c>
      <c r="G153" s="121">
        <f t="shared" si="16"/>
        <v>0.9894123428571429</v>
      </c>
      <c r="H153" s="30">
        <f t="shared" si="31"/>
        <v>86573.58</v>
      </c>
      <c r="I153" s="30">
        <f t="shared" si="31"/>
        <v>0</v>
      </c>
      <c r="J153" s="30">
        <f t="shared" si="31"/>
        <v>0</v>
      </c>
      <c r="K153" s="30">
        <f t="shared" si="31"/>
        <v>0</v>
      </c>
      <c r="L153" s="30">
        <f t="shared" si="31"/>
        <v>0</v>
      </c>
      <c r="M153" s="30">
        <f t="shared" si="31"/>
        <v>0</v>
      </c>
      <c r="N153" s="30">
        <f t="shared" si="31"/>
        <v>0</v>
      </c>
      <c r="O153" s="30">
        <f t="shared" si="31"/>
        <v>86573.58</v>
      </c>
      <c r="P153" s="30">
        <f t="shared" si="31"/>
        <v>0</v>
      </c>
      <c r="Q153" s="30">
        <f t="shared" si="31"/>
        <v>0</v>
      </c>
      <c r="R153" s="30">
        <f t="shared" si="31"/>
        <v>0</v>
      </c>
      <c r="S153" s="30">
        <f t="shared" si="31"/>
        <v>0</v>
      </c>
      <c r="T153" s="30">
        <f t="shared" si="31"/>
        <v>0</v>
      </c>
    </row>
    <row r="154" spans="1:20" s="52" customFormat="1" ht="44.25" customHeight="1">
      <c r="A154" s="69"/>
      <c r="B154" s="69" t="s">
        <v>60</v>
      </c>
      <c r="C154" s="74"/>
      <c r="D154" s="72" t="s">
        <v>126</v>
      </c>
      <c r="E154" s="30">
        <f t="shared" si="31"/>
        <v>87500</v>
      </c>
      <c r="F154" s="30">
        <f t="shared" si="31"/>
        <v>86573.58</v>
      </c>
      <c r="G154" s="121">
        <f t="shared" si="16"/>
        <v>0.9894123428571429</v>
      </c>
      <c r="H154" s="30">
        <f t="shared" si="31"/>
        <v>86573.58</v>
      </c>
      <c r="I154" s="30">
        <f t="shared" si="31"/>
        <v>0</v>
      </c>
      <c r="J154" s="30">
        <f t="shared" si="31"/>
        <v>0</v>
      </c>
      <c r="K154" s="30">
        <f t="shared" si="31"/>
        <v>0</v>
      </c>
      <c r="L154" s="30">
        <f t="shared" si="31"/>
        <v>0</v>
      </c>
      <c r="M154" s="30">
        <f t="shared" si="31"/>
        <v>0</v>
      </c>
      <c r="N154" s="30">
        <f t="shared" si="31"/>
        <v>0</v>
      </c>
      <c r="O154" s="30">
        <f t="shared" si="31"/>
        <v>86573.58</v>
      </c>
      <c r="P154" s="30">
        <f t="shared" si="31"/>
        <v>0</v>
      </c>
      <c r="Q154" s="30">
        <f t="shared" si="31"/>
        <v>0</v>
      </c>
      <c r="R154" s="30">
        <f t="shared" si="31"/>
        <v>0</v>
      </c>
      <c r="S154" s="30">
        <f t="shared" si="31"/>
        <v>0</v>
      </c>
      <c r="T154" s="30">
        <f t="shared" si="31"/>
        <v>0</v>
      </c>
    </row>
    <row r="155" spans="1:20" s="52" customFormat="1" ht="83.25" customHeight="1">
      <c r="A155" s="69"/>
      <c r="B155" s="69"/>
      <c r="C155" s="74" t="s">
        <v>61</v>
      </c>
      <c r="D155" s="73" t="s">
        <v>173</v>
      </c>
      <c r="E155" s="30">
        <v>87500</v>
      </c>
      <c r="F155" s="30">
        <v>86573.58</v>
      </c>
      <c r="G155" s="121">
        <f t="shared" si="16"/>
        <v>0.9894123428571429</v>
      </c>
      <c r="H155" s="30">
        <v>86573.58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86573.58</v>
      </c>
      <c r="P155" s="30">
        <v>0</v>
      </c>
      <c r="Q155" s="96">
        <v>0</v>
      </c>
      <c r="R155" s="33">
        <v>0</v>
      </c>
      <c r="S155" s="95">
        <v>0</v>
      </c>
      <c r="T155" s="24">
        <v>0</v>
      </c>
    </row>
    <row r="156" spans="1:20" s="52" customFormat="1" ht="19.5" customHeight="1">
      <c r="A156" s="69" t="s">
        <v>62</v>
      </c>
      <c r="B156" s="69"/>
      <c r="C156" s="70"/>
      <c r="D156" s="72" t="s">
        <v>127</v>
      </c>
      <c r="E156" s="30">
        <f aca="true" t="shared" si="32" ref="E156:T156">E157+E180+E190+E192+E213+E222+E224+E228</f>
        <v>7983349.779999999</v>
      </c>
      <c r="F156" s="30">
        <f>F157+F180+F190+F192+F213+F222+F224+F228</f>
        <v>7945668.379999999</v>
      </c>
      <c r="G156" s="121">
        <f t="shared" si="16"/>
        <v>0.9952800013730577</v>
      </c>
      <c r="H156" s="30">
        <f t="shared" si="32"/>
        <v>7818395.88</v>
      </c>
      <c r="I156" s="30">
        <f t="shared" si="32"/>
        <v>6023031.23</v>
      </c>
      <c r="J156" s="30">
        <f t="shared" si="32"/>
        <v>1472876.4100000001</v>
      </c>
      <c r="K156" s="30">
        <f t="shared" si="32"/>
        <v>13617.9</v>
      </c>
      <c r="L156" s="30">
        <f t="shared" si="32"/>
        <v>308870.34</v>
      </c>
      <c r="M156" s="30">
        <f t="shared" si="32"/>
        <v>0</v>
      </c>
      <c r="N156" s="30">
        <f t="shared" si="32"/>
        <v>0</v>
      </c>
      <c r="O156" s="30">
        <f t="shared" si="32"/>
        <v>0</v>
      </c>
      <c r="P156" s="30">
        <f t="shared" si="32"/>
        <v>127272.5</v>
      </c>
      <c r="Q156" s="30">
        <f t="shared" si="32"/>
        <v>127272.5</v>
      </c>
      <c r="R156" s="30">
        <f t="shared" si="32"/>
        <v>0</v>
      </c>
      <c r="S156" s="30">
        <f t="shared" si="32"/>
        <v>0</v>
      </c>
      <c r="T156" s="30">
        <f t="shared" si="32"/>
        <v>0</v>
      </c>
    </row>
    <row r="157" spans="1:20" s="4" customFormat="1" ht="10.5" customHeight="1">
      <c r="A157" s="69"/>
      <c r="B157" s="69" t="s">
        <v>63</v>
      </c>
      <c r="C157" s="70"/>
      <c r="D157" s="72" t="s">
        <v>128</v>
      </c>
      <c r="E157" s="30">
        <f>E158+E159+E160+E161+E162+E163+E164+E165+E166+E167+E168+E169+E170+E171+E172+E173+E174+E175+E176+E177+E178+E179</f>
        <v>4918696.1899999995</v>
      </c>
      <c r="F157" s="30">
        <f>F158+F159+F160+F161+F162+F163+F164+F165+F166+F167+F168+F169+F170+F171+F172+F173+F174+F175+F176+F177+F178+F179</f>
        <v>4918484.829999999</v>
      </c>
      <c r="G157" s="121">
        <f t="shared" si="16"/>
        <v>0.9999570292630738</v>
      </c>
      <c r="H157" s="30">
        <f aca="true" t="shared" si="33" ref="H157:T157">H158+H159+H160+H161+H162+H163+H164+H165+H166+H167+H168+H169+H170+H171+H172+H173+H174+H175+H176+H177+H178+H179</f>
        <v>4853524.999999999</v>
      </c>
      <c r="I157" s="30">
        <f t="shared" si="33"/>
        <v>3869119.3200000003</v>
      </c>
      <c r="J157" s="30">
        <f t="shared" si="33"/>
        <v>788967.54</v>
      </c>
      <c r="K157" s="30">
        <f t="shared" si="33"/>
        <v>0</v>
      </c>
      <c r="L157" s="30">
        <f t="shared" si="33"/>
        <v>195438.14</v>
      </c>
      <c r="M157" s="30">
        <f t="shared" si="33"/>
        <v>0</v>
      </c>
      <c r="N157" s="30">
        <f t="shared" si="33"/>
        <v>0</v>
      </c>
      <c r="O157" s="30">
        <f t="shared" si="33"/>
        <v>0</v>
      </c>
      <c r="P157" s="30">
        <f t="shared" si="33"/>
        <v>64959.83</v>
      </c>
      <c r="Q157" s="30">
        <f t="shared" si="33"/>
        <v>64959.83</v>
      </c>
      <c r="R157" s="30">
        <f t="shared" si="33"/>
        <v>0</v>
      </c>
      <c r="S157" s="30">
        <f t="shared" si="33"/>
        <v>0</v>
      </c>
      <c r="T157" s="30">
        <f t="shared" si="33"/>
        <v>0</v>
      </c>
    </row>
    <row r="158" spans="1:20" s="4" customFormat="1" ht="27.75" customHeight="1">
      <c r="A158" s="69"/>
      <c r="B158" s="69"/>
      <c r="C158" s="70" t="s">
        <v>26</v>
      </c>
      <c r="D158" s="73" t="s">
        <v>160</v>
      </c>
      <c r="E158" s="30">
        <v>195445</v>
      </c>
      <c r="F158" s="30">
        <v>195438.14</v>
      </c>
      <c r="G158" s="121">
        <f t="shared" si="16"/>
        <v>0.9999649006114253</v>
      </c>
      <c r="H158" s="30">
        <v>195438.14</v>
      </c>
      <c r="I158" s="30">
        <v>0</v>
      </c>
      <c r="J158" s="92">
        <v>0</v>
      </c>
      <c r="K158" s="30">
        <v>0</v>
      </c>
      <c r="L158" s="30">
        <v>195438.14</v>
      </c>
      <c r="M158" s="30">
        <v>0</v>
      </c>
      <c r="N158" s="30">
        <v>0</v>
      </c>
      <c r="O158" s="30">
        <v>0</v>
      </c>
      <c r="P158" s="30">
        <v>0</v>
      </c>
      <c r="Q158" s="96">
        <v>0</v>
      </c>
      <c r="R158" s="33">
        <v>0</v>
      </c>
      <c r="S158" s="95">
        <v>0</v>
      </c>
      <c r="T158" s="24">
        <v>0</v>
      </c>
    </row>
    <row r="159" spans="1:20" s="4" customFormat="1" ht="18.75" customHeight="1">
      <c r="A159" s="69"/>
      <c r="B159" s="69"/>
      <c r="C159" s="70" t="s">
        <v>27</v>
      </c>
      <c r="D159" s="73" t="s">
        <v>161</v>
      </c>
      <c r="E159" s="30">
        <v>3040924.71</v>
      </c>
      <c r="F159" s="30">
        <v>3040896.35</v>
      </c>
      <c r="G159" s="121">
        <f t="shared" si="16"/>
        <v>0.9999906738894565</v>
      </c>
      <c r="H159" s="30">
        <v>3040896.35</v>
      </c>
      <c r="I159" s="30">
        <v>3040896.35</v>
      </c>
      <c r="J159" s="92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96">
        <v>0</v>
      </c>
      <c r="R159" s="33">
        <v>0</v>
      </c>
      <c r="S159" s="95">
        <v>0</v>
      </c>
      <c r="T159" s="24">
        <v>0</v>
      </c>
    </row>
    <row r="160" spans="1:20" s="4" customFormat="1" ht="20.25" customHeight="1">
      <c r="A160" s="69"/>
      <c r="B160" s="69"/>
      <c r="C160" s="70" t="s">
        <v>28</v>
      </c>
      <c r="D160" s="93" t="s">
        <v>162</v>
      </c>
      <c r="E160" s="30">
        <v>229606</v>
      </c>
      <c r="F160" s="30">
        <v>229603.91</v>
      </c>
      <c r="G160" s="121">
        <f t="shared" si="16"/>
        <v>0.999990897450415</v>
      </c>
      <c r="H160" s="30">
        <v>229603.91</v>
      </c>
      <c r="I160" s="30">
        <v>229603.91</v>
      </c>
      <c r="J160" s="92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96">
        <v>0</v>
      </c>
      <c r="R160" s="33">
        <v>0</v>
      </c>
      <c r="S160" s="95">
        <v>0</v>
      </c>
      <c r="T160" s="24">
        <v>0</v>
      </c>
    </row>
    <row r="161" spans="1:20" s="4" customFormat="1" ht="28.5" customHeight="1">
      <c r="A161" s="69"/>
      <c r="B161" s="69"/>
      <c r="C161" s="70" t="s">
        <v>19</v>
      </c>
      <c r="D161" s="93" t="s">
        <v>155</v>
      </c>
      <c r="E161" s="30">
        <v>512932.33</v>
      </c>
      <c r="F161" s="30">
        <v>512915.26</v>
      </c>
      <c r="G161" s="121">
        <f t="shared" si="16"/>
        <v>0.9999667207563228</v>
      </c>
      <c r="H161" s="30">
        <v>512915.26</v>
      </c>
      <c r="I161" s="30">
        <v>512915.26</v>
      </c>
      <c r="J161" s="92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96">
        <v>0</v>
      </c>
      <c r="R161" s="33">
        <v>0</v>
      </c>
      <c r="S161" s="95">
        <v>0</v>
      </c>
      <c r="T161" s="24">
        <v>0</v>
      </c>
    </row>
    <row r="162" spans="1:20" s="4" customFormat="1" ht="19.5" customHeight="1">
      <c r="A162" s="69"/>
      <c r="B162" s="69"/>
      <c r="C162" s="70" t="s">
        <v>20</v>
      </c>
      <c r="D162" s="93" t="s">
        <v>156</v>
      </c>
      <c r="E162" s="30">
        <v>75588.64</v>
      </c>
      <c r="F162" s="30">
        <v>75523.8</v>
      </c>
      <c r="G162" s="121">
        <f t="shared" si="16"/>
        <v>0.9991421991452685</v>
      </c>
      <c r="H162" s="30">
        <v>75523.8</v>
      </c>
      <c r="I162" s="30">
        <v>75523.8</v>
      </c>
      <c r="J162" s="92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96">
        <v>0</v>
      </c>
      <c r="R162" s="33">
        <v>0</v>
      </c>
      <c r="S162" s="95">
        <v>0</v>
      </c>
      <c r="T162" s="24">
        <v>0</v>
      </c>
    </row>
    <row r="163" spans="1:20" s="4" customFormat="1" ht="19.5" customHeight="1">
      <c r="A163" s="69"/>
      <c r="B163" s="69"/>
      <c r="C163" s="70" t="s">
        <v>21</v>
      </c>
      <c r="D163" s="73" t="s">
        <v>157</v>
      </c>
      <c r="E163" s="30">
        <v>10180</v>
      </c>
      <c r="F163" s="30">
        <v>10180</v>
      </c>
      <c r="G163" s="121">
        <f t="shared" si="16"/>
        <v>1</v>
      </c>
      <c r="H163" s="30">
        <v>10180</v>
      </c>
      <c r="I163" s="30">
        <v>10180</v>
      </c>
      <c r="J163" s="92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96">
        <v>0</v>
      </c>
      <c r="R163" s="33">
        <v>0</v>
      </c>
      <c r="S163" s="95">
        <v>0</v>
      </c>
      <c r="T163" s="24">
        <v>0</v>
      </c>
    </row>
    <row r="164" spans="1:20" s="4" customFormat="1" ht="20.25" customHeight="1">
      <c r="A164" s="69"/>
      <c r="B164" s="69"/>
      <c r="C164" s="70" t="s">
        <v>22</v>
      </c>
      <c r="D164" s="73" t="s">
        <v>158</v>
      </c>
      <c r="E164" s="30">
        <v>339321.33</v>
      </c>
      <c r="F164" s="30">
        <v>339267.48</v>
      </c>
      <c r="G164" s="121">
        <f t="shared" si="16"/>
        <v>0.9998413008695916</v>
      </c>
      <c r="H164" s="30">
        <v>339267.48</v>
      </c>
      <c r="I164" s="30">
        <v>0</v>
      </c>
      <c r="J164" s="30">
        <v>339267.48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96">
        <v>0</v>
      </c>
      <c r="R164" s="33">
        <v>0</v>
      </c>
      <c r="S164" s="95">
        <v>0</v>
      </c>
      <c r="T164" s="24">
        <v>0</v>
      </c>
    </row>
    <row r="165" spans="1:20" s="4" customFormat="1" ht="39" customHeight="1">
      <c r="A165" s="69"/>
      <c r="B165" s="69"/>
      <c r="C165" s="70" t="s">
        <v>64</v>
      </c>
      <c r="D165" s="73" t="s">
        <v>174</v>
      </c>
      <c r="E165" s="30">
        <v>30207</v>
      </c>
      <c r="F165" s="30">
        <v>30205.09</v>
      </c>
      <c r="G165" s="121">
        <f t="shared" si="16"/>
        <v>0.9999367696229351</v>
      </c>
      <c r="H165" s="30">
        <v>30205.09</v>
      </c>
      <c r="I165" s="30">
        <v>0</v>
      </c>
      <c r="J165" s="30">
        <v>30205.09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96">
        <v>0</v>
      </c>
      <c r="R165" s="33">
        <v>0</v>
      </c>
      <c r="S165" s="95">
        <v>0</v>
      </c>
      <c r="T165" s="24">
        <v>0</v>
      </c>
    </row>
    <row r="166" spans="1:20" s="4" customFormat="1" ht="11.25" customHeight="1">
      <c r="A166" s="69"/>
      <c r="B166" s="69"/>
      <c r="C166" s="70" t="s">
        <v>29</v>
      </c>
      <c r="D166" s="73" t="s">
        <v>164</v>
      </c>
      <c r="E166" s="30">
        <v>44825</v>
      </c>
      <c r="F166" s="30">
        <v>44823.05</v>
      </c>
      <c r="G166" s="121">
        <f t="shared" si="16"/>
        <v>0.9999564974902398</v>
      </c>
      <c r="H166" s="30">
        <v>44823.05</v>
      </c>
      <c r="I166" s="30">
        <v>0</v>
      </c>
      <c r="J166" s="30">
        <v>44823.05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96">
        <v>0</v>
      </c>
      <c r="R166" s="33">
        <v>0</v>
      </c>
      <c r="S166" s="95">
        <v>0</v>
      </c>
      <c r="T166" s="24">
        <v>0</v>
      </c>
    </row>
    <row r="167" spans="1:20" s="4" customFormat="1" ht="19.5" customHeight="1">
      <c r="A167" s="69"/>
      <c r="B167" s="69"/>
      <c r="C167" s="70" t="s">
        <v>37</v>
      </c>
      <c r="D167" s="73" t="s">
        <v>167</v>
      </c>
      <c r="E167" s="30">
        <v>55586</v>
      </c>
      <c r="F167" s="30">
        <v>55583.86</v>
      </c>
      <c r="G167" s="121">
        <f t="shared" si="16"/>
        <v>0.9999615010973987</v>
      </c>
      <c r="H167" s="30">
        <v>55583.86</v>
      </c>
      <c r="I167" s="30">
        <v>0</v>
      </c>
      <c r="J167" s="30">
        <v>55583.86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96">
        <v>0</v>
      </c>
      <c r="R167" s="33">
        <v>0</v>
      </c>
      <c r="S167" s="95">
        <v>0</v>
      </c>
      <c r="T167" s="24">
        <v>0</v>
      </c>
    </row>
    <row r="168" spans="1:20" s="4" customFormat="1" ht="20.25" customHeight="1">
      <c r="A168" s="69"/>
      <c r="B168" s="69"/>
      <c r="C168" s="70" t="s">
        <v>65</v>
      </c>
      <c r="D168" s="73" t="s">
        <v>175</v>
      </c>
      <c r="E168" s="30">
        <v>2200</v>
      </c>
      <c r="F168" s="30">
        <v>2200</v>
      </c>
      <c r="G168" s="121">
        <f t="shared" si="16"/>
        <v>1</v>
      </c>
      <c r="H168" s="30">
        <v>2200</v>
      </c>
      <c r="I168" s="30">
        <v>0</v>
      </c>
      <c r="J168" s="30">
        <v>2200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96">
        <v>0</v>
      </c>
      <c r="R168" s="33">
        <v>0</v>
      </c>
      <c r="S168" s="95">
        <v>0</v>
      </c>
      <c r="T168" s="24">
        <v>0</v>
      </c>
    </row>
    <row r="169" spans="1:20" s="4" customFormat="1" ht="20.25" customHeight="1">
      <c r="A169" s="69"/>
      <c r="B169" s="69"/>
      <c r="C169" s="70" t="s">
        <v>23</v>
      </c>
      <c r="D169" s="73" t="s">
        <v>159</v>
      </c>
      <c r="E169" s="30">
        <v>53684</v>
      </c>
      <c r="F169" s="30">
        <v>53679.76</v>
      </c>
      <c r="G169" s="121">
        <f t="shared" si="16"/>
        <v>0.9999210192981149</v>
      </c>
      <c r="H169" s="30">
        <v>53679.76</v>
      </c>
      <c r="I169" s="30">
        <v>0</v>
      </c>
      <c r="J169" s="30">
        <v>53679.76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96">
        <v>0</v>
      </c>
      <c r="R169" s="33">
        <v>0</v>
      </c>
      <c r="S169" s="95">
        <v>0</v>
      </c>
      <c r="T169" s="24">
        <v>0</v>
      </c>
    </row>
    <row r="170" spans="1:20" s="4" customFormat="1" ht="20.25" customHeight="1">
      <c r="A170" s="69"/>
      <c r="B170" s="69"/>
      <c r="C170" s="70" t="s">
        <v>47</v>
      </c>
      <c r="D170" s="73" t="s">
        <v>170</v>
      </c>
      <c r="E170" s="30">
        <v>3702</v>
      </c>
      <c r="F170" s="30">
        <v>3698.6</v>
      </c>
      <c r="G170" s="121">
        <f t="shared" si="16"/>
        <v>0.9990815775256617</v>
      </c>
      <c r="H170" s="30">
        <v>3698.6</v>
      </c>
      <c r="I170" s="30">
        <v>0</v>
      </c>
      <c r="J170" s="30">
        <v>3698.6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96">
        <v>0</v>
      </c>
      <c r="R170" s="33">
        <v>0</v>
      </c>
      <c r="S170" s="95">
        <v>0</v>
      </c>
      <c r="T170" s="24">
        <v>0</v>
      </c>
    </row>
    <row r="171" spans="1:20" s="4" customFormat="1" ht="55.5" customHeight="1">
      <c r="A171" s="69"/>
      <c r="B171" s="69"/>
      <c r="C171" s="70" t="s">
        <v>31</v>
      </c>
      <c r="D171" s="73" t="s">
        <v>231</v>
      </c>
      <c r="E171" s="30">
        <v>7619</v>
      </c>
      <c r="F171" s="30">
        <v>7616.49</v>
      </c>
      <c r="G171" s="121">
        <f t="shared" si="16"/>
        <v>0.9996705604410028</v>
      </c>
      <c r="H171" s="30">
        <v>7616.49</v>
      </c>
      <c r="I171" s="30">
        <v>0</v>
      </c>
      <c r="J171" s="30">
        <v>7616.49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96">
        <v>0</v>
      </c>
      <c r="R171" s="33">
        <v>0</v>
      </c>
      <c r="S171" s="95">
        <v>0</v>
      </c>
      <c r="T171" s="24">
        <v>0</v>
      </c>
    </row>
    <row r="172" spans="1:20" s="4" customFormat="1" ht="21" customHeight="1">
      <c r="A172" s="69"/>
      <c r="B172" s="69"/>
      <c r="C172" s="70" t="s">
        <v>32</v>
      </c>
      <c r="D172" s="73" t="s">
        <v>163</v>
      </c>
      <c r="E172" s="30">
        <v>7372</v>
      </c>
      <c r="F172" s="30">
        <v>7366.24</v>
      </c>
      <c r="G172" s="121">
        <f t="shared" si="16"/>
        <v>0.9992186652197503</v>
      </c>
      <c r="H172" s="30">
        <v>7366.24</v>
      </c>
      <c r="I172" s="30">
        <v>0</v>
      </c>
      <c r="J172" s="30">
        <v>7366.24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96">
        <v>0</v>
      </c>
      <c r="R172" s="33">
        <v>0</v>
      </c>
      <c r="S172" s="95">
        <v>0</v>
      </c>
      <c r="T172" s="24">
        <v>0</v>
      </c>
    </row>
    <row r="173" spans="1:20" s="4" customFormat="1" ht="10.5" customHeight="1">
      <c r="A173" s="69"/>
      <c r="B173" s="69"/>
      <c r="C173" s="70" t="s">
        <v>14</v>
      </c>
      <c r="D173" s="73" t="s">
        <v>152</v>
      </c>
      <c r="E173" s="30">
        <v>5030</v>
      </c>
      <c r="F173" s="30">
        <v>5028</v>
      </c>
      <c r="G173" s="121">
        <f t="shared" si="16"/>
        <v>0.9996023856858847</v>
      </c>
      <c r="H173" s="30">
        <v>5028</v>
      </c>
      <c r="I173" s="30">
        <v>0</v>
      </c>
      <c r="J173" s="30">
        <v>5028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96">
        <v>0</v>
      </c>
      <c r="R173" s="33">
        <v>0</v>
      </c>
      <c r="S173" s="95">
        <v>0</v>
      </c>
      <c r="T173" s="24">
        <v>0</v>
      </c>
    </row>
    <row r="174" spans="1:20" s="4" customFormat="1" ht="30" customHeight="1">
      <c r="A174" s="69"/>
      <c r="B174" s="69"/>
      <c r="C174" s="70" t="s">
        <v>33</v>
      </c>
      <c r="D174" s="73" t="s">
        <v>165</v>
      </c>
      <c r="E174" s="30">
        <v>222009.18</v>
      </c>
      <c r="F174" s="30">
        <v>222009.18</v>
      </c>
      <c r="G174" s="121">
        <f aca="true" t="shared" si="34" ref="G174:G247">F174/E174</f>
        <v>1</v>
      </c>
      <c r="H174" s="30">
        <v>222009.18</v>
      </c>
      <c r="I174" s="30">
        <v>0</v>
      </c>
      <c r="J174" s="30">
        <v>222009.18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96">
        <v>0</v>
      </c>
      <c r="R174" s="33">
        <v>0</v>
      </c>
      <c r="S174" s="95">
        <v>0</v>
      </c>
      <c r="T174" s="24">
        <v>0</v>
      </c>
    </row>
    <row r="175" spans="1:20" s="4" customFormat="1" ht="28.5" customHeight="1">
      <c r="A175" s="69"/>
      <c r="B175" s="69"/>
      <c r="C175" s="70" t="s">
        <v>45</v>
      </c>
      <c r="D175" s="73" t="s">
        <v>169</v>
      </c>
      <c r="E175" s="30">
        <v>190</v>
      </c>
      <c r="F175" s="30">
        <v>190</v>
      </c>
      <c r="G175" s="121">
        <f t="shared" si="34"/>
        <v>1</v>
      </c>
      <c r="H175" s="30">
        <v>190</v>
      </c>
      <c r="I175" s="30">
        <v>0</v>
      </c>
      <c r="J175" s="30">
        <v>190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96">
        <v>0</v>
      </c>
      <c r="R175" s="33">
        <v>0</v>
      </c>
      <c r="S175" s="95">
        <v>0</v>
      </c>
      <c r="T175" s="24">
        <v>0</v>
      </c>
    </row>
    <row r="176" spans="1:20" s="4" customFormat="1" ht="20.25" customHeight="1">
      <c r="A176" s="69"/>
      <c r="B176" s="69"/>
      <c r="C176" s="70" t="s">
        <v>251</v>
      </c>
      <c r="D176" s="73" t="s">
        <v>158</v>
      </c>
      <c r="E176" s="30">
        <v>6017</v>
      </c>
      <c r="F176" s="30">
        <v>6011.06</v>
      </c>
      <c r="G176" s="121">
        <f t="shared" si="34"/>
        <v>0.9990127970749544</v>
      </c>
      <c r="H176" s="30">
        <v>6011.06</v>
      </c>
      <c r="I176" s="30">
        <v>0</v>
      </c>
      <c r="J176" s="30">
        <v>6011.06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</row>
    <row r="177" spans="1:20" s="4" customFormat="1" ht="19.5" customHeight="1">
      <c r="A177" s="69"/>
      <c r="B177" s="69"/>
      <c r="C177" s="70" t="s">
        <v>252</v>
      </c>
      <c r="D177" s="73" t="s">
        <v>158</v>
      </c>
      <c r="E177" s="30">
        <v>11291</v>
      </c>
      <c r="F177" s="30">
        <v>11288.73</v>
      </c>
      <c r="G177" s="121">
        <f t="shared" si="34"/>
        <v>0.9997989549198476</v>
      </c>
      <c r="H177" s="30">
        <v>11288.73</v>
      </c>
      <c r="I177" s="30">
        <v>0</v>
      </c>
      <c r="J177" s="30">
        <v>11288.73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</row>
    <row r="178" spans="1:20" s="4" customFormat="1" ht="20.25" customHeight="1">
      <c r="A178" s="69"/>
      <c r="B178" s="69"/>
      <c r="C178" s="70" t="s">
        <v>15</v>
      </c>
      <c r="D178" s="88" t="s">
        <v>153</v>
      </c>
      <c r="E178" s="30">
        <v>41976</v>
      </c>
      <c r="F178" s="30">
        <v>41975.22</v>
      </c>
      <c r="G178" s="121">
        <f t="shared" si="34"/>
        <v>0.9999814179531161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41975.22</v>
      </c>
      <c r="Q178" s="30">
        <v>41975.22</v>
      </c>
      <c r="R178" s="30">
        <v>0</v>
      </c>
      <c r="S178" s="30">
        <v>0</v>
      </c>
      <c r="T178" s="30">
        <v>0</v>
      </c>
    </row>
    <row r="179" spans="1:20" s="4" customFormat="1" ht="29.25" customHeight="1">
      <c r="A179" s="69"/>
      <c r="B179" s="69"/>
      <c r="C179" s="70" t="s">
        <v>34</v>
      </c>
      <c r="D179" s="88" t="s">
        <v>166</v>
      </c>
      <c r="E179" s="30">
        <v>22990</v>
      </c>
      <c r="F179" s="30">
        <v>22984.61</v>
      </c>
      <c r="G179" s="121">
        <f t="shared" si="34"/>
        <v>0.9997655502392345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22984.61</v>
      </c>
      <c r="Q179" s="30">
        <v>22984.61</v>
      </c>
      <c r="R179" s="30">
        <v>0</v>
      </c>
      <c r="S179" s="30">
        <v>0</v>
      </c>
      <c r="T179" s="30">
        <v>0</v>
      </c>
    </row>
    <row r="180" spans="1:20" s="4" customFormat="1" ht="18" customHeight="1">
      <c r="A180" s="69"/>
      <c r="B180" s="69" t="s">
        <v>66</v>
      </c>
      <c r="C180" s="70"/>
      <c r="D180" s="72" t="s">
        <v>129</v>
      </c>
      <c r="E180" s="30">
        <f aca="true" t="shared" si="35" ref="E180:T180">E181+E182+E183+E184+E185+E186+E187+E188+E189</f>
        <v>350480</v>
      </c>
      <c r="F180" s="30">
        <f>F181+F182+F183+F184+F185+F186+F187+F188+F189</f>
        <v>350393.51999999996</v>
      </c>
      <c r="G180" s="121">
        <f t="shared" si="34"/>
        <v>0.999753252682036</v>
      </c>
      <c r="H180" s="30">
        <f t="shared" si="35"/>
        <v>350393.51999999996</v>
      </c>
      <c r="I180" s="30">
        <f t="shared" si="35"/>
        <v>295363.68</v>
      </c>
      <c r="J180" s="30">
        <f t="shared" si="35"/>
        <v>36814.24</v>
      </c>
      <c r="K180" s="30">
        <f t="shared" si="35"/>
        <v>0</v>
      </c>
      <c r="L180" s="30">
        <f t="shared" si="35"/>
        <v>18215.6</v>
      </c>
      <c r="M180" s="30">
        <f t="shared" si="35"/>
        <v>0</v>
      </c>
      <c r="N180" s="30">
        <f t="shared" si="35"/>
        <v>0</v>
      </c>
      <c r="O180" s="30">
        <f t="shared" si="35"/>
        <v>0</v>
      </c>
      <c r="P180" s="30">
        <f t="shared" si="35"/>
        <v>0</v>
      </c>
      <c r="Q180" s="30">
        <f t="shared" si="35"/>
        <v>0</v>
      </c>
      <c r="R180" s="30">
        <f t="shared" si="35"/>
        <v>0</v>
      </c>
      <c r="S180" s="30">
        <f t="shared" si="35"/>
        <v>0</v>
      </c>
      <c r="T180" s="30">
        <f t="shared" si="35"/>
        <v>0</v>
      </c>
    </row>
    <row r="181" spans="1:20" s="4" customFormat="1" ht="30" customHeight="1">
      <c r="A181" s="69"/>
      <c r="B181" s="69"/>
      <c r="C181" s="70" t="s">
        <v>26</v>
      </c>
      <c r="D181" s="73" t="s">
        <v>160</v>
      </c>
      <c r="E181" s="30">
        <v>18221</v>
      </c>
      <c r="F181" s="30">
        <v>18215.6</v>
      </c>
      <c r="G181" s="121">
        <f t="shared" si="34"/>
        <v>0.9997036386586905</v>
      </c>
      <c r="H181" s="30">
        <v>18215.6</v>
      </c>
      <c r="I181" s="30">
        <v>0</v>
      </c>
      <c r="J181" s="92">
        <v>0</v>
      </c>
      <c r="K181" s="30">
        <v>0</v>
      </c>
      <c r="L181" s="30">
        <v>18215.6</v>
      </c>
      <c r="M181" s="30">
        <v>0</v>
      </c>
      <c r="N181" s="30">
        <v>0</v>
      </c>
      <c r="O181" s="30">
        <v>0</v>
      </c>
      <c r="P181" s="30">
        <v>0</v>
      </c>
      <c r="Q181" s="96">
        <v>0</v>
      </c>
      <c r="R181" s="33">
        <v>0</v>
      </c>
      <c r="S181" s="95">
        <v>0</v>
      </c>
      <c r="T181" s="24">
        <v>0</v>
      </c>
    </row>
    <row r="182" spans="1:20" s="4" customFormat="1" ht="19.5" customHeight="1">
      <c r="A182" s="69"/>
      <c r="B182" s="69"/>
      <c r="C182" s="70" t="s">
        <v>27</v>
      </c>
      <c r="D182" s="73" t="s">
        <v>161</v>
      </c>
      <c r="E182" s="30">
        <v>233915</v>
      </c>
      <c r="F182" s="30">
        <v>233890.33</v>
      </c>
      <c r="G182" s="121">
        <f t="shared" si="34"/>
        <v>0.9998945343393968</v>
      </c>
      <c r="H182" s="30">
        <v>233890.33</v>
      </c>
      <c r="I182" s="30">
        <v>233890.33</v>
      </c>
      <c r="J182" s="92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96">
        <v>0</v>
      </c>
      <c r="R182" s="33">
        <v>0</v>
      </c>
      <c r="S182" s="95">
        <v>0</v>
      </c>
      <c r="T182" s="24">
        <v>0</v>
      </c>
    </row>
    <row r="183" spans="1:20" s="4" customFormat="1" ht="21" customHeight="1">
      <c r="A183" s="69"/>
      <c r="B183" s="69"/>
      <c r="C183" s="70" t="s">
        <v>28</v>
      </c>
      <c r="D183" s="93" t="s">
        <v>162</v>
      </c>
      <c r="E183" s="30">
        <v>16192</v>
      </c>
      <c r="F183" s="30">
        <v>16190.92</v>
      </c>
      <c r="G183" s="121">
        <f t="shared" si="34"/>
        <v>0.999933300395257</v>
      </c>
      <c r="H183" s="30">
        <v>16190.92</v>
      </c>
      <c r="I183" s="30">
        <v>16190.92</v>
      </c>
      <c r="J183" s="92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96">
        <v>0</v>
      </c>
      <c r="R183" s="33">
        <v>0</v>
      </c>
      <c r="S183" s="95">
        <v>0</v>
      </c>
      <c r="T183" s="24">
        <v>0</v>
      </c>
    </row>
    <row r="184" spans="1:20" s="4" customFormat="1" ht="28.5" customHeight="1">
      <c r="A184" s="69"/>
      <c r="B184" s="69"/>
      <c r="C184" s="70" t="s">
        <v>19</v>
      </c>
      <c r="D184" s="93" t="s">
        <v>155</v>
      </c>
      <c r="E184" s="30">
        <v>39071</v>
      </c>
      <c r="F184" s="30">
        <v>39040.46</v>
      </c>
      <c r="G184" s="121">
        <f t="shared" si="34"/>
        <v>0.9992183460878913</v>
      </c>
      <c r="H184" s="30">
        <v>39040.46</v>
      </c>
      <c r="I184" s="30">
        <v>39040.46</v>
      </c>
      <c r="J184" s="92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96">
        <v>0</v>
      </c>
      <c r="R184" s="33">
        <v>0</v>
      </c>
      <c r="S184" s="95">
        <v>0</v>
      </c>
      <c r="T184" s="24">
        <v>0</v>
      </c>
    </row>
    <row r="185" spans="1:20" s="4" customFormat="1" ht="19.5" customHeight="1">
      <c r="A185" s="69"/>
      <c r="B185" s="69"/>
      <c r="C185" s="70" t="s">
        <v>20</v>
      </c>
      <c r="D185" s="93" t="s">
        <v>156</v>
      </c>
      <c r="E185" s="30">
        <v>6266</v>
      </c>
      <c r="F185" s="30">
        <v>6241.97</v>
      </c>
      <c r="G185" s="121">
        <f t="shared" si="34"/>
        <v>0.996165017555059</v>
      </c>
      <c r="H185" s="30">
        <v>6241.97</v>
      </c>
      <c r="I185" s="30">
        <v>6241.97</v>
      </c>
      <c r="J185" s="92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96">
        <v>0</v>
      </c>
      <c r="R185" s="33">
        <v>0</v>
      </c>
      <c r="S185" s="95">
        <v>0</v>
      </c>
      <c r="T185" s="24">
        <v>0</v>
      </c>
    </row>
    <row r="186" spans="1:20" s="4" customFormat="1" ht="20.25" customHeight="1">
      <c r="A186" s="69"/>
      <c r="B186" s="69"/>
      <c r="C186" s="70" t="s">
        <v>22</v>
      </c>
      <c r="D186" s="73" t="s">
        <v>158</v>
      </c>
      <c r="E186" s="30">
        <v>15185.33</v>
      </c>
      <c r="F186" s="30">
        <v>15185.33</v>
      </c>
      <c r="G186" s="121">
        <f t="shared" si="34"/>
        <v>1</v>
      </c>
      <c r="H186" s="30">
        <v>15185.33</v>
      </c>
      <c r="I186" s="30">
        <v>0</v>
      </c>
      <c r="J186" s="30">
        <v>15185.33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96">
        <v>0</v>
      </c>
      <c r="R186" s="33">
        <v>0</v>
      </c>
      <c r="S186" s="95">
        <v>0</v>
      </c>
      <c r="T186" s="24">
        <v>0</v>
      </c>
    </row>
    <row r="187" spans="1:20" s="4" customFormat="1" ht="37.5" customHeight="1">
      <c r="A187" s="69"/>
      <c r="B187" s="69"/>
      <c r="C187" s="70" t="s">
        <v>64</v>
      </c>
      <c r="D187" s="73" t="s">
        <v>174</v>
      </c>
      <c r="E187" s="30">
        <v>1097</v>
      </c>
      <c r="F187" s="30">
        <v>1096.24</v>
      </c>
      <c r="G187" s="121">
        <f t="shared" si="34"/>
        <v>0.9993072014585233</v>
      </c>
      <c r="H187" s="30">
        <v>1096.24</v>
      </c>
      <c r="I187" s="30">
        <v>0</v>
      </c>
      <c r="J187" s="30">
        <v>1096.24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96">
        <v>0</v>
      </c>
      <c r="R187" s="33">
        <v>0</v>
      </c>
      <c r="S187" s="95">
        <v>0</v>
      </c>
      <c r="T187" s="24">
        <v>0</v>
      </c>
    </row>
    <row r="188" spans="1:20" s="4" customFormat="1" ht="11.25" customHeight="1">
      <c r="A188" s="69"/>
      <c r="B188" s="69"/>
      <c r="C188" s="70" t="s">
        <v>29</v>
      </c>
      <c r="D188" s="73" t="s">
        <v>164</v>
      </c>
      <c r="E188" s="30">
        <v>4610</v>
      </c>
      <c r="F188" s="30">
        <v>4610</v>
      </c>
      <c r="G188" s="121">
        <f t="shared" si="34"/>
        <v>1</v>
      </c>
      <c r="H188" s="30">
        <v>4610</v>
      </c>
      <c r="I188" s="30">
        <v>0</v>
      </c>
      <c r="J188" s="30">
        <v>4610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96">
        <v>0</v>
      </c>
      <c r="R188" s="33">
        <v>0</v>
      </c>
      <c r="S188" s="95">
        <v>0</v>
      </c>
      <c r="T188" s="24">
        <v>0</v>
      </c>
    </row>
    <row r="189" spans="1:20" s="4" customFormat="1" ht="30" customHeight="1">
      <c r="A189" s="69"/>
      <c r="B189" s="69"/>
      <c r="C189" s="70" t="s">
        <v>33</v>
      </c>
      <c r="D189" s="73" t="s">
        <v>165</v>
      </c>
      <c r="E189" s="30">
        <v>15922.67</v>
      </c>
      <c r="F189" s="30">
        <v>15922.67</v>
      </c>
      <c r="G189" s="121">
        <f t="shared" si="34"/>
        <v>1</v>
      </c>
      <c r="H189" s="30">
        <v>15922.67</v>
      </c>
      <c r="I189" s="30">
        <v>0</v>
      </c>
      <c r="J189" s="30">
        <v>15922.67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96">
        <v>0</v>
      </c>
      <c r="R189" s="33">
        <v>0</v>
      </c>
      <c r="S189" s="95">
        <v>0</v>
      </c>
      <c r="T189" s="24">
        <v>0</v>
      </c>
    </row>
    <row r="190" spans="1:20" s="4" customFormat="1" ht="10.5" customHeight="1">
      <c r="A190" s="69"/>
      <c r="B190" s="69" t="s">
        <v>214</v>
      </c>
      <c r="C190" s="70"/>
      <c r="D190" s="72" t="s">
        <v>219</v>
      </c>
      <c r="E190" s="30">
        <f aca="true" t="shared" si="36" ref="E190:T190">E191</f>
        <v>15066</v>
      </c>
      <c r="F190" s="30">
        <f t="shared" si="36"/>
        <v>13617.9</v>
      </c>
      <c r="G190" s="121">
        <f t="shared" si="34"/>
        <v>0.9038829151732377</v>
      </c>
      <c r="H190" s="30">
        <f t="shared" si="36"/>
        <v>13617.9</v>
      </c>
      <c r="I190" s="30">
        <f t="shared" si="36"/>
        <v>0</v>
      </c>
      <c r="J190" s="30">
        <f t="shared" si="36"/>
        <v>0</v>
      </c>
      <c r="K190" s="30">
        <f t="shared" si="36"/>
        <v>13617.9</v>
      </c>
      <c r="L190" s="30">
        <f t="shared" si="36"/>
        <v>0</v>
      </c>
      <c r="M190" s="30">
        <f t="shared" si="36"/>
        <v>0</v>
      </c>
      <c r="N190" s="30">
        <f t="shared" si="36"/>
        <v>0</v>
      </c>
      <c r="O190" s="30">
        <f t="shared" si="36"/>
        <v>0</v>
      </c>
      <c r="P190" s="30">
        <f t="shared" si="36"/>
        <v>0</v>
      </c>
      <c r="Q190" s="30">
        <f t="shared" si="36"/>
        <v>0</v>
      </c>
      <c r="R190" s="30">
        <f t="shared" si="36"/>
        <v>0</v>
      </c>
      <c r="S190" s="30">
        <f t="shared" si="36"/>
        <v>0</v>
      </c>
      <c r="T190" s="30">
        <f t="shared" si="36"/>
        <v>0</v>
      </c>
    </row>
    <row r="191" spans="1:20" s="4" customFormat="1" ht="57" customHeight="1">
      <c r="A191" s="69"/>
      <c r="B191" s="69"/>
      <c r="C191" s="70" t="s">
        <v>215</v>
      </c>
      <c r="D191" s="73" t="s">
        <v>217</v>
      </c>
      <c r="E191" s="30">
        <v>15066</v>
      </c>
      <c r="F191" s="30">
        <v>13617.9</v>
      </c>
      <c r="G191" s="121">
        <f t="shared" si="34"/>
        <v>0.9038829151732377</v>
      </c>
      <c r="H191" s="30">
        <v>13617.9</v>
      </c>
      <c r="I191" s="30">
        <v>0</v>
      </c>
      <c r="J191" s="30">
        <v>0</v>
      </c>
      <c r="K191" s="30">
        <v>13617.9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96">
        <v>0</v>
      </c>
      <c r="R191" s="33">
        <v>0</v>
      </c>
      <c r="S191" s="95">
        <v>0</v>
      </c>
      <c r="T191" s="24">
        <v>0</v>
      </c>
    </row>
    <row r="192" spans="1:20" s="52" customFormat="1" ht="11.25" customHeight="1">
      <c r="A192" s="69"/>
      <c r="B192" s="69" t="s">
        <v>67</v>
      </c>
      <c r="C192" s="70"/>
      <c r="D192" s="72" t="s">
        <v>130</v>
      </c>
      <c r="E192" s="30">
        <f>E193+E194+E195+E196+E197+E198+E199+E200+E201+E202+E203+E204+E205+E206+E207+E208+E209+E210+E211+E212</f>
        <v>2074969.67</v>
      </c>
      <c r="F192" s="30">
        <f aca="true" t="shared" si="37" ref="F192:T192">F193+F194+F195+F196+F197+F198+F199+F200+F201+F202+F203+F204+F205+F206+F207+F208+F209+F210+F211+F212</f>
        <v>2074895.56</v>
      </c>
      <c r="G192" s="121">
        <f t="shared" si="34"/>
        <v>0.9999642838152907</v>
      </c>
      <c r="H192" s="30">
        <f t="shared" si="37"/>
        <v>2064905.57</v>
      </c>
      <c r="I192" s="30">
        <f t="shared" si="37"/>
        <v>1673856.1300000001</v>
      </c>
      <c r="J192" s="30">
        <f t="shared" si="37"/>
        <v>300632.8400000001</v>
      </c>
      <c r="K192" s="30">
        <f t="shared" si="37"/>
        <v>0</v>
      </c>
      <c r="L192" s="30">
        <f t="shared" si="37"/>
        <v>90416.6</v>
      </c>
      <c r="M192" s="30">
        <f t="shared" si="37"/>
        <v>0</v>
      </c>
      <c r="N192" s="30">
        <f t="shared" si="37"/>
        <v>0</v>
      </c>
      <c r="O192" s="30">
        <f t="shared" si="37"/>
        <v>0</v>
      </c>
      <c r="P192" s="30">
        <f t="shared" si="37"/>
        <v>9989.99</v>
      </c>
      <c r="Q192" s="30">
        <f t="shared" si="37"/>
        <v>9989.99</v>
      </c>
      <c r="R192" s="30">
        <f t="shared" si="37"/>
        <v>0</v>
      </c>
      <c r="S192" s="30">
        <f t="shared" si="37"/>
        <v>0</v>
      </c>
      <c r="T192" s="30">
        <f t="shared" si="37"/>
        <v>0</v>
      </c>
    </row>
    <row r="193" spans="1:20" s="52" customFormat="1" ht="30.75" customHeight="1">
      <c r="A193" s="69"/>
      <c r="B193" s="69"/>
      <c r="C193" s="70" t="s">
        <v>26</v>
      </c>
      <c r="D193" s="73" t="s">
        <v>160</v>
      </c>
      <c r="E193" s="30">
        <v>90433</v>
      </c>
      <c r="F193" s="30">
        <v>90416.6</v>
      </c>
      <c r="G193" s="121">
        <f t="shared" si="34"/>
        <v>0.9998186502714718</v>
      </c>
      <c r="H193" s="30">
        <v>90416.6</v>
      </c>
      <c r="I193" s="30">
        <v>0</v>
      </c>
      <c r="J193" s="30">
        <v>0</v>
      </c>
      <c r="K193" s="92">
        <v>0</v>
      </c>
      <c r="L193" s="30">
        <v>90416.6</v>
      </c>
      <c r="M193" s="30">
        <v>0</v>
      </c>
      <c r="N193" s="30">
        <v>0</v>
      </c>
      <c r="O193" s="30">
        <v>0</v>
      </c>
      <c r="P193" s="30">
        <v>0</v>
      </c>
      <c r="Q193" s="96">
        <v>0</v>
      </c>
      <c r="R193" s="33">
        <v>0</v>
      </c>
      <c r="S193" s="95">
        <v>0</v>
      </c>
      <c r="T193" s="24">
        <v>0</v>
      </c>
    </row>
    <row r="194" spans="1:20" s="52" customFormat="1" ht="20.25" customHeight="1">
      <c r="A194" s="69"/>
      <c r="B194" s="69"/>
      <c r="C194" s="70" t="s">
        <v>27</v>
      </c>
      <c r="D194" s="73" t="s">
        <v>161</v>
      </c>
      <c r="E194" s="30">
        <v>1317734.41</v>
      </c>
      <c r="F194" s="30">
        <v>1317724.37</v>
      </c>
      <c r="G194" s="121">
        <f t="shared" si="34"/>
        <v>0.9999923808622408</v>
      </c>
      <c r="H194" s="30">
        <v>1317724.37</v>
      </c>
      <c r="I194" s="30">
        <v>1317724.37</v>
      </c>
      <c r="J194" s="30">
        <v>0</v>
      </c>
      <c r="K194" s="92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96">
        <v>0</v>
      </c>
      <c r="R194" s="33">
        <v>0</v>
      </c>
      <c r="S194" s="95">
        <v>0</v>
      </c>
      <c r="T194" s="24">
        <v>0</v>
      </c>
    </row>
    <row r="195" spans="1:20" s="52" customFormat="1" ht="20.25" customHeight="1">
      <c r="A195" s="69"/>
      <c r="B195" s="69"/>
      <c r="C195" s="70" t="s">
        <v>28</v>
      </c>
      <c r="D195" s="93" t="s">
        <v>162</v>
      </c>
      <c r="E195" s="30">
        <v>98047</v>
      </c>
      <c r="F195" s="30">
        <v>98045.47</v>
      </c>
      <c r="G195" s="121">
        <f t="shared" si="34"/>
        <v>0.999984395239018</v>
      </c>
      <c r="H195" s="30">
        <v>98045.47</v>
      </c>
      <c r="I195" s="30">
        <v>98045.47</v>
      </c>
      <c r="J195" s="30">
        <v>0</v>
      </c>
      <c r="K195" s="92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96">
        <v>0</v>
      </c>
      <c r="R195" s="33">
        <v>0</v>
      </c>
      <c r="S195" s="95">
        <v>0</v>
      </c>
      <c r="T195" s="24">
        <v>0</v>
      </c>
    </row>
    <row r="196" spans="1:20" s="52" customFormat="1" ht="27.75" customHeight="1">
      <c r="A196" s="69"/>
      <c r="B196" s="69"/>
      <c r="C196" s="70" t="s">
        <v>19</v>
      </c>
      <c r="D196" s="93" t="s">
        <v>155</v>
      </c>
      <c r="E196" s="30">
        <v>224997.47</v>
      </c>
      <c r="F196" s="30">
        <v>224992.01</v>
      </c>
      <c r="G196" s="121">
        <f t="shared" si="34"/>
        <v>0.9999757330604652</v>
      </c>
      <c r="H196" s="30">
        <v>224992.01</v>
      </c>
      <c r="I196" s="30">
        <v>224992.01</v>
      </c>
      <c r="J196" s="30">
        <v>0</v>
      </c>
      <c r="K196" s="92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96">
        <v>0</v>
      </c>
      <c r="R196" s="33">
        <v>0</v>
      </c>
      <c r="S196" s="95">
        <v>0</v>
      </c>
      <c r="T196" s="24">
        <v>0</v>
      </c>
    </row>
    <row r="197" spans="1:20" s="52" customFormat="1" ht="21" customHeight="1">
      <c r="A197" s="69"/>
      <c r="B197" s="69"/>
      <c r="C197" s="70" t="s">
        <v>20</v>
      </c>
      <c r="D197" s="93" t="s">
        <v>156</v>
      </c>
      <c r="E197" s="30">
        <v>32623.79</v>
      </c>
      <c r="F197" s="30">
        <v>32594.28</v>
      </c>
      <c r="G197" s="121">
        <f t="shared" si="34"/>
        <v>0.9990954453789703</v>
      </c>
      <c r="H197" s="30">
        <v>32594.28</v>
      </c>
      <c r="I197" s="30">
        <v>32594.28</v>
      </c>
      <c r="J197" s="30">
        <v>0</v>
      </c>
      <c r="K197" s="92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96">
        <v>0</v>
      </c>
      <c r="R197" s="33">
        <v>0</v>
      </c>
      <c r="S197" s="95">
        <v>0</v>
      </c>
      <c r="T197" s="24">
        <v>0</v>
      </c>
    </row>
    <row r="198" spans="1:20" s="52" customFormat="1" ht="20.25" customHeight="1">
      <c r="A198" s="69"/>
      <c r="B198" s="69"/>
      <c r="C198" s="70" t="s">
        <v>21</v>
      </c>
      <c r="D198" s="73" t="s">
        <v>157</v>
      </c>
      <c r="E198" s="30">
        <v>500</v>
      </c>
      <c r="F198" s="30">
        <v>500</v>
      </c>
      <c r="G198" s="121">
        <f t="shared" si="34"/>
        <v>1</v>
      </c>
      <c r="H198" s="30">
        <v>500</v>
      </c>
      <c r="I198" s="30">
        <v>500</v>
      </c>
      <c r="J198" s="30">
        <v>0</v>
      </c>
      <c r="K198" s="92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96">
        <v>0</v>
      </c>
      <c r="R198" s="33">
        <v>0</v>
      </c>
      <c r="S198" s="95">
        <v>0</v>
      </c>
      <c r="T198" s="24">
        <v>0</v>
      </c>
    </row>
    <row r="199" spans="1:20" s="52" customFormat="1" ht="19.5" customHeight="1">
      <c r="A199" s="69"/>
      <c r="B199" s="69"/>
      <c r="C199" s="70" t="s">
        <v>22</v>
      </c>
      <c r="D199" s="73" t="s">
        <v>158</v>
      </c>
      <c r="E199" s="30">
        <v>135324</v>
      </c>
      <c r="F199" s="30">
        <v>135323.25</v>
      </c>
      <c r="G199" s="121">
        <f t="shared" si="34"/>
        <v>0.9999944577458544</v>
      </c>
      <c r="H199" s="30">
        <v>135323.25</v>
      </c>
      <c r="I199" s="30">
        <v>0</v>
      </c>
      <c r="J199" s="30">
        <v>135323.25</v>
      </c>
      <c r="K199" s="92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96">
        <v>0</v>
      </c>
      <c r="R199" s="33">
        <v>0</v>
      </c>
      <c r="S199" s="95">
        <v>0</v>
      </c>
      <c r="T199" s="24">
        <v>0</v>
      </c>
    </row>
    <row r="200" spans="1:20" s="52" customFormat="1" ht="37.5" customHeight="1">
      <c r="A200" s="69"/>
      <c r="B200" s="69"/>
      <c r="C200" s="70" t="s">
        <v>64</v>
      </c>
      <c r="D200" s="73" t="s">
        <v>174</v>
      </c>
      <c r="E200" s="30">
        <v>10441</v>
      </c>
      <c r="F200" s="30">
        <v>10440.67</v>
      </c>
      <c r="G200" s="121">
        <f t="shared" si="34"/>
        <v>0.9999683938320084</v>
      </c>
      <c r="H200" s="30">
        <v>10440.67</v>
      </c>
      <c r="I200" s="30">
        <v>0</v>
      </c>
      <c r="J200" s="30">
        <v>10440.67</v>
      </c>
      <c r="K200" s="92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96">
        <v>0</v>
      </c>
      <c r="R200" s="33">
        <v>0</v>
      </c>
      <c r="S200" s="95">
        <v>0</v>
      </c>
      <c r="T200" s="24">
        <v>0</v>
      </c>
    </row>
    <row r="201" spans="1:20" s="52" customFormat="1" ht="11.25" customHeight="1">
      <c r="A201" s="69"/>
      <c r="B201" s="69"/>
      <c r="C201" s="70" t="s">
        <v>29</v>
      </c>
      <c r="D201" s="73" t="s">
        <v>164</v>
      </c>
      <c r="E201" s="30">
        <v>27968</v>
      </c>
      <c r="F201" s="30">
        <v>27967.01</v>
      </c>
      <c r="G201" s="121">
        <f t="shared" si="34"/>
        <v>0.999964602402746</v>
      </c>
      <c r="H201" s="30">
        <v>27967.01</v>
      </c>
      <c r="I201" s="30">
        <v>0</v>
      </c>
      <c r="J201" s="30">
        <v>27967.01</v>
      </c>
      <c r="K201" s="92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96">
        <v>0</v>
      </c>
      <c r="R201" s="33">
        <v>0</v>
      </c>
      <c r="S201" s="95">
        <v>0</v>
      </c>
      <c r="T201" s="24">
        <v>0</v>
      </c>
    </row>
    <row r="202" spans="1:20" s="52" customFormat="1" ht="18.75" customHeight="1">
      <c r="A202" s="69"/>
      <c r="B202" s="69"/>
      <c r="C202" s="70" t="s">
        <v>37</v>
      </c>
      <c r="D202" s="73" t="s">
        <v>167</v>
      </c>
      <c r="E202" s="30">
        <v>7318</v>
      </c>
      <c r="F202" s="30">
        <v>7316.39</v>
      </c>
      <c r="G202" s="121">
        <f t="shared" si="34"/>
        <v>0.9997799945340258</v>
      </c>
      <c r="H202" s="30">
        <v>7316.39</v>
      </c>
      <c r="I202" s="30">
        <v>0</v>
      </c>
      <c r="J202" s="30">
        <v>7316.39</v>
      </c>
      <c r="K202" s="92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96">
        <v>0</v>
      </c>
      <c r="R202" s="33">
        <v>0</v>
      </c>
      <c r="S202" s="95">
        <v>0</v>
      </c>
      <c r="T202" s="24">
        <v>0</v>
      </c>
    </row>
    <row r="203" spans="1:20" s="52" customFormat="1" ht="21" customHeight="1">
      <c r="A203" s="69"/>
      <c r="B203" s="69"/>
      <c r="C203" s="70" t="s">
        <v>65</v>
      </c>
      <c r="D203" s="73" t="s">
        <v>175</v>
      </c>
      <c r="E203" s="30">
        <v>850</v>
      </c>
      <c r="F203" s="30">
        <v>850</v>
      </c>
      <c r="G203" s="121">
        <f t="shared" si="34"/>
        <v>1</v>
      </c>
      <c r="H203" s="30">
        <v>850</v>
      </c>
      <c r="I203" s="30">
        <v>0</v>
      </c>
      <c r="J203" s="30">
        <v>850</v>
      </c>
      <c r="K203" s="92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96">
        <v>0</v>
      </c>
      <c r="R203" s="33">
        <v>0</v>
      </c>
      <c r="S203" s="95">
        <v>0</v>
      </c>
      <c r="T203" s="24">
        <v>0</v>
      </c>
    </row>
    <row r="204" spans="1:20" s="52" customFormat="1" ht="19.5" customHeight="1">
      <c r="A204" s="69"/>
      <c r="B204" s="69"/>
      <c r="C204" s="70" t="s">
        <v>23</v>
      </c>
      <c r="D204" s="73" t="s">
        <v>159</v>
      </c>
      <c r="E204" s="30">
        <v>23359</v>
      </c>
      <c r="F204" s="30">
        <v>23358.69</v>
      </c>
      <c r="G204" s="121">
        <f t="shared" si="34"/>
        <v>0.9999867288839419</v>
      </c>
      <c r="H204" s="30">
        <v>23358.69</v>
      </c>
      <c r="I204" s="30">
        <v>0</v>
      </c>
      <c r="J204" s="30">
        <v>23358.69</v>
      </c>
      <c r="K204" s="92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96">
        <v>0</v>
      </c>
      <c r="R204" s="33">
        <v>0</v>
      </c>
      <c r="S204" s="95">
        <v>0</v>
      </c>
      <c r="T204" s="24">
        <v>0</v>
      </c>
    </row>
    <row r="205" spans="1:20" s="52" customFormat="1" ht="18.75" customHeight="1">
      <c r="A205" s="69"/>
      <c r="B205" s="69"/>
      <c r="C205" s="70" t="s">
        <v>47</v>
      </c>
      <c r="D205" s="73" t="s">
        <v>170</v>
      </c>
      <c r="E205" s="30">
        <v>1352</v>
      </c>
      <c r="F205" s="30">
        <v>1351.6</v>
      </c>
      <c r="G205" s="121">
        <f t="shared" si="34"/>
        <v>0.9997041420118342</v>
      </c>
      <c r="H205" s="30">
        <v>1351.6</v>
      </c>
      <c r="I205" s="30">
        <v>0</v>
      </c>
      <c r="J205" s="30">
        <v>1351.6</v>
      </c>
      <c r="K205" s="92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96">
        <v>0</v>
      </c>
      <c r="R205" s="33">
        <v>0</v>
      </c>
      <c r="S205" s="95">
        <v>0</v>
      </c>
      <c r="T205" s="24">
        <v>0</v>
      </c>
    </row>
    <row r="206" spans="1:20" s="52" customFormat="1" ht="56.25" customHeight="1">
      <c r="A206" s="69"/>
      <c r="B206" s="69"/>
      <c r="C206" s="70" t="s">
        <v>31</v>
      </c>
      <c r="D206" s="73" t="s">
        <v>231</v>
      </c>
      <c r="E206" s="30">
        <v>3584</v>
      </c>
      <c r="F206" s="30">
        <v>3579.49</v>
      </c>
      <c r="G206" s="121">
        <f t="shared" si="34"/>
        <v>0.9987416294642857</v>
      </c>
      <c r="H206" s="30">
        <v>3579.49</v>
      </c>
      <c r="I206" s="30">
        <v>0</v>
      </c>
      <c r="J206" s="30">
        <v>3579.49</v>
      </c>
      <c r="K206" s="92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96">
        <v>0</v>
      </c>
      <c r="R206" s="33">
        <v>0</v>
      </c>
      <c r="S206" s="95">
        <v>0</v>
      </c>
      <c r="T206" s="24">
        <v>0</v>
      </c>
    </row>
    <row r="207" spans="1:20" s="52" customFormat="1" ht="20.25" customHeight="1">
      <c r="A207" s="69"/>
      <c r="B207" s="69"/>
      <c r="C207" s="70" t="s">
        <v>32</v>
      </c>
      <c r="D207" s="73" t="s">
        <v>163</v>
      </c>
      <c r="E207" s="30">
        <v>3663</v>
      </c>
      <c r="F207" s="30">
        <v>3662.13</v>
      </c>
      <c r="G207" s="121">
        <f t="shared" si="34"/>
        <v>0.9997624897624898</v>
      </c>
      <c r="H207" s="30">
        <v>3662.13</v>
      </c>
      <c r="I207" s="30">
        <v>0</v>
      </c>
      <c r="J207" s="30">
        <v>3662.13</v>
      </c>
      <c r="K207" s="92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96">
        <v>0</v>
      </c>
      <c r="R207" s="33">
        <v>0</v>
      </c>
      <c r="S207" s="95">
        <v>0</v>
      </c>
      <c r="T207" s="24">
        <v>0</v>
      </c>
    </row>
    <row r="208" spans="1:20" s="52" customFormat="1" ht="11.25" customHeight="1">
      <c r="A208" s="69"/>
      <c r="B208" s="69"/>
      <c r="C208" s="70" t="s">
        <v>14</v>
      </c>
      <c r="D208" s="73" t="s">
        <v>152</v>
      </c>
      <c r="E208" s="30">
        <v>2172</v>
      </c>
      <c r="F208" s="30">
        <v>2172</v>
      </c>
      <c r="G208" s="121">
        <f t="shared" si="34"/>
        <v>1</v>
      </c>
      <c r="H208" s="30">
        <v>2172</v>
      </c>
      <c r="I208" s="30">
        <v>0</v>
      </c>
      <c r="J208" s="30">
        <v>2172</v>
      </c>
      <c r="K208" s="92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96">
        <v>0</v>
      </c>
      <c r="R208" s="33">
        <v>0</v>
      </c>
      <c r="S208" s="95">
        <v>0</v>
      </c>
      <c r="T208" s="24">
        <v>0</v>
      </c>
    </row>
    <row r="209" spans="1:20" s="52" customFormat="1" ht="28.5" customHeight="1">
      <c r="A209" s="69"/>
      <c r="B209" s="69"/>
      <c r="C209" s="70" t="s">
        <v>33</v>
      </c>
      <c r="D209" s="73" t="s">
        <v>165</v>
      </c>
      <c r="E209" s="30">
        <v>76820</v>
      </c>
      <c r="F209" s="30">
        <v>76820</v>
      </c>
      <c r="G209" s="121">
        <f t="shared" si="34"/>
        <v>1</v>
      </c>
      <c r="H209" s="30">
        <v>76820</v>
      </c>
      <c r="I209" s="30">
        <v>0</v>
      </c>
      <c r="J209" s="30">
        <v>76820</v>
      </c>
      <c r="K209" s="92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96">
        <v>0</v>
      </c>
      <c r="R209" s="33">
        <v>0</v>
      </c>
      <c r="S209" s="95">
        <v>0</v>
      </c>
      <c r="T209" s="24">
        <v>0</v>
      </c>
    </row>
    <row r="210" spans="1:20" s="52" customFormat="1" ht="47.25" customHeight="1">
      <c r="A210" s="69"/>
      <c r="B210" s="69"/>
      <c r="C210" s="70" t="s">
        <v>251</v>
      </c>
      <c r="D210" s="88" t="s">
        <v>271</v>
      </c>
      <c r="E210" s="30">
        <v>2758</v>
      </c>
      <c r="F210" s="30">
        <v>2757.59</v>
      </c>
      <c r="G210" s="121">
        <f t="shared" si="34"/>
        <v>0.9998513415518492</v>
      </c>
      <c r="H210" s="30">
        <v>2757.59</v>
      </c>
      <c r="I210" s="30">
        <v>0</v>
      </c>
      <c r="J210" s="30">
        <v>2757.59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</row>
    <row r="211" spans="1:20" s="52" customFormat="1" ht="30" customHeight="1">
      <c r="A211" s="69"/>
      <c r="B211" s="69"/>
      <c r="C211" s="70" t="s">
        <v>252</v>
      </c>
      <c r="D211" s="88" t="s">
        <v>272</v>
      </c>
      <c r="E211" s="30">
        <v>5035</v>
      </c>
      <c r="F211" s="30">
        <v>5034.02</v>
      </c>
      <c r="G211" s="121">
        <f t="shared" si="34"/>
        <v>0.9998053624627607</v>
      </c>
      <c r="H211" s="30">
        <v>5034.02</v>
      </c>
      <c r="I211" s="30">
        <v>0</v>
      </c>
      <c r="J211" s="30">
        <v>5034.02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</row>
    <row r="212" spans="1:20" s="52" customFormat="1" ht="29.25" customHeight="1">
      <c r="A212" s="69"/>
      <c r="B212" s="69"/>
      <c r="C212" s="70" t="s">
        <v>34</v>
      </c>
      <c r="D212" s="88" t="s">
        <v>166</v>
      </c>
      <c r="E212" s="30">
        <v>9990</v>
      </c>
      <c r="F212" s="30">
        <v>9989.99</v>
      </c>
      <c r="G212" s="121">
        <f t="shared" si="34"/>
        <v>0.999998998998999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9989.99</v>
      </c>
      <c r="Q212" s="30">
        <v>9989.99</v>
      </c>
      <c r="R212" s="30">
        <v>0</v>
      </c>
      <c r="S212" s="30">
        <v>0</v>
      </c>
      <c r="T212" s="30">
        <v>0</v>
      </c>
    </row>
    <row r="213" spans="1:20" s="52" customFormat="1" ht="19.5" customHeight="1">
      <c r="A213" s="69"/>
      <c r="B213" s="69" t="s">
        <v>68</v>
      </c>
      <c r="C213" s="70"/>
      <c r="D213" s="72" t="s">
        <v>131</v>
      </c>
      <c r="E213" s="30">
        <f>E214+E215+E216+E217+E218+E219+E220+E221</f>
        <v>378870</v>
      </c>
      <c r="F213" s="30">
        <f>F214+F215+F216+F217+F218+F219+F220+F221</f>
        <v>344776.4</v>
      </c>
      <c r="G213" s="121">
        <f t="shared" si="34"/>
        <v>0.9100124053105287</v>
      </c>
      <c r="H213" s="30">
        <f aca="true" t="shared" si="38" ref="H213:T213">H214+H215+H216+H217+H218+H219+H220+H221</f>
        <v>344776.4</v>
      </c>
      <c r="I213" s="30">
        <f t="shared" si="38"/>
        <v>43955.08</v>
      </c>
      <c r="J213" s="30">
        <f t="shared" si="38"/>
        <v>300821.32</v>
      </c>
      <c r="K213" s="30">
        <f t="shared" si="38"/>
        <v>0</v>
      </c>
      <c r="L213" s="30">
        <f t="shared" si="38"/>
        <v>0</v>
      </c>
      <c r="M213" s="30">
        <f t="shared" si="38"/>
        <v>0</v>
      </c>
      <c r="N213" s="30">
        <f t="shared" si="38"/>
        <v>0</v>
      </c>
      <c r="O213" s="30">
        <f t="shared" si="38"/>
        <v>0</v>
      </c>
      <c r="P213" s="30">
        <f t="shared" si="38"/>
        <v>0</v>
      </c>
      <c r="Q213" s="30">
        <f t="shared" si="38"/>
        <v>0</v>
      </c>
      <c r="R213" s="30">
        <f t="shared" si="38"/>
        <v>0</v>
      </c>
      <c r="S213" s="30">
        <f t="shared" si="38"/>
        <v>0</v>
      </c>
      <c r="T213" s="30">
        <f t="shared" si="38"/>
        <v>0</v>
      </c>
    </row>
    <row r="214" spans="1:20" s="52" customFormat="1" ht="19.5" customHeight="1">
      <c r="A214" s="69"/>
      <c r="B214" s="69"/>
      <c r="C214" s="70" t="s">
        <v>27</v>
      </c>
      <c r="D214" s="73" t="s">
        <v>161</v>
      </c>
      <c r="E214" s="30">
        <v>52000</v>
      </c>
      <c r="F214" s="30">
        <v>35860.2</v>
      </c>
      <c r="G214" s="121">
        <f t="shared" si="34"/>
        <v>0.6896192307692307</v>
      </c>
      <c r="H214" s="30">
        <v>35860.2</v>
      </c>
      <c r="I214" s="30">
        <v>35860.2</v>
      </c>
      <c r="J214" s="30">
        <v>0</v>
      </c>
      <c r="K214" s="92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96">
        <v>0</v>
      </c>
      <c r="R214" s="33">
        <v>0</v>
      </c>
      <c r="S214" s="95">
        <v>0</v>
      </c>
      <c r="T214" s="24">
        <v>0</v>
      </c>
    </row>
    <row r="215" spans="1:20" s="52" customFormat="1" ht="20.25" customHeight="1">
      <c r="A215" s="69"/>
      <c r="B215" s="69"/>
      <c r="C215" s="70" t="s">
        <v>28</v>
      </c>
      <c r="D215" s="93" t="s">
        <v>162</v>
      </c>
      <c r="E215" s="30">
        <v>2800</v>
      </c>
      <c r="F215" s="30">
        <v>2220.3</v>
      </c>
      <c r="G215" s="121">
        <f t="shared" si="34"/>
        <v>0.7929642857142858</v>
      </c>
      <c r="H215" s="30">
        <v>2220.3</v>
      </c>
      <c r="I215" s="30">
        <v>2220.3</v>
      </c>
      <c r="J215" s="30">
        <v>0</v>
      </c>
      <c r="K215" s="92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96">
        <v>0</v>
      </c>
      <c r="R215" s="33">
        <v>0</v>
      </c>
      <c r="S215" s="95">
        <v>0</v>
      </c>
      <c r="T215" s="24">
        <v>0</v>
      </c>
    </row>
    <row r="216" spans="1:20" s="52" customFormat="1" ht="29.25" customHeight="1">
      <c r="A216" s="69"/>
      <c r="B216" s="69"/>
      <c r="C216" s="70" t="s">
        <v>19</v>
      </c>
      <c r="D216" s="93" t="s">
        <v>155</v>
      </c>
      <c r="E216" s="30">
        <v>8428</v>
      </c>
      <c r="F216" s="30">
        <v>5064.12</v>
      </c>
      <c r="G216" s="121">
        <f t="shared" si="34"/>
        <v>0.6008685334598955</v>
      </c>
      <c r="H216" s="30">
        <v>5064.12</v>
      </c>
      <c r="I216" s="30">
        <v>5064.12</v>
      </c>
      <c r="J216" s="30">
        <v>0</v>
      </c>
      <c r="K216" s="92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96">
        <v>0</v>
      </c>
      <c r="R216" s="33">
        <v>0</v>
      </c>
      <c r="S216" s="95">
        <v>0</v>
      </c>
      <c r="T216" s="24">
        <v>0</v>
      </c>
    </row>
    <row r="217" spans="1:20" s="52" customFormat="1" ht="19.5" customHeight="1">
      <c r="A217" s="69"/>
      <c r="B217" s="69"/>
      <c r="C217" s="70" t="s">
        <v>20</v>
      </c>
      <c r="D217" s="93" t="s">
        <v>156</v>
      </c>
      <c r="E217" s="30">
        <v>1342</v>
      </c>
      <c r="F217" s="30">
        <v>810.46</v>
      </c>
      <c r="G217" s="121">
        <f t="shared" si="34"/>
        <v>0.603919523099851</v>
      </c>
      <c r="H217" s="30">
        <v>810.46</v>
      </c>
      <c r="I217" s="30">
        <v>810.46</v>
      </c>
      <c r="J217" s="30">
        <v>0</v>
      </c>
      <c r="K217" s="92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96">
        <v>0</v>
      </c>
      <c r="R217" s="33">
        <v>0</v>
      </c>
      <c r="S217" s="95">
        <v>0</v>
      </c>
      <c r="T217" s="24">
        <v>0</v>
      </c>
    </row>
    <row r="218" spans="1:20" s="52" customFormat="1" ht="20.25" customHeight="1">
      <c r="A218" s="69"/>
      <c r="B218" s="69"/>
      <c r="C218" s="70" t="s">
        <v>22</v>
      </c>
      <c r="D218" s="73" t="s">
        <v>158</v>
      </c>
      <c r="E218" s="30">
        <v>34829.68</v>
      </c>
      <c r="F218" s="30">
        <v>31834.37</v>
      </c>
      <c r="G218" s="121">
        <f t="shared" si="34"/>
        <v>0.9140012196494484</v>
      </c>
      <c r="H218" s="30">
        <v>31834.37</v>
      </c>
      <c r="I218" s="30">
        <v>0</v>
      </c>
      <c r="J218" s="30">
        <v>31834.37</v>
      </c>
      <c r="K218" s="92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96">
        <v>0</v>
      </c>
      <c r="R218" s="33">
        <v>0</v>
      </c>
      <c r="S218" s="95">
        <v>0</v>
      </c>
      <c r="T218" s="24">
        <v>0</v>
      </c>
    </row>
    <row r="219" spans="1:20" s="52" customFormat="1" ht="20.25" customHeight="1">
      <c r="A219" s="69"/>
      <c r="B219" s="69"/>
      <c r="C219" s="70" t="s">
        <v>23</v>
      </c>
      <c r="D219" s="73" t="s">
        <v>159</v>
      </c>
      <c r="E219" s="30">
        <v>262200</v>
      </c>
      <c r="F219" s="30">
        <v>262111.63</v>
      </c>
      <c r="G219" s="121">
        <f t="shared" si="34"/>
        <v>0.9996629672006102</v>
      </c>
      <c r="H219" s="30">
        <v>262111.63</v>
      </c>
      <c r="I219" s="30">
        <v>0</v>
      </c>
      <c r="J219" s="30">
        <v>262111.63</v>
      </c>
      <c r="K219" s="92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96">
        <v>0</v>
      </c>
      <c r="R219" s="33">
        <v>0</v>
      </c>
      <c r="S219" s="95">
        <v>0</v>
      </c>
      <c r="T219" s="24">
        <v>0</v>
      </c>
    </row>
    <row r="220" spans="1:20" s="52" customFormat="1" ht="11.25" customHeight="1">
      <c r="A220" s="69"/>
      <c r="B220" s="69"/>
      <c r="C220" s="70" t="s">
        <v>14</v>
      </c>
      <c r="D220" s="73" t="s">
        <v>152</v>
      </c>
      <c r="E220" s="30">
        <v>15000</v>
      </c>
      <c r="F220" s="30">
        <v>4605</v>
      </c>
      <c r="G220" s="121">
        <f t="shared" si="34"/>
        <v>0.307</v>
      </c>
      <c r="H220" s="30">
        <v>4605</v>
      </c>
      <c r="I220" s="30">
        <v>0</v>
      </c>
      <c r="J220" s="30">
        <v>4605</v>
      </c>
      <c r="K220" s="92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96">
        <v>0</v>
      </c>
      <c r="R220" s="33">
        <v>0</v>
      </c>
      <c r="S220" s="95">
        <v>0</v>
      </c>
      <c r="T220" s="24">
        <v>0</v>
      </c>
    </row>
    <row r="221" spans="1:20" s="52" customFormat="1" ht="29.25" customHeight="1">
      <c r="A221" s="69"/>
      <c r="B221" s="69"/>
      <c r="C221" s="70" t="s">
        <v>33</v>
      </c>
      <c r="D221" s="73" t="s">
        <v>165</v>
      </c>
      <c r="E221" s="30">
        <v>2270.32</v>
      </c>
      <c r="F221" s="30">
        <v>2270.32</v>
      </c>
      <c r="G221" s="121">
        <f t="shared" si="34"/>
        <v>1</v>
      </c>
      <c r="H221" s="30">
        <v>2270.32</v>
      </c>
      <c r="I221" s="30">
        <v>0</v>
      </c>
      <c r="J221" s="30">
        <v>2270.32</v>
      </c>
      <c r="K221" s="92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96">
        <v>0</v>
      </c>
      <c r="R221" s="33">
        <v>0</v>
      </c>
      <c r="S221" s="95">
        <v>0</v>
      </c>
      <c r="T221" s="24">
        <v>0</v>
      </c>
    </row>
    <row r="222" spans="1:20" s="52" customFormat="1" ht="19.5" customHeight="1">
      <c r="A222" s="69"/>
      <c r="B222" s="69" t="s">
        <v>69</v>
      </c>
      <c r="C222" s="70"/>
      <c r="D222" s="72" t="s">
        <v>132</v>
      </c>
      <c r="E222" s="30">
        <f aca="true" t="shared" si="39" ref="E222:T222">E223</f>
        <v>1200</v>
      </c>
      <c r="F222" s="30">
        <f t="shared" si="39"/>
        <v>820</v>
      </c>
      <c r="G222" s="121">
        <f t="shared" si="34"/>
        <v>0.6833333333333333</v>
      </c>
      <c r="H222" s="30">
        <f t="shared" si="39"/>
        <v>820</v>
      </c>
      <c r="I222" s="30">
        <f t="shared" si="39"/>
        <v>820</v>
      </c>
      <c r="J222" s="30">
        <f t="shared" si="39"/>
        <v>0</v>
      </c>
      <c r="K222" s="30">
        <f t="shared" si="39"/>
        <v>0</v>
      </c>
      <c r="L222" s="30">
        <f t="shared" si="39"/>
        <v>0</v>
      </c>
      <c r="M222" s="30">
        <f t="shared" si="39"/>
        <v>0</v>
      </c>
      <c r="N222" s="30">
        <f t="shared" si="39"/>
        <v>0</v>
      </c>
      <c r="O222" s="30">
        <f t="shared" si="39"/>
        <v>0</v>
      </c>
      <c r="P222" s="30">
        <f t="shared" si="39"/>
        <v>0</v>
      </c>
      <c r="Q222" s="30">
        <f t="shared" si="39"/>
        <v>0</v>
      </c>
      <c r="R222" s="30">
        <f t="shared" si="39"/>
        <v>0</v>
      </c>
      <c r="S222" s="30">
        <f t="shared" si="39"/>
        <v>0</v>
      </c>
      <c r="T222" s="30">
        <f t="shared" si="39"/>
        <v>0</v>
      </c>
    </row>
    <row r="223" spans="1:20" s="52" customFormat="1" ht="18.75" customHeight="1">
      <c r="A223" s="69"/>
      <c r="B223" s="69"/>
      <c r="C223" s="70" t="s">
        <v>21</v>
      </c>
      <c r="D223" s="73" t="s">
        <v>157</v>
      </c>
      <c r="E223" s="30">
        <v>1200</v>
      </c>
      <c r="F223" s="30">
        <v>820</v>
      </c>
      <c r="G223" s="121">
        <f t="shared" si="34"/>
        <v>0.6833333333333333</v>
      </c>
      <c r="H223" s="30">
        <v>820</v>
      </c>
      <c r="I223" s="30">
        <v>820</v>
      </c>
      <c r="J223" s="30">
        <v>0</v>
      </c>
      <c r="K223" s="92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96">
        <v>0</v>
      </c>
      <c r="R223" s="33">
        <v>0</v>
      </c>
      <c r="S223" s="95">
        <v>0</v>
      </c>
      <c r="T223" s="24">
        <v>0</v>
      </c>
    </row>
    <row r="224" spans="1:20" s="52" customFormat="1" ht="27.75" customHeight="1">
      <c r="A224" s="69"/>
      <c r="B224" s="69" t="s">
        <v>70</v>
      </c>
      <c r="C224" s="70"/>
      <c r="D224" s="72" t="s">
        <v>133</v>
      </c>
      <c r="E224" s="30">
        <f aca="true" t="shared" si="40" ref="E224:T224">E225+E226+E227</f>
        <v>30264</v>
      </c>
      <c r="F224" s="30">
        <f>F225+F226+F227</f>
        <v>30259.159999999996</v>
      </c>
      <c r="G224" s="121">
        <f t="shared" si="34"/>
        <v>0.9998400740153316</v>
      </c>
      <c r="H224" s="30">
        <f t="shared" si="40"/>
        <v>30259.159999999996</v>
      </c>
      <c r="I224" s="30">
        <f t="shared" si="40"/>
        <v>0</v>
      </c>
      <c r="J224" s="30">
        <f t="shared" si="40"/>
        <v>30259.159999999996</v>
      </c>
      <c r="K224" s="30">
        <f t="shared" si="40"/>
        <v>0</v>
      </c>
      <c r="L224" s="30">
        <f t="shared" si="40"/>
        <v>0</v>
      </c>
      <c r="M224" s="30">
        <f t="shared" si="40"/>
        <v>0</v>
      </c>
      <c r="N224" s="30">
        <f t="shared" si="40"/>
        <v>0</v>
      </c>
      <c r="O224" s="30">
        <f t="shared" si="40"/>
        <v>0</v>
      </c>
      <c r="P224" s="30">
        <f t="shared" si="40"/>
        <v>0</v>
      </c>
      <c r="Q224" s="30">
        <f t="shared" si="40"/>
        <v>0</v>
      </c>
      <c r="R224" s="30">
        <f t="shared" si="40"/>
        <v>0</v>
      </c>
      <c r="S224" s="30">
        <f t="shared" si="40"/>
        <v>0</v>
      </c>
      <c r="T224" s="30">
        <f t="shared" si="40"/>
        <v>0</v>
      </c>
    </row>
    <row r="225" spans="1:20" s="52" customFormat="1" ht="18.75" customHeight="1">
      <c r="A225" s="69"/>
      <c r="B225" s="69"/>
      <c r="C225" s="70" t="s">
        <v>23</v>
      </c>
      <c r="D225" s="73" t="s">
        <v>159</v>
      </c>
      <c r="E225" s="30">
        <v>4950</v>
      </c>
      <c r="F225" s="30">
        <v>4950</v>
      </c>
      <c r="G225" s="121">
        <f t="shared" si="34"/>
        <v>1</v>
      </c>
      <c r="H225" s="30">
        <v>4950</v>
      </c>
      <c r="I225" s="30">
        <v>0</v>
      </c>
      <c r="J225" s="30">
        <v>4950</v>
      </c>
      <c r="K225" s="92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96">
        <v>0</v>
      </c>
      <c r="R225" s="33">
        <v>0</v>
      </c>
      <c r="S225" s="95">
        <v>0</v>
      </c>
      <c r="T225" s="24">
        <v>0</v>
      </c>
    </row>
    <row r="226" spans="1:20" s="52" customFormat="1" ht="20.25" customHeight="1">
      <c r="A226" s="69"/>
      <c r="B226" s="69"/>
      <c r="C226" s="70" t="s">
        <v>32</v>
      </c>
      <c r="D226" s="73" t="s">
        <v>163</v>
      </c>
      <c r="E226" s="30">
        <v>6122</v>
      </c>
      <c r="F226" s="30">
        <v>6118.74</v>
      </c>
      <c r="G226" s="121">
        <f t="shared" si="34"/>
        <v>0.999467494282914</v>
      </c>
      <c r="H226" s="30">
        <v>6118.74</v>
      </c>
      <c r="I226" s="30">
        <v>0</v>
      </c>
      <c r="J226" s="30">
        <v>6118.74</v>
      </c>
      <c r="K226" s="92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96">
        <v>0</v>
      </c>
      <c r="R226" s="33">
        <v>0</v>
      </c>
      <c r="S226" s="95">
        <v>0</v>
      </c>
      <c r="T226" s="24">
        <v>0</v>
      </c>
    </row>
    <row r="227" spans="1:20" s="52" customFormat="1" ht="27.75" customHeight="1">
      <c r="A227" s="69"/>
      <c r="B227" s="69"/>
      <c r="C227" s="70" t="s">
        <v>45</v>
      </c>
      <c r="D227" s="73" t="s">
        <v>169</v>
      </c>
      <c r="E227" s="30">
        <v>19192</v>
      </c>
      <c r="F227" s="30">
        <v>19190.42</v>
      </c>
      <c r="G227" s="121">
        <f t="shared" si="34"/>
        <v>0.9999176740308461</v>
      </c>
      <c r="H227" s="30">
        <v>19190.42</v>
      </c>
      <c r="I227" s="30">
        <v>0</v>
      </c>
      <c r="J227" s="30">
        <v>19190.42</v>
      </c>
      <c r="K227" s="34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96">
        <v>0</v>
      </c>
      <c r="R227" s="33">
        <v>0</v>
      </c>
      <c r="S227" s="95">
        <v>0</v>
      </c>
      <c r="T227" s="24">
        <v>0</v>
      </c>
    </row>
    <row r="228" spans="1:20" s="52" customFormat="1" ht="11.25" customHeight="1">
      <c r="A228" s="69"/>
      <c r="B228" s="69" t="s">
        <v>71</v>
      </c>
      <c r="C228" s="70"/>
      <c r="D228" s="72" t="s">
        <v>109</v>
      </c>
      <c r="E228" s="30">
        <f>E229+E230+E231+E232+E233+E234+E235+E236+E237+E238+E239+E240+E241+E242+E243</f>
        <v>213803.91999999998</v>
      </c>
      <c r="F228" s="30">
        <f>F229+F230+F231+F232+F233+F234+F235+F236+F237+F238+F239+F240+F241+F242+F243</f>
        <v>212421.00999999998</v>
      </c>
      <c r="G228" s="121">
        <f t="shared" si="34"/>
        <v>0.9935318772452816</v>
      </c>
      <c r="H228" s="30">
        <f aca="true" t="shared" si="41" ref="H228:T228">H229+H230+H231+H232+H233+H234+H235+H236+H237+H238+H239+H240+H241+H242+H243</f>
        <v>160098.33</v>
      </c>
      <c r="I228" s="30">
        <f t="shared" si="41"/>
        <v>139917.02</v>
      </c>
      <c r="J228" s="30">
        <f t="shared" si="41"/>
        <v>15381.310000000001</v>
      </c>
      <c r="K228" s="30">
        <f t="shared" si="41"/>
        <v>0</v>
      </c>
      <c r="L228" s="30">
        <f t="shared" si="41"/>
        <v>4800</v>
      </c>
      <c r="M228" s="30">
        <f t="shared" si="41"/>
        <v>0</v>
      </c>
      <c r="N228" s="30">
        <f t="shared" si="41"/>
        <v>0</v>
      </c>
      <c r="O228" s="30">
        <f t="shared" si="41"/>
        <v>0</v>
      </c>
      <c r="P228" s="30">
        <f t="shared" si="41"/>
        <v>52322.68</v>
      </c>
      <c r="Q228" s="30">
        <f t="shared" si="41"/>
        <v>52322.68</v>
      </c>
      <c r="R228" s="30">
        <f t="shared" si="41"/>
        <v>0</v>
      </c>
      <c r="S228" s="30">
        <f t="shared" si="41"/>
        <v>0</v>
      </c>
      <c r="T228" s="30">
        <f t="shared" si="41"/>
        <v>0</v>
      </c>
    </row>
    <row r="229" spans="1:20" s="52" customFormat="1" ht="29.25" customHeight="1">
      <c r="A229" s="69"/>
      <c r="B229" s="69"/>
      <c r="C229" s="70" t="s">
        <v>26</v>
      </c>
      <c r="D229" s="73" t="s">
        <v>160</v>
      </c>
      <c r="E229" s="30">
        <v>6162</v>
      </c>
      <c r="F229" s="30">
        <v>4800</v>
      </c>
      <c r="G229" s="121">
        <f t="shared" si="34"/>
        <v>0.7789678675754625</v>
      </c>
      <c r="H229" s="30">
        <v>4800</v>
      </c>
      <c r="I229" s="30">
        <v>0</v>
      </c>
      <c r="J229" s="30">
        <v>0</v>
      </c>
      <c r="K229" s="92">
        <v>0</v>
      </c>
      <c r="L229" s="30">
        <v>4800</v>
      </c>
      <c r="M229" s="30">
        <v>0</v>
      </c>
      <c r="N229" s="30">
        <v>0</v>
      </c>
      <c r="O229" s="30">
        <v>0</v>
      </c>
      <c r="P229" s="30">
        <v>0</v>
      </c>
      <c r="Q229" s="96">
        <v>0</v>
      </c>
      <c r="R229" s="33">
        <v>0</v>
      </c>
      <c r="S229" s="95">
        <v>0</v>
      </c>
      <c r="T229" s="24">
        <v>0</v>
      </c>
    </row>
    <row r="230" spans="1:20" s="52" customFormat="1" ht="21" customHeight="1">
      <c r="A230" s="69"/>
      <c r="B230" s="69"/>
      <c r="C230" s="70" t="s">
        <v>27</v>
      </c>
      <c r="D230" s="73" t="s">
        <v>161</v>
      </c>
      <c r="E230" s="30">
        <v>112210</v>
      </c>
      <c r="F230" s="30">
        <v>112207.07</v>
      </c>
      <c r="G230" s="121">
        <f t="shared" si="34"/>
        <v>0.9999738882452545</v>
      </c>
      <c r="H230" s="30">
        <v>112207.07</v>
      </c>
      <c r="I230" s="30">
        <v>112207.07</v>
      </c>
      <c r="J230" s="30">
        <v>0</v>
      </c>
      <c r="K230" s="92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96">
        <v>0</v>
      </c>
      <c r="R230" s="33">
        <v>0</v>
      </c>
      <c r="S230" s="95">
        <v>0</v>
      </c>
      <c r="T230" s="24">
        <v>0</v>
      </c>
    </row>
    <row r="231" spans="1:20" s="52" customFormat="1" ht="21" customHeight="1">
      <c r="A231" s="69"/>
      <c r="B231" s="69"/>
      <c r="C231" s="70" t="s">
        <v>28</v>
      </c>
      <c r="D231" s="93" t="s">
        <v>162</v>
      </c>
      <c r="E231" s="30">
        <v>7818</v>
      </c>
      <c r="F231" s="30">
        <v>7817.67</v>
      </c>
      <c r="G231" s="121">
        <f t="shared" si="34"/>
        <v>0.9999577897160399</v>
      </c>
      <c r="H231" s="30">
        <v>7817.67</v>
      </c>
      <c r="I231" s="30">
        <v>7817.67</v>
      </c>
      <c r="J231" s="30">
        <v>0</v>
      </c>
      <c r="K231" s="92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96">
        <v>0</v>
      </c>
      <c r="R231" s="33">
        <v>0</v>
      </c>
      <c r="S231" s="95">
        <v>0</v>
      </c>
      <c r="T231" s="24">
        <v>0</v>
      </c>
    </row>
    <row r="232" spans="1:20" s="52" customFormat="1" ht="30" customHeight="1">
      <c r="A232" s="69"/>
      <c r="B232" s="69"/>
      <c r="C232" s="70" t="s">
        <v>19</v>
      </c>
      <c r="D232" s="93" t="s">
        <v>155</v>
      </c>
      <c r="E232" s="30">
        <v>16810</v>
      </c>
      <c r="F232" s="30">
        <v>16802.26</v>
      </c>
      <c r="G232" s="121">
        <f t="shared" si="34"/>
        <v>0.9995395597858416</v>
      </c>
      <c r="H232" s="30">
        <v>16802.26</v>
      </c>
      <c r="I232" s="30">
        <v>16802.26</v>
      </c>
      <c r="J232" s="30">
        <v>0</v>
      </c>
      <c r="K232" s="92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96">
        <v>0</v>
      </c>
      <c r="R232" s="33">
        <v>0</v>
      </c>
      <c r="S232" s="95">
        <v>0</v>
      </c>
      <c r="T232" s="24">
        <v>0</v>
      </c>
    </row>
    <row r="233" spans="1:20" s="52" customFormat="1" ht="20.25" customHeight="1">
      <c r="A233" s="69"/>
      <c r="B233" s="69"/>
      <c r="C233" s="70" t="s">
        <v>20</v>
      </c>
      <c r="D233" s="93" t="s">
        <v>156</v>
      </c>
      <c r="E233" s="30">
        <v>2715</v>
      </c>
      <c r="F233" s="30">
        <v>2710.02</v>
      </c>
      <c r="G233" s="121">
        <f t="shared" si="34"/>
        <v>0.9981657458563535</v>
      </c>
      <c r="H233" s="30">
        <v>2710.02</v>
      </c>
      <c r="I233" s="30">
        <v>2710.02</v>
      </c>
      <c r="J233" s="30">
        <v>0</v>
      </c>
      <c r="K233" s="92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96">
        <v>0</v>
      </c>
      <c r="R233" s="33">
        <v>0</v>
      </c>
      <c r="S233" s="95">
        <v>0</v>
      </c>
      <c r="T233" s="24">
        <v>0</v>
      </c>
    </row>
    <row r="234" spans="1:20" s="52" customFormat="1" ht="18.75" customHeight="1">
      <c r="A234" s="69"/>
      <c r="B234" s="69"/>
      <c r="C234" s="70" t="s">
        <v>21</v>
      </c>
      <c r="D234" s="73" t="s">
        <v>157</v>
      </c>
      <c r="E234" s="30">
        <v>380</v>
      </c>
      <c r="F234" s="30">
        <v>380</v>
      </c>
      <c r="G234" s="121">
        <f t="shared" si="34"/>
        <v>1</v>
      </c>
      <c r="H234" s="30">
        <v>380</v>
      </c>
      <c r="I234" s="30">
        <v>380</v>
      </c>
      <c r="J234" s="30">
        <v>0</v>
      </c>
      <c r="K234" s="92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96">
        <v>0</v>
      </c>
      <c r="R234" s="33">
        <v>0</v>
      </c>
      <c r="S234" s="95">
        <v>0</v>
      </c>
      <c r="T234" s="24">
        <v>0</v>
      </c>
    </row>
    <row r="235" spans="1:20" s="52" customFormat="1" ht="19.5" customHeight="1">
      <c r="A235" s="69"/>
      <c r="B235" s="69"/>
      <c r="C235" s="70" t="s">
        <v>22</v>
      </c>
      <c r="D235" s="73" t="s">
        <v>158</v>
      </c>
      <c r="E235" s="30">
        <v>2565</v>
      </c>
      <c r="F235" s="30">
        <v>2564.71</v>
      </c>
      <c r="G235" s="121">
        <f t="shared" si="34"/>
        <v>0.9998869395711502</v>
      </c>
      <c r="H235" s="30">
        <v>2564.71</v>
      </c>
      <c r="I235" s="30">
        <v>0</v>
      </c>
      <c r="J235" s="30">
        <v>2564.71</v>
      </c>
      <c r="K235" s="92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96">
        <v>0</v>
      </c>
      <c r="R235" s="33">
        <v>0</v>
      </c>
      <c r="S235" s="95">
        <v>0</v>
      </c>
      <c r="T235" s="24">
        <v>0</v>
      </c>
    </row>
    <row r="236" spans="1:20" s="52" customFormat="1" ht="20.25" customHeight="1">
      <c r="A236" s="69"/>
      <c r="B236" s="69"/>
      <c r="C236" s="70" t="s">
        <v>23</v>
      </c>
      <c r="D236" s="73" t="s">
        <v>159</v>
      </c>
      <c r="E236" s="30">
        <v>2734</v>
      </c>
      <c r="F236" s="30">
        <v>2733.69</v>
      </c>
      <c r="G236" s="121">
        <f t="shared" si="34"/>
        <v>0.9998866130212144</v>
      </c>
      <c r="H236" s="30">
        <v>2733.69</v>
      </c>
      <c r="I236" s="30">
        <v>0</v>
      </c>
      <c r="J236" s="30">
        <v>2733.69</v>
      </c>
      <c r="K236" s="92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96">
        <v>0</v>
      </c>
      <c r="R236" s="33">
        <v>0</v>
      </c>
      <c r="S236" s="95">
        <v>0</v>
      </c>
      <c r="T236" s="24">
        <v>0</v>
      </c>
    </row>
    <row r="237" spans="1:20" s="52" customFormat="1" ht="21" customHeight="1">
      <c r="A237" s="69"/>
      <c r="B237" s="70"/>
      <c r="C237" s="70" t="s">
        <v>32</v>
      </c>
      <c r="D237" s="73" t="s">
        <v>163</v>
      </c>
      <c r="E237" s="30">
        <v>718</v>
      </c>
      <c r="F237" s="30">
        <v>717.5</v>
      </c>
      <c r="G237" s="121">
        <f t="shared" si="34"/>
        <v>0.9993036211699164</v>
      </c>
      <c r="H237" s="30">
        <v>717.5</v>
      </c>
      <c r="I237" s="30">
        <v>0</v>
      </c>
      <c r="J237" s="30">
        <v>717.5</v>
      </c>
      <c r="K237" s="92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96">
        <v>0</v>
      </c>
      <c r="R237" s="33">
        <v>0</v>
      </c>
      <c r="S237" s="95">
        <v>0</v>
      </c>
      <c r="T237" s="24">
        <v>0</v>
      </c>
    </row>
    <row r="238" spans="1:20" s="52" customFormat="1" ht="29.25" customHeight="1">
      <c r="A238" s="69"/>
      <c r="B238" s="70"/>
      <c r="C238" s="70" t="s">
        <v>33</v>
      </c>
      <c r="D238" s="73" t="s">
        <v>165</v>
      </c>
      <c r="E238" s="30">
        <v>3143.52</v>
      </c>
      <c r="F238" s="30">
        <v>3143.52</v>
      </c>
      <c r="G238" s="121">
        <f t="shared" si="34"/>
        <v>1</v>
      </c>
      <c r="H238" s="30">
        <v>3143.52</v>
      </c>
      <c r="I238" s="30">
        <v>0</v>
      </c>
      <c r="J238" s="30">
        <v>3143.52</v>
      </c>
      <c r="K238" s="34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96">
        <v>0</v>
      </c>
      <c r="R238" s="33">
        <v>0</v>
      </c>
      <c r="S238" s="95">
        <v>0</v>
      </c>
      <c r="T238" s="24">
        <v>0</v>
      </c>
    </row>
    <row r="239" spans="1:20" s="52" customFormat="1" ht="28.5" customHeight="1">
      <c r="A239" s="69"/>
      <c r="B239" s="70"/>
      <c r="C239" s="70" t="s">
        <v>45</v>
      </c>
      <c r="D239" s="73" t="s">
        <v>169</v>
      </c>
      <c r="E239" s="30">
        <v>1080</v>
      </c>
      <c r="F239" s="30">
        <v>1080</v>
      </c>
      <c r="G239" s="121">
        <f t="shared" si="34"/>
        <v>1</v>
      </c>
      <c r="H239" s="30">
        <v>1080</v>
      </c>
      <c r="I239" s="30">
        <v>0</v>
      </c>
      <c r="J239" s="30">
        <v>1080</v>
      </c>
      <c r="K239" s="92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96">
        <v>0</v>
      </c>
      <c r="R239" s="33">
        <v>0</v>
      </c>
      <c r="S239" s="95">
        <v>0</v>
      </c>
      <c r="T239" s="24">
        <v>0</v>
      </c>
    </row>
    <row r="240" spans="1:20" s="52" customFormat="1" ht="38.25" customHeight="1">
      <c r="A240" s="69"/>
      <c r="B240" s="70"/>
      <c r="C240" s="69" t="s">
        <v>251</v>
      </c>
      <c r="D240" s="88" t="s">
        <v>169</v>
      </c>
      <c r="E240" s="30">
        <v>909</v>
      </c>
      <c r="F240" s="30">
        <v>907.42</v>
      </c>
      <c r="G240" s="121">
        <f t="shared" si="34"/>
        <v>0.9982618261826182</v>
      </c>
      <c r="H240" s="30">
        <v>907.42</v>
      </c>
      <c r="I240" s="30">
        <v>0</v>
      </c>
      <c r="J240" s="30">
        <v>907.42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</row>
    <row r="241" spans="1:20" s="52" customFormat="1" ht="28.5" customHeight="1">
      <c r="A241" s="69"/>
      <c r="B241" s="69"/>
      <c r="C241" s="74" t="s">
        <v>252</v>
      </c>
      <c r="D241" s="88" t="s">
        <v>272</v>
      </c>
      <c r="E241" s="30">
        <v>4236.48</v>
      </c>
      <c r="F241" s="30">
        <v>4234.47</v>
      </c>
      <c r="G241" s="121">
        <f t="shared" si="34"/>
        <v>0.9995255495128033</v>
      </c>
      <c r="H241" s="30">
        <v>4234.47</v>
      </c>
      <c r="I241" s="30">
        <v>0</v>
      </c>
      <c r="J241" s="30">
        <v>4234.47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</row>
    <row r="242" spans="1:20" s="52" customFormat="1" ht="20.25" customHeight="1">
      <c r="A242" s="69"/>
      <c r="B242" s="69"/>
      <c r="C242" s="74" t="s">
        <v>15</v>
      </c>
      <c r="D242" s="88" t="s">
        <v>153</v>
      </c>
      <c r="E242" s="30">
        <v>46122.92</v>
      </c>
      <c r="F242" s="30">
        <v>46122.68</v>
      </c>
      <c r="G242" s="121">
        <f t="shared" si="34"/>
        <v>0.999994796513317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46122.68</v>
      </c>
      <c r="Q242" s="30">
        <v>46122.68</v>
      </c>
      <c r="R242" s="30">
        <v>0</v>
      </c>
      <c r="S242" s="30">
        <v>0</v>
      </c>
      <c r="T242" s="30">
        <v>0</v>
      </c>
    </row>
    <row r="243" spans="1:20" s="52" customFormat="1" ht="30" customHeight="1">
      <c r="A243" s="69"/>
      <c r="B243" s="69"/>
      <c r="C243" s="74" t="s">
        <v>34</v>
      </c>
      <c r="D243" s="73" t="s">
        <v>166</v>
      </c>
      <c r="E243" s="30">
        <v>6200</v>
      </c>
      <c r="F243" s="30">
        <v>6200</v>
      </c>
      <c r="G243" s="121">
        <f t="shared" si="34"/>
        <v>1</v>
      </c>
      <c r="H243" s="92">
        <v>0</v>
      </c>
      <c r="I243" s="30">
        <v>0</v>
      </c>
      <c r="J243" s="30">
        <v>0</v>
      </c>
      <c r="K243" s="92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6200</v>
      </c>
      <c r="Q243" s="30">
        <v>6200</v>
      </c>
      <c r="R243" s="33">
        <v>0</v>
      </c>
      <c r="S243" s="95">
        <v>0</v>
      </c>
      <c r="T243" s="24">
        <v>0</v>
      </c>
    </row>
    <row r="244" spans="1:20" s="52" customFormat="1" ht="11.25" customHeight="1">
      <c r="A244" s="69" t="s">
        <v>72</v>
      </c>
      <c r="B244" s="69"/>
      <c r="C244" s="76"/>
      <c r="D244" s="72" t="s">
        <v>134</v>
      </c>
      <c r="E244" s="30">
        <f>E245+E247+E249+E251+E261</f>
        <v>91630.17</v>
      </c>
      <c r="F244" s="30">
        <f>F245+F247+F249+F251+F261</f>
        <v>73835.62</v>
      </c>
      <c r="G244" s="121">
        <f t="shared" si="34"/>
        <v>0.8058003166424333</v>
      </c>
      <c r="H244" s="30">
        <f aca="true" t="shared" si="42" ref="H244:T244">H245+H247+H249+H251+H261</f>
        <v>52835.67999999999</v>
      </c>
      <c r="I244" s="30">
        <f t="shared" si="42"/>
        <v>17035.93</v>
      </c>
      <c r="J244" s="30">
        <f t="shared" si="42"/>
        <v>8079.910000000001</v>
      </c>
      <c r="K244" s="30">
        <f t="shared" si="42"/>
        <v>27719.84</v>
      </c>
      <c r="L244" s="30">
        <f t="shared" si="42"/>
        <v>0</v>
      </c>
      <c r="M244" s="30">
        <f t="shared" si="42"/>
        <v>0</v>
      </c>
      <c r="N244" s="30">
        <f t="shared" si="42"/>
        <v>0</v>
      </c>
      <c r="O244" s="30">
        <f t="shared" si="42"/>
        <v>0</v>
      </c>
      <c r="P244" s="30">
        <f t="shared" si="42"/>
        <v>20999.94</v>
      </c>
      <c r="Q244" s="30">
        <f t="shared" si="42"/>
        <v>20999.94</v>
      </c>
      <c r="R244" s="30">
        <f t="shared" si="42"/>
        <v>0</v>
      </c>
      <c r="S244" s="30">
        <f t="shared" si="42"/>
        <v>0</v>
      </c>
      <c r="T244" s="30">
        <f t="shared" si="42"/>
        <v>0</v>
      </c>
    </row>
    <row r="245" spans="1:20" s="52" customFormat="1" ht="21" customHeight="1">
      <c r="A245" s="69"/>
      <c r="B245" s="69" t="s">
        <v>73</v>
      </c>
      <c r="C245" s="76"/>
      <c r="D245" s="89" t="s">
        <v>135</v>
      </c>
      <c r="E245" s="30">
        <f>E246</f>
        <v>10000</v>
      </c>
      <c r="F245" s="30">
        <f>F246</f>
        <v>0</v>
      </c>
      <c r="G245" s="121">
        <f t="shared" si="34"/>
        <v>0</v>
      </c>
      <c r="H245" s="30">
        <f aca="true" t="shared" si="43" ref="H245:T245">H246</f>
        <v>0</v>
      </c>
      <c r="I245" s="30">
        <f t="shared" si="43"/>
        <v>0</v>
      </c>
      <c r="J245" s="30">
        <f t="shared" si="43"/>
        <v>0</v>
      </c>
      <c r="K245" s="30">
        <f t="shared" si="43"/>
        <v>0</v>
      </c>
      <c r="L245" s="30">
        <f t="shared" si="43"/>
        <v>0</v>
      </c>
      <c r="M245" s="30">
        <f t="shared" si="43"/>
        <v>0</v>
      </c>
      <c r="N245" s="30">
        <f t="shared" si="43"/>
        <v>0</v>
      </c>
      <c r="O245" s="30">
        <f t="shared" si="43"/>
        <v>0</v>
      </c>
      <c r="P245" s="30">
        <f t="shared" si="43"/>
        <v>0</v>
      </c>
      <c r="Q245" s="30">
        <f t="shared" si="43"/>
        <v>0</v>
      </c>
      <c r="R245" s="30">
        <f t="shared" si="43"/>
        <v>0</v>
      </c>
      <c r="S245" s="30">
        <f t="shared" si="43"/>
        <v>0</v>
      </c>
      <c r="T245" s="30">
        <f t="shared" si="43"/>
        <v>0</v>
      </c>
    </row>
    <row r="246" spans="1:20" s="52" customFormat="1" ht="28.5" customHeight="1">
      <c r="A246" s="69"/>
      <c r="B246" s="69"/>
      <c r="C246" s="101">
        <v>6060</v>
      </c>
      <c r="D246" s="73" t="s">
        <v>166</v>
      </c>
      <c r="E246" s="30">
        <v>10000</v>
      </c>
      <c r="F246" s="30">
        <v>0</v>
      </c>
      <c r="G246" s="121">
        <f t="shared" si="34"/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</row>
    <row r="247" spans="1:20" s="52" customFormat="1" ht="18.75" customHeight="1">
      <c r="A247" s="69"/>
      <c r="B247" s="69" t="s">
        <v>73</v>
      </c>
      <c r="C247" s="70"/>
      <c r="D247" s="72" t="s">
        <v>135</v>
      </c>
      <c r="E247" s="30">
        <f aca="true" t="shared" si="44" ref="E247:T247">E248</f>
        <v>8500</v>
      </c>
      <c r="F247" s="30">
        <f t="shared" si="44"/>
        <v>8500</v>
      </c>
      <c r="G247" s="121">
        <f t="shared" si="34"/>
        <v>1</v>
      </c>
      <c r="H247" s="30">
        <f t="shared" si="44"/>
        <v>8500</v>
      </c>
      <c r="I247" s="30">
        <f t="shared" si="44"/>
        <v>0</v>
      </c>
      <c r="J247" s="30">
        <f t="shared" si="44"/>
        <v>0</v>
      </c>
      <c r="K247" s="30">
        <f t="shared" si="44"/>
        <v>8500</v>
      </c>
      <c r="L247" s="30">
        <f t="shared" si="44"/>
        <v>0</v>
      </c>
      <c r="M247" s="30">
        <f t="shared" si="44"/>
        <v>0</v>
      </c>
      <c r="N247" s="30">
        <f t="shared" si="44"/>
        <v>0</v>
      </c>
      <c r="O247" s="30">
        <f t="shared" si="44"/>
        <v>0</v>
      </c>
      <c r="P247" s="30">
        <f t="shared" si="44"/>
        <v>0</v>
      </c>
      <c r="Q247" s="30">
        <f t="shared" si="44"/>
        <v>0</v>
      </c>
      <c r="R247" s="30">
        <f t="shared" si="44"/>
        <v>0</v>
      </c>
      <c r="S247" s="30">
        <f t="shared" si="44"/>
        <v>0</v>
      </c>
      <c r="T247" s="30">
        <f t="shared" si="44"/>
        <v>0</v>
      </c>
    </row>
    <row r="248" spans="1:20" s="52" customFormat="1" ht="84" customHeight="1">
      <c r="A248" s="77"/>
      <c r="B248" s="77"/>
      <c r="C248" s="102">
        <v>2830</v>
      </c>
      <c r="D248" s="103" t="s">
        <v>171</v>
      </c>
      <c r="E248" s="30">
        <v>8500</v>
      </c>
      <c r="F248" s="30">
        <v>8500</v>
      </c>
      <c r="G248" s="121">
        <f aca="true" t="shared" si="45" ref="G248:G329">F248/E248</f>
        <v>1</v>
      </c>
      <c r="H248" s="30">
        <v>8500</v>
      </c>
      <c r="I248" s="30">
        <v>0</v>
      </c>
      <c r="J248" s="30">
        <v>0</v>
      </c>
      <c r="K248" s="30">
        <v>8500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96">
        <v>0</v>
      </c>
      <c r="R248" s="33">
        <v>0</v>
      </c>
      <c r="S248" s="95">
        <v>0</v>
      </c>
      <c r="T248" s="24">
        <v>0</v>
      </c>
    </row>
    <row r="249" spans="1:20" s="52" customFormat="1" ht="11.25" customHeight="1">
      <c r="A249" s="77"/>
      <c r="B249" s="78">
        <v>85153</v>
      </c>
      <c r="C249" s="79"/>
      <c r="D249" s="72" t="s">
        <v>188</v>
      </c>
      <c r="E249" s="30">
        <f aca="true" t="shared" si="46" ref="E249:T249">E250</f>
        <v>5000</v>
      </c>
      <c r="F249" s="30">
        <f t="shared" si="46"/>
        <v>1400</v>
      </c>
      <c r="G249" s="121">
        <f t="shared" si="45"/>
        <v>0.28</v>
      </c>
      <c r="H249" s="30">
        <f t="shared" si="46"/>
        <v>1400</v>
      </c>
      <c r="I249" s="30">
        <f t="shared" si="46"/>
        <v>0</v>
      </c>
      <c r="J249" s="30">
        <f>J250</f>
        <v>1400</v>
      </c>
      <c r="K249" s="30">
        <f>K250</f>
        <v>0</v>
      </c>
      <c r="L249" s="30">
        <f t="shared" si="46"/>
        <v>0</v>
      </c>
      <c r="M249" s="30">
        <f t="shared" si="46"/>
        <v>0</v>
      </c>
      <c r="N249" s="30">
        <f t="shared" si="46"/>
        <v>0</v>
      </c>
      <c r="O249" s="30">
        <f t="shared" si="46"/>
        <v>0</v>
      </c>
      <c r="P249" s="30">
        <f t="shared" si="46"/>
        <v>0</v>
      </c>
      <c r="Q249" s="30">
        <f t="shared" si="46"/>
        <v>0</v>
      </c>
      <c r="R249" s="30">
        <f t="shared" si="46"/>
        <v>0</v>
      </c>
      <c r="S249" s="30">
        <f t="shared" si="46"/>
        <v>0</v>
      </c>
      <c r="T249" s="30">
        <f t="shared" si="46"/>
        <v>0</v>
      </c>
    </row>
    <row r="250" spans="1:20" s="52" customFormat="1" ht="20.25" customHeight="1">
      <c r="A250" s="77"/>
      <c r="B250" s="78"/>
      <c r="C250" s="79">
        <v>4300</v>
      </c>
      <c r="D250" s="73" t="s">
        <v>159</v>
      </c>
      <c r="E250" s="30">
        <v>5000</v>
      </c>
      <c r="F250" s="30">
        <v>1400</v>
      </c>
      <c r="G250" s="121">
        <f t="shared" si="45"/>
        <v>0.28</v>
      </c>
      <c r="H250" s="30">
        <v>1400</v>
      </c>
      <c r="I250" s="30">
        <v>0</v>
      </c>
      <c r="J250" s="141">
        <v>1400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96">
        <v>0</v>
      </c>
      <c r="R250" s="33">
        <v>0</v>
      </c>
      <c r="S250" s="95">
        <v>0</v>
      </c>
      <c r="T250" s="24">
        <v>0</v>
      </c>
    </row>
    <row r="251" spans="1:20" s="52" customFormat="1" ht="18.75" customHeight="1">
      <c r="A251" s="69"/>
      <c r="B251" s="69" t="s">
        <v>75</v>
      </c>
      <c r="C251" s="70"/>
      <c r="D251" s="72" t="s">
        <v>136</v>
      </c>
      <c r="E251" s="30">
        <f>E252+E253+E254+E255+E256+E257+E258+E259+E260</f>
        <v>63630.17</v>
      </c>
      <c r="F251" s="30">
        <f>F252+F253+F254+F255+F256+F257+F258+F259+F260</f>
        <v>59715.78</v>
      </c>
      <c r="G251" s="121">
        <f t="shared" si="45"/>
        <v>0.9384821697003167</v>
      </c>
      <c r="H251" s="30">
        <f aca="true" t="shared" si="47" ref="H251:T251">H252+H253+H254+H255+H256+H257+H258+H259+H260</f>
        <v>38715.84</v>
      </c>
      <c r="I251" s="30">
        <f t="shared" si="47"/>
        <v>17035.93</v>
      </c>
      <c r="J251" s="30">
        <f t="shared" si="47"/>
        <v>6679.910000000001</v>
      </c>
      <c r="K251" s="30">
        <f t="shared" si="47"/>
        <v>15000</v>
      </c>
      <c r="L251" s="30">
        <f t="shared" si="47"/>
        <v>0</v>
      </c>
      <c r="M251" s="30">
        <f t="shared" si="47"/>
        <v>0</v>
      </c>
      <c r="N251" s="30">
        <f t="shared" si="47"/>
        <v>0</v>
      </c>
      <c r="O251" s="30">
        <f t="shared" si="47"/>
        <v>0</v>
      </c>
      <c r="P251" s="30">
        <f t="shared" si="47"/>
        <v>20999.94</v>
      </c>
      <c r="Q251" s="30">
        <f t="shared" si="47"/>
        <v>20999.94</v>
      </c>
      <c r="R251" s="30">
        <f t="shared" si="47"/>
        <v>0</v>
      </c>
      <c r="S251" s="30">
        <f t="shared" si="47"/>
        <v>0</v>
      </c>
      <c r="T251" s="30">
        <f t="shared" si="47"/>
        <v>0</v>
      </c>
    </row>
    <row r="252" spans="1:20" s="52" customFormat="1" ht="56.25" customHeight="1">
      <c r="A252" s="69"/>
      <c r="B252" s="69"/>
      <c r="C252" s="70" t="s">
        <v>74</v>
      </c>
      <c r="D252" s="93" t="s">
        <v>176</v>
      </c>
      <c r="E252" s="30">
        <v>15000</v>
      </c>
      <c r="F252" s="30">
        <v>15000</v>
      </c>
      <c r="G252" s="121">
        <f t="shared" si="45"/>
        <v>1</v>
      </c>
      <c r="H252" s="30">
        <v>15000</v>
      </c>
      <c r="I252" s="30">
        <v>0</v>
      </c>
      <c r="J252" s="30">
        <v>0</v>
      </c>
      <c r="K252" s="30">
        <v>15000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96">
        <v>0</v>
      </c>
      <c r="R252" s="33">
        <v>0</v>
      </c>
      <c r="S252" s="95">
        <v>0</v>
      </c>
      <c r="T252" s="24">
        <v>0</v>
      </c>
    </row>
    <row r="253" spans="1:20" s="52" customFormat="1" ht="29.25" customHeight="1">
      <c r="A253" s="69"/>
      <c r="B253" s="69"/>
      <c r="C253" s="70" t="s">
        <v>19</v>
      </c>
      <c r="D253" s="93" t="s">
        <v>155</v>
      </c>
      <c r="E253" s="30">
        <v>918.32</v>
      </c>
      <c r="F253" s="30">
        <v>918.32</v>
      </c>
      <c r="G253" s="121">
        <f t="shared" si="45"/>
        <v>1</v>
      </c>
      <c r="H253" s="30">
        <v>918.32</v>
      </c>
      <c r="I253" s="30">
        <v>918.32</v>
      </c>
      <c r="J253" s="30">
        <v>0</v>
      </c>
      <c r="K253" s="92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96">
        <v>0</v>
      </c>
      <c r="R253" s="33">
        <v>0</v>
      </c>
      <c r="S253" s="95">
        <v>0</v>
      </c>
      <c r="T253" s="24">
        <v>0</v>
      </c>
    </row>
    <row r="254" spans="1:20" s="52" customFormat="1" ht="20.25" customHeight="1">
      <c r="A254" s="69"/>
      <c r="B254" s="69"/>
      <c r="C254" s="70" t="s">
        <v>20</v>
      </c>
      <c r="D254" s="93" t="s">
        <v>156</v>
      </c>
      <c r="E254" s="30">
        <v>120</v>
      </c>
      <c r="F254" s="30">
        <v>67.61</v>
      </c>
      <c r="G254" s="121">
        <f t="shared" si="45"/>
        <v>0.5634166666666667</v>
      </c>
      <c r="H254" s="30">
        <v>67.61</v>
      </c>
      <c r="I254" s="30">
        <v>67.61</v>
      </c>
      <c r="J254" s="30">
        <v>0</v>
      </c>
      <c r="K254" s="92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96">
        <v>0</v>
      </c>
      <c r="R254" s="33">
        <v>0</v>
      </c>
      <c r="S254" s="95">
        <v>0</v>
      </c>
      <c r="T254" s="24">
        <v>0</v>
      </c>
    </row>
    <row r="255" spans="1:20" s="52" customFormat="1" ht="21" customHeight="1">
      <c r="A255" s="69"/>
      <c r="B255" s="69"/>
      <c r="C255" s="70" t="s">
        <v>21</v>
      </c>
      <c r="D255" s="73" t="s">
        <v>157</v>
      </c>
      <c r="E255" s="30">
        <v>16661.68</v>
      </c>
      <c r="F255" s="30">
        <v>16050</v>
      </c>
      <c r="G255" s="121">
        <f t="shared" si="45"/>
        <v>0.9632882158341776</v>
      </c>
      <c r="H255" s="30">
        <v>16050</v>
      </c>
      <c r="I255" s="30">
        <v>16050</v>
      </c>
      <c r="J255" s="30">
        <v>0</v>
      </c>
      <c r="K255" s="34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96">
        <v>0</v>
      </c>
      <c r="R255" s="33">
        <v>0</v>
      </c>
      <c r="S255" s="95">
        <v>0</v>
      </c>
      <c r="T255" s="24">
        <v>0</v>
      </c>
    </row>
    <row r="256" spans="1:20" s="52" customFormat="1" ht="19.5" customHeight="1">
      <c r="A256" s="69"/>
      <c r="B256" s="69"/>
      <c r="C256" s="70" t="s">
        <v>22</v>
      </c>
      <c r="D256" s="73" t="s">
        <v>158</v>
      </c>
      <c r="E256" s="30">
        <v>3000</v>
      </c>
      <c r="F256" s="30">
        <v>1393.89</v>
      </c>
      <c r="G256" s="121">
        <f t="shared" si="45"/>
        <v>0.46463000000000004</v>
      </c>
      <c r="H256" s="30">
        <v>1393.89</v>
      </c>
      <c r="I256" s="30">
        <v>0</v>
      </c>
      <c r="J256" s="30">
        <v>1393.89</v>
      </c>
      <c r="K256" s="92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96">
        <v>0</v>
      </c>
      <c r="R256" s="33">
        <v>0</v>
      </c>
      <c r="S256" s="95">
        <v>0</v>
      </c>
      <c r="T256" s="24">
        <v>0</v>
      </c>
    </row>
    <row r="257" spans="1:20" s="52" customFormat="1" ht="19.5" customHeight="1">
      <c r="A257" s="69"/>
      <c r="B257" s="69"/>
      <c r="C257" s="70" t="s">
        <v>23</v>
      </c>
      <c r="D257" s="73" t="s">
        <v>159</v>
      </c>
      <c r="E257" s="30">
        <v>5680.17</v>
      </c>
      <c r="F257" s="30">
        <v>4866.02</v>
      </c>
      <c r="G257" s="121">
        <f t="shared" si="45"/>
        <v>0.8566680222598972</v>
      </c>
      <c r="H257" s="30">
        <v>4866.02</v>
      </c>
      <c r="I257" s="30">
        <v>0</v>
      </c>
      <c r="J257" s="30">
        <v>4866.02</v>
      </c>
      <c r="K257" s="92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96">
        <v>0</v>
      </c>
      <c r="R257" s="33">
        <v>0</v>
      </c>
      <c r="S257" s="95">
        <v>0</v>
      </c>
      <c r="T257" s="24">
        <v>0</v>
      </c>
    </row>
    <row r="258" spans="1:20" s="52" customFormat="1" ht="11.25" customHeight="1">
      <c r="A258" s="69"/>
      <c r="B258" s="69"/>
      <c r="C258" s="70" t="s">
        <v>14</v>
      </c>
      <c r="D258" s="73" t="s">
        <v>152</v>
      </c>
      <c r="E258" s="30">
        <v>450</v>
      </c>
      <c r="F258" s="30">
        <v>120</v>
      </c>
      <c r="G258" s="121">
        <f t="shared" si="45"/>
        <v>0.26666666666666666</v>
      </c>
      <c r="H258" s="30">
        <v>120</v>
      </c>
      <c r="I258" s="30">
        <v>0</v>
      </c>
      <c r="J258" s="30">
        <v>120</v>
      </c>
      <c r="K258" s="92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96">
        <v>0</v>
      </c>
      <c r="R258" s="33">
        <v>0</v>
      </c>
      <c r="S258" s="95">
        <v>0</v>
      </c>
      <c r="T258" s="24">
        <v>0</v>
      </c>
    </row>
    <row r="259" spans="1:20" s="52" customFormat="1" ht="27.75" customHeight="1">
      <c r="A259" s="69"/>
      <c r="B259" s="69"/>
      <c r="C259" s="70" t="s">
        <v>45</v>
      </c>
      <c r="D259" s="73" t="s">
        <v>169</v>
      </c>
      <c r="E259" s="30">
        <v>800</v>
      </c>
      <c r="F259" s="30">
        <v>300</v>
      </c>
      <c r="G259" s="121">
        <f t="shared" si="45"/>
        <v>0.375</v>
      </c>
      <c r="H259" s="30">
        <v>300</v>
      </c>
      <c r="I259" s="30">
        <v>0</v>
      </c>
      <c r="J259" s="30">
        <v>300</v>
      </c>
      <c r="K259" s="92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96">
        <v>0</v>
      </c>
      <c r="R259" s="33">
        <v>0</v>
      </c>
      <c r="S259" s="95">
        <v>0</v>
      </c>
      <c r="T259" s="24">
        <v>0</v>
      </c>
    </row>
    <row r="260" spans="1:20" s="52" customFormat="1" ht="30" customHeight="1">
      <c r="A260" s="69"/>
      <c r="B260" s="69"/>
      <c r="C260" s="70" t="s">
        <v>34</v>
      </c>
      <c r="D260" s="88" t="s">
        <v>166</v>
      </c>
      <c r="E260" s="30">
        <v>21000</v>
      </c>
      <c r="F260" s="30">
        <v>20999.94</v>
      </c>
      <c r="G260" s="121">
        <f t="shared" si="45"/>
        <v>0.9999971428571428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20999.94</v>
      </c>
      <c r="Q260" s="30">
        <v>20999.94</v>
      </c>
      <c r="R260" s="30">
        <v>0</v>
      </c>
      <c r="S260" s="30">
        <v>0</v>
      </c>
      <c r="T260" s="30">
        <v>0</v>
      </c>
    </row>
    <row r="261" spans="1:20" s="52" customFormat="1" ht="10.5" customHeight="1">
      <c r="A261" s="69"/>
      <c r="B261" s="69" t="s">
        <v>76</v>
      </c>
      <c r="C261" s="70"/>
      <c r="D261" s="72" t="s">
        <v>109</v>
      </c>
      <c r="E261" s="30">
        <f aca="true" t="shared" si="48" ref="E261:T261">E262</f>
        <v>4500</v>
      </c>
      <c r="F261" s="30">
        <f t="shared" si="48"/>
        <v>4219.84</v>
      </c>
      <c r="G261" s="121">
        <f t="shared" si="45"/>
        <v>0.9377422222222223</v>
      </c>
      <c r="H261" s="30">
        <f t="shared" si="48"/>
        <v>4219.84</v>
      </c>
      <c r="I261" s="30">
        <f t="shared" si="48"/>
        <v>0</v>
      </c>
      <c r="J261" s="30">
        <f t="shared" si="48"/>
        <v>0</v>
      </c>
      <c r="K261" s="30">
        <f t="shared" si="48"/>
        <v>4219.84</v>
      </c>
      <c r="L261" s="30">
        <f t="shared" si="48"/>
        <v>0</v>
      </c>
      <c r="M261" s="30">
        <f t="shared" si="48"/>
        <v>0</v>
      </c>
      <c r="N261" s="30">
        <f t="shared" si="48"/>
        <v>0</v>
      </c>
      <c r="O261" s="30">
        <f t="shared" si="48"/>
        <v>0</v>
      </c>
      <c r="P261" s="30">
        <f t="shared" si="48"/>
        <v>0</v>
      </c>
      <c r="Q261" s="30">
        <f t="shared" si="48"/>
        <v>0</v>
      </c>
      <c r="R261" s="30">
        <f t="shared" si="48"/>
        <v>0</v>
      </c>
      <c r="S261" s="30">
        <f t="shared" si="48"/>
        <v>0</v>
      </c>
      <c r="T261" s="30">
        <f t="shared" si="48"/>
        <v>0</v>
      </c>
    </row>
    <row r="262" spans="1:20" s="52" customFormat="1" ht="54.75" customHeight="1">
      <c r="A262" s="69"/>
      <c r="B262" s="69"/>
      <c r="C262" s="70" t="s">
        <v>74</v>
      </c>
      <c r="D262" s="93" t="s">
        <v>176</v>
      </c>
      <c r="E262" s="30">
        <v>4500</v>
      </c>
      <c r="F262" s="30">
        <v>4219.84</v>
      </c>
      <c r="G262" s="121">
        <f t="shared" si="45"/>
        <v>0.9377422222222223</v>
      </c>
      <c r="H262" s="30">
        <v>4219.84</v>
      </c>
      <c r="I262" s="30">
        <v>0</v>
      </c>
      <c r="J262" s="30">
        <v>0</v>
      </c>
      <c r="K262" s="30">
        <v>4219.84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96">
        <v>0</v>
      </c>
      <c r="R262" s="33">
        <v>0</v>
      </c>
      <c r="S262" s="95">
        <v>0</v>
      </c>
      <c r="T262" s="24">
        <v>0</v>
      </c>
    </row>
    <row r="263" spans="1:20" s="52" customFormat="1" ht="10.5" customHeight="1">
      <c r="A263" s="69" t="s">
        <v>77</v>
      </c>
      <c r="B263" s="69"/>
      <c r="C263" s="70"/>
      <c r="D263" s="72" t="s">
        <v>137</v>
      </c>
      <c r="E263" s="30">
        <f>E264+E266+E281+E283+E286+E288+E290+E309+E318</f>
        <v>4451562.95</v>
      </c>
      <c r="F263" s="30">
        <f>F264+F266+F281+F283+F286+F288+F290+F309+F318</f>
        <v>4380404.02</v>
      </c>
      <c r="G263" s="121">
        <f t="shared" si="45"/>
        <v>0.9840148435955509</v>
      </c>
      <c r="H263" s="30">
        <f aca="true" t="shared" si="49" ref="H263:T263">H264+H266+H281+H283+H286+H288+H290+H309+H318</f>
        <v>4360404.02</v>
      </c>
      <c r="I263" s="30">
        <f t="shared" si="49"/>
        <v>420791.19999999995</v>
      </c>
      <c r="J263" s="30">
        <f t="shared" si="49"/>
        <v>205494.28</v>
      </c>
      <c r="K263" s="30">
        <f t="shared" si="49"/>
        <v>6000</v>
      </c>
      <c r="L263" s="30">
        <f t="shared" si="49"/>
        <v>3689490.7100000004</v>
      </c>
      <c r="M263" s="30">
        <f t="shared" si="49"/>
        <v>38627.83</v>
      </c>
      <c r="N263" s="30">
        <f t="shared" si="49"/>
        <v>0</v>
      </c>
      <c r="O263" s="30">
        <f t="shared" si="49"/>
        <v>0</v>
      </c>
      <c r="P263" s="30">
        <f t="shared" si="49"/>
        <v>20000</v>
      </c>
      <c r="Q263" s="30">
        <f t="shared" si="49"/>
        <v>20000</v>
      </c>
      <c r="R263" s="30">
        <f t="shared" si="49"/>
        <v>0</v>
      </c>
      <c r="S263" s="30">
        <f t="shared" si="49"/>
        <v>0</v>
      </c>
      <c r="T263" s="30">
        <f t="shared" si="49"/>
        <v>0</v>
      </c>
    </row>
    <row r="264" spans="1:20" s="52" customFormat="1" ht="19.5" customHeight="1">
      <c r="A264" s="69"/>
      <c r="B264" s="69" t="s">
        <v>78</v>
      </c>
      <c r="C264" s="70"/>
      <c r="D264" s="72" t="s">
        <v>138</v>
      </c>
      <c r="E264" s="30">
        <f aca="true" t="shared" si="50" ref="E264:T264">E265</f>
        <v>86920</v>
      </c>
      <c r="F264" s="30">
        <f t="shared" si="50"/>
        <v>86919.15</v>
      </c>
      <c r="G264" s="121">
        <f t="shared" si="45"/>
        <v>0.9999902208927749</v>
      </c>
      <c r="H264" s="30">
        <f t="shared" si="50"/>
        <v>86919.15</v>
      </c>
      <c r="I264" s="30">
        <f t="shared" si="50"/>
        <v>0</v>
      </c>
      <c r="J264" s="30">
        <f t="shared" si="50"/>
        <v>86919.15</v>
      </c>
      <c r="K264" s="30">
        <f t="shared" si="50"/>
        <v>0</v>
      </c>
      <c r="L264" s="30">
        <f t="shared" si="50"/>
        <v>0</v>
      </c>
      <c r="M264" s="30">
        <f t="shared" si="50"/>
        <v>0</v>
      </c>
      <c r="N264" s="30">
        <f t="shared" si="50"/>
        <v>0</v>
      </c>
      <c r="O264" s="30">
        <f t="shared" si="50"/>
        <v>0</v>
      </c>
      <c r="P264" s="30">
        <f t="shared" si="50"/>
        <v>0</v>
      </c>
      <c r="Q264" s="30">
        <f t="shared" si="50"/>
        <v>0</v>
      </c>
      <c r="R264" s="30">
        <f t="shared" si="50"/>
        <v>0</v>
      </c>
      <c r="S264" s="30">
        <f t="shared" si="50"/>
        <v>0</v>
      </c>
      <c r="T264" s="30">
        <f t="shared" si="50"/>
        <v>0</v>
      </c>
    </row>
    <row r="265" spans="1:20" s="52" customFormat="1" ht="48" customHeight="1">
      <c r="A265" s="69"/>
      <c r="B265" s="69"/>
      <c r="C265" s="70" t="s">
        <v>79</v>
      </c>
      <c r="D265" s="73" t="s">
        <v>207</v>
      </c>
      <c r="E265" s="30">
        <v>86920</v>
      </c>
      <c r="F265" s="30">
        <v>86919.15</v>
      </c>
      <c r="G265" s="121">
        <f t="shared" si="45"/>
        <v>0.9999902208927749</v>
      </c>
      <c r="H265" s="30">
        <v>86919.15</v>
      </c>
      <c r="I265" s="30">
        <v>0</v>
      </c>
      <c r="J265" s="30">
        <v>86919.15</v>
      </c>
      <c r="K265" s="92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96">
        <v>0</v>
      </c>
      <c r="R265" s="33">
        <v>0</v>
      </c>
      <c r="S265" s="95">
        <v>0</v>
      </c>
      <c r="T265" s="24">
        <v>0</v>
      </c>
    </row>
    <row r="266" spans="1:20" s="52" customFormat="1" ht="60.75" customHeight="1">
      <c r="A266" s="69"/>
      <c r="B266" s="69" t="s">
        <v>80</v>
      </c>
      <c r="C266" s="70"/>
      <c r="D266" s="80" t="s">
        <v>139</v>
      </c>
      <c r="E266" s="30">
        <f>E267+E268+E269+E270+E271+E272+E273+E274+E275+E276+E277+E278+E279+E280</f>
        <v>3176706</v>
      </c>
      <c r="F266" s="30">
        <f>F267+F268+F269+F270+F271+F272+F273+F274+F275+F276+F277+F278+F279+F280</f>
        <v>3176652.03</v>
      </c>
      <c r="G266" s="121">
        <f t="shared" si="45"/>
        <v>0.99998301070354</v>
      </c>
      <c r="H266" s="30">
        <f aca="true" t="shared" si="51" ref="H266:T266">H267+H268+H269+H270+H271+H272+H273+H274+H275+H276+H277+H278+H279+H280</f>
        <v>3176652.03</v>
      </c>
      <c r="I266" s="30">
        <f t="shared" si="51"/>
        <v>71624.12</v>
      </c>
      <c r="J266" s="30">
        <f t="shared" si="51"/>
        <v>15930.289999999999</v>
      </c>
      <c r="K266" s="30">
        <f t="shared" si="51"/>
        <v>0</v>
      </c>
      <c r="L266" s="30">
        <f t="shared" si="51"/>
        <v>3089097.62</v>
      </c>
      <c r="M266" s="30">
        <f t="shared" si="51"/>
        <v>0</v>
      </c>
      <c r="N266" s="30">
        <f t="shared" si="51"/>
        <v>0</v>
      </c>
      <c r="O266" s="30">
        <f t="shared" si="51"/>
        <v>0</v>
      </c>
      <c r="P266" s="30">
        <f t="shared" si="51"/>
        <v>0</v>
      </c>
      <c r="Q266" s="30">
        <f t="shared" si="51"/>
        <v>0</v>
      </c>
      <c r="R266" s="30">
        <f t="shared" si="51"/>
        <v>0</v>
      </c>
      <c r="S266" s="30">
        <f t="shared" si="51"/>
        <v>0</v>
      </c>
      <c r="T266" s="30">
        <f t="shared" si="51"/>
        <v>0</v>
      </c>
    </row>
    <row r="267" spans="1:20" s="52" customFormat="1" ht="10.5" customHeight="1">
      <c r="A267" s="69"/>
      <c r="B267" s="69"/>
      <c r="C267" s="70" t="s">
        <v>81</v>
      </c>
      <c r="D267" s="73" t="s">
        <v>177</v>
      </c>
      <c r="E267" s="30">
        <v>3089147</v>
      </c>
      <c r="F267" s="30">
        <v>3089097.62</v>
      </c>
      <c r="G267" s="121">
        <f t="shared" si="45"/>
        <v>0.9999840150047894</v>
      </c>
      <c r="H267" s="30">
        <v>3089097.62</v>
      </c>
      <c r="I267" s="30">
        <v>0</v>
      </c>
      <c r="J267" s="30">
        <v>0</v>
      </c>
      <c r="K267" s="92">
        <v>0</v>
      </c>
      <c r="L267" s="30">
        <v>3089097.62</v>
      </c>
      <c r="M267" s="30">
        <v>0</v>
      </c>
      <c r="N267" s="30">
        <v>0</v>
      </c>
      <c r="O267" s="30">
        <v>0</v>
      </c>
      <c r="P267" s="30">
        <v>0</v>
      </c>
      <c r="Q267" s="96">
        <v>0</v>
      </c>
      <c r="R267" s="33">
        <v>0</v>
      </c>
      <c r="S267" s="95">
        <v>0</v>
      </c>
      <c r="T267" s="24">
        <v>0</v>
      </c>
    </row>
    <row r="268" spans="1:20" s="52" customFormat="1" ht="20.25" customHeight="1">
      <c r="A268" s="69"/>
      <c r="B268" s="69"/>
      <c r="C268" s="70" t="s">
        <v>27</v>
      </c>
      <c r="D268" s="73" t="s">
        <v>161</v>
      </c>
      <c r="E268" s="30">
        <v>56432.48</v>
      </c>
      <c r="F268" s="30">
        <v>56431.76</v>
      </c>
      <c r="G268" s="121">
        <f t="shared" si="45"/>
        <v>0.9999872413900647</v>
      </c>
      <c r="H268" s="30">
        <v>56431.76</v>
      </c>
      <c r="I268" s="30">
        <v>56431.76</v>
      </c>
      <c r="J268" s="30">
        <v>0</v>
      </c>
      <c r="K268" s="92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96">
        <v>0</v>
      </c>
      <c r="R268" s="33">
        <v>0</v>
      </c>
      <c r="S268" s="95">
        <v>0</v>
      </c>
      <c r="T268" s="24">
        <v>0</v>
      </c>
    </row>
    <row r="269" spans="1:20" s="52" customFormat="1" ht="20.25" customHeight="1">
      <c r="A269" s="69"/>
      <c r="B269" s="69"/>
      <c r="C269" s="70" t="s">
        <v>28</v>
      </c>
      <c r="D269" s="93" t="s">
        <v>162</v>
      </c>
      <c r="E269" s="30">
        <v>3499</v>
      </c>
      <c r="F269" s="30">
        <v>3498.88</v>
      </c>
      <c r="G269" s="121">
        <f t="shared" si="45"/>
        <v>0.9999657044869963</v>
      </c>
      <c r="H269" s="30">
        <v>3498.88</v>
      </c>
      <c r="I269" s="30">
        <v>3498.88</v>
      </c>
      <c r="J269" s="30">
        <v>0</v>
      </c>
      <c r="K269" s="34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96">
        <v>0</v>
      </c>
      <c r="R269" s="33">
        <v>0</v>
      </c>
      <c r="S269" s="95">
        <v>0</v>
      </c>
      <c r="T269" s="24">
        <v>0</v>
      </c>
    </row>
    <row r="270" spans="1:20" s="52" customFormat="1" ht="28.5" customHeight="1">
      <c r="A270" s="69"/>
      <c r="B270" s="69"/>
      <c r="C270" s="70" t="s">
        <v>19</v>
      </c>
      <c r="D270" s="93" t="s">
        <v>155</v>
      </c>
      <c r="E270" s="30">
        <v>9245</v>
      </c>
      <c r="F270" s="30">
        <v>9244.59</v>
      </c>
      <c r="G270" s="121">
        <f t="shared" si="45"/>
        <v>0.9999556517036235</v>
      </c>
      <c r="H270" s="30">
        <v>9244.59</v>
      </c>
      <c r="I270" s="30">
        <v>9244.59</v>
      </c>
      <c r="J270" s="30">
        <v>0</v>
      </c>
      <c r="K270" s="92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96">
        <v>0</v>
      </c>
      <c r="R270" s="33">
        <v>0</v>
      </c>
      <c r="S270" s="95">
        <v>0</v>
      </c>
      <c r="T270" s="24">
        <v>0</v>
      </c>
    </row>
    <row r="271" spans="1:20" s="52" customFormat="1" ht="20.25" customHeight="1">
      <c r="A271" s="69"/>
      <c r="B271" s="69"/>
      <c r="C271" s="70" t="s">
        <v>20</v>
      </c>
      <c r="D271" s="93" t="s">
        <v>156</v>
      </c>
      <c r="E271" s="30">
        <v>1649</v>
      </c>
      <c r="F271" s="30">
        <v>1648.89</v>
      </c>
      <c r="G271" s="121">
        <f t="shared" si="45"/>
        <v>0.9999332929047908</v>
      </c>
      <c r="H271" s="30">
        <v>1648.89</v>
      </c>
      <c r="I271" s="30">
        <v>1648.89</v>
      </c>
      <c r="J271" s="30">
        <v>0</v>
      </c>
      <c r="K271" s="92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96">
        <v>0</v>
      </c>
      <c r="R271" s="33">
        <v>0</v>
      </c>
      <c r="S271" s="95">
        <v>0</v>
      </c>
      <c r="T271" s="24">
        <v>0</v>
      </c>
    </row>
    <row r="272" spans="1:20" s="52" customFormat="1" ht="19.5" customHeight="1">
      <c r="A272" s="69"/>
      <c r="B272" s="69"/>
      <c r="C272" s="70" t="s">
        <v>21</v>
      </c>
      <c r="D272" s="73" t="s">
        <v>157</v>
      </c>
      <c r="E272" s="30">
        <v>800</v>
      </c>
      <c r="F272" s="30">
        <v>800</v>
      </c>
      <c r="G272" s="121">
        <f t="shared" si="45"/>
        <v>1</v>
      </c>
      <c r="H272" s="30">
        <v>800</v>
      </c>
      <c r="I272" s="30">
        <v>800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</row>
    <row r="273" spans="1:20" s="52" customFormat="1" ht="19.5" customHeight="1">
      <c r="A273" s="69"/>
      <c r="B273" s="69"/>
      <c r="C273" s="70" t="s">
        <v>22</v>
      </c>
      <c r="D273" s="73" t="s">
        <v>158</v>
      </c>
      <c r="E273" s="30">
        <v>1465</v>
      </c>
      <c r="F273" s="30">
        <v>1464.54</v>
      </c>
      <c r="G273" s="121">
        <f t="shared" si="45"/>
        <v>0.9996860068259386</v>
      </c>
      <c r="H273" s="30">
        <v>1464.54</v>
      </c>
      <c r="I273" s="30">
        <v>0</v>
      </c>
      <c r="J273" s="30">
        <v>1464.54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</row>
    <row r="274" spans="1:20" s="52" customFormat="1" ht="18.75" customHeight="1">
      <c r="A274" s="69"/>
      <c r="B274" s="69"/>
      <c r="C274" s="70" t="s">
        <v>23</v>
      </c>
      <c r="D274" s="88" t="s">
        <v>159</v>
      </c>
      <c r="E274" s="30">
        <v>2561</v>
      </c>
      <c r="F274" s="30">
        <v>2560.34</v>
      </c>
      <c r="G274" s="121">
        <f t="shared" si="45"/>
        <v>0.9997422881686842</v>
      </c>
      <c r="H274" s="30">
        <v>2560.34</v>
      </c>
      <c r="I274" s="30">
        <v>0</v>
      </c>
      <c r="J274" s="30">
        <v>2560.34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</row>
    <row r="275" spans="1:20" s="52" customFormat="1" ht="20.25" customHeight="1">
      <c r="A275" s="69"/>
      <c r="B275" s="69"/>
      <c r="C275" s="70" t="s">
        <v>47</v>
      </c>
      <c r="D275" s="88" t="s">
        <v>170</v>
      </c>
      <c r="E275" s="30">
        <v>275</v>
      </c>
      <c r="F275" s="30">
        <v>274.5</v>
      </c>
      <c r="G275" s="121">
        <f t="shared" si="45"/>
        <v>0.9981818181818182</v>
      </c>
      <c r="H275" s="30">
        <v>274.5</v>
      </c>
      <c r="I275" s="30">
        <v>0</v>
      </c>
      <c r="J275" s="30">
        <v>274.5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</row>
    <row r="276" spans="1:20" s="52" customFormat="1" ht="57" customHeight="1">
      <c r="A276" s="69"/>
      <c r="B276" s="69"/>
      <c r="C276" s="70" t="s">
        <v>31</v>
      </c>
      <c r="D276" s="88" t="s">
        <v>231</v>
      </c>
      <c r="E276" s="30">
        <v>956</v>
      </c>
      <c r="F276" s="30">
        <v>955.42</v>
      </c>
      <c r="G276" s="121">
        <f t="shared" si="45"/>
        <v>0.9993933054393305</v>
      </c>
      <c r="H276" s="30">
        <v>955.42</v>
      </c>
      <c r="I276" s="30">
        <v>0</v>
      </c>
      <c r="J276" s="30">
        <v>955.42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</row>
    <row r="277" spans="1:20" s="52" customFormat="1" ht="19.5" customHeight="1">
      <c r="A277" s="69"/>
      <c r="B277" s="69"/>
      <c r="C277" s="70" t="s">
        <v>32</v>
      </c>
      <c r="D277" s="73" t="s">
        <v>163</v>
      </c>
      <c r="E277" s="30">
        <v>1298</v>
      </c>
      <c r="F277" s="30">
        <v>1297.58</v>
      </c>
      <c r="G277" s="121">
        <f t="shared" si="45"/>
        <v>0.9996764252696455</v>
      </c>
      <c r="H277" s="30">
        <v>1297.58</v>
      </c>
      <c r="I277" s="30">
        <v>0</v>
      </c>
      <c r="J277" s="30">
        <v>1297.58</v>
      </c>
      <c r="K277" s="92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96">
        <v>0</v>
      </c>
      <c r="R277" s="33">
        <v>0</v>
      </c>
      <c r="S277" s="95">
        <v>0</v>
      </c>
      <c r="T277" s="24">
        <v>0</v>
      </c>
    </row>
    <row r="278" spans="1:20" s="52" customFormat="1" ht="30" customHeight="1">
      <c r="A278" s="69"/>
      <c r="B278" s="69"/>
      <c r="C278" s="70" t="s">
        <v>33</v>
      </c>
      <c r="D278" s="88" t="s">
        <v>165</v>
      </c>
      <c r="E278" s="30">
        <v>3143.52</v>
      </c>
      <c r="F278" s="30">
        <v>3143.52</v>
      </c>
      <c r="G278" s="121">
        <f t="shared" si="45"/>
        <v>1</v>
      </c>
      <c r="H278" s="30">
        <v>3143.52</v>
      </c>
      <c r="I278" s="30">
        <v>0</v>
      </c>
      <c r="J278" s="30">
        <v>3143.52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</row>
    <row r="279" spans="1:20" s="52" customFormat="1" ht="28.5" customHeight="1">
      <c r="A279" s="69"/>
      <c r="B279" s="69"/>
      <c r="C279" s="70" t="s">
        <v>45</v>
      </c>
      <c r="D279" s="88" t="s">
        <v>169</v>
      </c>
      <c r="E279" s="30">
        <v>3584</v>
      </c>
      <c r="F279" s="30">
        <v>3584</v>
      </c>
      <c r="G279" s="121">
        <f t="shared" si="45"/>
        <v>1</v>
      </c>
      <c r="H279" s="30">
        <v>3584</v>
      </c>
      <c r="I279" s="30">
        <v>0</v>
      </c>
      <c r="J279" s="30">
        <v>3584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</row>
    <row r="280" spans="1:20" s="52" customFormat="1" ht="29.25" customHeight="1">
      <c r="A280" s="69"/>
      <c r="B280" s="69"/>
      <c r="C280" s="70" t="s">
        <v>252</v>
      </c>
      <c r="D280" s="88" t="s">
        <v>272</v>
      </c>
      <c r="E280" s="30">
        <v>2651</v>
      </c>
      <c r="F280" s="30">
        <v>2650.39</v>
      </c>
      <c r="G280" s="121">
        <f t="shared" si="45"/>
        <v>0.9997698981516409</v>
      </c>
      <c r="H280" s="30">
        <v>2650.39</v>
      </c>
      <c r="I280" s="30">
        <v>0</v>
      </c>
      <c r="J280" s="30">
        <v>2650.39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</row>
    <row r="281" spans="1:20" s="52" customFormat="1" ht="93.75" customHeight="1">
      <c r="A281" s="69"/>
      <c r="B281" s="69" t="s">
        <v>82</v>
      </c>
      <c r="C281" s="70"/>
      <c r="D281" s="80" t="s">
        <v>140</v>
      </c>
      <c r="E281" s="30">
        <f aca="true" t="shared" si="52" ref="E281:T281">E282</f>
        <v>11136</v>
      </c>
      <c r="F281" s="30">
        <f t="shared" si="52"/>
        <v>11093</v>
      </c>
      <c r="G281" s="121">
        <f t="shared" si="45"/>
        <v>0.9961386494252874</v>
      </c>
      <c r="H281" s="30">
        <f t="shared" si="52"/>
        <v>11093</v>
      </c>
      <c r="I281" s="30">
        <f t="shared" si="52"/>
        <v>11093</v>
      </c>
      <c r="J281" s="30">
        <f t="shared" si="52"/>
        <v>0</v>
      </c>
      <c r="K281" s="30">
        <f t="shared" si="52"/>
        <v>0</v>
      </c>
      <c r="L281" s="30">
        <f t="shared" si="52"/>
        <v>0</v>
      </c>
      <c r="M281" s="30">
        <f t="shared" si="52"/>
        <v>0</v>
      </c>
      <c r="N281" s="30">
        <f t="shared" si="52"/>
        <v>0</v>
      </c>
      <c r="O281" s="30">
        <f t="shared" si="52"/>
        <v>0</v>
      </c>
      <c r="P281" s="30">
        <f t="shared" si="52"/>
        <v>0</v>
      </c>
      <c r="Q281" s="30">
        <f t="shared" si="52"/>
        <v>0</v>
      </c>
      <c r="R281" s="30">
        <f t="shared" si="52"/>
        <v>0</v>
      </c>
      <c r="S281" s="30">
        <f t="shared" si="52"/>
        <v>0</v>
      </c>
      <c r="T281" s="30">
        <f t="shared" si="52"/>
        <v>0</v>
      </c>
    </row>
    <row r="282" spans="1:20" s="52" customFormat="1" ht="29.25" customHeight="1">
      <c r="A282" s="69"/>
      <c r="B282" s="69"/>
      <c r="C282" s="70" t="s">
        <v>83</v>
      </c>
      <c r="D282" s="73" t="s">
        <v>178</v>
      </c>
      <c r="E282" s="30">
        <v>11136</v>
      </c>
      <c r="F282" s="30">
        <v>11093</v>
      </c>
      <c r="G282" s="121">
        <f t="shared" si="45"/>
        <v>0.9961386494252874</v>
      </c>
      <c r="H282" s="30">
        <v>11093</v>
      </c>
      <c r="I282" s="30">
        <v>11093</v>
      </c>
      <c r="J282" s="30">
        <v>0</v>
      </c>
      <c r="K282" s="92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96">
        <v>0</v>
      </c>
      <c r="R282" s="33">
        <v>0</v>
      </c>
      <c r="S282" s="95">
        <v>0</v>
      </c>
      <c r="T282" s="24">
        <v>0</v>
      </c>
    </row>
    <row r="283" spans="1:20" s="52" customFormat="1" ht="36" customHeight="1">
      <c r="A283" s="69"/>
      <c r="B283" s="69" t="s">
        <v>84</v>
      </c>
      <c r="C283" s="70"/>
      <c r="D283" s="72" t="s">
        <v>141</v>
      </c>
      <c r="E283" s="30">
        <f aca="true" t="shared" si="53" ref="E283:T283">E284+E285</f>
        <v>245418.12</v>
      </c>
      <c r="F283" s="30">
        <f>F284+F285</f>
        <v>215467.46</v>
      </c>
      <c r="G283" s="121">
        <f t="shared" si="45"/>
        <v>0.8779606819577951</v>
      </c>
      <c r="H283" s="30">
        <f t="shared" si="53"/>
        <v>215467.46</v>
      </c>
      <c r="I283" s="30">
        <f t="shared" si="53"/>
        <v>0</v>
      </c>
      <c r="J283" s="30">
        <f t="shared" si="53"/>
        <v>0</v>
      </c>
      <c r="K283" s="30">
        <f t="shared" si="53"/>
        <v>0</v>
      </c>
      <c r="L283" s="30">
        <f t="shared" si="53"/>
        <v>215467.46</v>
      </c>
      <c r="M283" s="30">
        <f t="shared" si="53"/>
        <v>0</v>
      </c>
      <c r="N283" s="30">
        <f t="shared" si="53"/>
        <v>0</v>
      </c>
      <c r="O283" s="30">
        <f t="shared" si="53"/>
        <v>0</v>
      </c>
      <c r="P283" s="30">
        <f t="shared" si="53"/>
        <v>0</v>
      </c>
      <c r="Q283" s="30">
        <f t="shared" si="53"/>
        <v>0</v>
      </c>
      <c r="R283" s="30">
        <f t="shared" si="53"/>
        <v>0</v>
      </c>
      <c r="S283" s="30">
        <f t="shared" si="53"/>
        <v>0</v>
      </c>
      <c r="T283" s="30">
        <f t="shared" si="53"/>
        <v>0</v>
      </c>
    </row>
    <row r="284" spans="1:20" s="52" customFormat="1" ht="11.25" customHeight="1">
      <c r="A284" s="69"/>
      <c r="B284" s="69"/>
      <c r="C284" s="70" t="s">
        <v>81</v>
      </c>
      <c r="D284" s="73" t="s">
        <v>177</v>
      </c>
      <c r="E284" s="30">
        <v>244418.12</v>
      </c>
      <c r="F284" s="30">
        <v>215467.46</v>
      </c>
      <c r="G284" s="121">
        <f t="shared" si="45"/>
        <v>0.8815527261235787</v>
      </c>
      <c r="H284" s="30">
        <v>215467.46</v>
      </c>
      <c r="I284" s="30">
        <v>0</v>
      </c>
      <c r="J284" s="30">
        <v>0</v>
      </c>
      <c r="K284" s="92">
        <v>0</v>
      </c>
      <c r="L284" s="30">
        <v>215467.46</v>
      </c>
      <c r="M284" s="30">
        <v>0</v>
      </c>
      <c r="N284" s="30">
        <v>0</v>
      </c>
      <c r="O284" s="30">
        <v>0</v>
      </c>
      <c r="P284" s="30">
        <v>0</v>
      </c>
      <c r="Q284" s="96">
        <v>0</v>
      </c>
      <c r="R284" s="33">
        <v>0</v>
      </c>
      <c r="S284" s="95">
        <v>0</v>
      </c>
      <c r="T284" s="24">
        <v>0</v>
      </c>
    </row>
    <row r="285" spans="1:20" s="52" customFormat="1" ht="21.75" customHeight="1">
      <c r="A285" s="69"/>
      <c r="B285" s="69"/>
      <c r="C285" s="70" t="s">
        <v>23</v>
      </c>
      <c r="D285" s="73" t="s">
        <v>159</v>
      </c>
      <c r="E285" s="30">
        <v>1000</v>
      </c>
      <c r="F285" s="30">
        <v>0</v>
      </c>
      <c r="G285" s="121">
        <f t="shared" si="45"/>
        <v>0</v>
      </c>
      <c r="H285" s="30">
        <v>0</v>
      </c>
      <c r="I285" s="30">
        <v>0</v>
      </c>
      <c r="J285" s="30">
        <v>0</v>
      </c>
      <c r="K285" s="92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96">
        <v>0</v>
      </c>
      <c r="R285" s="33">
        <v>0</v>
      </c>
      <c r="S285" s="95">
        <v>0</v>
      </c>
      <c r="T285" s="24">
        <v>0</v>
      </c>
    </row>
    <row r="286" spans="1:20" s="52" customFormat="1" ht="11.25" customHeight="1">
      <c r="A286" s="69"/>
      <c r="B286" s="69" t="s">
        <v>85</v>
      </c>
      <c r="C286" s="70"/>
      <c r="D286" s="72" t="s">
        <v>142</v>
      </c>
      <c r="E286" s="30">
        <f aca="true" t="shared" si="54" ref="E286:T286">E287</f>
        <v>10580</v>
      </c>
      <c r="F286" s="30">
        <f t="shared" si="54"/>
        <v>10201.72</v>
      </c>
      <c r="G286" s="121">
        <f t="shared" si="45"/>
        <v>0.9642457466918714</v>
      </c>
      <c r="H286" s="30">
        <f t="shared" si="54"/>
        <v>10201.72</v>
      </c>
      <c r="I286" s="30">
        <f t="shared" si="54"/>
        <v>0</v>
      </c>
      <c r="J286" s="30">
        <f t="shared" si="54"/>
        <v>0</v>
      </c>
      <c r="K286" s="30">
        <f t="shared" si="54"/>
        <v>0</v>
      </c>
      <c r="L286" s="30">
        <f t="shared" si="54"/>
        <v>10201.72</v>
      </c>
      <c r="M286" s="30">
        <f t="shared" si="54"/>
        <v>0</v>
      </c>
      <c r="N286" s="30">
        <f t="shared" si="54"/>
        <v>0</v>
      </c>
      <c r="O286" s="30">
        <f t="shared" si="54"/>
        <v>0</v>
      </c>
      <c r="P286" s="30">
        <f t="shared" si="54"/>
        <v>0</v>
      </c>
      <c r="Q286" s="30">
        <f t="shared" si="54"/>
        <v>0</v>
      </c>
      <c r="R286" s="30">
        <f t="shared" si="54"/>
        <v>0</v>
      </c>
      <c r="S286" s="30">
        <f t="shared" si="54"/>
        <v>0</v>
      </c>
      <c r="T286" s="30">
        <f t="shared" si="54"/>
        <v>0</v>
      </c>
    </row>
    <row r="287" spans="1:20" s="52" customFormat="1" ht="10.5" customHeight="1">
      <c r="A287" s="69"/>
      <c r="B287" s="69"/>
      <c r="C287" s="70" t="s">
        <v>81</v>
      </c>
      <c r="D287" s="73" t="s">
        <v>177</v>
      </c>
      <c r="E287" s="30">
        <v>10580</v>
      </c>
      <c r="F287" s="30">
        <v>10201.72</v>
      </c>
      <c r="G287" s="121">
        <f t="shared" si="45"/>
        <v>0.9642457466918714</v>
      </c>
      <c r="H287" s="30">
        <v>10201.72</v>
      </c>
      <c r="I287" s="30">
        <v>0</v>
      </c>
      <c r="J287" s="30">
        <v>0</v>
      </c>
      <c r="K287" s="92">
        <v>0</v>
      </c>
      <c r="L287" s="30">
        <v>10201.72</v>
      </c>
      <c r="M287" s="30">
        <v>0</v>
      </c>
      <c r="N287" s="30">
        <v>0</v>
      </c>
      <c r="O287" s="30">
        <v>0</v>
      </c>
      <c r="P287" s="30">
        <v>0</v>
      </c>
      <c r="Q287" s="96">
        <v>0</v>
      </c>
      <c r="R287" s="33">
        <v>0</v>
      </c>
      <c r="S287" s="95">
        <v>0</v>
      </c>
      <c r="T287" s="24">
        <v>0</v>
      </c>
    </row>
    <row r="288" spans="1:20" s="52" customFormat="1" ht="11.25" customHeight="1">
      <c r="A288" s="69"/>
      <c r="B288" s="69" t="s">
        <v>220</v>
      </c>
      <c r="C288" s="70"/>
      <c r="D288" s="81" t="s">
        <v>221</v>
      </c>
      <c r="E288" s="57">
        <f aca="true" t="shared" si="55" ref="E288:T288">E289</f>
        <v>105547</v>
      </c>
      <c r="F288" s="57">
        <f t="shared" si="55"/>
        <v>105102.17</v>
      </c>
      <c r="G288" s="121">
        <f t="shared" si="45"/>
        <v>0.9957854794546506</v>
      </c>
      <c r="H288" s="57">
        <f t="shared" si="55"/>
        <v>105102.17</v>
      </c>
      <c r="I288" s="57">
        <f t="shared" si="55"/>
        <v>0</v>
      </c>
      <c r="J288" s="57">
        <f t="shared" si="55"/>
        <v>0</v>
      </c>
      <c r="K288" s="57">
        <f t="shared" si="55"/>
        <v>0</v>
      </c>
      <c r="L288" s="57">
        <f t="shared" si="55"/>
        <v>105102.17</v>
      </c>
      <c r="M288" s="57">
        <f t="shared" si="55"/>
        <v>0</v>
      </c>
      <c r="N288" s="57">
        <f t="shared" si="55"/>
        <v>0</v>
      </c>
      <c r="O288" s="57">
        <f t="shared" si="55"/>
        <v>0</v>
      </c>
      <c r="P288" s="57">
        <f t="shared" si="55"/>
        <v>0</v>
      </c>
      <c r="Q288" s="57">
        <f t="shared" si="55"/>
        <v>0</v>
      </c>
      <c r="R288" s="57">
        <f t="shared" si="55"/>
        <v>0</v>
      </c>
      <c r="S288" s="57">
        <f t="shared" si="55"/>
        <v>0</v>
      </c>
      <c r="T288" s="57">
        <f t="shared" si="55"/>
        <v>0</v>
      </c>
    </row>
    <row r="289" spans="1:20" s="52" customFormat="1" ht="11.25" customHeight="1">
      <c r="A289" s="69"/>
      <c r="B289" s="69"/>
      <c r="C289" s="70" t="s">
        <v>81</v>
      </c>
      <c r="D289" s="73" t="s">
        <v>177</v>
      </c>
      <c r="E289" s="30">
        <v>105547</v>
      </c>
      <c r="F289" s="30">
        <v>105102.17</v>
      </c>
      <c r="G289" s="121">
        <f t="shared" si="45"/>
        <v>0.9957854794546506</v>
      </c>
      <c r="H289" s="30">
        <v>105102.17</v>
      </c>
      <c r="I289" s="30">
        <v>0</v>
      </c>
      <c r="J289" s="30">
        <v>0</v>
      </c>
      <c r="K289" s="92">
        <v>0</v>
      </c>
      <c r="L289" s="30">
        <v>105102.17</v>
      </c>
      <c r="M289" s="30">
        <v>0</v>
      </c>
      <c r="N289" s="30">
        <v>0</v>
      </c>
      <c r="O289" s="30">
        <v>0</v>
      </c>
      <c r="P289" s="30">
        <v>0</v>
      </c>
      <c r="Q289" s="96">
        <v>0</v>
      </c>
      <c r="R289" s="33">
        <v>0</v>
      </c>
      <c r="S289" s="95">
        <v>0</v>
      </c>
      <c r="T289" s="24">
        <v>0</v>
      </c>
    </row>
    <row r="290" spans="1:20" s="52" customFormat="1" ht="19.5" customHeight="1">
      <c r="A290" s="69"/>
      <c r="B290" s="69" t="s">
        <v>86</v>
      </c>
      <c r="C290" s="70"/>
      <c r="D290" s="72" t="s">
        <v>143</v>
      </c>
      <c r="E290" s="30">
        <f>E291+E292+E293+E294+E295+E296+E297+E298+E299+E300+E301+E302+E303+E304+E305+E306+E307+E308</f>
        <v>420850</v>
      </c>
      <c r="F290" s="30">
        <f>F291+F292+F293+F294+F295+F296+F297+F298+F299+F300+F301+F302+F303+F304+F305+F306+F307+F308</f>
        <v>382514.81000000006</v>
      </c>
      <c r="G290" s="121">
        <f t="shared" si="45"/>
        <v>0.9089100867292386</v>
      </c>
      <c r="H290" s="30">
        <f aca="true" t="shared" si="56" ref="H290:T290">H291+H292+H293+H294+H295+H296+H297+H298+H299+H300+H301+H302+H303+H304+H305+H306+H307+H308</f>
        <v>382514.81000000006</v>
      </c>
      <c r="I290" s="30">
        <f t="shared" si="56"/>
        <v>300847.26999999996</v>
      </c>
      <c r="J290" s="30">
        <f t="shared" si="56"/>
        <v>80959.25</v>
      </c>
      <c r="K290" s="30">
        <f t="shared" si="56"/>
        <v>0</v>
      </c>
      <c r="L290" s="30">
        <f t="shared" si="56"/>
        <v>708.29</v>
      </c>
      <c r="M290" s="30">
        <f t="shared" si="56"/>
        <v>0</v>
      </c>
      <c r="N290" s="30">
        <f t="shared" si="56"/>
        <v>0</v>
      </c>
      <c r="O290" s="30">
        <f t="shared" si="56"/>
        <v>0</v>
      </c>
      <c r="P290" s="30">
        <f t="shared" si="56"/>
        <v>0</v>
      </c>
      <c r="Q290" s="30">
        <f t="shared" si="56"/>
        <v>0</v>
      </c>
      <c r="R290" s="30">
        <f t="shared" si="56"/>
        <v>0</v>
      </c>
      <c r="S290" s="30">
        <f t="shared" si="56"/>
        <v>0</v>
      </c>
      <c r="T290" s="30">
        <f t="shared" si="56"/>
        <v>0</v>
      </c>
    </row>
    <row r="291" spans="1:20" s="52" customFormat="1" ht="28.5" customHeight="1">
      <c r="A291" s="69"/>
      <c r="B291" s="69"/>
      <c r="C291" s="70" t="s">
        <v>26</v>
      </c>
      <c r="D291" s="73" t="s">
        <v>160</v>
      </c>
      <c r="E291" s="30">
        <v>1600</v>
      </c>
      <c r="F291" s="30">
        <v>708.29</v>
      </c>
      <c r="G291" s="121">
        <f t="shared" si="45"/>
        <v>0.44268124999999997</v>
      </c>
      <c r="H291" s="30">
        <v>708.29</v>
      </c>
      <c r="I291" s="30">
        <v>0</v>
      </c>
      <c r="J291" s="30">
        <v>0</v>
      </c>
      <c r="K291" s="92">
        <v>0</v>
      </c>
      <c r="L291" s="30">
        <v>708.29</v>
      </c>
      <c r="M291" s="30">
        <v>0</v>
      </c>
      <c r="N291" s="30">
        <v>0</v>
      </c>
      <c r="O291" s="30">
        <v>0</v>
      </c>
      <c r="P291" s="30">
        <v>0</v>
      </c>
      <c r="Q291" s="96">
        <v>0</v>
      </c>
      <c r="R291" s="33">
        <v>0</v>
      </c>
      <c r="S291" s="95">
        <v>0</v>
      </c>
      <c r="T291" s="24">
        <v>0</v>
      </c>
    </row>
    <row r="292" spans="1:20" s="52" customFormat="1" ht="19.5" customHeight="1">
      <c r="A292" s="69"/>
      <c r="B292" s="69"/>
      <c r="C292" s="70" t="s">
        <v>27</v>
      </c>
      <c r="D292" s="73" t="s">
        <v>161</v>
      </c>
      <c r="E292" s="30">
        <v>258792</v>
      </c>
      <c r="F292" s="30">
        <v>228665.85</v>
      </c>
      <c r="G292" s="121">
        <f t="shared" si="45"/>
        <v>0.8835893304275249</v>
      </c>
      <c r="H292" s="30">
        <v>228665.85</v>
      </c>
      <c r="I292" s="30">
        <v>228665.85</v>
      </c>
      <c r="J292" s="30">
        <v>0</v>
      </c>
      <c r="K292" s="92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96">
        <v>0</v>
      </c>
      <c r="R292" s="33">
        <v>0</v>
      </c>
      <c r="S292" s="95">
        <v>0</v>
      </c>
      <c r="T292" s="24">
        <v>0</v>
      </c>
    </row>
    <row r="293" spans="1:20" s="52" customFormat="1" ht="20.25" customHeight="1">
      <c r="A293" s="69"/>
      <c r="B293" s="69"/>
      <c r="C293" s="70" t="s">
        <v>28</v>
      </c>
      <c r="D293" s="93" t="s">
        <v>162</v>
      </c>
      <c r="E293" s="30">
        <v>18500</v>
      </c>
      <c r="F293" s="30">
        <v>18493.33</v>
      </c>
      <c r="G293" s="121">
        <f t="shared" si="45"/>
        <v>0.9996394594594595</v>
      </c>
      <c r="H293" s="30">
        <v>18493.33</v>
      </c>
      <c r="I293" s="30">
        <v>18493.33</v>
      </c>
      <c r="J293" s="30">
        <v>0</v>
      </c>
      <c r="K293" s="92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96">
        <v>0</v>
      </c>
      <c r="R293" s="33">
        <v>0</v>
      </c>
      <c r="S293" s="95">
        <v>0</v>
      </c>
      <c r="T293" s="24">
        <v>0</v>
      </c>
    </row>
    <row r="294" spans="1:20" s="52" customFormat="1" ht="28.5" customHeight="1">
      <c r="A294" s="69"/>
      <c r="B294" s="69"/>
      <c r="C294" s="70" t="s">
        <v>19</v>
      </c>
      <c r="D294" s="93" t="s">
        <v>155</v>
      </c>
      <c r="E294" s="30">
        <v>43796.04</v>
      </c>
      <c r="F294" s="30">
        <v>38726.87</v>
      </c>
      <c r="G294" s="121">
        <f t="shared" si="45"/>
        <v>0.8842550605031871</v>
      </c>
      <c r="H294" s="30">
        <v>38726.87</v>
      </c>
      <c r="I294" s="30">
        <v>38726.87</v>
      </c>
      <c r="J294" s="30">
        <v>0</v>
      </c>
      <c r="K294" s="92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96">
        <v>0</v>
      </c>
      <c r="R294" s="33">
        <v>0</v>
      </c>
      <c r="S294" s="95">
        <v>0</v>
      </c>
      <c r="T294" s="24">
        <v>0</v>
      </c>
    </row>
    <row r="295" spans="1:20" s="52" customFormat="1" ht="19.5" customHeight="1">
      <c r="A295" s="69"/>
      <c r="B295" s="69"/>
      <c r="C295" s="70" t="s">
        <v>20</v>
      </c>
      <c r="D295" s="93" t="s">
        <v>156</v>
      </c>
      <c r="E295" s="30">
        <v>6992</v>
      </c>
      <c r="F295" s="30">
        <v>6061.22</v>
      </c>
      <c r="G295" s="121">
        <f t="shared" si="45"/>
        <v>0.866879290617849</v>
      </c>
      <c r="H295" s="30">
        <v>6061.22</v>
      </c>
      <c r="I295" s="30">
        <v>6061.22</v>
      </c>
      <c r="J295" s="30">
        <v>0</v>
      </c>
      <c r="K295" s="92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96">
        <v>0</v>
      </c>
      <c r="R295" s="33">
        <v>0</v>
      </c>
      <c r="S295" s="95">
        <v>0</v>
      </c>
      <c r="T295" s="24">
        <v>0</v>
      </c>
    </row>
    <row r="296" spans="1:20" s="52" customFormat="1" ht="20.25" customHeight="1">
      <c r="A296" s="69"/>
      <c r="B296" s="69"/>
      <c r="C296" s="70" t="s">
        <v>21</v>
      </c>
      <c r="D296" s="73" t="s">
        <v>157</v>
      </c>
      <c r="E296" s="30">
        <v>8900</v>
      </c>
      <c r="F296" s="30">
        <v>8900</v>
      </c>
      <c r="G296" s="121">
        <f t="shared" si="45"/>
        <v>1</v>
      </c>
      <c r="H296" s="30">
        <v>8900</v>
      </c>
      <c r="I296" s="30">
        <v>8900</v>
      </c>
      <c r="J296" s="30">
        <v>0</v>
      </c>
      <c r="K296" s="92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96">
        <v>0</v>
      </c>
      <c r="R296" s="33">
        <v>0</v>
      </c>
      <c r="S296" s="95">
        <v>0</v>
      </c>
      <c r="T296" s="24">
        <v>0</v>
      </c>
    </row>
    <row r="297" spans="1:20" s="52" customFormat="1" ht="21" customHeight="1">
      <c r="A297" s="69"/>
      <c r="B297" s="69"/>
      <c r="C297" s="70" t="s">
        <v>22</v>
      </c>
      <c r="D297" s="73" t="s">
        <v>158</v>
      </c>
      <c r="E297" s="30">
        <v>34770</v>
      </c>
      <c r="F297" s="30">
        <v>34765.52</v>
      </c>
      <c r="G297" s="121">
        <f t="shared" si="45"/>
        <v>0.9998711532930686</v>
      </c>
      <c r="H297" s="30">
        <v>34765.52</v>
      </c>
      <c r="I297" s="30">
        <v>0</v>
      </c>
      <c r="J297" s="30">
        <v>34765.52</v>
      </c>
      <c r="K297" s="92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96">
        <v>0</v>
      </c>
      <c r="R297" s="33">
        <v>0</v>
      </c>
      <c r="S297" s="95">
        <v>0</v>
      </c>
      <c r="T297" s="24">
        <v>0</v>
      </c>
    </row>
    <row r="298" spans="1:20" s="52" customFormat="1" ht="10.5" customHeight="1">
      <c r="A298" s="69"/>
      <c r="B298" s="69"/>
      <c r="C298" s="70" t="s">
        <v>29</v>
      </c>
      <c r="D298" s="73" t="s">
        <v>164</v>
      </c>
      <c r="E298" s="30">
        <v>100</v>
      </c>
      <c r="F298" s="30">
        <v>0</v>
      </c>
      <c r="G298" s="121">
        <f t="shared" si="45"/>
        <v>0</v>
      </c>
      <c r="H298" s="30">
        <v>0</v>
      </c>
      <c r="I298" s="30">
        <v>0</v>
      </c>
      <c r="J298" s="30">
        <v>0</v>
      </c>
      <c r="K298" s="92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96">
        <v>0</v>
      </c>
      <c r="R298" s="33">
        <v>0</v>
      </c>
      <c r="S298" s="95">
        <v>0</v>
      </c>
      <c r="T298" s="24">
        <v>0</v>
      </c>
    </row>
    <row r="299" spans="1:20" s="52" customFormat="1" ht="20.25" customHeight="1">
      <c r="A299" s="69"/>
      <c r="B299" s="69"/>
      <c r="C299" s="70" t="s">
        <v>65</v>
      </c>
      <c r="D299" s="73" t="s">
        <v>175</v>
      </c>
      <c r="E299" s="30">
        <v>280</v>
      </c>
      <c r="F299" s="30">
        <v>0</v>
      </c>
      <c r="G299" s="121">
        <f t="shared" si="45"/>
        <v>0</v>
      </c>
      <c r="H299" s="30">
        <v>0</v>
      </c>
      <c r="I299" s="30">
        <v>0</v>
      </c>
      <c r="J299" s="30">
        <v>0</v>
      </c>
      <c r="K299" s="34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96">
        <v>0</v>
      </c>
      <c r="R299" s="33">
        <v>0</v>
      </c>
      <c r="S299" s="95">
        <v>0</v>
      </c>
      <c r="T299" s="24">
        <v>0</v>
      </c>
    </row>
    <row r="300" spans="1:20" s="52" customFormat="1" ht="21" customHeight="1">
      <c r="A300" s="69"/>
      <c r="B300" s="69"/>
      <c r="C300" s="70" t="s">
        <v>23</v>
      </c>
      <c r="D300" s="73" t="s">
        <v>159</v>
      </c>
      <c r="E300" s="30">
        <v>8700</v>
      </c>
      <c r="F300" s="30">
        <v>8584.08</v>
      </c>
      <c r="G300" s="121">
        <f t="shared" si="45"/>
        <v>0.9866758620689655</v>
      </c>
      <c r="H300" s="30">
        <v>8584.08</v>
      </c>
      <c r="I300" s="30">
        <v>0</v>
      </c>
      <c r="J300" s="30">
        <v>8584.08</v>
      </c>
      <c r="K300" s="92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96">
        <v>0</v>
      </c>
      <c r="R300" s="33">
        <v>0</v>
      </c>
      <c r="S300" s="95">
        <v>0</v>
      </c>
      <c r="T300" s="24">
        <v>0</v>
      </c>
    </row>
    <row r="301" spans="1:20" s="52" customFormat="1" ht="19.5" customHeight="1">
      <c r="A301" s="69"/>
      <c r="B301" s="69"/>
      <c r="C301" s="70" t="s">
        <v>47</v>
      </c>
      <c r="D301" s="73" t="s">
        <v>170</v>
      </c>
      <c r="E301" s="30">
        <v>420</v>
      </c>
      <c r="F301" s="30">
        <v>384.3</v>
      </c>
      <c r="G301" s="121">
        <f t="shared" si="45"/>
        <v>0.915</v>
      </c>
      <c r="H301" s="30">
        <v>384.3</v>
      </c>
      <c r="I301" s="30">
        <v>0</v>
      </c>
      <c r="J301" s="30">
        <v>384.3</v>
      </c>
      <c r="K301" s="92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96">
        <v>0</v>
      </c>
      <c r="R301" s="33">
        <v>0</v>
      </c>
      <c r="S301" s="95">
        <v>0</v>
      </c>
      <c r="T301" s="24">
        <v>0</v>
      </c>
    </row>
    <row r="302" spans="1:20" s="52" customFormat="1" ht="56.25" customHeight="1">
      <c r="A302" s="69"/>
      <c r="B302" s="69"/>
      <c r="C302" s="70" t="s">
        <v>31</v>
      </c>
      <c r="D302" s="73" t="s">
        <v>231</v>
      </c>
      <c r="E302" s="30">
        <v>3500</v>
      </c>
      <c r="F302" s="30">
        <v>3476.51</v>
      </c>
      <c r="G302" s="121">
        <f t="shared" si="45"/>
        <v>0.9932885714285715</v>
      </c>
      <c r="H302" s="30">
        <v>3476.51</v>
      </c>
      <c r="I302" s="30">
        <v>0</v>
      </c>
      <c r="J302" s="30">
        <v>3476.51</v>
      </c>
      <c r="K302" s="92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96">
        <v>0</v>
      </c>
      <c r="R302" s="33">
        <v>0</v>
      </c>
      <c r="S302" s="95">
        <v>0</v>
      </c>
      <c r="T302" s="24">
        <v>0</v>
      </c>
    </row>
    <row r="303" spans="1:20" s="52" customFormat="1" ht="19.5" customHeight="1">
      <c r="A303" s="69"/>
      <c r="B303" s="69"/>
      <c r="C303" s="70" t="s">
        <v>32</v>
      </c>
      <c r="D303" s="73" t="s">
        <v>163</v>
      </c>
      <c r="E303" s="30">
        <v>10200</v>
      </c>
      <c r="F303" s="30">
        <v>9990.85</v>
      </c>
      <c r="G303" s="121">
        <f t="shared" si="45"/>
        <v>0.9794950980392158</v>
      </c>
      <c r="H303" s="30">
        <v>9990.85</v>
      </c>
      <c r="I303" s="30">
        <v>0</v>
      </c>
      <c r="J303" s="30">
        <v>9990.85</v>
      </c>
      <c r="K303" s="92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96">
        <v>0</v>
      </c>
      <c r="R303" s="33">
        <v>0</v>
      </c>
      <c r="S303" s="95">
        <v>0</v>
      </c>
      <c r="T303" s="24">
        <v>0</v>
      </c>
    </row>
    <row r="304" spans="1:20" s="52" customFormat="1" ht="10.5" customHeight="1">
      <c r="A304" s="69"/>
      <c r="B304" s="69"/>
      <c r="C304" s="70" t="s">
        <v>14</v>
      </c>
      <c r="D304" s="73" t="s">
        <v>152</v>
      </c>
      <c r="E304" s="30">
        <v>800</v>
      </c>
      <c r="F304" s="30">
        <v>392</v>
      </c>
      <c r="G304" s="121">
        <f t="shared" si="45"/>
        <v>0.49</v>
      </c>
      <c r="H304" s="30">
        <v>392</v>
      </c>
      <c r="I304" s="30">
        <v>0</v>
      </c>
      <c r="J304" s="30">
        <v>392</v>
      </c>
      <c r="K304" s="92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96">
        <v>0</v>
      </c>
      <c r="R304" s="33">
        <v>0</v>
      </c>
      <c r="S304" s="95">
        <v>0</v>
      </c>
      <c r="T304" s="24">
        <v>0</v>
      </c>
    </row>
    <row r="305" spans="1:20" s="52" customFormat="1" ht="30" customHeight="1">
      <c r="A305" s="69"/>
      <c r="B305" s="69"/>
      <c r="C305" s="70" t="s">
        <v>33</v>
      </c>
      <c r="D305" s="73" t="s">
        <v>165</v>
      </c>
      <c r="E305" s="30">
        <v>8993.96</v>
      </c>
      <c r="F305" s="30">
        <v>8993.96</v>
      </c>
      <c r="G305" s="121">
        <f t="shared" si="45"/>
        <v>1</v>
      </c>
      <c r="H305" s="30">
        <v>8993.96</v>
      </c>
      <c r="I305" s="30">
        <v>0</v>
      </c>
      <c r="J305" s="30">
        <v>8993.96</v>
      </c>
      <c r="K305" s="92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96">
        <v>0</v>
      </c>
      <c r="R305" s="33">
        <v>0</v>
      </c>
      <c r="S305" s="95">
        <v>0</v>
      </c>
      <c r="T305" s="24">
        <v>0</v>
      </c>
    </row>
    <row r="306" spans="1:20" s="52" customFormat="1" ht="28.5" customHeight="1">
      <c r="A306" s="69"/>
      <c r="B306" s="69"/>
      <c r="C306" s="70" t="s">
        <v>45</v>
      </c>
      <c r="D306" s="73" t="s">
        <v>169</v>
      </c>
      <c r="E306" s="30">
        <v>3000</v>
      </c>
      <c r="F306" s="30">
        <v>2968</v>
      </c>
      <c r="G306" s="121">
        <f t="shared" si="45"/>
        <v>0.9893333333333333</v>
      </c>
      <c r="H306" s="30">
        <v>2968</v>
      </c>
      <c r="I306" s="30">
        <v>0</v>
      </c>
      <c r="J306" s="30">
        <v>2968</v>
      </c>
      <c r="K306" s="92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96">
        <v>0</v>
      </c>
      <c r="R306" s="33">
        <v>0</v>
      </c>
      <c r="S306" s="95">
        <v>0</v>
      </c>
      <c r="T306" s="24">
        <v>0</v>
      </c>
    </row>
    <row r="307" spans="1:20" s="52" customFormat="1" ht="39" customHeight="1">
      <c r="A307" s="69"/>
      <c r="B307" s="69"/>
      <c r="C307" s="74" t="s">
        <v>251</v>
      </c>
      <c r="D307" s="88" t="s">
        <v>169</v>
      </c>
      <c r="E307" s="30">
        <v>1260</v>
      </c>
      <c r="F307" s="30">
        <v>1159</v>
      </c>
      <c r="G307" s="121">
        <f t="shared" si="45"/>
        <v>0.9198412698412698</v>
      </c>
      <c r="H307" s="30">
        <v>1159</v>
      </c>
      <c r="I307" s="30">
        <v>0</v>
      </c>
      <c r="J307" s="30">
        <v>1159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</row>
    <row r="308" spans="1:20" s="52" customFormat="1" ht="30" customHeight="1">
      <c r="A308" s="69"/>
      <c r="B308" s="69"/>
      <c r="C308" s="74" t="s">
        <v>252</v>
      </c>
      <c r="D308" s="88" t="s">
        <v>272</v>
      </c>
      <c r="E308" s="30">
        <v>10246</v>
      </c>
      <c r="F308" s="30">
        <v>10245.03</v>
      </c>
      <c r="G308" s="121">
        <f t="shared" si="45"/>
        <v>0.9999053289088425</v>
      </c>
      <c r="H308" s="30">
        <v>10245.03</v>
      </c>
      <c r="I308" s="30">
        <v>0</v>
      </c>
      <c r="J308" s="30">
        <v>10245.03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</row>
    <row r="309" spans="1:20" s="52" customFormat="1" ht="27.75" customHeight="1">
      <c r="A309" s="69"/>
      <c r="B309" s="69" t="s">
        <v>87</v>
      </c>
      <c r="C309" s="74"/>
      <c r="D309" s="80" t="s">
        <v>144</v>
      </c>
      <c r="E309" s="30">
        <f>E310+E311+E312+E313+E314+E315+E316+E317</f>
        <v>41030</v>
      </c>
      <c r="F309" s="30">
        <f>F310+F311+F312+F313+F314+F315+F316+F317</f>
        <v>39077.84999999999</v>
      </c>
      <c r="G309" s="121">
        <f t="shared" si="45"/>
        <v>0.9524213989763586</v>
      </c>
      <c r="H309" s="30">
        <f aca="true" t="shared" si="57" ref="H309:T309">H310+H311+H312+H313+H314+H315+H316+H317</f>
        <v>39077.84999999999</v>
      </c>
      <c r="I309" s="30">
        <f t="shared" si="57"/>
        <v>37226.81</v>
      </c>
      <c r="J309" s="30">
        <f t="shared" si="57"/>
        <v>1685.59</v>
      </c>
      <c r="K309" s="30">
        <f t="shared" si="57"/>
        <v>0</v>
      </c>
      <c r="L309" s="30">
        <f t="shared" si="57"/>
        <v>165.45</v>
      </c>
      <c r="M309" s="30">
        <f t="shared" si="57"/>
        <v>0</v>
      </c>
      <c r="N309" s="30">
        <f t="shared" si="57"/>
        <v>0</v>
      </c>
      <c r="O309" s="30">
        <f t="shared" si="57"/>
        <v>0</v>
      </c>
      <c r="P309" s="30">
        <f t="shared" si="57"/>
        <v>0</v>
      </c>
      <c r="Q309" s="30">
        <f t="shared" si="57"/>
        <v>0</v>
      </c>
      <c r="R309" s="30">
        <f t="shared" si="57"/>
        <v>0</v>
      </c>
      <c r="S309" s="30">
        <f t="shared" si="57"/>
        <v>0</v>
      </c>
      <c r="T309" s="30">
        <f t="shared" si="57"/>
        <v>0</v>
      </c>
    </row>
    <row r="310" spans="1:20" s="52" customFormat="1" ht="29.25" customHeight="1">
      <c r="A310" s="69"/>
      <c r="B310" s="69"/>
      <c r="C310" s="74" t="s">
        <v>26</v>
      </c>
      <c r="D310" s="73" t="s">
        <v>160</v>
      </c>
      <c r="E310" s="30">
        <v>600</v>
      </c>
      <c r="F310" s="30">
        <v>165.45</v>
      </c>
      <c r="G310" s="121">
        <f t="shared" si="45"/>
        <v>0.27575</v>
      </c>
      <c r="H310" s="30">
        <v>165.45</v>
      </c>
      <c r="I310" s="30">
        <v>0</v>
      </c>
      <c r="J310" s="30">
        <v>0</v>
      </c>
      <c r="K310" s="92">
        <v>0</v>
      </c>
      <c r="L310" s="30">
        <v>165.45</v>
      </c>
      <c r="M310" s="30">
        <v>0</v>
      </c>
      <c r="N310" s="30">
        <v>0</v>
      </c>
      <c r="O310" s="30">
        <v>0</v>
      </c>
      <c r="P310" s="30">
        <v>0</v>
      </c>
      <c r="Q310" s="96">
        <v>0</v>
      </c>
      <c r="R310" s="33">
        <v>0</v>
      </c>
      <c r="S310" s="95">
        <v>0</v>
      </c>
      <c r="T310" s="24">
        <v>0</v>
      </c>
    </row>
    <row r="311" spans="1:20" s="52" customFormat="1" ht="20.25" customHeight="1">
      <c r="A311" s="69"/>
      <c r="B311" s="69"/>
      <c r="C311" s="74" t="s">
        <v>27</v>
      </c>
      <c r="D311" s="73" t="s">
        <v>161</v>
      </c>
      <c r="E311" s="30">
        <v>30274.41</v>
      </c>
      <c r="F311" s="30">
        <v>29134.96</v>
      </c>
      <c r="G311" s="121">
        <f t="shared" si="45"/>
        <v>0.9623626026072845</v>
      </c>
      <c r="H311" s="30">
        <v>29134.96</v>
      </c>
      <c r="I311" s="30">
        <v>29134.96</v>
      </c>
      <c r="J311" s="30">
        <v>0</v>
      </c>
      <c r="K311" s="92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96">
        <v>0</v>
      </c>
      <c r="R311" s="33">
        <v>0</v>
      </c>
      <c r="S311" s="95">
        <v>0</v>
      </c>
      <c r="T311" s="24">
        <v>0</v>
      </c>
    </row>
    <row r="312" spans="1:20" s="52" customFormat="1" ht="20.25" customHeight="1">
      <c r="A312" s="69"/>
      <c r="B312" s="69"/>
      <c r="C312" s="74" t="s">
        <v>28</v>
      </c>
      <c r="D312" s="93" t="s">
        <v>162</v>
      </c>
      <c r="E312" s="30">
        <v>2600</v>
      </c>
      <c r="F312" s="30">
        <v>2408.64</v>
      </c>
      <c r="G312" s="121">
        <f t="shared" si="45"/>
        <v>0.9264</v>
      </c>
      <c r="H312" s="30">
        <v>2408.64</v>
      </c>
      <c r="I312" s="30">
        <v>2408.64</v>
      </c>
      <c r="J312" s="30">
        <v>0</v>
      </c>
      <c r="K312" s="92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96">
        <v>0</v>
      </c>
      <c r="R312" s="33">
        <v>0</v>
      </c>
      <c r="S312" s="95">
        <v>0</v>
      </c>
      <c r="T312" s="24">
        <v>0</v>
      </c>
    </row>
    <row r="313" spans="1:20" s="52" customFormat="1" ht="28.5" customHeight="1">
      <c r="A313" s="69"/>
      <c r="B313" s="69"/>
      <c r="C313" s="74" t="s">
        <v>19</v>
      </c>
      <c r="D313" s="93" t="s">
        <v>155</v>
      </c>
      <c r="E313" s="30">
        <v>5000</v>
      </c>
      <c r="F313" s="30">
        <v>4884.68</v>
      </c>
      <c r="G313" s="121">
        <f t="shared" si="45"/>
        <v>0.976936</v>
      </c>
      <c r="H313" s="30">
        <v>4884.68</v>
      </c>
      <c r="I313" s="30">
        <v>4884.68</v>
      </c>
      <c r="J313" s="30">
        <v>0</v>
      </c>
      <c r="K313" s="92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96">
        <v>0</v>
      </c>
      <c r="R313" s="33">
        <v>0</v>
      </c>
      <c r="S313" s="95">
        <v>0</v>
      </c>
      <c r="T313" s="24">
        <v>0</v>
      </c>
    </row>
    <row r="314" spans="1:20" s="52" customFormat="1" ht="20.25" customHeight="1">
      <c r="A314" s="69"/>
      <c r="B314" s="69"/>
      <c r="C314" s="74" t="s">
        <v>20</v>
      </c>
      <c r="D314" s="93" t="s">
        <v>156</v>
      </c>
      <c r="E314" s="30">
        <v>520</v>
      </c>
      <c r="F314" s="30">
        <v>508.53</v>
      </c>
      <c r="G314" s="121">
        <f t="shared" si="45"/>
        <v>0.9779423076923076</v>
      </c>
      <c r="H314" s="30">
        <v>508.53</v>
      </c>
      <c r="I314" s="30">
        <v>508.53</v>
      </c>
      <c r="J314" s="30">
        <v>0</v>
      </c>
      <c r="K314" s="34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96">
        <v>0</v>
      </c>
      <c r="R314" s="33">
        <v>0</v>
      </c>
      <c r="S314" s="95">
        <v>0</v>
      </c>
      <c r="T314" s="24">
        <v>0</v>
      </c>
    </row>
    <row r="315" spans="1:20" s="52" customFormat="1" ht="19.5" customHeight="1">
      <c r="A315" s="69"/>
      <c r="B315" s="69"/>
      <c r="C315" s="74" t="s">
        <v>21</v>
      </c>
      <c r="D315" s="73" t="s">
        <v>157</v>
      </c>
      <c r="E315" s="30">
        <v>290</v>
      </c>
      <c r="F315" s="30">
        <v>290</v>
      </c>
      <c r="G315" s="121">
        <f t="shared" si="45"/>
        <v>1</v>
      </c>
      <c r="H315" s="30">
        <v>290</v>
      </c>
      <c r="I315" s="30">
        <v>290</v>
      </c>
      <c r="J315" s="30"/>
      <c r="K315" s="92"/>
      <c r="L315" s="30"/>
      <c r="M315" s="30"/>
      <c r="N315" s="30"/>
      <c r="O315" s="30"/>
      <c r="P315" s="30"/>
      <c r="Q315" s="96"/>
      <c r="R315" s="33"/>
      <c r="S315" s="95"/>
      <c r="T315" s="24"/>
    </row>
    <row r="316" spans="1:20" s="52" customFormat="1" ht="18.75" customHeight="1">
      <c r="A316" s="69"/>
      <c r="B316" s="69"/>
      <c r="C316" s="74" t="s">
        <v>65</v>
      </c>
      <c r="D316" s="73" t="s">
        <v>175</v>
      </c>
      <c r="E316" s="30">
        <v>90</v>
      </c>
      <c r="F316" s="30">
        <v>30</v>
      </c>
      <c r="G316" s="121">
        <f t="shared" si="45"/>
        <v>0.3333333333333333</v>
      </c>
      <c r="H316" s="30">
        <v>30</v>
      </c>
      <c r="I316" s="30">
        <v>0</v>
      </c>
      <c r="J316" s="30">
        <v>30</v>
      </c>
      <c r="K316" s="92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96">
        <v>0</v>
      </c>
      <c r="R316" s="33">
        <v>0</v>
      </c>
      <c r="S316" s="95">
        <v>0</v>
      </c>
      <c r="T316" s="24">
        <v>0</v>
      </c>
    </row>
    <row r="317" spans="1:20" s="52" customFormat="1" ht="30" customHeight="1">
      <c r="A317" s="69"/>
      <c r="B317" s="69"/>
      <c r="C317" s="74" t="s">
        <v>33</v>
      </c>
      <c r="D317" s="73" t="s">
        <v>165</v>
      </c>
      <c r="E317" s="30">
        <v>1655.59</v>
      </c>
      <c r="F317" s="30">
        <v>1655.59</v>
      </c>
      <c r="G317" s="121">
        <f t="shared" si="45"/>
        <v>1</v>
      </c>
      <c r="H317" s="30">
        <v>1655.59</v>
      </c>
      <c r="I317" s="30">
        <v>0</v>
      </c>
      <c r="J317" s="30">
        <v>1655.59</v>
      </c>
      <c r="K317" s="92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96">
        <v>0</v>
      </c>
      <c r="R317" s="33">
        <v>0</v>
      </c>
      <c r="S317" s="95">
        <v>0</v>
      </c>
      <c r="T317" s="24">
        <v>0</v>
      </c>
    </row>
    <row r="318" spans="1:20" s="52" customFormat="1" ht="11.25" customHeight="1">
      <c r="A318" s="69"/>
      <c r="B318" s="69" t="s">
        <v>88</v>
      </c>
      <c r="C318" s="76"/>
      <c r="D318" s="72" t="s">
        <v>109</v>
      </c>
      <c r="E318" s="30">
        <f>E319+E320+E321+E322+E323</f>
        <v>353375.83</v>
      </c>
      <c r="F318" s="30">
        <f>F319+F320+F321+F322+F323</f>
        <v>353375.83</v>
      </c>
      <c r="G318" s="121">
        <f t="shared" si="45"/>
        <v>1</v>
      </c>
      <c r="H318" s="30">
        <f aca="true" t="shared" si="58" ref="H318:T318">H319+H320+H321+H322+H323</f>
        <v>333375.83</v>
      </c>
      <c r="I318" s="30">
        <f t="shared" si="58"/>
        <v>0</v>
      </c>
      <c r="J318" s="30">
        <f t="shared" si="58"/>
        <v>20000</v>
      </c>
      <c r="K318" s="30">
        <f t="shared" si="58"/>
        <v>6000</v>
      </c>
      <c r="L318" s="30">
        <f t="shared" si="58"/>
        <v>268748</v>
      </c>
      <c r="M318" s="30">
        <f t="shared" si="58"/>
        <v>38627.83</v>
      </c>
      <c r="N318" s="30">
        <f t="shared" si="58"/>
        <v>0</v>
      </c>
      <c r="O318" s="30">
        <f t="shared" si="58"/>
        <v>0</v>
      </c>
      <c r="P318" s="30">
        <f t="shared" si="58"/>
        <v>20000</v>
      </c>
      <c r="Q318" s="30">
        <f t="shared" si="58"/>
        <v>20000</v>
      </c>
      <c r="R318" s="30">
        <f t="shared" si="58"/>
        <v>0</v>
      </c>
      <c r="S318" s="30">
        <f t="shared" si="58"/>
        <v>0</v>
      </c>
      <c r="T318" s="30">
        <f t="shared" si="58"/>
        <v>0</v>
      </c>
    </row>
    <row r="319" spans="1:20" s="52" customFormat="1" ht="73.5" customHeight="1">
      <c r="A319" s="69"/>
      <c r="B319" s="69"/>
      <c r="C319" s="104">
        <v>2710</v>
      </c>
      <c r="D319" s="88" t="s">
        <v>270</v>
      </c>
      <c r="E319" s="30">
        <v>6000</v>
      </c>
      <c r="F319" s="30">
        <v>6000</v>
      </c>
      <c r="G319" s="121">
        <f t="shared" si="45"/>
        <v>1</v>
      </c>
      <c r="H319" s="30">
        <v>6000</v>
      </c>
      <c r="I319" s="30">
        <v>0</v>
      </c>
      <c r="J319" s="30">
        <v>0</v>
      </c>
      <c r="K319" s="30">
        <v>6000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</row>
    <row r="320" spans="1:20" s="52" customFormat="1" ht="84" customHeight="1">
      <c r="A320" s="69"/>
      <c r="B320" s="69"/>
      <c r="C320" s="104">
        <v>2833</v>
      </c>
      <c r="D320" s="105" t="s">
        <v>171</v>
      </c>
      <c r="E320" s="30">
        <v>38627.83</v>
      </c>
      <c r="F320" s="30">
        <v>38627.83</v>
      </c>
      <c r="G320" s="121">
        <f t="shared" si="45"/>
        <v>1</v>
      </c>
      <c r="H320" s="30">
        <v>38627.83</v>
      </c>
      <c r="I320" s="30">
        <v>0</v>
      </c>
      <c r="J320" s="30">
        <v>0</v>
      </c>
      <c r="K320" s="30">
        <v>0</v>
      </c>
      <c r="L320" s="30">
        <v>0</v>
      </c>
      <c r="M320" s="30">
        <v>38627.83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</row>
    <row r="321" spans="1:20" s="52" customFormat="1" ht="11.25" customHeight="1">
      <c r="A321" s="69"/>
      <c r="B321" s="69"/>
      <c r="C321" s="82">
        <v>3110</v>
      </c>
      <c r="D321" s="73" t="s">
        <v>177</v>
      </c>
      <c r="E321" s="30">
        <v>268748</v>
      </c>
      <c r="F321" s="30">
        <v>268748</v>
      </c>
      <c r="G321" s="121">
        <f t="shared" si="45"/>
        <v>1</v>
      </c>
      <c r="H321" s="30">
        <v>268748</v>
      </c>
      <c r="I321" s="30">
        <v>0</v>
      </c>
      <c r="J321" s="30">
        <v>0</v>
      </c>
      <c r="K321" s="92">
        <v>0</v>
      </c>
      <c r="L321" s="30">
        <v>268748</v>
      </c>
      <c r="M321" s="30">
        <v>0</v>
      </c>
      <c r="N321" s="30">
        <v>0</v>
      </c>
      <c r="O321" s="30">
        <v>0</v>
      </c>
      <c r="P321" s="30">
        <v>0</v>
      </c>
      <c r="Q321" s="96">
        <v>0</v>
      </c>
      <c r="R321" s="33">
        <v>0</v>
      </c>
      <c r="S321" s="95">
        <v>0</v>
      </c>
      <c r="T321" s="24">
        <v>0</v>
      </c>
    </row>
    <row r="322" spans="1:20" s="52" customFormat="1" ht="20.25" customHeight="1">
      <c r="A322" s="69"/>
      <c r="B322" s="69"/>
      <c r="C322" s="82">
        <v>4210</v>
      </c>
      <c r="D322" s="88" t="s">
        <v>158</v>
      </c>
      <c r="E322" s="30">
        <v>20000</v>
      </c>
      <c r="F322" s="30">
        <v>20000</v>
      </c>
      <c r="G322" s="121">
        <f t="shared" si="45"/>
        <v>1</v>
      </c>
      <c r="H322" s="30">
        <v>20000</v>
      </c>
      <c r="I322" s="30">
        <v>0</v>
      </c>
      <c r="J322" s="30">
        <v>20000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</row>
    <row r="323" spans="1:20" s="52" customFormat="1" ht="93" customHeight="1">
      <c r="A323" s="69"/>
      <c r="B323" s="69"/>
      <c r="C323" s="82">
        <v>6300</v>
      </c>
      <c r="D323" s="88" t="s">
        <v>276</v>
      </c>
      <c r="E323" s="30">
        <v>20000</v>
      </c>
      <c r="F323" s="30">
        <v>20000</v>
      </c>
      <c r="G323" s="121">
        <f t="shared" si="45"/>
        <v>1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20000</v>
      </c>
      <c r="Q323" s="30">
        <v>20000</v>
      </c>
      <c r="R323" s="30">
        <v>0</v>
      </c>
      <c r="S323" s="30">
        <v>0</v>
      </c>
      <c r="T323" s="30">
        <v>0</v>
      </c>
    </row>
    <row r="324" spans="1:20" s="52" customFormat="1" ht="36" customHeight="1">
      <c r="A324" s="69" t="s">
        <v>200</v>
      </c>
      <c r="B324" s="74"/>
      <c r="C324" s="70"/>
      <c r="D324" s="72" t="s">
        <v>201</v>
      </c>
      <c r="E324" s="30">
        <f aca="true" t="shared" si="59" ref="E324:T324">E325</f>
        <v>672160.2800000001</v>
      </c>
      <c r="F324" s="30">
        <f t="shared" si="59"/>
        <v>664472.1300000001</v>
      </c>
      <c r="G324" s="121">
        <f t="shared" si="45"/>
        <v>0.9885620286875624</v>
      </c>
      <c r="H324" s="30">
        <f t="shared" si="59"/>
        <v>664472.1300000001</v>
      </c>
      <c r="I324" s="30">
        <f t="shared" si="59"/>
        <v>0</v>
      </c>
      <c r="J324" s="30">
        <f t="shared" si="59"/>
        <v>0</v>
      </c>
      <c r="K324" s="30">
        <f t="shared" si="59"/>
        <v>0</v>
      </c>
      <c r="L324" s="30">
        <f t="shared" si="59"/>
        <v>0</v>
      </c>
      <c r="M324" s="30">
        <f t="shared" si="59"/>
        <v>664472.1300000001</v>
      </c>
      <c r="N324" s="30">
        <f t="shared" si="59"/>
        <v>0</v>
      </c>
      <c r="O324" s="30">
        <f t="shared" si="59"/>
        <v>0</v>
      </c>
      <c r="P324" s="30">
        <f t="shared" si="59"/>
        <v>0</v>
      </c>
      <c r="Q324" s="30">
        <f t="shared" si="59"/>
        <v>0</v>
      </c>
      <c r="R324" s="30">
        <f t="shared" si="59"/>
        <v>0</v>
      </c>
      <c r="S324" s="30">
        <f t="shared" si="59"/>
        <v>0</v>
      </c>
      <c r="T324" s="30">
        <f t="shared" si="59"/>
        <v>0</v>
      </c>
    </row>
    <row r="325" spans="1:20" s="52" customFormat="1" ht="11.25" customHeight="1">
      <c r="A325" s="69"/>
      <c r="B325" s="74" t="s">
        <v>199</v>
      </c>
      <c r="C325" s="70"/>
      <c r="D325" s="72" t="s">
        <v>109</v>
      </c>
      <c r="E325" s="30">
        <f>E326+E327+E328+E329+E330+E331+E332+E333+E334+E335+E336+E337+E338+E339+E340+E341+E342+E343+E344+E345+E346</f>
        <v>672160.2800000001</v>
      </c>
      <c r="F325" s="30">
        <f>F326+F327+F328+F329+F330+F331+F332+F333+F334+F335+F336+F337+F338+F339+F340+F341+F342+F343+F344+F345+F346</f>
        <v>664472.1300000001</v>
      </c>
      <c r="G325" s="121">
        <f t="shared" si="45"/>
        <v>0.9885620286875624</v>
      </c>
      <c r="H325" s="30">
        <f aca="true" t="shared" si="60" ref="H325:T325">H326+H327+H328+H329+H330+H331+H332+H333+H334+H335+H336+H337+H338+H339+H340+H341+H342+H343+H344+H345+H346</f>
        <v>664472.1300000001</v>
      </c>
      <c r="I325" s="30">
        <f>I326+I327+I328+I329+I330+I331+I332+I333+I334+I335+I336+I337+I338+I339+I340+I341+I342+I343+I344+I345+I346</f>
        <v>0</v>
      </c>
      <c r="J325" s="30">
        <f t="shared" si="60"/>
        <v>0</v>
      </c>
      <c r="K325" s="30">
        <f t="shared" si="60"/>
        <v>0</v>
      </c>
      <c r="L325" s="30">
        <f t="shared" si="60"/>
        <v>0</v>
      </c>
      <c r="M325" s="30">
        <f t="shared" si="60"/>
        <v>664472.1300000001</v>
      </c>
      <c r="N325" s="30">
        <f t="shared" si="60"/>
        <v>0</v>
      </c>
      <c r="O325" s="30">
        <f t="shared" si="60"/>
        <v>0</v>
      </c>
      <c r="P325" s="30">
        <f t="shared" si="60"/>
        <v>0</v>
      </c>
      <c r="Q325" s="30">
        <f t="shared" si="60"/>
        <v>0</v>
      </c>
      <c r="R325" s="30">
        <f t="shared" si="60"/>
        <v>0</v>
      </c>
      <c r="S325" s="30">
        <f t="shared" si="60"/>
        <v>0</v>
      </c>
      <c r="T325" s="30">
        <f t="shared" si="60"/>
        <v>0</v>
      </c>
    </row>
    <row r="326" spans="1:20" s="52" customFormat="1" ht="11.25" customHeight="1">
      <c r="A326" s="69"/>
      <c r="B326" s="74"/>
      <c r="C326" s="70" t="s">
        <v>256</v>
      </c>
      <c r="D326" s="88" t="s">
        <v>177</v>
      </c>
      <c r="E326" s="30">
        <v>17726.88</v>
      </c>
      <c r="F326" s="30">
        <v>17245.99</v>
      </c>
      <c r="G326" s="121">
        <f t="shared" si="45"/>
        <v>0.9728722708113329</v>
      </c>
      <c r="H326" s="30">
        <v>17245.99</v>
      </c>
      <c r="I326" s="30">
        <v>0</v>
      </c>
      <c r="J326" s="30">
        <v>0</v>
      </c>
      <c r="K326" s="30">
        <v>0</v>
      </c>
      <c r="L326" s="30">
        <v>0</v>
      </c>
      <c r="M326" s="30">
        <v>17245.99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</row>
    <row r="327" spans="1:20" s="52" customFormat="1" ht="20.25" customHeight="1">
      <c r="A327" s="69"/>
      <c r="B327" s="74"/>
      <c r="C327" s="70" t="s">
        <v>257</v>
      </c>
      <c r="D327" s="88" t="s">
        <v>161</v>
      </c>
      <c r="E327" s="30">
        <v>58691.73</v>
      </c>
      <c r="F327" s="30">
        <v>58437.37</v>
      </c>
      <c r="G327" s="121">
        <f t="shared" si="45"/>
        <v>0.9956661696630854</v>
      </c>
      <c r="H327" s="30">
        <v>58437.37</v>
      </c>
      <c r="I327" s="30">
        <v>0</v>
      </c>
      <c r="J327" s="30">
        <v>0</v>
      </c>
      <c r="K327" s="30">
        <v>0</v>
      </c>
      <c r="L327" s="30">
        <v>0</v>
      </c>
      <c r="M327" s="30">
        <v>58437.37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</row>
    <row r="328" spans="1:20" s="52" customFormat="1" ht="18.75" customHeight="1">
      <c r="A328" s="69"/>
      <c r="B328" s="74"/>
      <c r="C328" s="70" t="s">
        <v>258</v>
      </c>
      <c r="D328" s="88" t="s">
        <v>161</v>
      </c>
      <c r="E328" s="30">
        <v>3106.48</v>
      </c>
      <c r="F328" s="30">
        <v>3093.01</v>
      </c>
      <c r="G328" s="121">
        <f t="shared" si="45"/>
        <v>0.9956639025520847</v>
      </c>
      <c r="H328" s="30">
        <v>3093.01</v>
      </c>
      <c r="I328" s="30">
        <v>0</v>
      </c>
      <c r="J328" s="30">
        <v>0</v>
      </c>
      <c r="K328" s="30">
        <v>0</v>
      </c>
      <c r="L328" s="30">
        <v>0</v>
      </c>
      <c r="M328" s="30">
        <v>3093.01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</row>
    <row r="329" spans="1:20" s="52" customFormat="1" ht="30" customHeight="1">
      <c r="A329" s="69"/>
      <c r="B329" s="74"/>
      <c r="C329" s="70" t="s">
        <v>232</v>
      </c>
      <c r="D329" s="93" t="s">
        <v>155</v>
      </c>
      <c r="E329" s="30">
        <v>21607.11</v>
      </c>
      <c r="F329" s="30">
        <v>21540.5</v>
      </c>
      <c r="G329" s="121">
        <f t="shared" si="45"/>
        <v>0.9969172184526297</v>
      </c>
      <c r="H329" s="30">
        <v>21540.5</v>
      </c>
      <c r="I329" s="30">
        <v>0</v>
      </c>
      <c r="J329" s="30">
        <v>0</v>
      </c>
      <c r="K329" s="30">
        <v>0</v>
      </c>
      <c r="L329" s="30">
        <v>0</v>
      </c>
      <c r="M329" s="30">
        <v>21540.5</v>
      </c>
      <c r="N329" s="30">
        <v>0</v>
      </c>
      <c r="O329" s="30">
        <v>0</v>
      </c>
      <c r="P329" s="30">
        <v>0</v>
      </c>
      <c r="Q329" s="96">
        <v>0</v>
      </c>
      <c r="R329" s="33">
        <v>0</v>
      </c>
      <c r="S329" s="95">
        <v>0</v>
      </c>
      <c r="T329" s="24">
        <v>0</v>
      </c>
    </row>
    <row r="330" spans="1:20" s="52" customFormat="1" ht="29.25" customHeight="1">
      <c r="A330" s="69"/>
      <c r="B330" s="74"/>
      <c r="C330" s="70" t="s">
        <v>202</v>
      </c>
      <c r="D330" s="93" t="s">
        <v>155</v>
      </c>
      <c r="E330" s="30">
        <v>2369.73</v>
      </c>
      <c r="F330" s="30">
        <v>2366.2</v>
      </c>
      <c r="G330" s="121">
        <f aca="true" t="shared" si="61" ref="G330:G408">F330/E330</f>
        <v>0.9985103788195279</v>
      </c>
      <c r="H330" s="30">
        <v>2366.2</v>
      </c>
      <c r="I330" s="30">
        <v>0</v>
      </c>
      <c r="J330" s="30">
        <v>0</v>
      </c>
      <c r="K330" s="30">
        <v>0</v>
      </c>
      <c r="L330" s="30">
        <v>0</v>
      </c>
      <c r="M330" s="30">
        <v>2366.2</v>
      </c>
      <c r="N330" s="30">
        <v>0</v>
      </c>
      <c r="O330" s="30">
        <v>0</v>
      </c>
      <c r="P330" s="30">
        <v>0</v>
      </c>
      <c r="Q330" s="96">
        <v>0</v>
      </c>
      <c r="R330" s="33">
        <v>0</v>
      </c>
      <c r="S330" s="95">
        <v>0</v>
      </c>
      <c r="T330" s="24">
        <v>0</v>
      </c>
    </row>
    <row r="331" spans="1:20" s="52" customFormat="1" ht="21" customHeight="1">
      <c r="A331" s="69"/>
      <c r="B331" s="74"/>
      <c r="C331" s="70" t="s">
        <v>233</v>
      </c>
      <c r="D331" s="93" t="s">
        <v>156</v>
      </c>
      <c r="E331" s="30">
        <v>3193.74</v>
      </c>
      <c r="F331" s="30">
        <v>3183.29</v>
      </c>
      <c r="G331" s="121">
        <f t="shared" si="61"/>
        <v>0.9967279740993319</v>
      </c>
      <c r="H331" s="30">
        <v>3183.29</v>
      </c>
      <c r="I331" s="30">
        <v>0</v>
      </c>
      <c r="J331" s="30">
        <v>0</v>
      </c>
      <c r="K331" s="30">
        <v>0</v>
      </c>
      <c r="L331" s="30">
        <v>0</v>
      </c>
      <c r="M331" s="30">
        <v>3183.29</v>
      </c>
      <c r="N331" s="30">
        <v>0</v>
      </c>
      <c r="O331" s="30">
        <v>0</v>
      </c>
      <c r="P331" s="30">
        <v>0</v>
      </c>
      <c r="Q331" s="96">
        <v>0</v>
      </c>
      <c r="R331" s="33">
        <v>0</v>
      </c>
      <c r="S331" s="95">
        <v>0</v>
      </c>
      <c r="T331" s="24">
        <v>0</v>
      </c>
    </row>
    <row r="332" spans="1:20" s="52" customFormat="1" ht="22.5" customHeight="1">
      <c r="A332" s="69"/>
      <c r="B332" s="74"/>
      <c r="C332" s="70" t="s">
        <v>203</v>
      </c>
      <c r="D332" s="93" t="s">
        <v>156</v>
      </c>
      <c r="E332" s="30">
        <v>342.79</v>
      </c>
      <c r="F332" s="30">
        <v>342.24</v>
      </c>
      <c r="G332" s="121">
        <f t="shared" si="61"/>
        <v>0.9983955191224948</v>
      </c>
      <c r="H332" s="30">
        <v>342.24</v>
      </c>
      <c r="I332" s="30">
        <v>0</v>
      </c>
      <c r="J332" s="30">
        <v>0</v>
      </c>
      <c r="K332" s="30">
        <v>0</v>
      </c>
      <c r="L332" s="30">
        <v>0</v>
      </c>
      <c r="M332" s="30">
        <v>342.24</v>
      </c>
      <c r="N332" s="30">
        <v>0</v>
      </c>
      <c r="O332" s="30">
        <v>0</v>
      </c>
      <c r="P332" s="30">
        <v>0</v>
      </c>
      <c r="Q332" s="96">
        <v>0</v>
      </c>
      <c r="R332" s="33">
        <v>0</v>
      </c>
      <c r="S332" s="95">
        <v>0</v>
      </c>
      <c r="T332" s="24">
        <v>0</v>
      </c>
    </row>
    <row r="333" spans="1:20" s="52" customFormat="1" ht="21" customHeight="1">
      <c r="A333" s="69"/>
      <c r="B333" s="74"/>
      <c r="C333" s="70" t="s">
        <v>234</v>
      </c>
      <c r="D333" s="73" t="s">
        <v>157</v>
      </c>
      <c r="E333" s="30">
        <v>350603.7</v>
      </c>
      <c r="F333" s="30">
        <v>348721.26</v>
      </c>
      <c r="G333" s="121">
        <f t="shared" si="61"/>
        <v>0.994630860997759</v>
      </c>
      <c r="H333" s="30">
        <v>348721.26</v>
      </c>
      <c r="I333" s="30">
        <v>0</v>
      </c>
      <c r="J333" s="30">
        <v>0</v>
      </c>
      <c r="K333" s="30">
        <v>0</v>
      </c>
      <c r="L333" s="30">
        <v>0</v>
      </c>
      <c r="M333" s="30">
        <v>348721.26</v>
      </c>
      <c r="N333" s="30">
        <v>0</v>
      </c>
      <c r="O333" s="30">
        <v>0</v>
      </c>
      <c r="P333" s="30">
        <v>0</v>
      </c>
      <c r="Q333" s="96">
        <v>0</v>
      </c>
      <c r="R333" s="33">
        <v>0</v>
      </c>
      <c r="S333" s="95">
        <v>0</v>
      </c>
      <c r="T333" s="24">
        <v>0</v>
      </c>
    </row>
    <row r="334" spans="1:20" s="52" customFormat="1" ht="18.75" customHeight="1">
      <c r="A334" s="69"/>
      <c r="B334" s="74"/>
      <c r="C334" s="70" t="s">
        <v>204</v>
      </c>
      <c r="D334" s="73" t="s">
        <v>157</v>
      </c>
      <c r="E334" s="30">
        <v>56420.33</v>
      </c>
      <c r="F334" s="30">
        <v>56168.29</v>
      </c>
      <c r="G334" s="121">
        <f t="shared" si="61"/>
        <v>0.995532815919368</v>
      </c>
      <c r="H334" s="30">
        <v>56168.29</v>
      </c>
      <c r="I334" s="30">
        <v>0</v>
      </c>
      <c r="J334" s="30">
        <v>0</v>
      </c>
      <c r="K334" s="30">
        <v>0</v>
      </c>
      <c r="L334" s="30">
        <v>0</v>
      </c>
      <c r="M334" s="30">
        <v>56168.29</v>
      </c>
      <c r="N334" s="30">
        <v>0</v>
      </c>
      <c r="O334" s="30">
        <v>0</v>
      </c>
      <c r="P334" s="30">
        <v>0</v>
      </c>
      <c r="Q334" s="96">
        <v>0</v>
      </c>
      <c r="R334" s="33">
        <v>0</v>
      </c>
      <c r="S334" s="95">
        <v>0</v>
      </c>
      <c r="T334" s="24">
        <v>0</v>
      </c>
    </row>
    <row r="335" spans="1:20" s="52" customFormat="1" ht="20.25" customHeight="1">
      <c r="A335" s="69"/>
      <c r="B335" s="74"/>
      <c r="C335" s="70" t="s">
        <v>235</v>
      </c>
      <c r="D335" s="73" t="s">
        <v>158</v>
      </c>
      <c r="E335" s="30">
        <v>50942.93</v>
      </c>
      <c r="F335" s="30">
        <v>48233.87</v>
      </c>
      <c r="G335" s="121">
        <f t="shared" si="61"/>
        <v>0.9468216688753475</v>
      </c>
      <c r="H335" s="30">
        <v>48233.87</v>
      </c>
      <c r="I335" s="30">
        <v>0</v>
      </c>
      <c r="J335" s="30">
        <v>0</v>
      </c>
      <c r="K335" s="30">
        <v>0</v>
      </c>
      <c r="L335" s="30">
        <v>0</v>
      </c>
      <c r="M335" s="30">
        <v>48233.87</v>
      </c>
      <c r="N335" s="30">
        <v>0</v>
      </c>
      <c r="O335" s="30">
        <v>0</v>
      </c>
      <c r="P335" s="30">
        <v>0</v>
      </c>
      <c r="Q335" s="96">
        <v>0</v>
      </c>
      <c r="R335" s="33">
        <v>0</v>
      </c>
      <c r="S335" s="95">
        <v>0</v>
      </c>
      <c r="T335" s="24">
        <v>0</v>
      </c>
    </row>
    <row r="336" spans="1:20" s="52" customFormat="1" ht="20.25" customHeight="1">
      <c r="A336" s="69"/>
      <c r="B336" s="74"/>
      <c r="C336" s="70" t="s">
        <v>205</v>
      </c>
      <c r="D336" s="73" t="s">
        <v>158</v>
      </c>
      <c r="E336" s="30">
        <v>6714.33</v>
      </c>
      <c r="F336" s="30">
        <v>6570.93</v>
      </c>
      <c r="G336" s="121">
        <f t="shared" si="61"/>
        <v>0.9786426940588264</v>
      </c>
      <c r="H336" s="30">
        <v>6570.93</v>
      </c>
      <c r="I336" s="30">
        <v>0</v>
      </c>
      <c r="J336" s="30">
        <v>0</v>
      </c>
      <c r="K336" s="30">
        <v>0</v>
      </c>
      <c r="L336" s="30">
        <v>0</v>
      </c>
      <c r="M336" s="30">
        <v>6570.93</v>
      </c>
      <c r="N336" s="30">
        <v>0</v>
      </c>
      <c r="O336" s="30">
        <v>0</v>
      </c>
      <c r="P336" s="30">
        <v>0</v>
      </c>
      <c r="Q336" s="96">
        <v>0</v>
      </c>
      <c r="R336" s="33">
        <v>0</v>
      </c>
      <c r="S336" s="95">
        <v>0</v>
      </c>
      <c r="T336" s="24">
        <v>0</v>
      </c>
    </row>
    <row r="337" spans="1:20" s="52" customFormat="1" ht="37.5" customHeight="1">
      <c r="A337" s="69"/>
      <c r="B337" s="74"/>
      <c r="C337" s="70" t="s">
        <v>236</v>
      </c>
      <c r="D337" s="73" t="s">
        <v>174</v>
      </c>
      <c r="E337" s="30">
        <v>8119.72</v>
      </c>
      <c r="F337" s="30">
        <v>6874.93</v>
      </c>
      <c r="G337" s="121">
        <f t="shared" si="61"/>
        <v>0.8466954525525511</v>
      </c>
      <c r="H337" s="30">
        <v>6874.93</v>
      </c>
      <c r="I337" s="30">
        <v>0</v>
      </c>
      <c r="J337" s="30">
        <v>0</v>
      </c>
      <c r="K337" s="30">
        <v>0</v>
      </c>
      <c r="L337" s="30">
        <v>0</v>
      </c>
      <c r="M337" s="30">
        <v>6874.93</v>
      </c>
      <c r="N337" s="30">
        <v>0</v>
      </c>
      <c r="O337" s="30">
        <v>0</v>
      </c>
      <c r="P337" s="30">
        <v>0</v>
      </c>
      <c r="Q337" s="96">
        <v>0</v>
      </c>
      <c r="R337" s="33">
        <v>0</v>
      </c>
      <c r="S337" s="95">
        <v>0</v>
      </c>
      <c r="T337" s="24">
        <v>0</v>
      </c>
    </row>
    <row r="338" spans="1:20" s="52" customFormat="1" ht="39" customHeight="1">
      <c r="A338" s="69"/>
      <c r="B338" s="74"/>
      <c r="C338" s="70" t="s">
        <v>216</v>
      </c>
      <c r="D338" s="73" t="s">
        <v>174</v>
      </c>
      <c r="E338" s="30">
        <v>8280.28</v>
      </c>
      <c r="F338" s="30">
        <v>8084.02</v>
      </c>
      <c r="G338" s="121">
        <f t="shared" si="61"/>
        <v>0.9762979029694647</v>
      </c>
      <c r="H338" s="30">
        <v>8084.02</v>
      </c>
      <c r="I338" s="30">
        <v>0</v>
      </c>
      <c r="J338" s="30">
        <v>0</v>
      </c>
      <c r="K338" s="30">
        <v>0</v>
      </c>
      <c r="L338" s="30">
        <v>0</v>
      </c>
      <c r="M338" s="30">
        <v>8084.02</v>
      </c>
      <c r="N338" s="30">
        <v>0</v>
      </c>
      <c r="O338" s="30">
        <v>0</v>
      </c>
      <c r="P338" s="30">
        <v>0</v>
      </c>
      <c r="Q338" s="96">
        <v>0</v>
      </c>
      <c r="R338" s="33">
        <v>0</v>
      </c>
      <c r="S338" s="95">
        <v>0</v>
      </c>
      <c r="T338" s="24">
        <v>0</v>
      </c>
    </row>
    <row r="339" spans="1:20" s="52" customFormat="1" ht="21" customHeight="1">
      <c r="A339" s="69"/>
      <c r="B339" s="74"/>
      <c r="C339" s="70" t="s">
        <v>237</v>
      </c>
      <c r="D339" s="73" t="s">
        <v>159</v>
      </c>
      <c r="E339" s="30">
        <v>73886.82</v>
      </c>
      <c r="F339" s="30">
        <v>73815.45</v>
      </c>
      <c r="G339" s="121">
        <f t="shared" si="61"/>
        <v>0.9990340631793327</v>
      </c>
      <c r="H339" s="30">
        <v>73815.45</v>
      </c>
      <c r="I339" s="30">
        <v>0</v>
      </c>
      <c r="J339" s="30">
        <v>0</v>
      </c>
      <c r="K339" s="30">
        <v>0</v>
      </c>
      <c r="L339" s="30">
        <v>0</v>
      </c>
      <c r="M339" s="30">
        <v>73815.45</v>
      </c>
      <c r="N339" s="30">
        <v>0</v>
      </c>
      <c r="O339" s="30">
        <v>0</v>
      </c>
      <c r="P339" s="30">
        <v>0</v>
      </c>
      <c r="Q339" s="96">
        <v>0</v>
      </c>
      <c r="R339" s="33">
        <v>0</v>
      </c>
      <c r="S339" s="95">
        <v>0</v>
      </c>
      <c r="T339" s="24">
        <v>0</v>
      </c>
    </row>
    <row r="340" spans="1:20" s="52" customFormat="1" ht="20.25" customHeight="1">
      <c r="A340" s="69"/>
      <c r="B340" s="74"/>
      <c r="C340" s="70" t="s">
        <v>206</v>
      </c>
      <c r="D340" s="73" t="s">
        <v>159</v>
      </c>
      <c r="E340" s="30">
        <v>7443.25</v>
      </c>
      <c r="F340" s="30">
        <v>7439.48</v>
      </c>
      <c r="G340" s="121">
        <f t="shared" si="61"/>
        <v>0.9994935008228931</v>
      </c>
      <c r="H340" s="30">
        <v>7439.48</v>
      </c>
      <c r="I340" s="30">
        <v>0</v>
      </c>
      <c r="J340" s="30">
        <v>0</v>
      </c>
      <c r="K340" s="30">
        <v>0</v>
      </c>
      <c r="L340" s="30">
        <v>0</v>
      </c>
      <c r="M340" s="30">
        <v>7439.48</v>
      </c>
      <c r="N340" s="30">
        <v>0</v>
      </c>
      <c r="O340" s="30">
        <v>0</v>
      </c>
      <c r="P340" s="30">
        <v>0</v>
      </c>
      <c r="Q340" s="96">
        <v>0</v>
      </c>
      <c r="R340" s="33">
        <v>0</v>
      </c>
      <c r="S340" s="95">
        <v>0</v>
      </c>
      <c r="T340" s="24">
        <v>0</v>
      </c>
    </row>
    <row r="341" spans="1:20" s="52" customFormat="1" ht="57" customHeight="1">
      <c r="A341" s="69"/>
      <c r="B341" s="74"/>
      <c r="C341" s="70" t="s">
        <v>259</v>
      </c>
      <c r="D341" s="88" t="s">
        <v>231</v>
      </c>
      <c r="E341" s="30">
        <v>1045.09</v>
      </c>
      <c r="F341" s="30">
        <v>707.78</v>
      </c>
      <c r="G341" s="121">
        <f t="shared" si="61"/>
        <v>0.6772431082490503</v>
      </c>
      <c r="H341" s="30">
        <v>707.78</v>
      </c>
      <c r="I341" s="30">
        <v>0</v>
      </c>
      <c r="J341" s="30">
        <v>0</v>
      </c>
      <c r="K341" s="30">
        <v>0</v>
      </c>
      <c r="L341" s="30">
        <v>0</v>
      </c>
      <c r="M341" s="30">
        <v>707.78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</row>
    <row r="342" spans="1:20" s="52" customFormat="1" ht="56.25" customHeight="1">
      <c r="A342" s="69"/>
      <c r="B342" s="74"/>
      <c r="C342" s="70" t="s">
        <v>260</v>
      </c>
      <c r="D342" s="88" t="s">
        <v>231</v>
      </c>
      <c r="E342" s="30">
        <v>55.31</v>
      </c>
      <c r="F342" s="30">
        <v>37.46</v>
      </c>
      <c r="G342" s="121">
        <f t="shared" si="61"/>
        <v>0.6772735490869644</v>
      </c>
      <c r="H342" s="30">
        <v>37.46</v>
      </c>
      <c r="I342" s="30">
        <v>0</v>
      </c>
      <c r="J342" s="30">
        <v>0</v>
      </c>
      <c r="K342" s="30">
        <v>0</v>
      </c>
      <c r="L342" s="30">
        <v>0</v>
      </c>
      <c r="M342" s="30">
        <v>37.46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</row>
    <row r="343" spans="1:20" s="52" customFormat="1" ht="11.25" customHeight="1">
      <c r="A343" s="69"/>
      <c r="B343" s="74"/>
      <c r="C343" s="70" t="s">
        <v>261</v>
      </c>
      <c r="D343" s="88" t="s">
        <v>152</v>
      </c>
      <c r="E343" s="30">
        <v>85.48</v>
      </c>
      <c r="F343" s="30">
        <v>85.48</v>
      </c>
      <c r="G343" s="121">
        <f t="shared" si="61"/>
        <v>1</v>
      </c>
      <c r="H343" s="30">
        <v>85.48</v>
      </c>
      <c r="I343" s="30">
        <v>0</v>
      </c>
      <c r="J343" s="30">
        <v>0</v>
      </c>
      <c r="K343" s="30">
        <v>0</v>
      </c>
      <c r="L343" s="30">
        <v>0</v>
      </c>
      <c r="M343" s="30">
        <v>85.48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</row>
    <row r="344" spans="1:20" s="52" customFormat="1" ht="11.25" customHeight="1">
      <c r="A344" s="69"/>
      <c r="B344" s="74"/>
      <c r="C344" s="70" t="s">
        <v>262</v>
      </c>
      <c r="D344" s="88" t="s">
        <v>152</v>
      </c>
      <c r="E344" s="30">
        <v>4.52</v>
      </c>
      <c r="F344" s="30">
        <v>4.52</v>
      </c>
      <c r="G344" s="121">
        <f t="shared" si="61"/>
        <v>1</v>
      </c>
      <c r="H344" s="30">
        <v>4.52</v>
      </c>
      <c r="I344" s="30">
        <v>0</v>
      </c>
      <c r="J344" s="30">
        <v>0</v>
      </c>
      <c r="K344" s="30">
        <v>0</v>
      </c>
      <c r="L344" s="30">
        <v>0</v>
      </c>
      <c r="M344" s="30">
        <v>4.52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</row>
    <row r="345" spans="1:20" s="52" customFormat="1" ht="30" customHeight="1">
      <c r="A345" s="69"/>
      <c r="B345" s="74"/>
      <c r="C345" s="70" t="s">
        <v>263</v>
      </c>
      <c r="D345" s="88" t="s">
        <v>272</v>
      </c>
      <c r="E345" s="30">
        <v>1313.03</v>
      </c>
      <c r="F345" s="30">
        <v>1313.03</v>
      </c>
      <c r="G345" s="121">
        <f t="shared" si="61"/>
        <v>1</v>
      </c>
      <c r="H345" s="30">
        <v>1313.03</v>
      </c>
      <c r="I345" s="30">
        <v>0</v>
      </c>
      <c r="J345" s="30">
        <v>0</v>
      </c>
      <c r="K345" s="30">
        <v>0</v>
      </c>
      <c r="L345" s="30">
        <v>0</v>
      </c>
      <c r="M345" s="30">
        <v>1313.03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</row>
    <row r="346" spans="1:20" s="52" customFormat="1" ht="30.75" customHeight="1">
      <c r="A346" s="69"/>
      <c r="B346" s="74"/>
      <c r="C346" s="70" t="s">
        <v>264</v>
      </c>
      <c r="D346" s="88" t="s">
        <v>272</v>
      </c>
      <c r="E346" s="30">
        <v>207.03</v>
      </c>
      <c r="F346" s="30">
        <v>207.03</v>
      </c>
      <c r="G346" s="121">
        <f t="shared" si="61"/>
        <v>1</v>
      </c>
      <c r="H346" s="30">
        <v>207.03</v>
      </c>
      <c r="I346" s="30">
        <v>0</v>
      </c>
      <c r="J346" s="30">
        <v>0</v>
      </c>
      <c r="K346" s="30">
        <v>0</v>
      </c>
      <c r="L346" s="30">
        <v>0</v>
      </c>
      <c r="M346" s="30">
        <v>207.03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</row>
    <row r="347" spans="1:20" s="52" customFormat="1" ht="27.75" customHeight="1">
      <c r="A347" s="69" t="s">
        <v>89</v>
      </c>
      <c r="B347" s="69"/>
      <c r="C347" s="70"/>
      <c r="D347" s="72" t="s">
        <v>145</v>
      </c>
      <c r="E347" s="30">
        <f>E348+E352</f>
        <v>260019</v>
      </c>
      <c r="F347" s="30">
        <f>F348+F352</f>
        <v>259025.71000000002</v>
      </c>
      <c r="G347" s="121">
        <f t="shared" si="61"/>
        <v>0.9961799330048958</v>
      </c>
      <c r="H347" s="30">
        <f aca="true" t="shared" si="62" ref="H347:T347">H348+H352</f>
        <v>259025.71000000002</v>
      </c>
      <c r="I347" s="30">
        <f t="shared" si="62"/>
        <v>25952.64</v>
      </c>
      <c r="J347" s="30">
        <f t="shared" si="62"/>
        <v>0</v>
      </c>
      <c r="K347" s="30">
        <f t="shared" si="62"/>
        <v>0</v>
      </c>
      <c r="L347" s="30">
        <f t="shared" si="62"/>
        <v>233073.07</v>
      </c>
      <c r="M347" s="30">
        <f t="shared" si="62"/>
        <v>0</v>
      </c>
      <c r="N347" s="30">
        <f t="shared" si="62"/>
        <v>0</v>
      </c>
      <c r="O347" s="30">
        <f t="shared" si="62"/>
        <v>0</v>
      </c>
      <c r="P347" s="30">
        <f t="shared" si="62"/>
        <v>0</v>
      </c>
      <c r="Q347" s="30">
        <f t="shared" si="62"/>
        <v>0</v>
      </c>
      <c r="R347" s="30">
        <f t="shared" si="62"/>
        <v>0</v>
      </c>
      <c r="S347" s="30">
        <f t="shared" si="62"/>
        <v>0</v>
      </c>
      <c r="T347" s="30">
        <f t="shared" si="62"/>
        <v>0</v>
      </c>
    </row>
    <row r="348" spans="1:20" s="52" customFormat="1" ht="11.25" customHeight="1">
      <c r="A348" s="69"/>
      <c r="B348" s="69" t="s">
        <v>90</v>
      </c>
      <c r="C348" s="70"/>
      <c r="D348" s="72" t="s">
        <v>146</v>
      </c>
      <c r="E348" s="30">
        <f aca="true" t="shared" si="63" ref="E348:T348">E349+E350+E351</f>
        <v>25964</v>
      </c>
      <c r="F348" s="30">
        <f>F349+F350+F351</f>
        <v>25952.64</v>
      </c>
      <c r="G348" s="121">
        <f t="shared" si="61"/>
        <v>0.9995624711138499</v>
      </c>
      <c r="H348" s="30">
        <f t="shared" si="63"/>
        <v>25952.64</v>
      </c>
      <c r="I348" s="30">
        <f t="shared" si="63"/>
        <v>25952.64</v>
      </c>
      <c r="J348" s="30">
        <f t="shared" si="63"/>
        <v>0</v>
      </c>
      <c r="K348" s="30">
        <f t="shared" si="63"/>
        <v>0</v>
      </c>
      <c r="L348" s="30">
        <f t="shared" si="63"/>
        <v>0</v>
      </c>
      <c r="M348" s="30">
        <f t="shared" si="63"/>
        <v>0</v>
      </c>
      <c r="N348" s="30">
        <f t="shared" si="63"/>
        <v>0</v>
      </c>
      <c r="O348" s="30">
        <f t="shared" si="63"/>
        <v>0</v>
      </c>
      <c r="P348" s="30">
        <f t="shared" si="63"/>
        <v>0</v>
      </c>
      <c r="Q348" s="30">
        <f t="shared" si="63"/>
        <v>0</v>
      </c>
      <c r="R348" s="30">
        <f t="shared" si="63"/>
        <v>0</v>
      </c>
      <c r="S348" s="30">
        <f t="shared" si="63"/>
        <v>0</v>
      </c>
      <c r="T348" s="30">
        <f t="shared" si="63"/>
        <v>0</v>
      </c>
    </row>
    <row r="349" spans="1:20" s="52" customFormat="1" ht="20.25" customHeight="1">
      <c r="A349" s="69"/>
      <c r="B349" s="69"/>
      <c r="C349" s="70" t="s">
        <v>27</v>
      </c>
      <c r="D349" s="73" t="s">
        <v>161</v>
      </c>
      <c r="E349" s="30">
        <v>22071</v>
      </c>
      <c r="F349" s="30">
        <v>22067.41</v>
      </c>
      <c r="G349" s="121">
        <f t="shared" si="61"/>
        <v>0.9998373431199311</v>
      </c>
      <c r="H349" s="30">
        <v>22067.41</v>
      </c>
      <c r="I349" s="30">
        <v>22067.41</v>
      </c>
      <c r="J349" s="30">
        <v>0</v>
      </c>
      <c r="K349" s="92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96">
        <v>0</v>
      </c>
      <c r="R349" s="33">
        <v>0</v>
      </c>
      <c r="S349" s="95">
        <v>0</v>
      </c>
      <c r="T349" s="24">
        <v>0</v>
      </c>
    </row>
    <row r="350" spans="1:20" s="52" customFormat="1" ht="27.75" customHeight="1">
      <c r="A350" s="69"/>
      <c r="B350" s="69"/>
      <c r="C350" s="70" t="s">
        <v>19</v>
      </c>
      <c r="D350" s="93" t="s">
        <v>155</v>
      </c>
      <c r="E350" s="30">
        <v>3347</v>
      </c>
      <c r="F350" s="30">
        <v>3344.61</v>
      </c>
      <c r="G350" s="121">
        <f t="shared" si="61"/>
        <v>0.9992859276964446</v>
      </c>
      <c r="H350" s="30">
        <v>3344.61</v>
      </c>
      <c r="I350" s="30">
        <v>3344.61</v>
      </c>
      <c r="J350" s="30">
        <v>0</v>
      </c>
      <c r="K350" s="92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96">
        <v>0</v>
      </c>
      <c r="R350" s="33">
        <v>0</v>
      </c>
      <c r="S350" s="95">
        <v>0</v>
      </c>
      <c r="T350" s="24">
        <v>0</v>
      </c>
    </row>
    <row r="351" spans="1:20" s="52" customFormat="1" ht="21.75" customHeight="1">
      <c r="A351" s="69"/>
      <c r="B351" s="69"/>
      <c r="C351" s="70" t="s">
        <v>20</v>
      </c>
      <c r="D351" s="93" t="s">
        <v>156</v>
      </c>
      <c r="E351" s="30">
        <v>546</v>
      </c>
      <c r="F351" s="30">
        <v>540.62</v>
      </c>
      <c r="G351" s="121">
        <f t="shared" si="61"/>
        <v>0.9901465201465202</v>
      </c>
      <c r="H351" s="30">
        <v>540.62</v>
      </c>
      <c r="I351" s="30">
        <v>540.62</v>
      </c>
      <c r="J351" s="30">
        <v>0</v>
      </c>
      <c r="K351" s="92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96">
        <v>0</v>
      </c>
      <c r="R351" s="33">
        <v>0</v>
      </c>
      <c r="S351" s="95">
        <v>0</v>
      </c>
      <c r="T351" s="24">
        <v>0</v>
      </c>
    </row>
    <row r="352" spans="1:20" s="52" customFormat="1" ht="19.5" customHeight="1">
      <c r="A352" s="69"/>
      <c r="B352" s="69" t="s">
        <v>265</v>
      </c>
      <c r="C352" s="70"/>
      <c r="D352" s="89" t="s">
        <v>277</v>
      </c>
      <c r="E352" s="30">
        <f>E353+E354</f>
        <v>234055</v>
      </c>
      <c r="F352" s="30">
        <f>F353+F354</f>
        <v>233073.07</v>
      </c>
      <c r="G352" s="121">
        <f t="shared" si="61"/>
        <v>0.9958047040225588</v>
      </c>
      <c r="H352" s="30">
        <f aca="true" t="shared" si="64" ref="H352:T352">H353+H354</f>
        <v>233073.07</v>
      </c>
      <c r="I352" s="30">
        <f t="shared" si="64"/>
        <v>0</v>
      </c>
      <c r="J352" s="30">
        <f t="shared" si="64"/>
        <v>0</v>
      </c>
      <c r="K352" s="30">
        <f t="shared" si="64"/>
        <v>0</v>
      </c>
      <c r="L352" s="30">
        <f t="shared" si="64"/>
        <v>233073.07</v>
      </c>
      <c r="M352" s="30">
        <f t="shared" si="64"/>
        <v>0</v>
      </c>
      <c r="N352" s="30">
        <f t="shared" si="64"/>
        <v>0</v>
      </c>
      <c r="O352" s="30">
        <f t="shared" si="64"/>
        <v>0</v>
      </c>
      <c r="P352" s="30">
        <f t="shared" si="64"/>
        <v>0</v>
      </c>
      <c r="Q352" s="30">
        <f t="shared" si="64"/>
        <v>0</v>
      </c>
      <c r="R352" s="30">
        <f t="shared" si="64"/>
        <v>0</v>
      </c>
      <c r="S352" s="30">
        <f t="shared" si="64"/>
        <v>0</v>
      </c>
      <c r="T352" s="30">
        <f t="shared" si="64"/>
        <v>0</v>
      </c>
    </row>
    <row r="353" spans="1:20" s="52" customFormat="1" ht="11.25" customHeight="1">
      <c r="A353" s="69"/>
      <c r="B353" s="69"/>
      <c r="C353" s="70" t="s">
        <v>266</v>
      </c>
      <c r="D353" s="90" t="s">
        <v>278</v>
      </c>
      <c r="E353" s="30">
        <v>204675</v>
      </c>
      <c r="F353" s="30">
        <v>203693.62</v>
      </c>
      <c r="G353" s="121">
        <f t="shared" si="61"/>
        <v>0.9952051789422255</v>
      </c>
      <c r="H353" s="30">
        <v>203693.62</v>
      </c>
      <c r="I353" s="30">
        <v>0</v>
      </c>
      <c r="J353" s="30">
        <v>0</v>
      </c>
      <c r="K353" s="30">
        <v>0</v>
      </c>
      <c r="L353" s="30">
        <v>203693.62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</row>
    <row r="354" spans="1:20" s="52" customFormat="1" ht="21" customHeight="1">
      <c r="A354" s="69"/>
      <c r="B354" s="69"/>
      <c r="C354" s="70" t="s">
        <v>267</v>
      </c>
      <c r="D354" s="90" t="s">
        <v>279</v>
      </c>
      <c r="E354" s="30">
        <v>29380</v>
      </c>
      <c r="F354" s="30">
        <v>29379.45</v>
      </c>
      <c r="G354" s="121">
        <f t="shared" si="61"/>
        <v>0.9999812797821648</v>
      </c>
      <c r="H354" s="30">
        <v>29379.45</v>
      </c>
      <c r="I354" s="30">
        <v>0</v>
      </c>
      <c r="J354" s="30">
        <v>0</v>
      </c>
      <c r="K354" s="30">
        <v>0</v>
      </c>
      <c r="L354" s="30">
        <v>29379.45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</row>
    <row r="355" spans="1:20" s="52" customFormat="1" ht="36" customHeight="1">
      <c r="A355" s="69" t="s">
        <v>91</v>
      </c>
      <c r="B355" s="69"/>
      <c r="C355" s="70"/>
      <c r="D355" s="72" t="s">
        <v>147</v>
      </c>
      <c r="E355" s="30">
        <f aca="true" t="shared" si="65" ref="E355:T355">E356+E359+E364+E368</f>
        <v>1402196.02</v>
      </c>
      <c r="F355" s="30">
        <f>F356+F359+F364+F368</f>
        <v>1278648.29</v>
      </c>
      <c r="G355" s="121">
        <f t="shared" si="61"/>
        <v>0.9118898297828574</v>
      </c>
      <c r="H355" s="30">
        <f t="shared" si="65"/>
        <v>957978.0399999999</v>
      </c>
      <c r="I355" s="30">
        <f t="shared" si="65"/>
        <v>672071.2999999999</v>
      </c>
      <c r="J355" s="30">
        <f t="shared" si="65"/>
        <v>277631.44</v>
      </c>
      <c r="K355" s="30">
        <f t="shared" si="65"/>
        <v>0</v>
      </c>
      <c r="L355" s="30">
        <f t="shared" si="65"/>
        <v>8275.3</v>
      </c>
      <c r="M355" s="30">
        <f t="shared" si="65"/>
        <v>0</v>
      </c>
      <c r="N355" s="30">
        <f t="shared" si="65"/>
        <v>0</v>
      </c>
      <c r="O355" s="30">
        <f t="shared" si="65"/>
        <v>0</v>
      </c>
      <c r="P355" s="30">
        <f t="shared" si="65"/>
        <v>320670.25</v>
      </c>
      <c r="Q355" s="30">
        <f t="shared" si="65"/>
        <v>320670.25</v>
      </c>
      <c r="R355" s="30">
        <f t="shared" si="65"/>
        <v>11500</v>
      </c>
      <c r="S355" s="30">
        <f t="shared" si="65"/>
        <v>0</v>
      </c>
      <c r="T355" s="30">
        <f t="shared" si="65"/>
        <v>0</v>
      </c>
    </row>
    <row r="356" spans="1:20" s="52" customFormat="1" ht="20.25" customHeight="1">
      <c r="A356" s="69"/>
      <c r="B356" s="69" t="s">
        <v>93</v>
      </c>
      <c r="C356" s="70"/>
      <c r="D356" s="72" t="s">
        <v>148</v>
      </c>
      <c r="E356" s="30">
        <f aca="true" t="shared" si="66" ref="E356:T356">E357+E358</f>
        <v>152323.67</v>
      </c>
      <c r="F356" s="30">
        <f>F357+F358</f>
        <v>135523.67</v>
      </c>
      <c r="G356" s="121">
        <f t="shared" si="61"/>
        <v>0.8897085397167754</v>
      </c>
      <c r="H356" s="30">
        <f t="shared" si="66"/>
        <v>9665.67</v>
      </c>
      <c r="I356" s="30">
        <f t="shared" si="66"/>
        <v>0</v>
      </c>
      <c r="J356" s="30">
        <f t="shared" si="66"/>
        <v>9665.67</v>
      </c>
      <c r="K356" s="30">
        <f t="shared" si="66"/>
        <v>0</v>
      </c>
      <c r="L356" s="30">
        <f t="shared" si="66"/>
        <v>0</v>
      </c>
      <c r="M356" s="30">
        <f t="shared" si="66"/>
        <v>0</v>
      </c>
      <c r="N356" s="30">
        <f t="shared" si="66"/>
        <v>0</v>
      </c>
      <c r="O356" s="30">
        <f t="shared" si="66"/>
        <v>0</v>
      </c>
      <c r="P356" s="30">
        <f t="shared" si="66"/>
        <v>125858</v>
      </c>
      <c r="Q356" s="30">
        <f t="shared" si="66"/>
        <v>125858</v>
      </c>
      <c r="R356" s="30">
        <f t="shared" si="66"/>
        <v>0</v>
      </c>
      <c r="S356" s="30">
        <f t="shared" si="66"/>
        <v>0</v>
      </c>
      <c r="T356" s="30">
        <f t="shared" si="66"/>
        <v>0</v>
      </c>
    </row>
    <row r="357" spans="1:20" s="52" customFormat="1" ht="11.25" customHeight="1">
      <c r="A357" s="69"/>
      <c r="B357" s="69"/>
      <c r="C357" s="70" t="s">
        <v>14</v>
      </c>
      <c r="D357" s="73" t="s">
        <v>152</v>
      </c>
      <c r="E357" s="30">
        <v>9665.67</v>
      </c>
      <c r="F357" s="30">
        <v>9665.67</v>
      </c>
      <c r="G357" s="121">
        <f t="shared" si="61"/>
        <v>1</v>
      </c>
      <c r="H357" s="30">
        <v>9665.67</v>
      </c>
      <c r="I357" s="30">
        <v>0</v>
      </c>
      <c r="J357" s="30">
        <v>9665.67</v>
      </c>
      <c r="K357" s="92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92">
        <v>0</v>
      </c>
      <c r="R357" s="33">
        <v>0</v>
      </c>
      <c r="S357" s="95">
        <v>0</v>
      </c>
      <c r="T357" s="24">
        <v>0</v>
      </c>
    </row>
    <row r="358" spans="1:20" s="52" customFormat="1" ht="92.25" customHeight="1">
      <c r="A358" s="69"/>
      <c r="B358" s="69"/>
      <c r="C358" s="70" t="s">
        <v>92</v>
      </c>
      <c r="D358" s="73" t="s">
        <v>179</v>
      </c>
      <c r="E358" s="30">
        <v>142658</v>
      </c>
      <c r="F358" s="30">
        <v>125858</v>
      </c>
      <c r="G358" s="121">
        <f t="shared" si="61"/>
        <v>0.8822358367564385</v>
      </c>
      <c r="H358" s="30">
        <v>0</v>
      </c>
      <c r="I358" s="30">
        <v>0</v>
      </c>
      <c r="J358" s="30">
        <v>0</v>
      </c>
      <c r="K358" s="92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125858</v>
      </c>
      <c r="Q358" s="30">
        <v>125858</v>
      </c>
      <c r="R358" s="33">
        <v>0</v>
      </c>
      <c r="S358" s="95">
        <v>0</v>
      </c>
      <c r="T358" s="24">
        <v>0</v>
      </c>
    </row>
    <row r="359" spans="1:20" s="52" customFormat="1" ht="20.25" customHeight="1">
      <c r="A359" s="69"/>
      <c r="B359" s="69" t="s">
        <v>94</v>
      </c>
      <c r="C359" s="70"/>
      <c r="D359" s="72" t="s">
        <v>181</v>
      </c>
      <c r="E359" s="30">
        <f aca="true" t="shared" si="67" ref="E359:T359">E360+E361+E362+E363</f>
        <v>229476.33000000002</v>
      </c>
      <c r="F359" s="30">
        <f>F360+F361+F362+F363</f>
        <v>192457.23</v>
      </c>
      <c r="G359" s="121">
        <f t="shared" si="61"/>
        <v>0.8386800939338711</v>
      </c>
      <c r="H359" s="30">
        <f t="shared" si="67"/>
        <v>119144.98000000001</v>
      </c>
      <c r="I359" s="30">
        <f t="shared" si="67"/>
        <v>0</v>
      </c>
      <c r="J359" s="30">
        <f t="shared" si="67"/>
        <v>119144.98000000001</v>
      </c>
      <c r="K359" s="30">
        <f t="shared" si="67"/>
        <v>0</v>
      </c>
      <c r="L359" s="30">
        <f t="shared" si="67"/>
        <v>0</v>
      </c>
      <c r="M359" s="30">
        <f t="shared" si="67"/>
        <v>0</v>
      </c>
      <c r="N359" s="30">
        <f t="shared" si="67"/>
        <v>0</v>
      </c>
      <c r="O359" s="30">
        <f t="shared" si="67"/>
        <v>0</v>
      </c>
      <c r="P359" s="30">
        <f t="shared" si="67"/>
        <v>73312.25</v>
      </c>
      <c r="Q359" s="30">
        <f t="shared" si="67"/>
        <v>73312.25</v>
      </c>
      <c r="R359" s="30">
        <f t="shared" si="67"/>
        <v>0</v>
      </c>
      <c r="S359" s="30">
        <f t="shared" si="67"/>
        <v>0</v>
      </c>
      <c r="T359" s="30">
        <f t="shared" si="67"/>
        <v>0</v>
      </c>
    </row>
    <row r="360" spans="1:20" s="52" customFormat="1" ht="11.25" customHeight="1">
      <c r="A360" s="69"/>
      <c r="B360" s="69"/>
      <c r="C360" s="70" t="s">
        <v>29</v>
      </c>
      <c r="D360" s="73" t="s">
        <v>164</v>
      </c>
      <c r="E360" s="30">
        <v>78000</v>
      </c>
      <c r="F360" s="30">
        <v>72802.32</v>
      </c>
      <c r="G360" s="121">
        <f t="shared" si="61"/>
        <v>0.933363076923077</v>
      </c>
      <c r="H360" s="30">
        <v>72802.32</v>
      </c>
      <c r="I360" s="30">
        <v>0</v>
      </c>
      <c r="J360" s="30">
        <v>72802.32</v>
      </c>
      <c r="K360" s="92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96">
        <v>0</v>
      </c>
      <c r="R360" s="33">
        <v>0</v>
      </c>
      <c r="S360" s="95">
        <v>0</v>
      </c>
      <c r="T360" s="24">
        <v>0</v>
      </c>
    </row>
    <row r="361" spans="1:20" s="52" customFormat="1" ht="20.25" customHeight="1">
      <c r="A361" s="69"/>
      <c r="B361" s="69"/>
      <c r="C361" s="70" t="s">
        <v>37</v>
      </c>
      <c r="D361" s="73" t="s">
        <v>167</v>
      </c>
      <c r="E361" s="30">
        <v>45476.33</v>
      </c>
      <c r="F361" s="30">
        <v>39998.48</v>
      </c>
      <c r="G361" s="121">
        <f t="shared" si="61"/>
        <v>0.879545029249282</v>
      </c>
      <c r="H361" s="30">
        <v>39998.48</v>
      </c>
      <c r="I361" s="30">
        <v>0</v>
      </c>
      <c r="J361" s="30">
        <v>39998.48</v>
      </c>
      <c r="K361" s="92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96">
        <v>0</v>
      </c>
      <c r="R361" s="33">
        <v>0</v>
      </c>
      <c r="S361" s="95">
        <v>0</v>
      </c>
      <c r="T361" s="24">
        <v>0</v>
      </c>
    </row>
    <row r="362" spans="1:20" s="52" customFormat="1" ht="20.25" customHeight="1">
      <c r="A362" s="69"/>
      <c r="B362" s="69"/>
      <c r="C362" s="70" t="s">
        <v>23</v>
      </c>
      <c r="D362" s="73" t="s">
        <v>159</v>
      </c>
      <c r="E362" s="30">
        <v>23000</v>
      </c>
      <c r="F362" s="30">
        <v>6344.18</v>
      </c>
      <c r="G362" s="121">
        <f t="shared" si="61"/>
        <v>0.27583391304347826</v>
      </c>
      <c r="H362" s="30">
        <v>6344.18</v>
      </c>
      <c r="I362" s="30">
        <v>0</v>
      </c>
      <c r="J362" s="30">
        <v>6344.18</v>
      </c>
      <c r="K362" s="92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96">
        <v>0</v>
      </c>
      <c r="R362" s="33">
        <v>0</v>
      </c>
      <c r="S362" s="95">
        <v>0</v>
      </c>
      <c r="T362" s="24">
        <v>0</v>
      </c>
    </row>
    <row r="363" spans="1:20" s="52" customFormat="1" ht="20.25" customHeight="1">
      <c r="A363" s="69"/>
      <c r="B363" s="69"/>
      <c r="C363" s="70" t="s">
        <v>15</v>
      </c>
      <c r="D363" s="73" t="s">
        <v>153</v>
      </c>
      <c r="E363" s="30">
        <v>83000</v>
      </c>
      <c r="F363" s="30">
        <v>73312.25</v>
      </c>
      <c r="G363" s="121">
        <f t="shared" si="61"/>
        <v>0.8832801204819277</v>
      </c>
      <c r="H363" s="30">
        <v>0</v>
      </c>
      <c r="I363" s="30">
        <v>0</v>
      </c>
      <c r="J363" s="30">
        <v>0</v>
      </c>
      <c r="K363" s="92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73312.25</v>
      </c>
      <c r="Q363" s="30">
        <v>73312.25</v>
      </c>
      <c r="R363" s="33">
        <v>0</v>
      </c>
      <c r="S363" s="95">
        <v>0</v>
      </c>
      <c r="T363" s="24">
        <v>0</v>
      </c>
    </row>
    <row r="364" spans="1:20" s="52" customFormat="1" ht="51.75" customHeight="1">
      <c r="A364" s="69"/>
      <c r="B364" s="69" t="s">
        <v>95</v>
      </c>
      <c r="C364" s="70"/>
      <c r="D364" s="72" t="s">
        <v>180</v>
      </c>
      <c r="E364" s="30">
        <f>E365+E366+E367</f>
        <v>44538.020000000004</v>
      </c>
      <c r="F364" s="30">
        <f>F365+F366+F367</f>
        <v>3351.98</v>
      </c>
      <c r="G364" s="121">
        <f t="shared" si="61"/>
        <v>0.07526109153482799</v>
      </c>
      <c r="H364" s="30">
        <f aca="true" t="shared" si="68" ref="H364:T364">H365+H366+H367</f>
        <v>3351.98</v>
      </c>
      <c r="I364" s="30">
        <f t="shared" si="68"/>
        <v>0</v>
      </c>
      <c r="J364" s="30">
        <f t="shared" si="68"/>
        <v>3351.98</v>
      </c>
      <c r="K364" s="30">
        <f t="shared" si="68"/>
        <v>0</v>
      </c>
      <c r="L364" s="30">
        <f t="shared" si="68"/>
        <v>0</v>
      </c>
      <c r="M364" s="30">
        <f t="shared" si="68"/>
        <v>0</v>
      </c>
      <c r="N364" s="30">
        <f t="shared" si="68"/>
        <v>0</v>
      </c>
      <c r="O364" s="30">
        <f t="shared" si="68"/>
        <v>0</v>
      </c>
      <c r="P364" s="30">
        <f t="shared" si="68"/>
        <v>0</v>
      </c>
      <c r="Q364" s="30">
        <f t="shared" si="68"/>
        <v>0</v>
      </c>
      <c r="R364" s="30">
        <f t="shared" si="68"/>
        <v>0</v>
      </c>
      <c r="S364" s="30">
        <f t="shared" si="68"/>
        <v>0</v>
      </c>
      <c r="T364" s="30">
        <f t="shared" si="68"/>
        <v>0</v>
      </c>
    </row>
    <row r="365" spans="1:20" s="52" customFormat="1" ht="20.25" customHeight="1">
      <c r="A365" s="69"/>
      <c r="B365" s="69"/>
      <c r="C365" s="70" t="s">
        <v>22</v>
      </c>
      <c r="D365" s="73" t="s">
        <v>158</v>
      </c>
      <c r="E365" s="30">
        <v>20000</v>
      </c>
      <c r="F365" s="30">
        <v>0</v>
      </c>
      <c r="G365" s="121">
        <f t="shared" si="61"/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</row>
    <row r="366" spans="1:20" s="52" customFormat="1" ht="19.5" customHeight="1">
      <c r="A366" s="69"/>
      <c r="B366" s="69"/>
      <c r="C366" s="70" t="s">
        <v>23</v>
      </c>
      <c r="D366" s="73" t="s">
        <v>159</v>
      </c>
      <c r="E366" s="30">
        <v>20845.02</v>
      </c>
      <c r="F366" s="30">
        <v>0</v>
      </c>
      <c r="G366" s="121">
        <f t="shared" si="61"/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</row>
    <row r="367" spans="1:20" s="52" customFormat="1" ht="11.25" customHeight="1">
      <c r="A367" s="69"/>
      <c r="B367" s="69"/>
      <c r="C367" s="70" t="s">
        <v>14</v>
      </c>
      <c r="D367" s="73" t="s">
        <v>152</v>
      </c>
      <c r="E367" s="30">
        <v>3693</v>
      </c>
      <c r="F367" s="30">
        <v>3351.98</v>
      </c>
      <c r="G367" s="121">
        <f t="shared" si="61"/>
        <v>0.9076577308421337</v>
      </c>
      <c r="H367" s="30">
        <v>3351.98</v>
      </c>
      <c r="I367" s="30">
        <v>0</v>
      </c>
      <c r="J367" s="30">
        <v>3351.98</v>
      </c>
      <c r="K367" s="92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96">
        <v>0</v>
      </c>
      <c r="R367" s="33">
        <v>0</v>
      </c>
      <c r="S367" s="95">
        <v>0</v>
      </c>
      <c r="T367" s="24">
        <v>0</v>
      </c>
    </row>
    <row r="368" spans="1:20" s="52" customFormat="1" ht="11.25" customHeight="1">
      <c r="A368" s="69"/>
      <c r="B368" s="69" t="s">
        <v>96</v>
      </c>
      <c r="C368" s="70"/>
      <c r="D368" s="72" t="s">
        <v>109</v>
      </c>
      <c r="E368" s="30">
        <f>E369+E370+E371+E372+E373+E374+E375+E376+E377+E378+E379+E380+E381+E382</f>
        <v>975857.9999999999</v>
      </c>
      <c r="F368" s="30">
        <f>F369+F370+F371+F372+F373+F374+F375+F376+F377+F378+F379+F380+F381+F382</f>
        <v>947315.4099999999</v>
      </c>
      <c r="G368" s="121">
        <f t="shared" si="61"/>
        <v>0.9707512875848741</v>
      </c>
      <c r="H368" s="30">
        <f aca="true" t="shared" si="69" ref="H368:T368">H369+H370+H371+H372+H373+H374+H375+H376+H377+H378+H379+H380+H381+H382</f>
        <v>825815.4099999999</v>
      </c>
      <c r="I368" s="30">
        <f t="shared" si="69"/>
        <v>672071.2999999999</v>
      </c>
      <c r="J368" s="30">
        <f t="shared" si="69"/>
        <v>145468.81</v>
      </c>
      <c r="K368" s="30">
        <f t="shared" si="69"/>
        <v>0</v>
      </c>
      <c r="L368" s="30">
        <f t="shared" si="69"/>
        <v>8275.3</v>
      </c>
      <c r="M368" s="30">
        <f t="shared" si="69"/>
        <v>0</v>
      </c>
      <c r="N368" s="30">
        <f t="shared" si="69"/>
        <v>0</v>
      </c>
      <c r="O368" s="30">
        <f t="shared" si="69"/>
        <v>0</v>
      </c>
      <c r="P368" s="30">
        <f t="shared" si="69"/>
        <v>121500</v>
      </c>
      <c r="Q368" s="30">
        <f t="shared" si="69"/>
        <v>121500</v>
      </c>
      <c r="R368" s="30">
        <f t="shared" si="69"/>
        <v>11500</v>
      </c>
      <c r="S368" s="30">
        <f t="shared" si="69"/>
        <v>0</v>
      </c>
      <c r="T368" s="30">
        <f t="shared" si="69"/>
        <v>0</v>
      </c>
    </row>
    <row r="369" spans="1:20" s="52" customFormat="1" ht="29.25" customHeight="1">
      <c r="A369" s="69"/>
      <c r="B369" s="69"/>
      <c r="C369" s="70" t="s">
        <v>26</v>
      </c>
      <c r="D369" s="73" t="s">
        <v>160</v>
      </c>
      <c r="E369" s="30">
        <v>8720.6</v>
      </c>
      <c r="F369" s="30">
        <v>8275.3</v>
      </c>
      <c r="G369" s="121">
        <f t="shared" si="61"/>
        <v>0.9489369997477236</v>
      </c>
      <c r="H369" s="30">
        <v>8275.3</v>
      </c>
      <c r="I369" s="30">
        <v>0</v>
      </c>
      <c r="J369" s="30">
        <v>0</v>
      </c>
      <c r="K369" s="92">
        <v>0</v>
      </c>
      <c r="L369" s="30">
        <v>8275.3</v>
      </c>
      <c r="M369" s="30">
        <v>0</v>
      </c>
      <c r="N369" s="30">
        <v>0</v>
      </c>
      <c r="O369" s="30">
        <v>0</v>
      </c>
      <c r="P369" s="30">
        <v>0</v>
      </c>
      <c r="Q369" s="96">
        <v>0</v>
      </c>
      <c r="R369" s="33">
        <v>0</v>
      </c>
      <c r="S369" s="95">
        <v>0</v>
      </c>
      <c r="T369" s="24">
        <v>0</v>
      </c>
    </row>
    <row r="370" spans="1:20" s="52" customFormat="1" ht="19.5" customHeight="1">
      <c r="A370" s="69"/>
      <c r="B370" s="69"/>
      <c r="C370" s="70" t="s">
        <v>27</v>
      </c>
      <c r="D370" s="73" t="s">
        <v>161</v>
      </c>
      <c r="E370" s="30">
        <v>555291.2</v>
      </c>
      <c r="F370" s="30">
        <v>555014.35</v>
      </c>
      <c r="G370" s="121">
        <f t="shared" si="61"/>
        <v>0.9995014327617654</v>
      </c>
      <c r="H370" s="30">
        <v>555014.35</v>
      </c>
      <c r="I370" s="30">
        <v>555014.35</v>
      </c>
      <c r="J370" s="30">
        <v>0</v>
      </c>
      <c r="K370" s="92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96">
        <v>0</v>
      </c>
      <c r="R370" s="33">
        <v>0</v>
      </c>
      <c r="S370" s="95">
        <v>0</v>
      </c>
      <c r="T370" s="24">
        <v>0</v>
      </c>
    </row>
    <row r="371" spans="1:20" s="52" customFormat="1" ht="21" customHeight="1">
      <c r="A371" s="69"/>
      <c r="B371" s="69"/>
      <c r="C371" s="70" t="s">
        <v>28</v>
      </c>
      <c r="D371" s="93" t="s">
        <v>162</v>
      </c>
      <c r="E371" s="30">
        <v>24000</v>
      </c>
      <c r="F371" s="30">
        <v>23673.1</v>
      </c>
      <c r="G371" s="121">
        <f t="shared" si="61"/>
        <v>0.9863791666666666</v>
      </c>
      <c r="H371" s="30">
        <v>23673.1</v>
      </c>
      <c r="I371" s="30">
        <v>23673.1</v>
      </c>
      <c r="J371" s="30">
        <v>0</v>
      </c>
      <c r="K371" s="92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96">
        <v>0</v>
      </c>
      <c r="R371" s="33">
        <v>0</v>
      </c>
      <c r="S371" s="95">
        <v>0</v>
      </c>
      <c r="T371" s="24">
        <v>0</v>
      </c>
    </row>
    <row r="372" spans="1:20" s="52" customFormat="1" ht="29.25" customHeight="1">
      <c r="A372" s="69"/>
      <c r="B372" s="69"/>
      <c r="C372" s="70" t="s">
        <v>19</v>
      </c>
      <c r="D372" s="93" t="s">
        <v>155</v>
      </c>
      <c r="E372" s="30">
        <v>89610</v>
      </c>
      <c r="F372" s="30">
        <v>79137.45</v>
      </c>
      <c r="G372" s="121">
        <f t="shared" si="61"/>
        <v>0.8831319049213258</v>
      </c>
      <c r="H372" s="30">
        <v>79137.45</v>
      </c>
      <c r="I372" s="30">
        <v>79137.45</v>
      </c>
      <c r="J372" s="30">
        <v>0</v>
      </c>
      <c r="K372" s="34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96">
        <v>0</v>
      </c>
      <c r="R372" s="33">
        <v>0</v>
      </c>
      <c r="S372" s="95">
        <v>0</v>
      </c>
      <c r="T372" s="24">
        <v>0</v>
      </c>
    </row>
    <row r="373" spans="1:20" s="52" customFormat="1" ht="21" customHeight="1">
      <c r="A373" s="69"/>
      <c r="B373" s="69"/>
      <c r="C373" s="70" t="s">
        <v>20</v>
      </c>
      <c r="D373" s="93" t="s">
        <v>156</v>
      </c>
      <c r="E373" s="30">
        <v>14421</v>
      </c>
      <c r="F373" s="30">
        <v>11926.4</v>
      </c>
      <c r="G373" s="121">
        <f t="shared" si="61"/>
        <v>0.8270161569932737</v>
      </c>
      <c r="H373" s="30">
        <v>11926.4</v>
      </c>
      <c r="I373" s="30">
        <v>11926.4</v>
      </c>
      <c r="J373" s="30">
        <v>0</v>
      </c>
      <c r="K373" s="92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96">
        <v>0</v>
      </c>
      <c r="R373" s="33">
        <v>0</v>
      </c>
      <c r="S373" s="95">
        <v>0</v>
      </c>
      <c r="T373" s="24">
        <v>0</v>
      </c>
    </row>
    <row r="374" spans="1:20" s="52" customFormat="1" ht="20.25" customHeight="1">
      <c r="A374" s="69"/>
      <c r="B374" s="69"/>
      <c r="C374" s="70" t="s">
        <v>21</v>
      </c>
      <c r="D374" s="73" t="s">
        <v>157</v>
      </c>
      <c r="E374" s="30">
        <v>3000</v>
      </c>
      <c r="F374" s="30">
        <v>2320</v>
      </c>
      <c r="G374" s="121">
        <f t="shared" si="61"/>
        <v>0.7733333333333333</v>
      </c>
      <c r="H374" s="30">
        <v>2320</v>
      </c>
      <c r="I374" s="30">
        <v>2320</v>
      </c>
      <c r="J374" s="30">
        <v>0</v>
      </c>
      <c r="K374" s="92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96">
        <v>0</v>
      </c>
      <c r="R374" s="33">
        <v>0</v>
      </c>
      <c r="S374" s="95">
        <v>0</v>
      </c>
      <c r="T374" s="24">
        <v>0</v>
      </c>
    </row>
    <row r="375" spans="1:20" s="52" customFormat="1" ht="19.5" customHeight="1">
      <c r="A375" s="69"/>
      <c r="B375" s="69"/>
      <c r="C375" s="70" t="s">
        <v>22</v>
      </c>
      <c r="D375" s="73" t="s">
        <v>158</v>
      </c>
      <c r="E375" s="30">
        <v>82700</v>
      </c>
      <c r="F375" s="30">
        <v>80006.73</v>
      </c>
      <c r="G375" s="121">
        <f t="shared" si="61"/>
        <v>0.9674332527206772</v>
      </c>
      <c r="H375" s="30">
        <v>80006.73</v>
      </c>
      <c r="I375" s="30">
        <v>0</v>
      </c>
      <c r="J375" s="30">
        <v>80006.73</v>
      </c>
      <c r="K375" s="92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96">
        <v>0</v>
      </c>
      <c r="R375" s="33">
        <v>0</v>
      </c>
      <c r="S375" s="95">
        <v>0</v>
      </c>
      <c r="T375" s="24">
        <v>0</v>
      </c>
    </row>
    <row r="376" spans="1:20" s="52" customFormat="1" ht="19.5" customHeight="1">
      <c r="A376" s="69"/>
      <c r="B376" s="69"/>
      <c r="C376" s="70" t="s">
        <v>23</v>
      </c>
      <c r="D376" s="73" t="s">
        <v>159</v>
      </c>
      <c r="E376" s="30">
        <v>11787.38</v>
      </c>
      <c r="F376" s="30">
        <v>8078.26</v>
      </c>
      <c r="G376" s="121">
        <f t="shared" si="61"/>
        <v>0.6853312610605581</v>
      </c>
      <c r="H376" s="30">
        <v>8078.26</v>
      </c>
      <c r="I376" s="30">
        <v>0</v>
      </c>
      <c r="J376" s="30">
        <v>8078.26</v>
      </c>
      <c r="K376" s="92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96">
        <v>0</v>
      </c>
      <c r="R376" s="33">
        <v>0</v>
      </c>
      <c r="S376" s="95">
        <v>0</v>
      </c>
      <c r="T376" s="24">
        <v>0</v>
      </c>
    </row>
    <row r="377" spans="1:20" s="52" customFormat="1" ht="11.25" customHeight="1">
      <c r="A377" s="69"/>
      <c r="B377" s="69"/>
      <c r="C377" s="70" t="s">
        <v>14</v>
      </c>
      <c r="D377" s="73" t="s">
        <v>152</v>
      </c>
      <c r="E377" s="30">
        <v>35000</v>
      </c>
      <c r="F377" s="30">
        <v>27556</v>
      </c>
      <c r="G377" s="121">
        <f t="shared" si="61"/>
        <v>0.7873142857142857</v>
      </c>
      <c r="H377" s="30">
        <v>27556</v>
      </c>
      <c r="I377" s="30">
        <v>0</v>
      </c>
      <c r="J377" s="30">
        <v>27556</v>
      </c>
      <c r="K377" s="92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96">
        <v>0</v>
      </c>
      <c r="R377" s="33">
        <v>0</v>
      </c>
      <c r="S377" s="95">
        <v>0</v>
      </c>
      <c r="T377" s="24">
        <v>0</v>
      </c>
    </row>
    <row r="378" spans="1:20" s="52" customFormat="1" ht="28.5" customHeight="1">
      <c r="A378" s="69"/>
      <c r="B378" s="69"/>
      <c r="C378" s="74" t="s">
        <v>33</v>
      </c>
      <c r="D378" s="73" t="s">
        <v>165</v>
      </c>
      <c r="E378" s="30">
        <v>23712.62</v>
      </c>
      <c r="F378" s="30">
        <v>23712.62</v>
      </c>
      <c r="G378" s="121">
        <f t="shared" si="61"/>
        <v>1</v>
      </c>
      <c r="H378" s="30">
        <v>23712.62</v>
      </c>
      <c r="I378" s="30">
        <v>0</v>
      </c>
      <c r="J378" s="30">
        <v>23712.62</v>
      </c>
      <c r="K378" s="92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96">
        <v>0</v>
      </c>
      <c r="R378" s="33">
        <v>0</v>
      </c>
      <c r="S378" s="95">
        <v>0</v>
      </c>
      <c r="T378" s="24">
        <v>0</v>
      </c>
    </row>
    <row r="379" spans="1:20" s="52" customFormat="1" ht="39" customHeight="1">
      <c r="A379" s="69"/>
      <c r="B379" s="69"/>
      <c r="C379" s="74" t="s">
        <v>212</v>
      </c>
      <c r="D379" s="73" t="s">
        <v>213</v>
      </c>
      <c r="E379" s="30">
        <v>6115.2</v>
      </c>
      <c r="F379" s="30">
        <v>6115.2</v>
      </c>
      <c r="G379" s="121">
        <f t="shared" si="61"/>
        <v>1</v>
      </c>
      <c r="H379" s="30">
        <v>6115.2</v>
      </c>
      <c r="I379" s="30">
        <v>0</v>
      </c>
      <c r="J379" s="30">
        <v>6115.2</v>
      </c>
      <c r="K379" s="92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96">
        <v>0</v>
      </c>
      <c r="R379" s="33">
        <v>0</v>
      </c>
      <c r="S379" s="95">
        <v>0</v>
      </c>
      <c r="T379" s="24">
        <v>0</v>
      </c>
    </row>
    <row r="380" spans="1:20" s="52" customFormat="1" ht="19.5" customHeight="1">
      <c r="A380" s="69"/>
      <c r="B380" s="69"/>
      <c r="C380" s="74" t="s">
        <v>99</v>
      </c>
      <c r="D380" s="88" t="s">
        <v>153</v>
      </c>
      <c r="E380" s="30">
        <v>8000</v>
      </c>
      <c r="F380" s="30">
        <v>8000</v>
      </c>
      <c r="G380" s="121">
        <f t="shared" si="61"/>
        <v>1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8000</v>
      </c>
      <c r="Q380" s="30">
        <v>8000</v>
      </c>
      <c r="R380" s="30">
        <v>8000</v>
      </c>
      <c r="S380" s="30">
        <v>0</v>
      </c>
      <c r="T380" s="30">
        <v>0</v>
      </c>
    </row>
    <row r="381" spans="1:20" s="52" customFormat="1" ht="19.5" customHeight="1">
      <c r="A381" s="69"/>
      <c r="B381" s="69"/>
      <c r="C381" s="74" t="s">
        <v>100</v>
      </c>
      <c r="D381" s="88" t="s">
        <v>153</v>
      </c>
      <c r="E381" s="30">
        <v>3500</v>
      </c>
      <c r="F381" s="30">
        <v>3500</v>
      </c>
      <c r="G381" s="121">
        <f t="shared" si="61"/>
        <v>1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3500</v>
      </c>
      <c r="Q381" s="30">
        <v>3500</v>
      </c>
      <c r="R381" s="30">
        <v>3500</v>
      </c>
      <c r="S381" s="30">
        <v>0</v>
      </c>
      <c r="T381" s="30">
        <v>0</v>
      </c>
    </row>
    <row r="382" spans="1:20" s="52" customFormat="1" ht="28.5" customHeight="1">
      <c r="A382" s="69"/>
      <c r="B382" s="69"/>
      <c r="C382" s="74" t="s">
        <v>34</v>
      </c>
      <c r="D382" s="88" t="s">
        <v>166</v>
      </c>
      <c r="E382" s="30">
        <v>110000</v>
      </c>
      <c r="F382" s="30">
        <v>110000</v>
      </c>
      <c r="G382" s="121">
        <f t="shared" si="61"/>
        <v>1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110000</v>
      </c>
      <c r="Q382" s="30">
        <v>110000</v>
      </c>
      <c r="R382" s="30">
        <v>0</v>
      </c>
      <c r="S382" s="30">
        <v>0</v>
      </c>
      <c r="T382" s="30">
        <v>0</v>
      </c>
    </row>
    <row r="383" spans="1:20" s="52" customFormat="1" ht="36" customHeight="1">
      <c r="A383" s="69" t="s">
        <v>97</v>
      </c>
      <c r="B383" s="69"/>
      <c r="C383" s="70"/>
      <c r="D383" s="72" t="s">
        <v>149</v>
      </c>
      <c r="E383" s="30">
        <f>E384+E389+E391+E393</f>
        <v>1851724</v>
      </c>
      <c r="F383" s="30">
        <f>F384+F389+F391+F393</f>
        <v>626439.89</v>
      </c>
      <c r="G383" s="121">
        <f t="shared" si="61"/>
        <v>0.33830089689392157</v>
      </c>
      <c r="H383" s="30">
        <f aca="true" t="shared" si="70" ref="H383:T383">H384+H389+H391+H393</f>
        <v>350569.95</v>
      </c>
      <c r="I383" s="30">
        <f t="shared" si="70"/>
        <v>0</v>
      </c>
      <c r="J383" s="30">
        <f t="shared" si="70"/>
        <v>0</v>
      </c>
      <c r="K383" s="30">
        <f t="shared" si="70"/>
        <v>350569.95</v>
      </c>
      <c r="L383" s="30">
        <f t="shared" si="70"/>
        <v>0</v>
      </c>
      <c r="M383" s="30">
        <f t="shared" si="70"/>
        <v>0</v>
      </c>
      <c r="N383" s="30">
        <f t="shared" si="70"/>
        <v>0</v>
      </c>
      <c r="O383" s="30">
        <f t="shared" si="70"/>
        <v>0</v>
      </c>
      <c r="P383" s="30">
        <f t="shared" si="70"/>
        <v>275869.94</v>
      </c>
      <c r="Q383" s="30">
        <f t="shared" si="70"/>
        <v>275869.94</v>
      </c>
      <c r="R383" s="30">
        <f t="shared" si="70"/>
        <v>199064.37</v>
      </c>
      <c r="S383" s="30">
        <f t="shared" si="70"/>
        <v>0</v>
      </c>
      <c r="T383" s="30">
        <f t="shared" si="70"/>
        <v>0</v>
      </c>
    </row>
    <row r="384" spans="1:20" s="52" customFormat="1" ht="27.75" customHeight="1">
      <c r="A384" s="69"/>
      <c r="B384" s="69" t="s">
        <v>98</v>
      </c>
      <c r="C384" s="70"/>
      <c r="D384" s="72" t="s">
        <v>150</v>
      </c>
      <c r="E384" s="30">
        <f>E385+E386+E387+E388</f>
        <v>942300</v>
      </c>
      <c r="F384" s="30">
        <f>F385+F386+F387+F388</f>
        <v>220968.47</v>
      </c>
      <c r="G384" s="121">
        <f t="shared" si="61"/>
        <v>0.23449906611482543</v>
      </c>
      <c r="H384" s="30">
        <f aca="true" t="shared" si="71" ref="H384:T384">H385+H386+H387+H388</f>
        <v>0</v>
      </c>
      <c r="I384" s="30">
        <f t="shared" si="71"/>
        <v>0</v>
      </c>
      <c r="J384" s="30">
        <f t="shared" si="71"/>
        <v>0</v>
      </c>
      <c r="K384" s="30">
        <f t="shared" si="71"/>
        <v>0</v>
      </c>
      <c r="L384" s="30">
        <f t="shared" si="71"/>
        <v>0</v>
      </c>
      <c r="M384" s="30">
        <f t="shared" si="71"/>
        <v>0</v>
      </c>
      <c r="N384" s="30">
        <f t="shared" si="71"/>
        <v>0</v>
      </c>
      <c r="O384" s="30">
        <f t="shared" si="71"/>
        <v>0</v>
      </c>
      <c r="P384" s="30">
        <f t="shared" si="71"/>
        <v>220968.47</v>
      </c>
      <c r="Q384" s="30">
        <f t="shared" si="71"/>
        <v>220968.47</v>
      </c>
      <c r="R384" s="30">
        <f t="shared" si="71"/>
        <v>182594.37</v>
      </c>
      <c r="S384" s="30">
        <f t="shared" si="71"/>
        <v>0</v>
      </c>
      <c r="T384" s="30">
        <f t="shared" si="71"/>
        <v>0</v>
      </c>
    </row>
    <row r="385" spans="1:20" s="52" customFormat="1" ht="20.25" customHeight="1">
      <c r="A385" s="69"/>
      <c r="B385" s="69"/>
      <c r="C385" s="70" t="s">
        <v>15</v>
      </c>
      <c r="D385" s="73" t="s">
        <v>153</v>
      </c>
      <c r="E385" s="30">
        <v>10000</v>
      </c>
      <c r="F385" s="30">
        <v>8831.39</v>
      </c>
      <c r="G385" s="121">
        <f t="shared" si="61"/>
        <v>0.8831389999999999</v>
      </c>
      <c r="H385" s="92">
        <v>0</v>
      </c>
      <c r="I385" s="30">
        <v>0</v>
      </c>
      <c r="J385" s="30">
        <v>0</v>
      </c>
      <c r="K385" s="92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8831.39</v>
      </c>
      <c r="Q385" s="30">
        <v>8831.39</v>
      </c>
      <c r="R385" s="33">
        <v>0</v>
      </c>
      <c r="S385" s="95">
        <v>0</v>
      </c>
      <c r="T385" s="24">
        <v>0</v>
      </c>
    </row>
    <row r="386" spans="1:20" s="52" customFormat="1" ht="20.25" customHeight="1">
      <c r="A386" s="69"/>
      <c r="B386" s="69"/>
      <c r="C386" s="70" t="s">
        <v>99</v>
      </c>
      <c r="D386" s="73" t="s">
        <v>153</v>
      </c>
      <c r="E386" s="30">
        <v>500000</v>
      </c>
      <c r="F386" s="30">
        <v>102465.72</v>
      </c>
      <c r="G386" s="121">
        <f t="shared" si="61"/>
        <v>0.20493144</v>
      </c>
      <c r="H386" s="92">
        <v>0</v>
      </c>
      <c r="I386" s="30">
        <v>0</v>
      </c>
      <c r="J386" s="30">
        <v>0</v>
      </c>
      <c r="K386" s="92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102465.72</v>
      </c>
      <c r="Q386" s="30">
        <v>102465.72</v>
      </c>
      <c r="R386" s="30">
        <v>102465.72</v>
      </c>
      <c r="S386" s="95">
        <v>0</v>
      </c>
      <c r="T386" s="24">
        <v>0</v>
      </c>
    </row>
    <row r="387" spans="1:20" s="52" customFormat="1" ht="20.25" customHeight="1">
      <c r="A387" s="69"/>
      <c r="B387" s="69"/>
      <c r="C387" s="70" t="s">
        <v>100</v>
      </c>
      <c r="D387" s="73" t="s">
        <v>153</v>
      </c>
      <c r="E387" s="30">
        <v>402000</v>
      </c>
      <c r="F387" s="30">
        <v>80128.65</v>
      </c>
      <c r="G387" s="121">
        <f t="shared" si="61"/>
        <v>0.19932499999999997</v>
      </c>
      <c r="H387" s="92">
        <v>0</v>
      </c>
      <c r="I387" s="30">
        <v>0</v>
      </c>
      <c r="J387" s="30">
        <v>0</v>
      </c>
      <c r="K387" s="92">
        <v>0</v>
      </c>
      <c r="L387" s="30">
        <v>0</v>
      </c>
      <c r="M387" s="30">
        <v>0</v>
      </c>
      <c r="N387" s="30">
        <v>0</v>
      </c>
      <c r="O387" s="30"/>
      <c r="P387" s="30">
        <v>80128.65</v>
      </c>
      <c r="Q387" s="30">
        <v>80128.65</v>
      </c>
      <c r="R387" s="30">
        <v>80128.65</v>
      </c>
      <c r="S387" s="95">
        <v>0</v>
      </c>
      <c r="T387" s="24">
        <v>0</v>
      </c>
    </row>
    <row r="388" spans="1:20" s="52" customFormat="1" ht="30.75" customHeight="1">
      <c r="A388" s="69"/>
      <c r="B388" s="69"/>
      <c r="C388" s="70" t="s">
        <v>34</v>
      </c>
      <c r="D388" s="73" t="s">
        <v>166</v>
      </c>
      <c r="E388" s="30">
        <v>30300</v>
      </c>
      <c r="F388" s="30">
        <v>29542.71</v>
      </c>
      <c r="G388" s="121">
        <f t="shared" si="61"/>
        <v>0.9750069306930693</v>
      </c>
      <c r="H388" s="34">
        <v>0</v>
      </c>
      <c r="I388" s="30">
        <v>0</v>
      </c>
      <c r="J388" s="30">
        <v>0</v>
      </c>
      <c r="K388" s="92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29542.71</v>
      </c>
      <c r="Q388" s="30">
        <v>29542.71</v>
      </c>
      <c r="R388" s="33">
        <v>0</v>
      </c>
      <c r="S388" s="95">
        <v>0</v>
      </c>
      <c r="T388" s="24">
        <v>0</v>
      </c>
    </row>
    <row r="389" spans="1:20" s="52" customFormat="1" ht="11.25" customHeight="1">
      <c r="A389" s="69"/>
      <c r="B389" s="69" t="s">
        <v>101</v>
      </c>
      <c r="C389" s="70"/>
      <c r="D389" s="72" t="s">
        <v>151</v>
      </c>
      <c r="E389" s="30">
        <f>E390</f>
        <v>303600</v>
      </c>
      <c r="F389" s="30">
        <f>F390</f>
        <v>303245.95</v>
      </c>
      <c r="G389" s="121">
        <f t="shared" si="61"/>
        <v>0.9988338274044796</v>
      </c>
      <c r="H389" s="34">
        <f aca="true" t="shared" si="72" ref="H389:T389">H390</f>
        <v>303245.95</v>
      </c>
      <c r="I389" s="30">
        <f t="shared" si="72"/>
        <v>0</v>
      </c>
      <c r="J389" s="30">
        <f t="shared" si="72"/>
        <v>0</v>
      </c>
      <c r="K389" s="30">
        <f t="shared" si="72"/>
        <v>303245.95</v>
      </c>
      <c r="L389" s="30">
        <f t="shared" si="72"/>
        <v>0</v>
      </c>
      <c r="M389" s="30">
        <f t="shared" si="72"/>
        <v>0</v>
      </c>
      <c r="N389" s="30">
        <f t="shared" si="72"/>
        <v>0</v>
      </c>
      <c r="O389" s="30">
        <f t="shared" si="72"/>
        <v>0</v>
      </c>
      <c r="P389" s="30">
        <f t="shared" si="72"/>
        <v>0</v>
      </c>
      <c r="Q389" s="30">
        <f t="shared" si="72"/>
        <v>0</v>
      </c>
      <c r="R389" s="30">
        <f t="shared" si="72"/>
        <v>0</v>
      </c>
      <c r="S389" s="30">
        <f t="shared" si="72"/>
        <v>0</v>
      </c>
      <c r="T389" s="30">
        <f t="shared" si="72"/>
        <v>0</v>
      </c>
    </row>
    <row r="390" spans="1:20" s="52" customFormat="1" ht="37.5" customHeight="1">
      <c r="A390" s="69"/>
      <c r="B390" s="69"/>
      <c r="C390" s="70" t="s">
        <v>102</v>
      </c>
      <c r="D390" s="73" t="s">
        <v>187</v>
      </c>
      <c r="E390" s="30">
        <v>303600</v>
      </c>
      <c r="F390" s="30">
        <v>303245.95</v>
      </c>
      <c r="G390" s="121">
        <f t="shared" si="61"/>
        <v>0.9988338274044796</v>
      </c>
      <c r="H390" s="30">
        <v>303245.95</v>
      </c>
      <c r="I390" s="30">
        <v>0</v>
      </c>
      <c r="J390" s="30">
        <v>0</v>
      </c>
      <c r="K390" s="30">
        <v>303245.95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96">
        <v>0</v>
      </c>
      <c r="R390" s="33">
        <v>0</v>
      </c>
      <c r="S390" s="95">
        <v>0</v>
      </c>
      <c r="T390" s="24">
        <v>0</v>
      </c>
    </row>
    <row r="391" spans="1:20" s="52" customFormat="1" ht="19.5" customHeight="1">
      <c r="A391" s="69"/>
      <c r="B391" s="69" t="s">
        <v>268</v>
      </c>
      <c r="C391" s="70"/>
      <c r="D391" s="89" t="s">
        <v>280</v>
      </c>
      <c r="E391" s="30">
        <f>E392</f>
        <v>23500</v>
      </c>
      <c r="F391" s="30">
        <f>F392</f>
        <v>23431.47</v>
      </c>
      <c r="G391" s="121">
        <f t="shared" si="61"/>
        <v>0.9970838297872341</v>
      </c>
      <c r="H391" s="30">
        <f aca="true" t="shared" si="73" ref="H391:T391">H392</f>
        <v>0</v>
      </c>
      <c r="I391" s="30">
        <f t="shared" si="73"/>
        <v>0</v>
      </c>
      <c r="J391" s="30">
        <f t="shared" si="73"/>
        <v>0</v>
      </c>
      <c r="K391" s="30">
        <f t="shared" si="73"/>
        <v>0</v>
      </c>
      <c r="L391" s="30">
        <f t="shared" si="73"/>
        <v>0</v>
      </c>
      <c r="M391" s="30">
        <f t="shared" si="73"/>
        <v>0</v>
      </c>
      <c r="N391" s="30">
        <f t="shared" si="73"/>
        <v>0</v>
      </c>
      <c r="O391" s="30">
        <f t="shared" si="73"/>
        <v>0</v>
      </c>
      <c r="P391" s="30">
        <f t="shared" si="73"/>
        <v>23431.47</v>
      </c>
      <c r="Q391" s="30">
        <f t="shared" si="73"/>
        <v>23431.47</v>
      </c>
      <c r="R391" s="30">
        <f t="shared" si="73"/>
        <v>0</v>
      </c>
      <c r="S391" s="30">
        <f t="shared" si="73"/>
        <v>0</v>
      </c>
      <c r="T391" s="30">
        <f t="shared" si="73"/>
        <v>0</v>
      </c>
    </row>
    <row r="392" spans="1:20" s="52" customFormat="1" ht="20.25" customHeight="1">
      <c r="A392" s="69"/>
      <c r="B392" s="69"/>
      <c r="C392" s="70" t="s">
        <v>15</v>
      </c>
      <c r="D392" s="73" t="s">
        <v>153</v>
      </c>
      <c r="E392" s="30">
        <v>23500</v>
      </c>
      <c r="F392" s="30">
        <v>23431.47</v>
      </c>
      <c r="G392" s="121">
        <f t="shared" si="61"/>
        <v>0.9970838297872341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23431.47</v>
      </c>
      <c r="Q392" s="30">
        <v>23431.47</v>
      </c>
      <c r="R392" s="30">
        <v>0</v>
      </c>
      <c r="S392" s="30">
        <v>0</v>
      </c>
      <c r="T392" s="30">
        <v>0</v>
      </c>
    </row>
    <row r="393" spans="1:20" s="52" customFormat="1" ht="11.25" customHeight="1">
      <c r="A393" s="69"/>
      <c r="B393" s="69" t="s">
        <v>103</v>
      </c>
      <c r="C393" s="70"/>
      <c r="D393" s="72" t="s">
        <v>109</v>
      </c>
      <c r="E393" s="30">
        <f>E394+E395+E396+E397+E398</f>
        <v>582324</v>
      </c>
      <c r="F393" s="30">
        <f>F394+F395+F396+F397+F398</f>
        <v>78794</v>
      </c>
      <c r="G393" s="121">
        <f t="shared" si="61"/>
        <v>0.1353095527575714</v>
      </c>
      <c r="H393" s="30">
        <f aca="true" t="shared" si="74" ref="H393:T393">H394+H395+H396+H397+H398</f>
        <v>47324</v>
      </c>
      <c r="I393" s="30">
        <f t="shared" si="74"/>
        <v>0</v>
      </c>
      <c r="J393" s="30">
        <f t="shared" si="74"/>
        <v>0</v>
      </c>
      <c r="K393" s="30">
        <f t="shared" si="74"/>
        <v>47324</v>
      </c>
      <c r="L393" s="30">
        <f t="shared" si="74"/>
        <v>0</v>
      </c>
      <c r="M393" s="30">
        <f t="shared" si="74"/>
        <v>0</v>
      </c>
      <c r="N393" s="30">
        <f t="shared" si="74"/>
        <v>0</v>
      </c>
      <c r="O393" s="30">
        <f t="shared" si="74"/>
        <v>0</v>
      </c>
      <c r="P393" s="30">
        <f t="shared" si="74"/>
        <v>31470</v>
      </c>
      <c r="Q393" s="30">
        <f t="shared" si="74"/>
        <v>31470</v>
      </c>
      <c r="R393" s="30">
        <f t="shared" si="74"/>
        <v>16470</v>
      </c>
      <c r="S393" s="30">
        <f t="shared" si="74"/>
        <v>0</v>
      </c>
      <c r="T393" s="30">
        <f t="shared" si="74"/>
        <v>0</v>
      </c>
    </row>
    <row r="394" spans="1:20" s="52" customFormat="1" ht="55.5" customHeight="1">
      <c r="A394" s="69"/>
      <c r="B394" s="69"/>
      <c r="C394" s="70" t="s">
        <v>74</v>
      </c>
      <c r="D394" s="93" t="s">
        <v>176</v>
      </c>
      <c r="E394" s="30">
        <v>33524</v>
      </c>
      <c r="F394" s="30">
        <v>33524</v>
      </c>
      <c r="G394" s="121">
        <f t="shared" si="61"/>
        <v>1</v>
      </c>
      <c r="H394" s="30">
        <v>33524</v>
      </c>
      <c r="I394" s="30">
        <v>0</v>
      </c>
      <c r="J394" s="30">
        <v>0</v>
      </c>
      <c r="K394" s="30">
        <v>33524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96">
        <v>0</v>
      </c>
      <c r="R394" s="33">
        <v>0</v>
      </c>
      <c r="S394" s="95">
        <v>0</v>
      </c>
      <c r="T394" s="24">
        <v>0</v>
      </c>
    </row>
    <row r="395" spans="1:20" s="52" customFormat="1" ht="82.5" customHeight="1">
      <c r="A395" s="69"/>
      <c r="B395" s="69"/>
      <c r="C395" s="74" t="s">
        <v>53</v>
      </c>
      <c r="D395" s="103" t="s">
        <v>171</v>
      </c>
      <c r="E395" s="30">
        <v>13800</v>
      </c>
      <c r="F395" s="30">
        <v>13800</v>
      </c>
      <c r="G395" s="121">
        <f t="shared" si="61"/>
        <v>1</v>
      </c>
      <c r="H395" s="30">
        <v>13800</v>
      </c>
      <c r="I395" s="30">
        <v>0</v>
      </c>
      <c r="J395" s="30">
        <v>0</v>
      </c>
      <c r="K395" s="30">
        <v>13800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96">
        <v>0</v>
      </c>
      <c r="R395" s="33">
        <v>0</v>
      </c>
      <c r="S395" s="95">
        <v>0</v>
      </c>
      <c r="T395" s="24">
        <v>0</v>
      </c>
    </row>
    <row r="396" spans="1:20" s="52" customFormat="1" ht="19.5" customHeight="1">
      <c r="A396" s="69"/>
      <c r="B396" s="69"/>
      <c r="C396" s="74" t="s">
        <v>99</v>
      </c>
      <c r="D396" s="73" t="s">
        <v>153</v>
      </c>
      <c r="E396" s="30">
        <v>200000</v>
      </c>
      <c r="F396" s="30">
        <v>0</v>
      </c>
      <c r="G396" s="121">
        <f t="shared" si="61"/>
        <v>0</v>
      </c>
      <c r="H396" s="92">
        <v>0</v>
      </c>
      <c r="I396" s="30">
        <v>0</v>
      </c>
      <c r="J396" s="30">
        <v>0</v>
      </c>
      <c r="K396" s="92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92">
        <v>0</v>
      </c>
      <c r="R396" s="30">
        <v>0</v>
      </c>
      <c r="S396" s="95">
        <v>0</v>
      </c>
      <c r="T396" s="24">
        <v>0</v>
      </c>
    </row>
    <row r="397" spans="1:20" s="52" customFormat="1" ht="20.25" customHeight="1">
      <c r="A397" s="69"/>
      <c r="B397" s="69"/>
      <c r="C397" s="74" t="s">
        <v>100</v>
      </c>
      <c r="D397" s="73" t="s">
        <v>153</v>
      </c>
      <c r="E397" s="30">
        <v>320000</v>
      </c>
      <c r="F397" s="30">
        <v>16470</v>
      </c>
      <c r="G397" s="121">
        <f t="shared" si="61"/>
        <v>0.05146875</v>
      </c>
      <c r="H397" s="92">
        <v>0</v>
      </c>
      <c r="I397" s="30">
        <v>0</v>
      </c>
      <c r="J397" s="30">
        <v>0</v>
      </c>
      <c r="K397" s="92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16470</v>
      </c>
      <c r="Q397" s="30">
        <v>16470</v>
      </c>
      <c r="R397" s="30">
        <v>16470</v>
      </c>
      <c r="S397" s="95">
        <v>0</v>
      </c>
      <c r="T397" s="24">
        <v>0</v>
      </c>
    </row>
    <row r="398" spans="1:20" s="52" customFormat="1" ht="28.5" customHeight="1">
      <c r="A398" s="69"/>
      <c r="B398" s="69"/>
      <c r="C398" s="74" t="s">
        <v>34</v>
      </c>
      <c r="D398" s="73" t="s">
        <v>166</v>
      </c>
      <c r="E398" s="30">
        <v>15000</v>
      </c>
      <c r="F398" s="30">
        <v>15000</v>
      </c>
      <c r="G398" s="121">
        <f t="shared" si="61"/>
        <v>1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15000</v>
      </c>
      <c r="Q398" s="30">
        <v>15000</v>
      </c>
      <c r="R398" s="30">
        <v>0</v>
      </c>
      <c r="S398" s="30">
        <v>0</v>
      </c>
      <c r="T398" s="30">
        <v>0</v>
      </c>
    </row>
    <row r="399" spans="1:20" s="18" customFormat="1" ht="18" customHeight="1">
      <c r="A399" s="69" t="s">
        <v>104</v>
      </c>
      <c r="B399" s="69"/>
      <c r="C399" s="70"/>
      <c r="D399" s="72" t="s">
        <v>239</v>
      </c>
      <c r="E399" s="30">
        <f>E400+E403</f>
        <v>207376</v>
      </c>
      <c r="F399" s="30">
        <f>F400+F403</f>
        <v>149793.72999999998</v>
      </c>
      <c r="G399" s="121">
        <f t="shared" si="61"/>
        <v>0.7223291509142812</v>
      </c>
      <c r="H399" s="30">
        <f aca="true" t="shared" si="75" ref="H399:T399">H400+H403</f>
        <v>89087.34</v>
      </c>
      <c r="I399" s="30">
        <f t="shared" si="75"/>
        <v>11400</v>
      </c>
      <c r="J399" s="30">
        <f t="shared" si="75"/>
        <v>46099.69</v>
      </c>
      <c r="K399" s="30">
        <f t="shared" si="75"/>
        <v>31587.649999999998</v>
      </c>
      <c r="L399" s="30">
        <f t="shared" si="75"/>
        <v>0</v>
      </c>
      <c r="M399" s="30">
        <f t="shared" si="75"/>
        <v>0</v>
      </c>
      <c r="N399" s="30">
        <f t="shared" si="75"/>
        <v>0</v>
      </c>
      <c r="O399" s="30">
        <f t="shared" si="75"/>
        <v>0</v>
      </c>
      <c r="P399" s="30">
        <f t="shared" si="75"/>
        <v>60706.39</v>
      </c>
      <c r="Q399" s="30">
        <f t="shared" si="75"/>
        <v>60706.39</v>
      </c>
      <c r="R399" s="30">
        <f t="shared" si="75"/>
        <v>50706.39</v>
      </c>
      <c r="S399" s="30">
        <f t="shared" si="75"/>
        <v>0</v>
      </c>
      <c r="T399" s="30">
        <f t="shared" si="75"/>
        <v>0</v>
      </c>
    </row>
    <row r="400" spans="1:20" s="18" customFormat="1" ht="11.25" customHeight="1">
      <c r="A400" s="69"/>
      <c r="B400" s="69" t="s">
        <v>269</v>
      </c>
      <c r="C400" s="74"/>
      <c r="D400" s="89" t="s">
        <v>281</v>
      </c>
      <c r="E400" s="30">
        <f>E401+E402</f>
        <v>11000</v>
      </c>
      <c r="F400" s="30">
        <f>F401+F402</f>
        <v>10000</v>
      </c>
      <c r="G400" s="121">
        <f t="shared" si="61"/>
        <v>0.9090909090909091</v>
      </c>
      <c r="H400" s="30">
        <f aca="true" t="shared" si="76" ref="H400:T400">H401+H402</f>
        <v>0</v>
      </c>
      <c r="I400" s="30">
        <f t="shared" si="76"/>
        <v>0</v>
      </c>
      <c r="J400" s="30">
        <f t="shared" si="76"/>
        <v>0</v>
      </c>
      <c r="K400" s="30">
        <f t="shared" si="76"/>
        <v>0</v>
      </c>
      <c r="L400" s="30">
        <f t="shared" si="76"/>
        <v>0</v>
      </c>
      <c r="M400" s="30">
        <f t="shared" si="76"/>
        <v>0</v>
      </c>
      <c r="N400" s="30">
        <f t="shared" si="76"/>
        <v>0</v>
      </c>
      <c r="O400" s="30">
        <f t="shared" si="76"/>
        <v>0</v>
      </c>
      <c r="P400" s="30">
        <f t="shared" si="76"/>
        <v>10000</v>
      </c>
      <c r="Q400" s="30">
        <f t="shared" si="76"/>
        <v>10000</v>
      </c>
      <c r="R400" s="30">
        <f t="shared" si="76"/>
        <v>0</v>
      </c>
      <c r="S400" s="30">
        <f t="shared" si="76"/>
        <v>0</v>
      </c>
      <c r="T400" s="30">
        <f t="shared" si="76"/>
        <v>0</v>
      </c>
    </row>
    <row r="401" spans="1:20" s="18" customFormat="1" ht="21" customHeight="1">
      <c r="A401" s="69"/>
      <c r="B401" s="69"/>
      <c r="C401" s="74" t="s">
        <v>15</v>
      </c>
      <c r="D401" s="73" t="s">
        <v>153</v>
      </c>
      <c r="E401" s="30">
        <v>10000</v>
      </c>
      <c r="F401" s="30">
        <v>10000</v>
      </c>
      <c r="G401" s="121">
        <f t="shared" si="61"/>
        <v>1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10000</v>
      </c>
      <c r="Q401" s="30">
        <v>10000</v>
      </c>
      <c r="R401" s="30">
        <v>0</v>
      </c>
      <c r="S401" s="30">
        <v>0</v>
      </c>
      <c r="T401" s="30">
        <v>0</v>
      </c>
    </row>
    <row r="402" spans="1:20" s="18" customFormat="1" ht="20.25" customHeight="1">
      <c r="A402" s="69"/>
      <c r="B402" s="69"/>
      <c r="C402" s="74" t="s">
        <v>100</v>
      </c>
      <c r="D402" s="73" t="s">
        <v>153</v>
      </c>
      <c r="E402" s="30">
        <v>1000</v>
      </c>
      <c r="F402" s="30">
        <v>0</v>
      </c>
      <c r="G402" s="121">
        <f t="shared" si="61"/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</row>
    <row r="403" spans="1:20" s="4" customFormat="1" ht="11.25" customHeight="1">
      <c r="A403" s="69"/>
      <c r="B403" s="69" t="s">
        <v>105</v>
      </c>
      <c r="C403" s="74"/>
      <c r="D403" s="72" t="s">
        <v>109</v>
      </c>
      <c r="E403" s="30">
        <f>E404+E405+E406+E407+E408+E409+E410+E411+E412+E413</f>
        <v>196376</v>
      </c>
      <c r="F403" s="30">
        <f>F404+F405+F406+F407+F408+F409+F410+F411+F412+F413</f>
        <v>139793.72999999998</v>
      </c>
      <c r="G403" s="121">
        <f t="shared" si="61"/>
        <v>0.7118676925897257</v>
      </c>
      <c r="H403" s="34">
        <f aca="true" t="shared" si="77" ref="H403:O403">H404+H405+H406+H407+H408+H409+H410+H411+H413</f>
        <v>89087.34</v>
      </c>
      <c r="I403" s="30">
        <f t="shared" si="77"/>
        <v>11400</v>
      </c>
      <c r="J403" s="30">
        <f t="shared" si="77"/>
        <v>46099.69</v>
      </c>
      <c r="K403" s="30">
        <f t="shared" si="77"/>
        <v>31587.649999999998</v>
      </c>
      <c r="L403" s="30">
        <f t="shared" si="77"/>
        <v>0</v>
      </c>
      <c r="M403" s="30">
        <f t="shared" si="77"/>
        <v>0</v>
      </c>
      <c r="N403" s="30">
        <f t="shared" si="77"/>
        <v>0</v>
      </c>
      <c r="O403" s="30">
        <f t="shared" si="77"/>
        <v>0</v>
      </c>
      <c r="P403" s="34">
        <f>P404+P405+P406+P407+P408+P409+P410+P411+P412+P413</f>
        <v>50706.39</v>
      </c>
      <c r="Q403" s="34">
        <f>Q404+Q405+Q406+Q407+Q408+Q409+Q410+Q411+Q412+Q413</f>
        <v>50706.39</v>
      </c>
      <c r="R403" s="34">
        <f>R404+R405+R406+R407+R408+R409+R410+R411+R412+R413</f>
        <v>50706.39</v>
      </c>
      <c r="S403" s="34">
        <f>S404+S405+S406+S407+S408+S409+S410+S411+S412+S413</f>
        <v>0</v>
      </c>
      <c r="T403" s="34">
        <f>T404+T405+T406+T407+T408+T409+T410+T411+T412+T413</f>
        <v>0</v>
      </c>
    </row>
    <row r="404" spans="1:20" s="4" customFormat="1" ht="56.25" customHeight="1">
      <c r="A404" s="69"/>
      <c r="B404" s="69"/>
      <c r="C404" s="74" t="s">
        <v>74</v>
      </c>
      <c r="D404" s="93" t="s">
        <v>176</v>
      </c>
      <c r="E404" s="30">
        <v>20076</v>
      </c>
      <c r="F404" s="30">
        <v>19987.69</v>
      </c>
      <c r="G404" s="121">
        <f t="shared" si="61"/>
        <v>0.99560121538155</v>
      </c>
      <c r="H404" s="30">
        <v>19987.69</v>
      </c>
      <c r="I404" s="30">
        <v>0</v>
      </c>
      <c r="J404" s="30">
        <v>0</v>
      </c>
      <c r="K404" s="30">
        <v>19987.69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96">
        <v>0</v>
      </c>
      <c r="R404" s="33">
        <v>0</v>
      </c>
      <c r="S404" s="95">
        <v>0</v>
      </c>
      <c r="T404" s="24">
        <v>0</v>
      </c>
    </row>
    <row r="405" spans="1:20" s="4" customFormat="1" ht="83.25" customHeight="1">
      <c r="A405" s="69"/>
      <c r="B405" s="69"/>
      <c r="C405" s="70" t="s">
        <v>53</v>
      </c>
      <c r="D405" s="103" t="s">
        <v>171</v>
      </c>
      <c r="E405" s="30">
        <v>11600</v>
      </c>
      <c r="F405" s="30">
        <v>11599.96</v>
      </c>
      <c r="G405" s="121">
        <f t="shared" si="61"/>
        <v>0.9999965517241378</v>
      </c>
      <c r="H405" s="30">
        <v>11599.96</v>
      </c>
      <c r="I405" s="30">
        <v>0</v>
      </c>
      <c r="J405" s="30">
        <v>0</v>
      </c>
      <c r="K405" s="30">
        <v>11599.96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96">
        <v>0</v>
      </c>
      <c r="R405" s="33">
        <v>0</v>
      </c>
      <c r="S405" s="95">
        <v>0</v>
      </c>
      <c r="T405" s="24">
        <v>0</v>
      </c>
    </row>
    <row r="406" spans="1:20" s="4" customFormat="1" ht="18.75" customHeight="1">
      <c r="A406" s="69"/>
      <c r="B406" s="69"/>
      <c r="C406" s="70" t="s">
        <v>21</v>
      </c>
      <c r="D406" s="73" t="s">
        <v>157</v>
      </c>
      <c r="E406" s="30">
        <v>17000</v>
      </c>
      <c r="F406" s="30">
        <v>11400</v>
      </c>
      <c r="G406" s="121">
        <f t="shared" si="61"/>
        <v>0.6705882352941176</v>
      </c>
      <c r="H406" s="30">
        <v>11400</v>
      </c>
      <c r="I406" s="30">
        <v>11400</v>
      </c>
      <c r="J406" s="30">
        <v>0</v>
      </c>
      <c r="K406" s="92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96">
        <v>0</v>
      </c>
      <c r="R406" s="33">
        <v>0</v>
      </c>
      <c r="S406" s="95">
        <v>0</v>
      </c>
      <c r="T406" s="24">
        <v>0</v>
      </c>
    </row>
    <row r="407" spans="1:20" s="4" customFormat="1" ht="21" customHeight="1">
      <c r="A407" s="69"/>
      <c r="B407" s="69"/>
      <c r="C407" s="70" t="s">
        <v>22</v>
      </c>
      <c r="D407" s="73" t="s">
        <v>158</v>
      </c>
      <c r="E407" s="30">
        <v>23200</v>
      </c>
      <c r="F407" s="30">
        <v>19481.29</v>
      </c>
      <c r="G407" s="121">
        <f t="shared" si="61"/>
        <v>0.839710775862069</v>
      </c>
      <c r="H407" s="30">
        <v>19481.29</v>
      </c>
      <c r="I407" s="30">
        <v>0</v>
      </c>
      <c r="J407" s="30">
        <v>19481.29</v>
      </c>
      <c r="K407" s="92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96">
        <v>0</v>
      </c>
      <c r="R407" s="33">
        <v>0</v>
      </c>
      <c r="S407" s="95">
        <v>0</v>
      </c>
      <c r="T407" s="24">
        <v>0</v>
      </c>
    </row>
    <row r="408" spans="1:20" s="4" customFormat="1" ht="11.25" customHeight="1">
      <c r="A408" s="69"/>
      <c r="B408" s="69"/>
      <c r="C408" s="70" t="s">
        <v>29</v>
      </c>
      <c r="D408" s="73" t="s">
        <v>164</v>
      </c>
      <c r="E408" s="30">
        <v>11000</v>
      </c>
      <c r="F408" s="30">
        <v>10858.34</v>
      </c>
      <c r="G408" s="121">
        <f t="shared" si="61"/>
        <v>0.9871218181818182</v>
      </c>
      <c r="H408" s="30">
        <v>10858.34</v>
      </c>
      <c r="I408" s="30">
        <v>0</v>
      </c>
      <c r="J408" s="30">
        <v>10858.34</v>
      </c>
      <c r="K408" s="92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96">
        <v>0</v>
      </c>
      <c r="R408" s="33">
        <v>0</v>
      </c>
      <c r="S408" s="95">
        <v>0</v>
      </c>
      <c r="T408" s="24">
        <v>0</v>
      </c>
    </row>
    <row r="409" spans="1:20" s="4" customFormat="1" ht="21" customHeight="1">
      <c r="A409" s="69"/>
      <c r="B409" s="69"/>
      <c r="C409" s="70" t="s">
        <v>23</v>
      </c>
      <c r="D409" s="73" t="s">
        <v>159</v>
      </c>
      <c r="E409" s="30">
        <v>24000</v>
      </c>
      <c r="F409" s="30">
        <v>15260.06</v>
      </c>
      <c r="G409" s="121">
        <f>F409/E409</f>
        <v>0.6358358333333333</v>
      </c>
      <c r="H409" s="30">
        <v>15260.06</v>
      </c>
      <c r="I409" s="30">
        <v>0</v>
      </c>
      <c r="J409" s="30">
        <v>15260.06</v>
      </c>
      <c r="K409" s="92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96">
        <v>0</v>
      </c>
      <c r="R409" s="33">
        <v>0</v>
      </c>
      <c r="S409" s="95">
        <v>0</v>
      </c>
      <c r="T409" s="24">
        <v>0</v>
      </c>
    </row>
    <row r="410" spans="1:20" s="4" customFormat="1" ht="20.25" customHeight="1">
      <c r="A410" s="69"/>
      <c r="B410" s="69"/>
      <c r="C410" s="70" t="s">
        <v>32</v>
      </c>
      <c r="D410" s="73" t="s">
        <v>163</v>
      </c>
      <c r="E410" s="30">
        <v>1000</v>
      </c>
      <c r="F410" s="30">
        <v>0</v>
      </c>
      <c r="G410" s="121">
        <f>F410/E410</f>
        <v>0</v>
      </c>
      <c r="H410" s="30">
        <v>0</v>
      </c>
      <c r="I410" s="30">
        <v>0</v>
      </c>
      <c r="J410" s="30">
        <v>0</v>
      </c>
      <c r="K410" s="92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96">
        <v>0</v>
      </c>
      <c r="R410" s="33">
        <v>0</v>
      </c>
      <c r="S410" s="95">
        <v>0</v>
      </c>
      <c r="T410" s="24">
        <v>0</v>
      </c>
    </row>
    <row r="411" spans="1:20" s="4" customFormat="1" ht="10.5" customHeight="1">
      <c r="A411" s="69"/>
      <c r="B411" s="106"/>
      <c r="C411" s="69" t="s">
        <v>14</v>
      </c>
      <c r="D411" s="73" t="s">
        <v>152</v>
      </c>
      <c r="E411" s="30">
        <v>4500</v>
      </c>
      <c r="F411" s="30">
        <v>500</v>
      </c>
      <c r="G411" s="121">
        <f>F411/E411</f>
        <v>0.1111111111111111</v>
      </c>
      <c r="H411" s="30">
        <v>500</v>
      </c>
      <c r="I411" s="30">
        <v>0</v>
      </c>
      <c r="J411" s="30">
        <v>500</v>
      </c>
      <c r="K411" s="92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96">
        <v>0</v>
      </c>
      <c r="R411" s="33">
        <v>0</v>
      </c>
      <c r="S411" s="95">
        <v>0</v>
      </c>
      <c r="T411" s="24">
        <v>0</v>
      </c>
    </row>
    <row r="412" spans="1:20" s="4" customFormat="1" ht="20.25" customHeight="1">
      <c r="A412" s="69"/>
      <c r="B412" s="106"/>
      <c r="C412" s="69" t="s">
        <v>99</v>
      </c>
      <c r="D412" s="73" t="s">
        <v>153</v>
      </c>
      <c r="E412" s="30">
        <v>30104.76</v>
      </c>
      <c r="F412" s="30">
        <v>10104.76</v>
      </c>
      <c r="G412" s="121">
        <f>F412/E412</f>
        <v>0.3356532322463292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10104.76</v>
      </c>
      <c r="Q412" s="30">
        <v>10104.76</v>
      </c>
      <c r="R412" s="30">
        <v>10104.76</v>
      </c>
      <c r="S412" s="30">
        <v>0</v>
      </c>
      <c r="T412" s="30">
        <v>0</v>
      </c>
    </row>
    <row r="413" spans="1:20" s="4" customFormat="1" ht="19.5" customHeight="1">
      <c r="A413" s="107"/>
      <c r="B413" s="108"/>
      <c r="C413" s="109" t="s">
        <v>100</v>
      </c>
      <c r="D413" s="110" t="s">
        <v>153</v>
      </c>
      <c r="E413" s="111">
        <v>53895.24</v>
      </c>
      <c r="F413" s="111">
        <v>40601.63</v>
      </c>
      <c r="G413" s="122">
        <f>F413/E413</f>
        <v>0.7533435234725738</v>
      </c>
      <c r="H413" s="111">
        <v>0</v>
      </c>
      <c r="I413" s="112">
        <v>0</v>
      </c>
      <c r="J413" s="111">
        <v>0</v>
      </c>
      <c r="K413" s="113">
        <v>0</v>
      </c>
      <c r="L413" s="113">
        <v>0</v>
      </c>
      <c r="M413" s="113">
        <v>0</v>
      </c>
      <c r="N413" s="113">
        <v>0</v>
      </c>
      <c r="O413" s="113">
        <v>0</v>
      </c>
      <c r="P413" s="111">
        <v>40601.63</v>
      </c>
      <c r="Q413" s="111">
        <v>40601.63</v>
      </c>
      <c r="R413" s="111">
        <v>40601.63</v>
      </c>
      <c r="S413" s="114">
        <v>0</v>
      </c>
      <c r="T413" s="127">
        <v>0</v>
      </c>
    </row>
    <row r="414" spans="1:20" ht="6.75" customHeight="1">
      <c r="A414" s="83"/>
      <c r="B414" s="83"/>
      <c r="C414" s="83"/>
      <c r="D414" s="83"/>
      <c r="E414" s="14"/>
      <c r="F414" s="14"/>
      <c r="G414" s="123"/>
      <c r="H414" s="20"/>
      <c r="I414" s="20"/>
      <c r="J414" s="115"/>
      <c r="K414" s="14"/>
      <c r="L414" s="14"/>
      <c r="M414" s="14"/>
      <c r="N414" s="31"/>
      <c r="O414" s="115"/>
      <c r="P414" s="14"/>
      <c r="Q414" s="49"/>
      <c r="R414" s="49"/>
      <c r="S414" s="128"/>
      <c r="T414" s="128"/>
    </row>
    <row r="415" spans="1:20" s="53" customFormat="1" ht="9">
      <c r="A415" s="145" t="s">
        <v>182</v>
      </c>
      <c r="B415" s="146"/>
      <c r="C415" s="146"/>
      <c r="D415" s="147"/>
      <c r="E415" s="119">
        <f>E399+E383+E355+E347+E324+E263+E244+E156+E153+E148+E129+E107+E61+E55+E48+E29+E12</f>
        <v>28086180.709999997</v>
      </c>
      <c r="F415" s="119">
        <f>F399+F383+F355+F347+F324+F263+F244+F156+F153+F148+F129+F107+F61+F55+F48+F29+F12</f>
        <v>25585092.02</v>
      </c>
      <c r="G415" s="124">
        <f>F415/E415</f>
        <v>0.9109494909320478</v>
      </c>
      <c r="H415" s="119">
        <f>H399+H383+H355+H347+H324+H263+H244+H156+H153+H148+H129+H107+H61+H55+H48+H29+H12</f>
        <v>18924768.330000002</v>
      </c>
      <c r="I415" s="119">
        <f>I399+I383+I355+I347+I324+I263+I244+I156+I153+I148+I129+I107+I61+I55+I48+I29+I12</f>
        <v>8846601.54</v>
      </c>
      <c r="J415" s="119">
        <f>J399+J383+J355+J347+J324+J263+J244+J156+J153+J148+J129+J107+J61+J55+J48+J29+J12</f>
        <v>4083230.6000000006</v>
      </c>
      <c r="K415" s="119">
        <f aca="true" t="shared" si="78" ref="K415:T415">K399+K383+K355+K347+K324+K263+K244+K156+K153+K148+K129+K107+K61+K55+K48+K29+K12</f>
        <v>777648.3800000001</v>
      </c>
      <c r="L415" s="119">
        <f t="shared" si="78"/>
        <v>4427614.2700000005</v>
      </c>
      <c r="M415" s="119">
        <f t="shared" si="78"/>
        <v>703099.9600000001</v>
      </c>
      <c r="N415" s="119">
        <f t="shared" si="78"/>
        <v>0</v>
      </c>
      <c r="O415" s="119">
        <f t="shared" si="78"/>
        <v>86573.58</v>
      </c>
      <c r="P415" s="119">
        <f t="shared" si="78"/>
        <v>6660323.69</v>
      </c>
      <c r="Q415" s="119">
        <f t="shared" si="78"/>
        <v>6660323.69</v>
      </c>
      <c r="R415" s="119">
        <f t="shared" si="78"/>
        <v>1434577.46</v>
      </c>
      <c r="S415" s="119">
        <f t="shared" si="78"/>
        <v>0</v>
      </c>
      <c r="T415" s="119">
        <f t="shared" si="78"/>
        <v>0</v>
      </c>
    </row>
    <row r="416" spans="1:20" s="4" customFormat="1" ht="9.75">
      <c r="A416" s="84"/>
      <c r="B416" s="84"/>
      <c r="C416" s="84"/>
      <c r="D416" s="85"/>
      <c r="E416" s="15"/>
      <c r="F416" s="15"/>
      <c r="G416" s="125"/>
      <c r="H416" s="15"/>
      <c r="I416" s="15"/>
      <c r="J416" s="116"/>
      <c r="K416" s="15"/>
      <c r="L416" s="15"/>
      <c r="M416" s="15"/>
      <c r="N416" s="32"/>
      <c r="O416" s="116"/>
      <c r="P416" s="15"/>
      <c r="Q416" s="23"/>
      <c r="R416" s="23"/>
      <c r="S416" s="26"/>
      <c r="T416" s="26"/>
    </row>
    <row r="417" spans="1:20" s="54" customFormat="1" ht="12">
      <c r="A417" s="3"/>
      <c r="B417" s="3"/>
      <c r="C417" s="3"/>
      <c r="D417" s="5"/>
      <c r="E417" s="5"/>
      <c r="F417" s="5"/>
      <c r="G417" s="3"/>
      <c r="H417" s="5"/>
      <c r="I417" s="5"/>
      <c r="J417" s="117"/>
      <c r="K417" s="5"/>
      <c r="L417" s="5"/>
      <c r="M417" s="5"/>
      <c r="N417" s="25"/>
      <c r="O417" s="117"/>
      <c r="P417" s="5"/>
      <c r="Q417" s="16"/>
      <c r="R417" s="16"/>
      <c r="S417" s="16"/>
      <c r="T417" s="16"/>
    </row>
    <row r="418" spans="1:20" s="54" customFormat="1" ht="12">
      <c r="A418" s="3"/>
      <c r="B418" s="3"/>
      <c r="C418" s="3"/>
      <c r="D418" s="5"/>
      <c r="E418" s="5"/>
      <c r="F418" s="5"/>
      <c r="G418" s="3"/>
      <c r="H418" s="23"/>
      <c r="I418" s="5"/>
      <c r="J418" s="117"/>
      <c r="K418" s="5"/>
      <c r="L418" s="5"/>
      <c r="M418" s="5"/>
      <c r="N418" s="25"/>
      <c r="O418" s="117"/>
      <c r="P418" s="5"/>
      <c r="Q418" s="16"/>
      <c r="R418" s="16"/>
      <c r="S418" s="16"/>
      <c r="T418" s="16"/>
    </row>
    <row r="419" spans="1:20" s="54" customFormat="1" ht="12">
      <c r="A419" s="3"/>
      <c r="B419" s="3"/>
      <c r="C419" s="3"/>
      <c r="D419" s="5"/>
      <c r="E419" s="5"/>
      <c r="F419" s="5"/>
      <c r="G419" s="3"/>
      <c r="H419" s="5"/>
      <c r="I419" s="19"/>
      <c r="J419" s="117"/>
      <c r="K419" s="5"/>
      <c r="L419" s="5"/>
      <c r="M419" s="5"/>
      <c r="N419" s="25"/>
      <c r="O419" s="117"/>
      <c r="P419" s="5"/>
      <c r="Q419" s="16"/>
      <c r="R419" s="16"/>
      <c r="S419" s="16"/>
      <c r="T419" s="16"/>
    </row>
    <row r="420" spans="1:20" s="54" customFormat="1" ht="12">
      <c r="A420" s="3"/>
      <c r="B420" s="3"/>
      <c r="C420" s="3"/>
      <c r="D420" s="19"/>
      <c r="E420" s="5"/>
      <c r="F420" s="86"/>
      <c r="G420" s="126"/>
      <c r="H420" s="5"/>
      <c r="I420" s="5"/>
      <c r="J420" s="117"/>
      <c r="K420" s="5"/>
      <c r="L420" s="5"/>
      <c r="M420" s="5"/>
      <c r="N420" s="25"/>
      <c r="O420" s="117"/>
      <c r="P420" s="5"/>
      <c r="Q420" s="16"/>
      <c r="R420" s="16"/>
      <c r="S420" s="16"/>
      <c r="T420" s="16"/>
    </row>
    <row r="421" spans="1:20" s="54" customFormat="1" ht="12">
      <c r="A421" s="3"/>
      <c r="B421" s="3"/>
      <c r="C421" s="3"/>
      <c r="D421" s="5"/>
      <c r="E421" s="5"/>
      <c r="F421" s="5"/>
      <c r="G421" s="3"/>
      <c r="H421" s="5"/>
      <c r="I421" s="5"/>
      <c r="J421" s="117"/>
      <c r="K421" s="5"/>
      <c r="L421" s="5"/>
      <c r="M421" s="5"/>
      <c r="N421" s="25"/>
      <c r="O421" s="117"/>
      <c r="P421" s="5"/>
      <c r="Q421" s="16"/>
      <c r="R421" s="16"/>
      <c r="S421" s="16"/>
      <c r="T421" s="16"/>
    </row>
    <row r="422" spans="1:20" s="54" customFormat="1" ht="12">
      <c r="A422" s="3"/>
      <c r="B422" s="3"/>
      <c r="C422" s="3"/>
      <c r="D422" s="5"/>
      <c r="E422" s="5"/>
      <c r="F422" s="19"/>
      <c r="G422" s="126"/>
      <c r="H422" s="5"/>
      <c r="I422" s="5"/>
      <c r="J422" s="117"/>
      <c r="K422" s="5"/>
      <c r="L422" s="5"/>
      <c r="M422" s="5"/>
      <c r="N422" s="25"/>
      <c r="O422" s="117"/>
      <c r="P422" s="5"/>
      <c r="Q422" s="5"/>
      <c r="R422" s="5"/>
      <c r="S422" s="5"/>
      <c r="T422" s="5"/>
    </row>
    <row r="423" spans="1:20" s="54" customFormat="1" ht="12">
      <c r="A423" s="3"/>
      <c r="B423" s="3"/>
      <c r="C423" s="3"/>
      <c r="D423" s="5"/>
      <c r="E423" s="5"/>
      <c r="F423" s="5"/>
      <c r="G423" s="3"/>
      <c r="H423" s="5"/>
      <c r="I423" s="5"/>
      <c r="J423" s="117"/>
      <c r="K423" s="5"/>
      <c r="L423" s="5"/>
      <c r="M423" s="5"/>
      <c r="N423" s="25"/>
      <c r="O423" s="117"/>
      <c r="P423" s="5"/>
      <c r="Q423" s="5"/>
      <c r="R423" s="5"/>
      <c r="S423" s="5"/>
      <c r="T423" s="5"/>
    </row>
    <row r="424" spans="1:20" s="54" customFormat="1" ht="12">
      <c r="A424" s="3"/>
      <c r="B424" s="3"/>
      <c r="C424" s="3"/>
      <c r="D424" s="5"/>
      <c r="E424" s="5"/>
      <c r="F424" s="19"/>
      <c r="G424" s="3"/>
      <c r="H424" s="5"/>
      <c r="I424" s="5"/>
      <c r="J424" s="117"/>
      <c r="K424" s="5"/>
      <c r="L424" s="5"/>
      <c r="M424" s="5"/>
      <c r="N424" s="25"/>
      <c r="O424" s="117"/>
      <c r="P424" s="5"/>
      <c r="Q424" s="5"/>
      <c r="R424" s="5"/>
      <c r="S424" s="5"/>
      <c r="T424" s="5"/>
    </row>
    <row r="425" spans="1:20" s="54" customFormat="1" ht="12">
      <c r="A425" s="3"/>
      <c r="B425" s="3"/>
      <c r="C425" s="3"/>
      <c r="D425" s="5"/>
      <c r="E425" s="5"/>
      <c r="F425" s="5"/>
      <c r="G425" s="3"/>
      <c r="H425" s="5"/>
      <c r="I425" s="5"/>
      <c r="J425" s="117" t="s">
        <v>245</v>
      </c>
      <c r="K425" s="5"/>
      <c r="L425" s="5"/>
      <c r="M425" s="5"/>
      <c r="N425" s="25"/>
      <c r="O425" s="117"/>
      <c r="P425" s="5"/>
      <c r="Q425" s="5"/>
      <c r="R425" s="5"/>
      <c r="S425" s="5"/>
      <c r="T425" s="5"/>
    </row>
  </sheetData>
  <sheetProtection/>
  <mergeCells count="26">
    <mergeCell ref="G5:G10"/>
    <mergeCell ref="I7:I10"/>
    <mergeCell ref="K7:K10"/>
    <mergeCell ref="I6:O6"/>
    <mergeCell ref="M7:M10"/>
    <mergeCell ref="N7:N10"/>
    <mergeCell ref="A1:T1"/>
    <mergeCell ref="A2:T2"/>
    <mergeCell ref="H6:H10"/>
    <mergeCell ref="C5:C10"/>
    <mergeCell ref="J7:J10"/>
    <mergeCell ref="S7:S10"/>
    <mergeCell ref="T7:T10"/>
    <mergeCell ref="L7:L10"/>
    <mergeCell ref="O7:O10"/>
    <mergeCell ref="B5:B10"/>
    <mergeCell ref="D5:D10"/>
    <mergeCell ref="P6:P10"/>
    <mergeCell ref="A415:D415"/>
    <mergeCell ref="E5:E10"/>
    <mergeCell ref="H5:T5"/>
    <mergeCell ref="Q7:Q10"/>
    <mergeCell ref="A5:A10"/>
    <mergeCell ref="Q6:T6"/>
    <mergeCell ref="F5:F10"/>
    <mergeCell ref="R8:R10"/>
  </mergeCells>
  <printOptions/>
  <pageMargins left="0.7" right="0.7" top="0.75" bottom="0.75" header="0.3" footer="0.3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140" zoomScaleNormal="140" zoomScalePageLayoutView="0" workbookViewId="0" topLeftCell="A1">
      <selection activeCell="A6" sqref="A6:R6"/>
    </sheetView>
  </sheetViews>
  <sheetFormatPr defaultColWidth="8.796875" defaultRowHeight="14.25"/>
  <cols>
    <col min="1" max="1" width="3" style="0" customWidth="1"/>
    <col min="2" max="2" width="13.69921875" style="0" customWidth="1"/>
    <col min="3" max="3" width="8.09765625" style="2" customWidth="1"/>
    <col min="4" max="4" width="8" style="2" customWidth="1"/>
    <col min="5" max="5" width="4.59765625" style="25" customWidth="1"/>
    <col min="6" max="6" width="8.19921875" style="129" customWidth="1"/>
    <col min="7" max="7" width="7.5" style="0" customWidth="1"/>
    <col min="8" max="8" width="7.3984375" style="0" customWidth="1"/>
    <col min="9" max="9" width="6.3984375" style="0" customWidth="1"/>
    <col min="10" max="10" width="7.69921875" style="0" customWidth="1"/>
    <col min="11" max="11" width="6.3984375" style="0" customWidth="1"/>
    <col min="12" max="12" width="3.09765625" style="0" customWidth="1"/>
    <col min="13" max="13" width="5.8984375" style="0" customWidth="1"/>
    <col min="14" max="14" width="7.3984375" style="0" customWidth="1"/>
    <col min="15" max="16" width="7.5" style="0" customWidth="1"/>
    <col min="17" max="17" width="4.09765625" style="0" customWidth="1"/>
    <col min="18" max="18" width="3.69921875" style="0" customWidth="1"/>
  </cols>
  <sheetData>
    <row r="1" spans="10:18" ht="14.25">
      <c r="J1" s="170" t="s">
        <v>244</v>
      </c>
      <c r="K1" s="170"/>
      <c r="L1" s="170"/>
      <c r="M1" s="170"/>
      <c r="N1" s="170"/>
      <c r="O1" s="170"/>
      <c r="P1" s="170"/>
      <c r="Q1" s="170"/>
      <c r="R1" s="170"/>
    </row>
    <row r="2" spans="10:18" ht="14.25">
      <c r="J2" s="170" t="s">
        <v>287</v>
      </c>
      <c r="K2" s="170"/>
      <c r="L2" s="170"/>
      <c r="M2" s="170"/>
      <c r="N2" s="170"/>
      <c r="O2" s="170"/>
      <c r="P2" s="170"/>
      <c r="Q2" s="170"/>
      <c r="R2" s="170"/>
    </row>
    <row r="3" spans="10:18" ht="14.25">
      <c r="J3" s="170" t="s">
        <v>288</v>
      </c>
      <c r="K3" s="170"/>
      <c r="L3" s="170"/>
      <c r="M3" s="170"/>
      <c r="N3" s="170"/>
      <c r="O3" s="170"/>
      <c r="P3" s="170"/>
      <c r="Q3" s="170"/>
      <c r="R3" s="170"/>
    </row>
    <row r="5" spans="1:18" ht="18">
      <c r="A5" s="171" t="s">
        <v>242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</row>
    <row r="6" spans="1:18" ht="18">
      <c r="A6" s="171" t="s">
        <v>243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</row>
    <row r="7" spans="1:18" ht="18">
      <c r="A7" s="171" t="s">
        <v>282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</row>
    <row r="8" spans="1:16" s="43" customFormat="1" ht="18">
      <c r="A8" s="42"/>
      <c r="B8" s="42"/>
      <c r="C8" s="46"/>
      <c r="D8" s="46"/>
      <c r="E8" s="135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8" s="50" customFormat="1" ht="8.25" customHeight="1">
      <c r="A9" s="161" t="s">
        <v>241</v>
      </c>
      <c r="B9" s="142" t="s">
        <v>4</v>
      </c>
      <c r="C9" s="142" t="s">
        <v>246</v>
      </c>
      <c r="D9" s="142" t="s">
        <v>248</v>
      </c>
      <c r="E9" s="172" t="s">
        <v>249</v>
      </c>
      <c r="F9" s="148" t="s">
        <v>5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50"/>
    </row>
    <row r="10" spans="1:18" s="50" customFormat="1" ht="8.25">
      <c r="A10" s="162"/>
      <c r="B10" s="143"/>
      <c r="C10" s="143"/>
      <c r="D10" s="143"/>
      <c r="E10" s="173"/>
      <c r="F10" s="160" t="s">
        <v>6</v>
      </c>
      <c r="G10" s="168" t="s">
        <v>7</v>
      </c>
      <c r="H10" s="168"/>
      <c r="I10" s="168"/>
      <c r="J10" s="168"/>
      <c r="K10" s="168"/>
      <c r="L10" s="168"/>
      <c r="M10" s="169"/>
      <c r="N10" s="142" t="s">
        <v>218</v>
      </c>
      <c r="O10" s="155" t="s">
        <v>7</v>
      </c>
      <c r="P10" s="155"/>
      <c r="Q10" s="155"/>
      <c r="R10" s="156"/>
    </row>
    <row r="11" spans="1:18" s="50" customFormat="1" ht="8.25">
      <c r="A11" s="162"/>
      <c r="B11" s="143"/>
      <c r="C11" s="143"/>
      <c r="D11" s="143"/>
      <c r="E11" s="173"/>
      <c r="F11" s="143"/>
      <c r="G11" s="143" t="s">
        <v>226</v>
      </c>
      <c r="H11" s="143" t="s">
        <v>222</v>
      </c>
      <c r="I11" s="143" t="s">
        <v>209</v>
      </c>
      <c r="J11" s="143" t="s">
        <v>210</v>
      </c>
      <c r="K11" s="143" t="s">
        <v>211</v>
      </c>
      <c r="L11" s="143" t="s">
        <v>286</v>
      </c>
      <c r="M11" s="143" t="s">
        <v>8</v>
      </c>
      <c r="N11" s="143"/>
      <c r="O11" s="151" t="s">
        <v>240</v>
      </c>
      <c r="P11" s="164" t="s">
        <v>223</v>
      </c>
      <c r="Q11" s="164" t="s">
        <v>224</v>
      </c>
      <c r="R11" s="164" t="s">
        <v>227</v>
      </c>
    </row>
    <row r="12" spans="1:18" s="50" customFormat="1" ht="8.25">
      <c r="A12" s="162"/>
      <c r="B12" s="143"/>
      <c r="C12" s="143"/>
      <c r="D12" s="143"/>
      <c r="E12" s="173"/>
      <c r="F12" s="143"/>
      <c r="G12" s="143"/>
      <c r="H12" s="143"/>
      <c r="I12" s="143"/>
      <c r="J12" s="143"/>
      <c r="K12" s="143"/>
      <c r="L12" s="143"/>
      <c r="M12" s="143"/>
      <c r="N12" s="143"/>
      <c r="O12" s="151"/>
      <c r="P12" s="164"/>
      <c r="Q12" s="164"/>
      <c r="R12" s="164"/>
    </row>
    <row r="13" spans="1:18" s="50" customFormat="1" ht="8.25">
      <c r="A13" s="162"/>
      <c r="B13" s="143"/>
      <c r="C13" s="143"/>
      <c r="D13" s="143"/>
      <c r="E13" s="173"/>
      <c r="F13" s="143"/>
      <c r="G13" s="143"/>
      <c r="H13" s="143"/>
      <c r="I13" s="143"/>
      <c r="J13" s="143"/>
      <c r="K13" s="143"/>
      <c r="L13" s="143"/>
      <c r="M13" s="143"/>
      <c r="N13" s="143"/>
      <c r="O13" s="151"/>
      <c r="P13" s="164"/>
      <c r="Q13" s="164"/>
      <c r="R13" s="164"/>
    </row>
    <row r="14" spans="1:18" s="50" customFormat="1" ht="132" customHeight="1">
      <c r="A14" s="163"/>
      <c r="B14" s="144"/>
      <c r="C14" s="144"/>
      <c r="D14" s="144"/>
      <c r="E14" s="174"/>
      <c r="F14" s="144"/>
      <c r="G14" s="144"/>
      <c r="H14" s="144"/>
      <c r="I14" s="144"/>
      <c r="J14" s="144"/>
      <c r="K14" s="144"/>
      <c r="L14" s="144"/>
      <c r="M14" s="144"/>
      <c r="N14" s="144"/>
      <c r="O14" s="151"/>
      <c r="P14" s="164"/>
      <c r="Q14" s="164"/>
      <c r="R14" s="164"/>
    </row>
    <row r="15" spans="1:18" s="51" customFormat="1" ht="11.25" customHeight="1">
      <c r="A15" s="9" t="s">
        <v>9</v>
      </c>
      <c r="B15" s="10">
        <v>2</v>
      </c>
      <c r="C15" s="12">
        <v>3</v>
      </c>
      <c r="D15" s="12">
        <v>4</v>
      </c>
      <c r="E15" s="136">
        <v>5</v>
      </c>
      <c r="F15" s="1">
        <v>6</v>
      </c>
      <c r="G15" s="1">
        <v>7</v>
      </c>
      <c r="H15" s="11">
        <v>8</v>
      </c>
      <c r="I15" s="11">
        <v>9</v>
      </c>
      <c r="J15" s="1">
        <v>10</v>
      </c>
      <c r="K15" s="13">
        <v>11</v>
      </c>
      <c r="L15" s="29">
        <v>12</v>
      </c>
      <c r="M15" s="13">
        <v>13</v>
      </c>
      <c r="N15" s="13">
        <v>14</v>
      </c>
      <c r="O15" s="1">
        <v>15</v>
      </c>
      <c r="P15" s="1">
        <v>16</v>
      </c>
      <c r="Q15" s="1">
        <v>17</v>
      </c>
      <c r="R15" s="1">
        <v>18</v>
      </c>
    </row>
    <row r="16" spans="1:18" s="37" customFormat="1" ht="24" customHeight="1">
      <c r="A16" s="44" t="s">
        <v>12</v>
      </c>
      <c r="B16" s="140" t="s">
        <v>106</v>
      </c>
      <c r="C16" s="40">
        <v>2084551.23</v>
      </c>
      <c r="D16" s="38">
        <v>1954603.29</v>
      </c>
      <c r="E16" s="137">
        <f>D16/C16</f>
        <v>0.937661431328795</v>
      </c>
      <c r="F16" s="38">
        <v>751850.46</v>
      </c>
      <c r="G16" s="38">
        <v>11197.09</v>
      </c>
      <c r="H16" s="40">
        <v>738453.37</v>
      </c>
      <c r="I16" s="39">
        <v>1500</v>
      </c>
      <c r="J16" s="39">
        <v>700</v>
      </c>
      <c r="K16" s="39">
        <v>0</v>
      </c>
      <c r="L16" s="39">
        <v>0</v>
      </c>
      <c r="M16" s="40">
        <v>0</v>
      </c>
      <c r="N16" s="40">
        <v>1202752.83</v>
      </c>
      <c r="O16" s="40">
        <v>1202752.83</v>
      </c>
      <c r="P16" s="130">
        <v>1173306.7</v>
      </c>
      <c r="Q16" s="130">
        <v>0</v>
      </c>
      <c r="R16" s="130">
        <v>0</v>
      </c>
    </row>
    <row r="17" spans="1:18" s="17" customFormat="1" ht="21.75" customHeight="1">
      <c r="A17" s="59" t="s">
        <v>24</v>
      </c>
      <c r="B17" s="60" t="s">
        <v>189</v>
      </c>
      <c r="C17" s="47">
        <v>4935290.24</v>
      </c>
      <c r="D17" s="47">
        <v>4534946.14</v>
      </c>
      <c r="E17" s="137">
        <f aca="true" t="shared" si="0" ref="E17:E33">D17/C17</f>
        <v>0.918881346277215</v>
      </c>
      <c r="F17" s="47">
        <v>1061332.49</v>
      </c>
      <c r="G17" s="47">
        <v>184353.61</v>
      </c>
      <c r="H17" s="131">
        <v>540352.41</v>
      </c>
      <c r="I17" s="131">
        <v>336000</v>
      </c>
      <c r="J17" s="131">
        <v>626.47</v>
      </c>
      <c r="K17" s="131">
        <v>0</v>
      </c>
      <c r="L17" s="131">
        <v>0</v>
      </c>
      <c r="M17" s="131">
        <v>0</v>
      </c>
      <c r="N17" s="131">
        <v>3473613.65</v>
      </c>
      <c r="O17" s="131">
        <v>3473613.65</v>
      </c>
      <c r="P17" s="131">
        <v>0</v>
      </c>
      <c r="Q17" s="132">
        <v>0</v>
      </c>
      <c r="R17" s="132">
        <v>0</v>
      </c>
    </row>
    <row r="18" spans="1:18" s="17" customFormat="1" ht="20.25" customHeight="1">
      <c r="A18" s="59" t="s">
        <v>35</v>
      </c>
      <c r="B18" s="60" t="s">
        <v>190</v>
      </c>
      <c r="C18" s="47">
        <v>214886</v>
      </c>
      <c r="D18" s="47">
        <v>192687.13</v>
      </c>
      <c r="E18" s="137">
        <f t="shared" si="0"/>
        <v>0.8966946660089536</v>
      </c>
      <c r="F18" s="47">
        <v>74046.62</v>
      </c>
      <c r="G18" s="47">
        <v>0</v>
      </c>
      <c r="H18" s="131">
        <v>74046.62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118640.51</v>
      </c>
      <c r="O18" s="131">
        <v>118640.51</v>
      </c>
      <c r="P18" s="131">
        <v>0</v>
      </c>
      <c r="Q18" s="132">
        <v>0</v>
      </c>
      <c r="R18" s="132">
        <v>0</v>
      </c>
    </row>
    <row r="19" spans="1:18" s="17" customFormat="1" ht="21.75" customHeight="1">
      <c r="A19" s="59" t="s">
        <v>38</v>
      </c>
      <c r="B19" s="60" t="s">
        <v>191</v>
      </c>
      <c r="C19" s="47">
        <v>47500</v>
      </c>
      <c r="D19" s="47">
        <v>25566.01</v>
      </c>
      <c r="E19" s="137">
        <f t="shared" si="0"/>
        <v>0.5382317894736842</v>
      </c>
      <c r="F19" s="47">
        <v>25566.01</v>
      </c>
      <c r="G19" s="47">
        <v>0</v>
      </c>
      <c r="H19" s="131">
        <v>25566.01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</row>
    <row r="20" spans="1:18" s="17" customFormat="1" ht="20.25" customHeight="1">
      <c r="A20" s="59" t="s">
        <v>41</v>
      </c>
      <c r="B20" s="60" t="s">
        <v>116</v>
      </c>
      <c r="C20" s="47">
        <v>2277539.04</v>
      </c>
      <c r="D20" s="47">
        <v>2053658.84</v>
      </c>
      <c r="E20" s="137">
        <f t="shared" si="0"/>
        <v>0.9017008288033561</v>
      </c>
      <c r="F20" s="47">
        <v>1997986.06</v>
      </c>
      <c r="G20" s="131">
        <v>1430540.65</v>
      </c>
      <c r="H20" s="47">
        <v>427170.99</v>
      </c>
      <c r="I20" s="131">
        <v>653</v>
      </c>
      <c r="J20" s="131">
        <v>139621.38</v>
      </c>
      <c r="K20" s="131">
        <v>0</v>
      </c>
      <c r="L20" s="131">
        <v>0</v>
      </c>
      <c r="M20" s="131">
        <v>0</v>
      </c>
      <c r="N20" s="131">
        <v>55672.78</v>
      </c>
      <c r="O20" s="131">
        <v>55672.78</v>
      </c>
      <c r="P20" s="131">
        <v>0</v>
      </c>
      <c r="Q20" s="131">
        <v>0</v>
      </c>
      <c r="R20" s="131">
        <v>0</v>
      </c>
    </row>
    <row r="21" spans="1:18" s="17" customFormat="1" ht="59.25" customHeight="1">
      <c r="A21" s="59" t="s">
        <v>49</v>
      </c>
      <c r="B21" s="60" t="s">
        <v>119</v>
      </c>
      <c r="C21" s="47">
        <v>55736</v>
      </c>
      <c r="D21" s="61">
        <v>43015</v>
      </c>
      <c r="E21" s="138">
        <f t="shared" si="0"/>
        <v>0.771763312760155</v>
      </c>
      <c r="F21" s="61">
        <v>43015</v>
      </c>
      <c r="G21" s="61">
        <v>9583.89</v>
      </c>
      <c r="H21" s="131">
        <v>10901.11</v>
      </c>
      <c r="I21" s="131">
        <v>0</v>
      </c>
      <c r="J21" s="131">
        <v>22530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</row>
    <row r="22" spans="1:18" s="17" customFormat="1" ht="29.25" customHeight="1">
      <c r="A22" s="59" t="s">
        <v>51</v>
      </c>
      <c r="B22" s="62" t="s">
        <v>120</v>
      </c>
      <c r="C22" s="47">
        <v>1403160</v>
      </c>
      <c r="D22" s="47">
        <v>1268298.26</v>
      </c>
      <c r="E22" s="138">
        <f t="shared" si="0"/>
        <v>0.9038871262008609</v>
      </c>
      <c r="F22" s="47">
        <v>284173.36</v>
      </c>
      <c r="G22" s="47">
        <v>3188</v>
      </c>
      <c r="H22" s="131">
        <v>246558.36</v>
      </c>
      <c r="I22" s="131">
        <v>10000</v>
      </c>
      <c r="J22" s="131">
        <v>24427</v>
      </c>
      <c r="K22" s="131">
        <v>0</v>
      </c>
      <c r="L22" s="131">
        <v>0</v>
      </c>
      <c r="M22" s="131">
        <v>0</v>
      </c>
      <c r="N22" s="131">
        <v>984124.9</v>
      </c>
      <c r="O22" s="131">
        <v>984124.9</v>
      </c>
      <c r="P22" s="131">
        <v>0</v>
      </c>
      <c r="Q22" s="131">
        <v>0</v>
      </c>
      <c r="R22" s="131">
        <v>0</v>
      </c>
    </row>
    <row r="23" spans="1:18" s="17" customFormat="1" ht="90" customHeight="1">
      <c r="A23" s="59" t="s">
        <v>56</v>
      </c>
      <c r="B23" s="60" t="s">
        <v>185</v>
      </c>
      <c r="C23" s="47">
        <v>60000</v>
      </c>
      <c r="D23" s="47">
        <v>47456</v>
      </c>
      <c r="E23" s="138">
        <f t="shared" si="0"/>
        <v>0.7909333333333334</v>
      </c>
      <c r="F23" s="47">
        <v>47456</v>
      </c>
      <c r="G23" s="47">
        <v>37456</v>
      </c>
      <c r="H23" s="131">
        <v>10000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</row>
    <row r="24" spans="1:18" s="17" customFormat="1" ht="20.25" customHeight="1">
      <c r="A24" s="63" t="s">
        <v>59</v>
      </c>
      <c r="B24" s="60" t="s">
        <v>192</v>
      </c>
      <c r="C24" s="47">
        <v>87500</v>
      </c>
      <c r="D24" s="47">
        <v>86573.58</v>
      </c>
      <c r="E24" s="138">
        <f t="shared" si="0"/>
        <v>0.9894123428571429</v>
      </c>
      <c r="F24" s="47">
        <v>86573.58</v>
      </c>
      <c r="G24" s="47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86573.58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</row>
    <row r="25" spans="1:18" s="17" customFormat="1" ht="21" customHeight="1">
      <c r="A25" s="65" t="s">
        <v>62</v>
      </c>
      <c r="B25" s="60" t="s">
        <v>193</v>
      </c>
      <c r="C25" s="47">
        <v>7983349.78</v>
      </c>
      <c r="D25" s="47">
        <v>7945668.38</v>
      </c>
      <c r="E25" s="138">
        <f t="shared" si="0"/>
        <v>0.9952800013730577</v>
      </c>
      <c r="F25" s="47">
        <v>7818395.88</v>
      </c>
      <c r="G25" s="47">
        <v>6023031.23</v>
      </c>
      <c r="H25" s="131">
        <v>1472876.41</v>
      </c>
      <c r="I25" s="131">
        <v>13617.9</v>
      </c>
      <c r="J25" s="131">
        <v>308870.34</v>
      </c>
      <c r="K25" s="131">
        <v>0</v>
      </c>
      <c r="L25" s="131">
        <v>0</v>
      </c>
      <c r="M25" s="131">
        <v>0</v>
      </c>
      <c r="N25" s="131">
        <v>127272.5</v>
      </c>
      <c r="O25" s="131">
        <v>127272.5</v>
      </c>
      <c r="P25" s="131">
        <v>0</v>
      </c>
      <c r="Q25" s="131">
        <v>0</v>
      </c>
      <c r="R25" s="131">
        <v>0</v>
      </c>
    </row>
    <row r="26" spans="1:18" s="17" customFormat="1" ht="11.25" customHeight="1">
      <c r="A26" s="65" t="s">
        <v>72</v>
      </c>
      <c r="B26" s="60" t="s">
        <v>194</v>
      </c>
      <c r="C26" s="47">
        <v>91630.17</v>
      </c>
      <c r="D26" s="47">
        <v>73835.62</v>
      </c>
      <c r="E26" s="138">
        <f t="shared" si="0"/>
        <v>0.8058003166424333</v>
      </c>
      <c r="F26" s="47">
        <v>52835.68</v>
      </c>
      <c r="G26" s="47">
        <v>17035.93</v>
      </c>
      <c r="H26" s="131">
        <v>8079.91</v>
      </c>
      <c r="I26" s="131">
        <v>27719.84</v>
      </c>
      <c r="J26" s="131">
        <v>0</v>
      </c>
      <c r="K26" s="131">
        <v>0</v>
      </c>
      <c r="L26" s="131">
        <v>0</v>
      </c>
      <c r="M26" s="131">
        <v>0</v>
      </c>
      <c r="N26" s="131">
        <v>20999.94</v>
      </c>
      <c r="O26" s="131">
        <v>20999.94</v>
      </c>
      <c r="P26" s="131">
        <v>0</v>
      </c>
      <c r="Q26" s="131">
        <v>0</v>
      </c>
      <c r="R26" s="131">
        <v>0</v>
      </c>
    </row>
    <row r="27" spans="1:18" s="17" customFormat="1" ht="10.5" customHeight="1">
      <c r="A27" s="65" t="s">
        <v>77</v>
      </c>
      <c r="B27" s="60" t="s">
        <v>195</v>
      </c>
      <c r="C27" s="47">
        <v>4451562.95</v>
      </c>
      <c r="D27" s="47">
        <v>4380404.02</v>
      </c>
      <c r="E27" s="138">
        <f t="shared" si="0"/>
        <v>0.9840148435955509</v>
      </c>
      <c r="F27" s="47">
        <v>4360404.02</v>
      </c>
      <c r="G27" s="133">
        <v>420791.2</v>
      </c>
      <c r="H27" s="47">
        <v>205494.28</v>
      </c>
      <c r="I27" s="131">
        <v>6000</v>
      </c>
      <c r="J27" s="131">
        <v>3689490.71</v>
      </c>
      <c r="K27" s="131">
        <v>38627.83</v>
      </c>
      <c r="L27" s="131">
        <v>0</v>
      </c>
      <c r="M27" s="131">
        <v>0</v>
      </c>
      <c r="N27" s="131">
        <v>20000</v>
      </c>
      <c r="O27" s="131">
        <v>20000</v>
      </c>
      <c r="P27" s="131">
        <v>0</v>
      </c>
      <c r="Q27" s="131">
        <v>0</v>
      </c>
      <c r="R27" s="131">
        <v>0</v>
      </c>
    </row>
    <row r="28" spans="1:18" s="17" customFormat="1" ht="30" customHeight="1">
      <c r="A28" s="65" t="s">
        <v>200</v>
      </c>
      <c r="B28" s="64" t="s">
        <v>201</v>
      </c>
      <c r="C28" s="47">
        <v>672160.28</v>
      </c>
      <c r="D28" s="47">
        <v>664472.13</v>
      </c>
      <c r="E28" s="138">
        <f t="shared" si="0"/>
        <v>0.9885620286875624</v>
      </c>
      <c r="F28" s="47">
        <v>664472.13</v>
      </c>
      <c r="G28" s="47">
        <v>0</v>
      </c>
      <c r="H28" s="131">
        <v>0</v>
      </c>
      <c r="I28" s="131">
        <v>0</v>
      </c>
      <c r="J28" s="131">
        <v>0</v>
      </c>
      <c r="K28" s="131">
        <v>664472.13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</row>
    <row r="29" spans="1:18" s="17" customFormat="1" ht="21.75" customHeight="1">
      <c r="A29" s="65" t="s">
        <v>89</v>
      </c>
      <c r="B29" s="60" t="s">
        <v>196</v>
      </c>
      <c r="C29" s="47">
        <v>260019</v>
      </c>
      <c r="D29" s="47">
        <v>259025.71</v>
      </c>
      <c r="E29" s="138">
        <f t="shared" si="0"/>
        <v>0.9961799330048957</v>
      </c>
      <c r="F29" s="47">
        <v>259025.71</v>
      </c>
      <c r="G29" s="47">
        <v>25952.64</v>
      </c>
      <c r="H29" s="131">
        <v>0</v>
      </c>
      <c r="I29" s="131">
        <v>0</v>
      </c>
      <c r="J29" s="131">
        <v>233073.07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</row>
    <row r="30" spans="1:18" s="17" customFormat="1" ht="30.75" customHeight="1">
      <c r="A30" s="65" t="s">
        <v>91</v>
      </c>
      <c r="B30" s="60" t="s">
        <v>197</v>
      </c>
      <c r="C30" s="47">
        <v>1402196.02</v>
      </c>
      <c r="D30" s="47">
        <v>1278648.29</v>
      </c>
      <c r="E30" s="138">
        <f t="shared" si="0"/>
        <v>0.9118898297828574</v>
      </c>
      <c r="F30" s="47">
        <v>957978.04</v>
      </c>
      <c r="G30" s="47">
        <v>672071.3</v>
      </c>
      <c r="H30" s="131">
        <v>277631.44</v>
      </c>
      <c r="I30" s="131">
        <v>0</v>
      </c>
      <c r="J30" s="131">
        <v>8275.3</v>
      </c>
      <c r="K30" s="131">
        <v>0</v>
      </c>
      <c r="L30" s="131">
        <v>0</v>
      </c>
      <c r="M30" s="131">
        <v>0</v>
      </c>
      <c r="N30" s="131">
        <v>320670.25</v>
      </c>
      <c r="O30" s="131">
        <v>320670.25</v>
      </c>
      <c r="P30" s="131">
        <v>11500</v>
      </c>
      <c r="Q30" s="131">
        <v>0</v>
      </c>
      <c r="R30" s="131">
        <v>0</v>
      </c>
    </row>
    <row r="31" spans="1:18" s="17" customFormat="1" ht="30" customHeight="1">
      <c r="A31" s="65" t="s">
        <v>97</v>
      </c>
      <c r="B31" s="60" t="s">
        <v>198</v>
      </c>
      <c r="C31" s="47">
        <v>1851724</v>
      </c>
      <c r="D31" s="47">
        <v>626439.89</v>
      </c>
      <c r="E31" s="138">
        <f t="shared" si="0"/>
        <v>0.33830089689392157</v>
      </c>
      <c r="F31" s="47">
        <v>350569.95</v>
      </c>
      <c r="G31" s="47">
        <v>0</v>
      </c>
      <c r="H31" s="131">
        <v>0</v>
      </c>
      <c r="I31" s="131">
        <v>350569.95</v>
      </c>
      <c r="J31" s="131">
        <v>0</v>
      </c>
      <c r="K31" s="131">
        <v>0</v>
      </c>
      <c r="L31" s="131">
        <v>0</v>
      </c>
      <c r="M31" s="131">
        <v>0</v>
      </c>
      <c r="N31" s="131">
        <v>275869.94</v>
      </c>
      <c r="O31" s="131">
        <v>275869.94</v>
      </c>
      <c r="P31" s="131">
        <v>199064.37</v>
      </c>
      <c r="Q31" s="131">
        <v>0</v>
      </c>
      <c r="R31" s="131">
        <v>0</v>
      </c>
    </row>
    <row r="32" spans="1:18" s="17" customFormat="1" ht="20.25" customHeight="1">
      <c r="A32" s="66" t="s">
        <v>104</v>
      </c>
      <c r="B32" s="60" t="s">
        <v>238</v>
      </c>
      <c r="C32" s="47">
        <v>207376</v>
      </c>
      <c r="D32" s="47">
        <v>149793.73</v>
      </c>
      <c r="E32" s="138">
        <f t="shared" si="0"/>
        <v>0.7223291509142814</v>
      </c>
      <c r="F32" s="47">
        <v>89087.34</v>
      </c>
      <c r="G32" s="47">
        <v>11400</v>
      </c>
      <c r="H32" s="131">
        <v>46099.69</v>
      </c>
      <c r="I32" s="131">
        <v>31587.65</v>
      </c>
      <c r="J32" s="131">
        <v>0</v>
      </c>
      <c r="K32" s="131">
        <v>0</v>
      </c>
      <c r="L32" s="131">
        <v>0</v>
      </c>
      <c r="M32" s="131">
        <v>0</v>
      </c>
      <c r="N32" s="131">
        <v>60706.39</v>
      </c>
      <c r="O32" s="131">
        <v>60706.39</v>
      </c>
      <c r="P32" s="131">
        <v>50706.39</v>
      </c>
      <c r="Q32" s="131">
        <v>0</v>
      </c>
      <c r="R32" s="131">
        <v>0</v>
      </c>
    </row>
    <row r="33" spans="1:18" s="45" customFormat="1" ht="11.25" customHeight="1">
      <c r="A33" s="67"/>
      <c r="B33" s="58" t="s">
        <v>182</v>
      </c>
      <c r="C33" s="48">
        <f aca="true" t="shared" si="1" ref="C33:P33">SUM(C16:C32)</f>
        <v>28086180.710000005</v>
      </c>
      <c r="D33" s="48">
        <f t="shared" si="1"/>
        <v>25585092.02</v>
      </c>
      <c r="E33" s="139">
        <f t="shared" si="0"/>
        <v>0.9109494909320476</v>
      </c>
      <c r="F33" s="48">
        <f t="shared" si="1"/>
        <v>18924768.33</v>
      </c>
      <c r="G33" s="48">
        <f t="shared" si="1"/>
        <v>8846601.540000001</v>
      </c>
      <c r="H33" s="134">
        <f t="shared" si="1"/>
        <v>4083230.6</v>
      </c>
      <c r="I33" s="134">
        <f t="shared" si="1"/>
        <v>777648.3400000001</v>
      </c>
      <c r="J33" s="134">
        <f t="shared" si="1"/>
        <v>4427614.27</v>
      </c>
      <c r="K33" s="134">
        <f t="shared" si="1"/>
        <v>703099.96</v>
      </c>
      <c r="L33" s="134">
        <f t="shared" si="1"/>
        <v>0</v>
      </c>
      <c r="M33" s="134">
        <f t="shared" si="1"/>
        <v>86573.58</v>
      </c>
      <c r="N33" s="134">
        <f t="shared" si="1"/>
        <v>6660323.690000001</v>
      </c>
      <c r="O33" s="134">
        <f t="shared" si="1"/>
        <v>6660323.690000001</v>
      </c>
      <c r="P33" s="134">
        <f t="shared" si="1"/>
        <v>1434577.4599999997</v>
      </c>
      <c r="Q33" s="134">
        <f>SUM(Q16:Q32)</f>
        <v>0</v>
      </c>
      <c r="R33" s="134">
        <f>SUM(R16:R32)</f>
        <v>0</v>
      </c>
    </row>
  </sheetData>
  <sheetProtection/>
  <mergeCells count="27">
    <mergeCell ref="C9:C14"/>
    <mergeCell ref="D9:D14"/>
    <mergeCell ref="E9:E14"/>
    <mergeCell ref="O11:O14"/>
    <mergeCell ref="P11:P14"/>
    <mergeCell ref="I11:I14"/>
    <mergeCell ref="L11:L14"/>
    <mergeCell ref="A5:R5"/>
    <mergeCell ref="A9:A14"/>
    <mergeCell ref="N10:N14"/>
    <mergeCell ref="O10:R10"/>
    <mergeCell ref="F9:R9"/>
    <mergeCell ref="F10:F14"/>
    <mergeCell ref="G10:M10"/>
    <mergeCell ref="Q11:Q14"/>
    <mergeCell ref="R11:R14"/>
    <mergeCell ref="A7:R7"/>
    <mergeCell ref="J1:R1"/>
    <mergeCell ref="J2:R2"/>
    <mergeCell ref="J3:R3"/>
    <mergeCell ref="J11:J14"/>
    <mergeCell ref="K11:K14"/>
    <mergeCell ref="A6:R6"/>
    <mergeCell ref="B9:B14"/>
    <mergeCell ref="H11:H14"/>
    <mergeCell ref="M11:M14"/>
    <mergeCell ref="G11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2011-03-22T07:05:57Z</cp:lastPrinted>
  <dcterms:created xsi:type="dcterms:W3CDTF">2008-08-29T11:22:42Z</dcterms:created>
  <dcterms:modified xsi:type="dcterms:W3CDTF">2011-03-22T07:06:14Z</dcterms:modified>
  <cp:category/>
  <cp:version/>
  <cp:contentType/>
  <cp:contentStatus/>
</cp:coreProperties>
</file>