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<sst xmlns="http://schemas.openxmlformats.org/spreadsheetml/2006/main" count="162" uniqueCount="133">
  <si>
    <t>Gminnego Ośródka Pomocy Społecznej w Grodzicznie</t>
  </si>
  <si>
    <t xml:space="preserve">Domy pomocy społecznej                  </t>
  </si>
  <si>
    <t>z ubezpieczenia społecznego</t>
  </si>
  <si>
    <t>z tego na:</t>
  </si>
  <si>
    <t xml:space="preserve">Zasiłki rodzinne wraz z dodatkami, </t>
  </si>
  <si>
    <t xml:space="preserve">zasiłki pielęgnacyjne, świadczenia </t>
  </si>
  <si>
    <t>Wójta Gminy Grodziczno</t>
  </si>
  <si>
    <t>Plan</t>
  </si>
  <si>
    <t>Wykonanie</t>
  </si>
  <si>
    <t>%</t>
  </si>
  <si>
    <t xml:space="preserve">ubezpieczenia emerytalne i rentowe </t>
  </si>
  <si>
    <t>Wynagrodzenie osobowe</t>
  </si>
  <si>
    <t xml:space="preserve">       </t>
  </si>
  <si>
    <t xml:space="preserve"> i Fundusz  Pracy</t>
  </si>
  <si>
    <t xml:space="preserve">Składki na ubezpieczenia społeczne </t>
  </si>
  <si>
    <t>Świadczeń Socjalnych</t>
  </si>
  <si>
    <t>Odpisy na Zakładowy Fundusz</t>
  </si>
  <si>
    <t>Wydatki rzeczowe:</t>
  </si>
  <si>
    <t>- licencja oprogramowanie programu</t>
  </si>
  <si>
    <t>- pieczątki</t>
  </si>
  <si>
    <t>- artykuły chemiczne</t>
  </si>
  <si>
    <t xml:space="preserve">- badania lekarskie </t>
  </si>
  <si>
    <t xml:space="preserve">- znaczki pocztowe, koszt przesyłki </t>
  </si>
  <si>
    <t xml:space="preserve">- abonament i rozmowy telefoniczne, Internet </t>
  </si>
  <si>
    <t xml:space="preserve">- delegacje służbowe </t>
  </si>
  <si>
    <t>- szkolenia pracowników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</si>
  <si>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</si>
  <si>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</si>
  <si>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- zasiłki okresowe</t>
  </si>
  <si>
    <t>- zasiłki jednorazowe, celowe</t>
  </si>
  <si>
    <t>- usługi i inne (pogrzeb)</t>
  </si>
  <si>
    <t>Dodatki mieszkaniowe</t>
  </si>
  <si>
    <t>Ośrodki pomocy społecznej</t>
  </si>
  <si>
    <t>- prenumerata czasopisma</t>
  </si>
  <si>
    <t>- zakup książek</t>
  </si>
  <si>
    <t>- woda źródlana</t>
  </si>
  <si>
    <t xml:space="preserve">- aktualizacja „Kodeks pracy w praktyce” </t>
  </si>
  <si>
    <t>- roczne utrzymanie BIP</t>
  </si>
  <si>
    <t>Usługi opiekuńcze i specjalistyczne usługi opiekuńcze</t>
  </si>
  <si>
    <t>Wydatki rzeczowe</t>
  </si>
  <si>
    <t>- badania lekarskie</t>
  </si>
  <si>
    <t>- ekwiwalent za odzież</t>
  </si>
  <si>
    <t>w tym:</t>
  </si>
  <si>
    <t>Pozostała działalność</t>
  </si>
  <si>
    <t>Dożywianie dzieci w szkołach, zasiłki – pomoc państwa w zakresie dożywiania</t>
  </si>
  <si>
    <t xml:space="preserve">Ogółem </t>
  </si>
  <si>
    <t>Wynagrodzenie - umowa zlecenie</t>
  </si>
  <si>
    <t xml:space="preserve"> w DPS Zacisze i DPS Grodziczno </t>
  </si>
  <si>
    <t>- konserwacja kopiarki</t>
  </si>
  <si>
    <t>- znaczki pocztowe</t>
  </si>
  <si>
    <t>- ubezpieczenie majątku</t>
  </si>
  <si>
    <t>Wydatki dotyczące zadań związanych z aktywizacją zawodową uczestników projektu</t>
  </si>
  <si>
    <t>Projekt systemowy</t>
  </si>
  <si>
    <t>Wynagrodzenia osobowe pracowników zaangażowanych w realizację projektu w tym: 2 stanowiska w całości finansowane ze środków projektu, dodatki do płacy na czas realizacji projektu dla 5 pracowników</t>
  </si>
  <si>
    <t xml:space="preserve">Świadczenia rodzinne, świadczenie z </t>
  </si>
  <si>
    <t xml:space="preserve">funduszu alimentacyjnego oraz składki na </t>
  </si>
  <si>
    <t xml:space="preserve">- artykuły elektryczne </t>
  </si>
  <si>
    <t>- abonament i baza programu 'Serwis prawa pracy i ubezpieczeń społecznych"</t>
  </si>
  <si>
    <t xml:space="preserve">Wydatki rzeczowe </t>
  </si>
  <si>
    <t>- materiały biurowe</t>
  </si>
  <si>
    <t>- abonament i rozmowy telefoniczne</t>
  </si>
  <si>
    <t>- trening kompetencji społecznych</t>
  </si>
  <si>
    <t>- druki (wywiady środowiskowe itp.)</t>
  </si>
  <si>
    <t xml:space="preserve">pielęgnacyjne, fundusz alimentacyjny, składki na ubezpieczenia społeczne dla osób pobierających świadczenia rodzinne  </t>
  </si>
  <si>
    <t xml:space="preserve">  "Świadczenia rodzinne Fundusz alimentacyjny, </t>
  </si>
  <si>
    <t xml:space="preserve">   moduł windykacji na 2010"</t>
  </si>
  <si>
    <t>- klamka, zamek do drzwi</t>
  </si>
  <si>
    <t>Zasiłki stałe</t>
  </si>
  <si>
    <t>- zamek GERDA, klucze</t>
  </si>
  <si>
    <t>- wycieraczki</t>
  </si>
  <si>
    <t>- odkurzacz ZELMER</t>
  </si>
  <si>
    <t>- ogrzewacz do wody</t>
  </si>
  <si>
    <t>- opieka autorska PŁACE A, KADRY A, FKB+A</t>
  </si>
  <si>
    <t>- usługi informatyczne</t>
  </si>
  <si>
    <t>- opłata za internetowe prowadzenie rachunku</t>
  </si>
  <si>
    <t>- badanie instalacji elektrycznej</t>
  </si>
  <si>
    <t>- myszki do komputera, Switch</t>
  </si>
  <si>
    <t>- certyfikat kwalifikowalny - odnowienie</t>
  </si>
  <si>
    <r>
      <t xml:space="preserve">"Praca socjalna formą przeciwdziałania wykluczeniu społecznemu poprzez aktywną integrację osób bezrobotnych i ich rodzin" </t>
    </r>
    <r>
      <rPr>
        <sz val="11"/>
        <rFont val="Times New Roman"/>
        <family val="1"/>
      </rPr>
      <t>realizowany w okresie od 01.01.2010 do 31.12.2010. W projekcie uczestniczą 32 osoby.</t>
    </r>
  </si>
  <si>
    <t>Zasiłki celowe stanowiące wkład własny GOPS w realizacje projektu systemowego, wypłacane uczestnikom projektu w okresie realizacji projektu</t>
  </si>
  <si>
    <t>- projektor multimedialny</t>
  </si>
  <si>
    <t>- tablica FLIPCHART, marker do tablicy, gąbka,     blok</t>
  </si>
  <si>
    <t>- aparat cyfrowy PANASONIK wraz z karta pamięci i opakowaniem</t>
  </si>
  <si>
    <t xml:space="preserve">  aktywnego spędzania wolnego czasu i warsztatów rękodzieła</t>
  </si>
  <si>
    <t>- poczęstunek dla uczestników projektu</t>
  </si>
  <si>
    <t>- trening twórczej aktywności</t>
  </si>
  <si>
    <t xml:space="preserve">- warsztaty wspierające gospodarowanie czasem wolnym i </t>
  </si>
  <si>
    <t xml:space="preserve">   budżetem</t>
  </si>
  <si>
    <t>- warsztaty motywacyjne</t>
  </si>
  <si>
    <t>- warsztaty wspierające prowadzenie gospodarstwa domowego</t>
  </si>
  <si>
    <t xml:space="preserve">- materiały i produkty niezbędne do przeprowadzenia warsztatów </t>
  </si>
  <si>
    <t>Opłata za pobyt pięciu osób</t>
  </si>
  <si>
    <t>Sprawozdanie roczne z wykonania planu finansowego</t>
  </si>
  <si>
    <t>za  2010 rok</t>
  </si>
  <si>
    <t>- składki na ubezpieczenie zdrowotne opłacane      za osoby pobierające świadczenie pielęgnacyjne</t>
  </si>
  <si>
    <t>- składki na ubezpieczenie zdrowotne opłacane za osoby pobierające zasiłek stały</t>
  </si>
  <si>
    <t>Zakup materiałów na doposażenie punktów wydawania posiłków w szkołach</t>
  </si>
  <si>
    <t>- druki (kartoteki i wnioski do świadczeń rodzinnych i funduszu alimentacyjnego)</t>
  </si>
  <si>
    <t>- tabliczka</t>
  </si>
  <si>
    <t>- książka</t>
  </si>
  <si>
    <t>- licencja ESET Nod32</t>
  </si>
  <si>
    <t>- herbata</t>
  </si>
  <si>
    <t>- usługa informatyczna</t>
  </si>
  <si>
    <t>- opłaty sądowe, komornicze (za ustanowienie przedstawiciela)</t>
  </si>
  <si>
    <t>- artykuły biurowe , tonery, tusz do drukarki</t>
  </si>
  <si>
    <t>- papier do ksero</t>
  </si>
  <si>
    <t>- herbata i mydło</t>
  </si>
  <si>
    <t>- wentylator, czajnik</t>
  </si>
  <si>
    <t>- zestaw komputerowy</t>
  </si>
  <si>
    <t>- meble (stoł, biurko, szafki, fotele obrotowe)</t>
  </si>
  <si>
    <t>- programy komputerowe (ESET Nod32, MS OFFICE 2010)</t>
  </si>
  <si>
    <t>- materiały do malowania, farby, klej do glazury</t>
  </si>
  <si>
    <t>- tabliczki</t>
  </si>
  <si>
    <t>- części do kserokopiarki</t>
  </si>
  <si>
    <t>- pozostałe (książeczka czekowa, kartki     świąteczne, filiżanki, telefon)</t>
  </si>
  <si>
    <t>- konserwacja ksero, wymiana zestawu serwisowego</t>
  </si>
  <si>
    <t>- drzwi, ościeżnice, wkładki, klamki, wymiana drzwi</t>
  </si>
  <si>
    <t>- kurs komputerowy</t>
  </si>
  <si>
    <t>- kurs obsługi kasy fiskalnej</t>
  </si>
  <si>
    <t>- promocja projektu: ogłoszenie w prasie lokalnej</t>
  </si>
  <si>
    <t>- piknik integracyjno-aktywizacyjny</t>
  </si>
  <si>
    <t>- wyjazd do Wioski Garncarskiej, koszt przejazdu, ubezpieczenie</t>
  </si>
  <si>
    <t>Stan na dzień 31.12.2010r.</t>
  </si>
  <si>
    <t>Zobowiązania – 34.286,11 zł</t>
  </si>
  <si>
    <r>
      <t xml:space="preserve">Zobowiązania w kwocie – </t>
    </r>
    <r>
      <rPr>
        <b/>
        <sz val="12"/>
        <rFont val="Times New Roman"/>
        <family val="1"/>
      </rPr>
      <t xml:space="preserve">5 223,94 zł </t>
    </r>
    <r>
      <rPr>
        <sz val="12"/>
        <rFont val="Times New Roman"/>
        <family val="1"/>
      </rPr>
      <t>stanowi naliczona składka na ubezpieczenie społeczne i fundusz pracy od dodatkowego wynagrodzenia rocznego pracowników za 2010 rok.</t>
    </r>
  </si>
  <si>
    <r>
      <t xml:space="preserve">Zobowiązanie w wysokości – </t>
    </r>
    <r>
      <rPr>
        <b/>
        <sz val="12"/>
        <rFont val="Times New Roman"/>
        <family val="1"/>
      </rPr>
      <t xml:space="preserve">28 734,57  zł </t>
    </r>
    <r>
      <rPr>
        <sz val="12"/>
        <rFont val="Times New Roman"/>
        <family val="1"/>
      </rPr>
      <t>stanowi naliczone dodatkowe wynagrodzenie roczne pracowników za 2010 rok</t>
    </r>
  </si>
  <si>
    <r>
      <t xml:space="preserve">Zobowiązanie w kwocie – </t>
    </r>
    <r>
      <rPr>
        <b/>
        <sz val="12"/>
        <rFont val="Times New Roman"/>
        <family val="1"/>
      </rPr>
      <t xml:space="preserve">327,60 zł </t>
    </r>
    <r>
      <rPr>
        <sz val="12"/>
        <rFont val="Times New Roman"/>
        <family val="1"/>
      </rPr>
      <t>stanowi składka na ubezpieczenie zdrowotne od świadczeń pielęgnacyjnych.</t>
    </r>
  </si>
  <si>
    <t>Należności – 198.153,01 zł</t>
  </si>
  <si>
    <r>
      <t xml:space="preserve">Należności w kwocie – </t>
    </r>
    <r>
      <rPr>
        <b/>
        <sz val="12"/>
        <rFont val="Times New Roman"/>
        <family val="1"/>
      </rPr>
      <t xml:space="preserve">198 153,01 zł </t>
    </r>
    <r>
      <rPr>
        <sz val="12"/>
        <rFont val="Times New Roman"/>
        <family val="1"/>
      </rPr>
      <t>stanowią należności od dłużników alimentacyjnych z tytułu wypłaconych świadczeń z funduszu alimentacyjnego i zaliczki alimentacyjnej.</t>
    </r>
  </si>
  <si>
    <t>Wynagrodzenia - umowa zlecenie (psycholog, doradca zawodowy, wynagrodzenie osoby prowadzącej warsztaty aktywnego spędzania wolnego czasu, warsztaty z zakresu higieny osobistej, zdrowia, pielegnacji i podstaw makijażu, wynagrodzenia osób prowadzących spotkania społeczno-edukacyjne)</t>
  </si>
  <si>
    <t>Załącznik nr 17</t>
  </si>
  <si>
    <t>do zarządzenie nr 14/2011</t>
  </si>
  <si>
    <t>z dnia 16 marca 2011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</si>
</sst>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3"/>
      <name val="Arial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sz val="12"/>
      <name val="Arial"/>
      <family val="0"/>
    </font>
    <font>
      <sz val="10.5"/>
      <name val="Times New Roman"/>
      <family val="1"/>
    </font>
    <font>
      <sz val="10.5"/>
      <name val="Arial"/>
      <family val="0"/>
    </font>
    <font>
      <sz val="10"/>
      <color indexed="10"/>
      <name val="Arial"/>
      <family val="0"/>
    </font>
    <font>
      <sz val="13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 horizontal="justify"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justify"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18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4" fontId="9" fillId="0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/>
    </xf>
    <xf numFmtId="0" fontId="1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1" fillId="0" borderId="0" xfId="0" applyNumberFormat="1" applyFont="1" applyBorder="1" applyAlignment="1">
      <alignment/>
    </xf>
    <xf numFmtId="0" fontId="15" fillId="0" borderId="0" xfId="0" applyFont="1" applyAlignment="1">
      <alignment horizontal="justify" wrapText="1"/>
    </xf>
    <xf numFmtId="0" fontId="19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20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1" xfId="0" applyNumberForma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3" fillId="0" borderId="0" xfId="0" applyNumberFormat="1" applyFont="1" applyAlignment="1">
      <alignment horizontal="justify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0" fontId="1" fillId="0" borderId="0" xfId="0" applyFont="1" applyAlignment="1">
      <alignment horizont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zoomScalePageLayoutView="0" workbookViewId="0" topLeftCell="A276">
      <selection activeCell="D289" sqref="D289"/>
    </sheetView>
  </sheetViews>
  <sheetFormatPr defaultColWidth="9.140625" defaultRowHeight="12.75"/>
  <cols>
    <col min="1" max="1" width="11.140625" style="0" bestFit="1" customWidth="1"/>
    <col min="4" max="4" width="13.28125" style="0" customWidth="1"/>
    <col min="5" max="5" width="15.00390625" style="0" customWidth="1"/>
    <col min="6" max="6" width="5.57421875" style="0" customWidth="1"/>
    <col min="7" max="7" width="14.8515625" style="0" customWidth="1"/>
    <col min="8" max="8" width="4.57421875" style="0" customWidth="1"/>
    <col min="9" max="9" width="12.421875" style="0" customWidth="1"/>
    <col min="10" max="10" width="9.00390625" style="0" customWidth="1"/>
  </cols>
  <sheetData>
    <row r="1" spans="7:9" ht="12.75">
      <c r="G1" s="21" t="s">
        <v>130</v>
      </c>
      <c r="H1" s="21"/>
      <c r="I1" s="21"/>
    </row>
    <row r="2" spans="7:9" ht="12.75">
      <c r="G2" s="21" t="s">
        <v>131</v>
      </c>
      <c r="H2" s="21"/>
      <c r="I2" s="21"/>
    </row>
    <row r="3" spans="7:9" ht="12.75">
      <c r="G3" s="21" t="s">
        <v>6</v>
      </c>
      <c r="H3" s="21"/>
      <c r="I3" s="21"/>
    </row>
    <row r="4" spans="7:9" ht="12.75">
      <c r="G4" s="21" t="s">
        <v>132</v>
      </c>
      <c r="H4" s="21"/>
      <c r="I4" s="21"/>
    </row>
    <row r="7" spans="1:11" ht="16.5">
      <c r="A7" s="96" t="s">
        <v>92</v>
      </c>
      <c r="B7" s="97"/>
      <c r="C7" s="97"/>
      <c r="D7" s="97"/>
      <c r="E7" s="97"/>
      <c r="F7" s="97"/>
      <c r="G7" s="97"/>
      <c r="H7" s="97"/>
      <c r="I7" s="97"/>
      <c r="K7" s="3"/>
    </row>
    <row r="8" spans="1:11" ht="16.5">
      <c r="A8" s="96" t="s">
        <v>0</v>
      </c>
      <c r="B8" s="97"/>
      <c r="C8" s="97"/>
      <c r="D8" s="97"/>
      <c r="E8" s="97"/>
      <c r="F8" s="97"/>
      <c r="G8" s="97"/>
      <c r="H8" s="97"/>
      <c r="I8" s="97"/>
      <c r="K8" s="3"/>
    </row>
    <row r="9" spans="1:11" ht="16.5">
      <c r="A9" s="96" t="s">
        <v>93</v>
      </c>
      <c r="B9" s="97"/>
      <c r="C9" s="97"/>
      <c r="D9" s="97"/>
      <c r="E9" s="97"/>
      <c r="F9" s="97"/>
      <c r="G9" s="97"/>
      <c r="H9" s="97"/>
      <c r="I9" s="97"/>
      <c r="K9" s="3"/>
    </row>
    <row r="11" spans="6:9" ht="15.75">
      <c r="F11" s="3"/>
      <c r="H11" s="3"/>
      <c r="I11" s="3"/>
    </row>
    <row r="12" spans="1:9" ht="15.75">
      <c r="A12" s="4"/>
      <c r="B12" s="4"/>
      <c r="C12" s="4"/>
      <c r="D12" s="4"/>
      <c r="E12" s="7" t="s">
        <v>7</v>
      </c>
      <c r="F12" s="5"/>
      <c r="G12" s="7" t="s">
        <v>8</v>
      </c>
      <c r="H12" s="5"/>
      <c r="I12" s="6" t="s">
        <v>9</v>
      </c>
    </row>
    <row r="13" ht="9" customHeight="1"/>
    <row r="14" spans="1:4" ht="15.75">
      <c r="A14" s="17" t="s">
        <v>1</v>
      </c>
      <c r="B14" s="8"/>
      <c r="C14" s="8"/>
      <c r="D14" s="8"/>
    </row>
    <row r="16" ht="15">
      <c r="A16" s="2" t="s">
        <v>91</v>
      </c>
    </row>
    <row r="17" spans="1:9" ht="15.75" customHeight="1">
      <c r="A17" s="98" t="s">
        <v>47</v>
      </c>
      <c r="B17" s="99"/>
      <c r="C17" s="99"/>
      <c r="E17" s="10">
        <v>86920</v>
      </c>
      <c r="F17" s="11"/>
      <c r="G17" s="10">
        <v>86919.15</v>
      </c>
      <c r="H17" s="11"/>
      <c r="I17" s="10">
        <f>G17*100/E17</f>
        <v>99.9990220892775</v>
      </c>
    </row>
    <row r="18" ht="19.5" customHeight="1">
      <c r="I18" s="10"/>
    </row>
    <row r="19" spans="1:9" ht="15.75">
      <c r="A19" s="103" t="s">
        <v>54</v>
      </c>
      <c r="B19" s="104"/>
      <c r="C19" s="104"/>
      <c r="D19" s="104"/>
      <c r="I19" s="10"/>
    </row>
    <row r="20" spans="1:9" ht="15.75">
      <c r="A20" s="105" t="s">
        <v>55</v>
      </c>
      <c r="B20" s="106"/>
      <c r="C20" s="106"/>
      <c r="D20" s="106"/>
      <c r="I20" s="10"/>
    </row>
    <row r="21" spans="1:9" ht="15.75">
      <c r="A21" s="105" t="s">
        <v>10</v>
      </c>
      <c r="B21" s="106"/>
      <c r="C21" s="106"/>
      <c r="D21" s="106"/>
      <c r="I21" s="10"/>
    </row>
    <row r="22" spans="1:9" ht="15.75">
      <c r="A22" s="105" t="s">
        <v>2</v>
      </c>
      <c r="B22" s="106"/>
      <c r="C22" s="106"/>
      <c r="D22" s="106"/>
      <c r="E22" s="10">
        <f>E28+E30+E35+E38+E40+E32</f>
        <v>3176706</v>
      </c>
      <c r="F22" s="10"/>
      <c r="G22" s="10">
        <f>G28+G30+G35+G38+G40+G32</f>
        <v>3176652.0300000003</v>
      </c>
      <c r="H22" s="10"/>
      <c r="I22" s="10">
        <f>G22*100/E22</f>
        <v>99.998301070354</v>
      </c>
    </row>
    <row r="23" ht="4.5" customHeight="1"/>
    <row r="24" spans="1:2" ht="13.5">
      <c r="A24" s="107" t="s">
        <v>3</v>
      </c>
      <c r="B24" s="108"/>
    </row>
    <row r="25" ht="8.25" customHeight="1"/>
    <row r="26" spans="1:4" ht="13.5">
      <c r="A26" s="109" t="s">
        <v>4</v>
      </c>
      <c r="B26" s="78"/>
      <c r="C26" s="78"/>
      <c r="D26" s="78"/>
    </row>
    <row r="27" spans="1:4" ht="13.5">
      <c r="A27" s="109" t="s">
        <v>5</v>
      </c>
      <c r="B27" s="78"/>
      <c r="C27" s="78"/>
      <c r="D27" s="78"/>
    </row>
    <row r="28" spans="1:9" ht="45.75" customHeight="1">
      <c r="A28" s="85" t="s">
        <v>63</v>
      </c>
      <c r="B28" s="86"/>
      <c r="C28" s="86"/>
      <c r="D28" s="86"/>
      <c r="E28" s="23">
        <v>3089147</v>
      </c>
      <c r="F28" s="23"/>
      <c r="G28" s="23">
        <v>3089097.62</v>
      </c>
      <c r="H28" s="23"/>
      <c r="I28" s="23">
        <f>G28*100/E28</f>
        <v>99.99840150047893</v>
      </c>
    </row>
    <row r="29" spans="5:9" ht="15" customHeight="1">
      <c r="E29" s="12"/>
      <c r="F29" s="12"/>
      <c r="G29" s="12"/>
      <c r="H29" s="12"/>
      <c r="I29" s="12"/>
    </row>
    <row r="30" spans="1:9" ht="15">
      <c r="A30" s="22" t="s">
        <v>11</v>
      </c>
      <c r="B30" s="4"/>
      <c r="C30" s="4"/>
      <c r="D30" s="4"/>
      <c r="E30" s="23">
        <f>56432.48+3499</f>
        <v>59931.48</v>
      </c>
      <c r="F30" s="24" t="s">
        <v>12</v>
      </c>
      <c r="G30" s="23">
        <f>56431.76+3498.88</f>
        <v>59930.64</v>
      </c>
      <c r="H30" s="23"/>
      <c r="I30" s="23">
        <f>G30*100/E30</f>
        <v>99.99859839937207</v>
      </c>
    </row>
    <row r="31" spans="1:9" ht="8.25" customHeight="1">
      <c r="A31" s="2"/>
      <c r="E31" s="16"/>
      <c r="F31" s="16"/>
      <c r="G31" s="16"/>
      <c r="H31" s="16"/>
      <c r="I31" s="16"/>
    </row>
    <row r="32" spans="1:9" ht="15">
      <c r="A32" s="22" t="s">
        <v>46</v>
      </c>
      <c r="B32" s="4"/>
      <c r="C32" s="4"/>
      <c r="D32" s="4"/>
      <c r="E32" s="23">
        <v>800</v>
      </c>
      <c r="F32" s="23"/>
      <c r="G32" s="23">
        <v>800</v>
      </c>
      <c r="H32" s="23"/>
      <c r="I32" s="23">
        <f>G32*100/E32</f>
        <v>100</v>
      </c>
    </row>
    <row r="33" spans="1:9" ht="8.25" customHeight="1">
      <c r="A33" s="2"/>
      <c r="E33" s="16"/>
      <c r="F33" s="16"/>
      <c r="G33" s="16"/>
      <c r="H33" s="16"/>
      <c r="I33" s="16"/>
    </row>
    <row r="34" spans="1:9" ht="15">
      <c r="A34" s="2" t="s">
        <v>14</v>
      </c>
      <c r="E34" s="16"/>
      <c r="F34" s="16"/>
      <c r="G34" s="16"/>
      <c r="H34" s="16"/>
      <c r="I34" s="36"/>
    </row>
    <row r="35" spans="1:9" ht="15">
      <c r="A35" s="22" t="s">
        <v>13</v>
      </c>
      <c r="B35" s="4"/>
      <c r="C35" s="4"/>
      <c r="D35" s="4"/>
      <c r="E35" s="23">
        <f>9245+1649</f>
        <v>10894</v>
      </c>
      <c r="F35" s="23"/>
      <c r="G35" s="23">
        <f>9244.59+1648.89</f>
        <v>10893.48</v>
      </c>
      <c r="H35" s="23"/>
      <c r="I35" s="23">
        <f>G35*100/E35</f>
        <v>99.99522673031026</v>
      </c>
    </row>
    <row r="36" spans="1:9" ht="8.25" customHeight="1">
      <c r="A36" s="2"/>
      <c r="E36" s="16"/>
      <c r="F36" s="16"/>
      <c r="G36" s="16"/>
      <c r="H36" s="16"/>
      <c r="I36" s="16"/>
    </row>
    <row r="37" spans="1:9" ht="15">
      <c r="A37" s="2" t="s">
        <v>16</v>
      </c>
      <c r="E37" s="16"/>
      <c r="F37" s="16"/>
      <c r="G37" s="16"/>
      <c r="H37" s="16"/>
      <c r="I37" s="16"/>
    </row>
    <row r="38" spans="1:9" ht="15">
      <c r="A38" s="22" t="s">
        <v>15</v>
      </c>
      <c r="B38" s="22"/>
      <c r="C38" s="4"/>
      <c r="D38" s="4"/>
      <c r="E38" s="23">
        <v>3143.52</v>
      </c>
      <c r="F38" s="23"/>
      <c r="G38" s="23">
        <v>3143.52</v>
      </c>
      <c r="H38" s="23"/>
      <c r="I38" s="23">
        <f>G38*100/E38</f>
        <v>100</v>
      </c>
    </row>
    <row r="39" spans="5:9" ht="15" customHeight="1">
      <c r="E39" s="12"/>
      <c r="F39" s="12"/>
      <c r="G39" s="12"/>
      <c r="H39" s="12"/>
      <c r="I39" s="36"/>
    </row>
    <row r="40" spans="1:9" ht="14.25">
      <c r="A40" s="92" t="s">
        <v>17</v>
      </c>
      <c r="B40" s="93"/>
      <c r="C40" s="93"/>
      <c r="D40" s="93"/>
      <c r="E40" s="25">
        <f>1465+2561+275+956+1298+3584+2651</f>
        <v>12790</v>
      </c>
      <c r="F40" s="25"/>
      <c r="G40" s="25">
        <f>SUM(G42:G73)</f>
        <v>12786.77</v>
      </c>
      <c r="H40" s="25"/>
      <c r="I40" s="23">
        <f>G40*100/E40</f>
        <v>99.97474589523065</v>
      </c>
    </row>
    <row r="41" spans="1:9" ht="15" customHeight="1">
      <c r="A41" s="58" t="s">
        <v>3</v>
      </c>
      <c r="B41" s="35"/>
      <c r="C41" s="35"/>
      <c r="D41" s="35"/>
      <c r="E41" s="35"/>
      <c r="F41" s="35"/>
      <c r="G41" s="35"/>
      <c r="H41" s="35"/>
      <c r="I41" s="35"/>
    </row>
    <row r="42" spans="1:7" ht="7.5" customHeight="1">
      <c r="A42" s="33"/>
      <c r="B42" s="34"/>
      <c r="C42" s="34"/>
      <c r="D42" s="34"/>
      <c r="E42" s="34"/>
      <c r="F42" s="35"/>
      <c r="G42" s="50"/>
    </row>
    <row r="43" spans="1:7" ht="15">
      <c r="A43" s="33" t="s">
        <v>18</v>
      </c>
      <c r="B43" s="34"/>
      <c r="C43" s="34"/>
      <c r="D43" s="34"/>
      <c r="E43" s="34"/>
      <c r="F43" s="35"/>
      <c r="G43" s="50"/>
    </row>
    <row r="44" spans="1:7" ht="15">
      <c r="A44" s="33" t="s">
        <v>64</v>
      </c>
      <c r="B44" s="34"/>
      <c r="C44" s="34"/>
      <c r="D44" s="34"/>
      <c r="E44" s="34"/>
      <c r="F44" s="35"/>
      <c r="G44" s="50"/>
    </row>
    <row r="45" spans="1:7" ht="15">
      <c r="A45" s="27" t="s">
        <v>65</v>
      </c>
      <c r="B45" s="28"/>
      <c r="C45" s="28"/>
      <c r="D45" s="28"/>
      <c r="E45" s="28"/>
      <c r="F45" s="29"/>
      <c r="G45" s="51">
        <v>2408.28</v>
      </c>
    </row>
    <row r="46" spans="1:7" ht="8.25" customHeight="1">
      <c r="A46" s="15"/>
      <c r="B46" s="15"/>
      <c r="C46" s="15"/>
      <c r="D46" s="15"/>
      <c r="G46" s="52"/>
    </row>
    <row r="47" spans="1:7" ht="15">
      <c r="A47" s="27" t="s">
        <v>19</v>
      </c>
      <c r="B47" s="28"/>
      <c r="C47" s="28"/>
      <c r="D47" s="28"/>
      <c r="E47" s="28"/>
      <c r="F47" s="29"/>
      <c r="G47" s="51">
        <f>27+15.01</f>
        <v>42.01</v>
      </c>
    </row>
    <row r="48" spans="1:7" ht="7.5" customHeight="1">
      <c r="A48" s="14"/>
      <c r="B48" s="15"/>
      <c r="C48" s="15"/>
      <c r="D48" s="15"/>
      <c r="E48" s="15"/>
      <c r="G48" s="48"/>
    </row>
    <row r="49" spans="1:7" ht="29.25" customHeight="1">
      <c r="A49" s="81" t="s">
        <v>97</v>
      </c>
      <c r="B49" s="81"/>
      <c r="C49" s="81"/>
      <c r="D49" s="81"/>
      <c r="E49" s="28"/>
      <c r="F49" s="29"/>
      <c r="G49" s="51">
        <f>30.37+395.28+587.31</f>
        <v>1012.9599999999999</v>
      </c>
    </row>
    <row r="50" spans="1:7" ht="8.25" customHeight="1">
      <c r="A50" s="15"/>
      <c r="B50" s="15"/>
      <c r="C50" s="15"/>
      <c r="D50" s="15"/>
      <c r="G50" s="52"/>
    </row>
    <row r="51" spans="1:7" s="15" customFormat="1" ht="28.5" customHeight="1">
      <c r="A51" s="81" t="s">
        <v>103</v>
      </c>
      <c r="B51" s="100"/>
      <c r="C51" s="100"/>
      <c r="D51" s="100"/>
      <c r="E51" s="28"/>
      <c r="F51" s="28"/>
      <c r="G51" s="55">
        <f>40*3+6-40+8.57+10.79</f>
        <v>105.35999999999999</v>
      </c>
    </row>
    <row r="52" spans="1:7" ht="8.25" customHeight="1">
      <c r="A52" s="15"/>
      <c r="B52" s="15"/>
      <c r="C52" s="15"/>
      <c r="D52" s="15"/>
      <c r="G52" s="52"/>
    </row>
    <row r="53" spans="1:7" s="15" customFormat="1" ht="14.25" customHeight="1">
      <c r="A53" s="81" t="s">
        <v>48</v>
      </c>
      <c r="B53" s="100"/>
      <c r="C53" s="100"/>
      <c r="D53" s="100"/>
      <c r="E53" s="28"/>
      <c r="F53" s="28"/>
      <c r="G53" s="55">
        <f>140.3+140.3</f>
        <v>280.6</v>
      </c>
    </row>
    <row r="54" spans="1:7" ht="8.25" customHeight="1">
      <c r="A54" s="15"/>
      <c r="B54" s="15"/>
      <c r="C54" s="15"/>
      <c r="D54" s="15"/>
      <c r="G54" s="52"/>
    </row>
    <row r="55" spans="1:7" s="15" customFormat="1" ht="14.25" customHeight="1">
      <c r="A55" s="81" t="s">
        <v>102</v>
      </c>
      <c r="B55" s="81"/>
      <c r="C55" s="81"/>
      <c r="D55" s="81"/>
      <c r="E55" s="28"/>
      <c r="F55" s="28"/>
      <c r="G55" s="55">
        <v>540.22</v>
      </c>
    </row>
    <row r="56" spans="1:7" ht="7.5" customHeight="1">
      <c r="A56" s="33"/>
      <c r="B56" s="34"/>
      <c r="C56" s="34"/>
      <c r="D56" s="34"/>
      <c r="E56" s="34"/>
      <c r="F56" s="35"/>
      <c r="G56" s="50"/>
    </row>
    <row r="57" spans="1:7" ht="15">
      <c r="A57" s="33" t="s">
        <v>22</v>
      </c>
      <c r="B57" s="34"/>
      <c r="C57" s="34"/>
      <c r="D57" s="34"/>
      <c r="E57" s="34"/>
      <c r="F57" s="35"/>
      <c r="G57" s="50">
        <f>1600+8.54+25.62</f>
        <v>1634.1599999999999</v>
      </c>
    </row>
    <row r="58" spans="1:7" ht="7.5" customHeight="1">
      <c r="A58" s="33"/>
      <c r="B58" s="34"/>
      <c r="C58" s="34"/>
      <c r="D58" s="34"/>
      <c r="E58" s="34"/>
      <c r="F58" s="35"/>
      <c r="G58" s="50"/>
    </row>
    <row r="59" spans="1:10" ht="15">
      <c r="A59" s="27" t="s">
        <v>23</v>
      </c>
      <c r="B59" s="28"/>
      <c r="C59" s="28"/>
      <c r="D59" s="28"/>
      <c r="E59" s="28"/>
      <c r="F59" s="29"/>
      <c r="G59" s="51">
        <f>955.42+274.5</f>
        <v>1229.92</v>
      </c>
      <c r="J59" s="14"/>
    </row>
    <row r="60" spans="1:7" ht="7.5" customHeight="1">
      <c r="A60" s="14"/>
      <c r="B60" s="15"/>
      <c r="C60" s="15"/>
      <c r="D60" s="15"/>
      <c r="E60" s="15"/>
      <c r="G60" s="48"/>
    </row>
    <row r="61" spans="1:10" ht="15">
      <c r="A61" s="27" t="s">
        <v>24</v>
      </c>
      <c r="B61" s="28"/>
      <c r="C61" s="28"/>
      <c r="D61" s="28"/>
      <c r="E61" s="28"/>
      <c r="F61" s="29"/>
      <c r="G61" s="51">
        <f>1297.58</f>
        <v>1297.58</v>
      </c>
      <c r="J61" s="2"/>
    </row>
    <row r="62" spans="1:7" ht="7.5" customHeight="1">
      <c r="A62" s="33"/>
      <c r="B62" s="34"/>
      <c r="C62" s="34"/>
      <c r="D62" s="34"/>
      <c r="E62" s="34"/>
      <c r="F62" s="35"/>
      <c r="G62" s="50"/>
    </row>
    <row r="63" spans="1:10" ht="15">
      <c r="A63" s="27" t="s">
        <v>25</v>
      </c>
      <c r="B63" s="28"/>
      <c r="C63" s="28"/>
      <c r="D63" s="28"/>
      <c r="E63" s="28"/>
      <c r="F63" s="29"/>
      <c r="G63" s="51">
        <f>3584</f>
        <v>3584</v>
      </c>
      <c r="J63" s="2"/>
    </row>
    <row r="64" spans="1:7" ht="7.5" customHeight="1">
      <c r="A64" s="14"/>
      <c r="B64" s="15"/>
      <c r="C64" s="15"/>
      <c r="D64" s="15"/>
      <c r="E64" s="15"/>
      <c r="G64" s="48"/>
    </row>
    <row r="65" spans="1:7" ht="15">
      <c r="A65" s="27" t="s">
        <v>66</v>
      </c>
      <c r="B65" s="28"/>
      <c r="C65" s="28"/>
      <c r="D65" s="28"/>
      <c r="E65" s="28"/>
      <c r="F65" s="29"/>
      <c r="G65" s="51">
        <f>21.51</f>
        <v>21.51</v>
      </c>
    </row>
    <row r="66" spans="1:7" ht="7.5" customHeight="1">
      <c r="A66" s="14"/>
      <c r="B66" s="15"/>
      <c r="C66" s="15"/>
      <c r="D66" s="15"/>
      <c r="E66" s="15"/>
      <c r="G66" s="48"/>
    </row>
    <row r="67" spans="1:7" ht="15">
      <c r="A67" s="27" t="s">
        <v>98</v>
      </c>
      <c r="B67" s="28"/>
      <c r="C67" s="28"/>
      <c r="D67" s="28"/>
      <c r="E67" s="28"/>
      <c r="F67" s="29"/>
      <c r="G67" s="51">
        <f>77.56</f>
        <v>77.56</v>
      </c>
    </row>
    <row r="68" spans="1:7" ht="7.5" customHeight="1">
      <c r="A68" s="14"/>
      <c r="B68" s="15"/>
      <c r="C68" s="15"/>
      <c r="D68" s="15"/>
      <c r="E68" s="15"/>
      <c r="G68" s="48"/>
    </row>
    <row r="69" spans="1:7" ht="15">
      <c r="A69" s="27" t="s">
        <v>99</v>
      </c>
      <c r="B69" s="28"/>
      <c r="C69" s="28"/>
      <c r="D69" s="28"/>
      <c r="E69" s="28"/>
      <c r="F69" s="29"/>
      <c r="G69" s="51">
        <v>149</v>
      </c>
    </row>
    <row r="70" spans="1:7" ht="7.5" customHeight="1">
      <c r="A70" s="14"/>
      <c r="B70" s="15"/>
      <c r="C70" s="15"/>
      <c r="D70" s="15"/>
      <c r="E70" s="15"/>
      <c r="G70" s="48"/>
    </row>
    <row r="71" spans="1:7" ht="15">
      <c r="A71" s="27" t="s">
        <v>100</v>
      </c>
      <c r="B71" s="28"/>
      <c r="C71" s="28"/>
      <c r="D71" s="28"/>
      <c r="E71" s="28"/>
      <c r="F71" s="29"/>
      <c r="G71" s="51">
        <f>242.11</f>
        <v>242.11</v>
      </c>
    </row>
    <row r="72" spans="1:7" ht="7.5" customHeight="1">
      <c r="A72" s="14"/>
      <c r="B72" s="15"/>
      <c r="C72" s="15"/>
      <c r="D72" s="15"/>
      <c r="E72" s="15"/>
      <c r="G72" s="48"/>
    </row>
    <row r="73" spans="1:7" ht="15">
      <c r="A73" s="33" t="s">
        <v>101</v>
      </c>
      <c r="B73" s="34"/>
      <c r="C73" s="34"/>
      <c r="D73" s="34"/>
      <c r="E73" s="34"/>
      <c r="F73" s="35"/>
      <c r="G73" s="50">
        <v>161.5</v>
      </c>
    </row>
    <row r="74" spans="1:7" ht="15">
      <c r="A74" s="33"/>
      <c r="B74" s="34"/>
      <c r="C74" s="34"/>
      <c r="D74" s="34"/>
      <c r="E74" s="34"/>
      <c r="F74" s="35"/>
      <c r="G74" s="50"/>
    </row>
    <row r="75" spans="1:4" ht="12.75">
      <c r="A75" s="91" t="s">
        <v>26</v>
      </c>
      <c r="B75" s="80"/>
      <c r="C75" s="80"/>
      <c r="D75" s="80"/>
    </row>
    <row r="76" spans="1:9" ht="43.5" customHeight="1">
      <c r="A76" s="80"/>
      <c r="B76" s="80"/>
      <c r="C76" s="80"/>
      <c r="D76" s="80"/>
      <c r="E76" s="10">
        <v>11136</v>
      </c>
      <c r="F76" s="10"/>
      <c r="G76" s="10">
        <f>G78+G80</f>
        <v>11093</v>
      </c>
      <c r="H76" s="10"/>
      <c r="I76" s="10">
        <f>G76*100/E76</f>
        <v>99.61386494252874</v>
      </c>
    </row>
    <row r="77" spans="1:9" ht="7.5" customHeight="1">
      <c r="A77" s="2"/>
      <c r="E77" s="16"/>
      <c r="F77" s="16"/>
      <c r="G77" s="16"/>
      <c r="H77" s="16"/>
      <c r="I77" s="16"/>
    </row>
    <row r="78" spans="1:9" ht="27.75" customHeight="1">
      <c r="A78" s="89" t="s">
        <v>94</v>
      </c>
      <c r="B78" s="90"/>
      <c r="C78" s="90"/>
      <c r="D78" s="90"/>
      <c r="E78" s="16"/>
      <c r="F78" s="16"/>
      <c r="G78" s="16">
        <v>3924.95</v>
      </c>
      <c r="H78" s="16"/>
      <c r="I78" s="16"/>
    </row>
    <row r="79" spans="1:9" ht="7.5" customHeight="1">
      <c r="A79" s="2"/>
      <c r="E79" s="16"/>
      <c r="F79" s="16"/>
      <c r="G79" s="16"/>
      <c r="H79" s="16"/>
      <c r="I79" s="16"/>
    </row>
    <row r="80" spans="1:9" ht="27" customHeight="1">
      <c r="A80" s="89" t="s">
        <v>95</v>
      </c>
      <c r="B80" s="90"/>
      <c r="C80" s="90"/>
      <c r="D80" s="90"/>
      <c r="E80" s="16"/>
      <c r="F80" s="16"/>
      <c r="G80" s="16">
        <v>7168.05</v>
      </c>
      <c r="H80" s="16"/>
      <c r="I80" s="16"/>
    </row>
    <row r="81" ht="19.5" customHeight="1">
      <c r="I81" s="16"/>
    </row>
    <row r="82" spans="1:9" ht="28.5" customHeight="1">
      <c r="A82" s="91" t="s">
        <v>27</v>
      </c>
      <c r="B82" s="80"/>
      <c r="C82" s="80"/>
      <c r="D82" s="80"/>
      <c r="E82" s="10">
        <f>SUM(E83:E89)</f>
        <v>245418.12</v>
      </c>
      <c r="F82" s="10"/>
      <c r="G82" s="10">
        <f>SUM(G83:G89)</f>
        <v>215467.46</v>
      </c>
      <c r="H82" s="10"/>
      <c r="I82" s="10">
        <f>G82*100/E82</f>
        <v>87.79606819577951</v>
      </c>
    </row>
    <row r="83" spans="1:9" ht="7.5" customHeight="1">
      <c r="A83" s="2"/>
      <c r="E83" s="16"/>
      <c r="F83" s="16"/>
      <c r="G83" s="16"/>
      <c r="H83" s="16"/>
      <c r="I83" s="16"/>
    </row>
    <row r="84" spans="1:9" ht="15">
      <c r="A84" s="2" t="s">
        <v>28</v>
      </c>
      <c r="E84" s="16">
        <v>155675</v>
      </c>
      <c r="F84" s="16"/>
      <c r="G84" s="16">
        <v>155666.47</v>
      </c>
      <c r="H84" s="16"/>
      <c r="I84" s="16">
        <f>G84*100/E84</f>
        <v>99.99452063594026</v>
      </c>
    </row>
    <row r="85" spans="1:9" ht="7.5" customHeight="1">
      <c r="A85" s="2"/>
      <c r="E85" s="16"/>
      <c r="F85" s="16"/>
      <c r="G85" s="16"/>
      <c r="H85" s="16"/>
      <c r="I85" s="16"/>
    </row>
    <row r="86" spans="1:9" ht="15">
      <c r="A86" s="2" t="s">
        <v>29</v>
      </c>
      <c r="E86" s="16">
        <v>88743.12</v>
      </c>
      <c r="F86" s="16"/>
      <c r="G86" s="16">
        <v>59800.99</v>
      </c>
      <c r="H86" s="16"/>
      <c r="I86" s="16">
        <f>G86*100/E86</f>
        <v>67.38662106989253</v>
      </c>
    </row>
    <row r="87" spans="1:9" ht="7.5" customHeight="1">
      <c r="A87" s="2"/>
      <c r="E87" s="16"/>
      <c r="F87" s="16"/>
      <c r="G87" s="16"/>
      <c r="H87" s="16"/>
      <c r="I87" s="16"/>
    </row>
    <row r="88" spans="1:9" ht="15">
      <c r="A88" s="2" t="s">
        <v>30</v>
      </c>
      <c r="E88" s="16">
        <v>1000</v>
      </c>
      <c r="F88" s="16"/>
      <c r="G88" s="16">
        <v>0</v>
      </c>
      <c r="H88" s="16"/>
      <c r="I88" s="16">
        <f>G88*100/E88</f>
        <v>0</v>
      </c>
    </row>
    <row r="89" ht="19.5" customHeight="1">
      <c r="I89" s="16"/>
    </row>
    <row r="90" spans="1:9" ht="19.5" customHeight="1">
      <c r="A90" s="1" t="s">
        <v>31</v>
      </c>
      <c r="E90" s="10">
        <v>10580</v>
      </c>
      <c r="F90" s="16"/>
      <c r="G90" s="10">
        <v>10201.72</v>
      </c>
      <c r="H90" s="16"/>
      <c r="I90" s="10">
        <f>G90*100/E90</f>
        <v>96.42457466918714</v>
      </c>
    </row>
    <row r="91" ht="19.5" customHeight="1">
      <c r="I91" s="16"/>
    </row>
    <row r="92" spans="1:9" ht="15.75">
      <c r="A92" s="1" t="s">
        <v>67</v>
      </c>
      <c r="E92" s="10">
        <v>105547</v>
      </c>
      <c r="F92" s="10"/>
      <c r="G92" s="10">
        <v>105102.17</v>
      </c>
      <c r="H92" s="10"/>
      <c r="I92" s="10">
        <f>G92*100/E92</f>
        <v>99.57854794546505</v>
      </c>
    </row>
    <row r="93" ht="19.5" customHeight="1">
      <c r="I93" s="16"/>
    </row>
    <row r="94" spans="1:9" ht="15.75">
      <c r="A94" s="1" t="s">
        <v>32</v>
      </c>
      <c r="E94" s="10">
        <f>SUM(E96:E106)</f>
        <v>420850</v>
      </c>
      <c r="F94" s="18"/>
      <c r="G94" s="10">
        <f>G96+G98+G101+G104+G106</f>
        <v>382514.81000000006</v>
      </c>
      <c r="H94" s="18"/>
      <c r="I94" s="10">
        <f>G94*100/E94</f>
        <v>90.89100867292386</v>
      </c>
    </row>
    <row r="95" spans="7:9" ht="15.75">
      <c r="G95" s="9"/>
      <c r="I95" s="10"/>
    </row>
    <row r="96" spans="1:9" ht="15.75">
      <c r="A96" s="22" t="s">
        <v>11</v>
      </c>
      <c r="B96" s="4"/>
      <c r="C96" s="4"/>
      <c r="D96" s="4"/>
      <c r="E96" s="23">
        <f>258792+18500</f>
        <v>277292</v>
      </c>
      <c r="F96" s="24" t="s">
        <v>12</v>
      </c>
      <c r="G96" s="23">
        <f>228665.85+18493.33</f>
        <v>247159.18</v>
      </c>
      <c r="H96" s="23"/>
      <c r="I96" s="62">
        <f>G96*100/E96</f>
        <v>89.13318090676975</v>
      </c>
    </row>
    <row r="97" spans="1:9" ht="7.5" customHeight="1">
      <c r="A97" s="2"/>
      <c r="E97" s="16"/>
      <c r="F97" s="13"/>
      <c r="G97" s="16"/>
      <c r="H97" s="16"/>
      <c r="I97" s="36"/>
    </row>
    <row r="98" spans="1:9" ht="15">
      <c r="A98" s="22" t="s">
        <v>46</v>
      </c>
      <c r="B98" s="4"/>
      <c r="C98" s="4"/>
      <c r="D98" s="4"/>
      <c r="E98" s="23">
        <v>8900</v>
      </c>
      <c r="F98" s="24"/>
      <c r="G98" s="23">
        <v>8900</v>
      </c>
      <c r="H98" s="23"/>
      <c r="I98" s="23">
        <f>G98*100/E98</f>
        <v>100</v>
      </c>
    </row>
    <row r="99" spans="1:9" ht="8.25" customHeight="1">
      <c r="A99" s="2"/>
      <c r="E99" s="16"/>
      <c r="F99" s="13"/>
      <c r="G99" s="16"/>
      <c r="H99" s="16"/>
      <c r="I99" s="36"/>
    </row>
    <row r="100" spans="1:9" ht="15">
      <c r="A100" s="2" t="s">
        <v>14</v>
      </c>
      <c r="E100" s="16"/>
      <c r="F100" s="16"/>
      <c r="G100" s="16"/>
      <c r="H100" s="16"/>
      <c r="I100" s="36"/>
    </row>
    <row r="101" spans="1:9" ht="15">
      <c r="A101" s="22" t="s">
        <v>13</v>
      </c>
      <c r="B101" s="4"/>
      <c r="C101" s="4"/>
      <c r="D101" s="4"/>
      <c r="E101" s="23">
        <f>43796.04+6992</f>
        <v>50788.04</v>
      </c>
      <c r="F101" s="23"/>
      <c r="G101" s="23">
        <f>38726.87+6061.22</f>
        <v>44788.090000000004</v>
      </c>
      <c r="H101" s="23"/>
      <c r="I101" s="23">
        <f>G101*100/E101</f>
        <v>88.18629346594199</v>
      </c>
    </row>
    <row r="102" spans="1:9" ht="8.25" customHeight="1">
      <c r="A102" s="2"/>
      <c r="E102" s="16"/>
      <c r="F102" s="16"/>
      <c r="G102" s="16"/>
      <c r="H102" s="16"/>
      <c r="I102" s="36"/>
    </row>
    <row r="103" spans="1:9" ht="15">
      <c r="A103" s="2" t="s">
        <v>16</v>
      </c>
      <c r="E103" s="16"/>
      <c r="F103" s="16"/>
      <c r="G103" s="16"/>
      <c r="H103" s="16"/>
      <c r="I103" s="36"/>
    </row>
    <row r="104" spans="1:9" ht="15">
      <c r="A104" s="22" t="s">
        <v>15</v>
      </c>
      <c r="B104" s="22"/>
      <c r="C104" s="4"/>
      <c r="D104" s="4"/>
      <c r="E104" s="23">
        <v>8993.96</v>
      </c>
      <c r="F104" s="23"/>
      <c r="G104" s="23">
        <v>8993.96</v>
      </c>
      <c r="H104" s="23"/>
      <c r="I104" s="23">
        <f>G104*100/E104</f>
        <v>100</v>
      </c>
    </row>
    <row r="105" spans="5:9" ht="15" customHeight="1">
      <c r="E105" s="12"/>
      <c r="F105" s="12"/>
      <c r="G105" s="12"/>
      <c r="H105" s="12"/>
      <c r="I105" s="36"/>
    </row>
    <row r="106" spans="1:9" ht="14.25">
      <c r="A106" s="92" t="s">
        <v>17</v>
      </c>
      <c r="B106" s="93"/>
      <c r="C106" s="93"/>
      <c r="D106" s="93"/>
      <c r="E106" s="25">
        <f>1600+34770+100+280+8700+420+3500+10200+800+3000+1260+10246</f>
        <v>74876</v>
      </c>
      <c r="F106" s="25"/>
      <c r="G106" s="25">
        <f>SUM(G109:G187)</f>
        <v>72673.58000000002</v>
      </c>
      <c r="H106" s="23"/>
      <c r="I106" s="23">
        <f>G106*100/E106</f>
        <v>97.05857684705381</v>
      </c>
    </row>
    <row r="107" ht="15" customHeight="1">
      <c r="A107" s="20" t="s">
        <v>3</v>
      </c>
    </row>
    <row r="108" ht="8.25" customHeight="1"/>
    <row r="109" spans="1:7" ht="15">
      <c r="A109" s="27" t="s">
        <v>104</v>
      </c>
      <c r="B109" s="28"/>
      <c r="C109" s="28"/>
      <c r="D109" s="28"/>
      <c r="E109" s="28"/>
      <c r="F109" s="29"/>
      <c r="G109" s="51">
        <f>57.34+1882.43+5524.73</f>
        <v>7464.5</v>
      </c>
    </row>
    <row r="110" ht="8.25" customHeight="1">
      <c r="G110" s="52"/>
    </row>
    <row r="111" spans="1:7" ht="15">
      <c r="A111" s="27" t="s">
        <v>105</v>
      </c>
      <c r="B111" s="28"/>
      <c r="C111" s="28"/>
      <c r="D111" s="28"/>
      <c r="E111" s="28"/>
      <c r="F111" s="29"/>
      <c r="G111" s="51">
        <v>1159</v>
      </c>
    </row>
    <row r="112" ht="8.25" customHeight="1">
      <c r="G112" s="52"/>
    </row>
    <row r="113" spans="1:7" ht="15">
      <c r="A113" s="27" t="s">
        <v>108</v>
      </c>
      <c r="B113" s="28"/>
      <c r="C113" s="28"/>
      <c r="D113" s="28"/>
      <c r="E113" s="28"/>
      <c r="F113" s="29"/>
      <c r="G113" s="51">
        <v>2757</v>
      </c>
    </row>
    <row r="114" ht="8.25" customHeight="1">
      <c r="G114" s="52"/>
    </row>
    <row r="115" spans="1:7" ht="15">
      <c r="A115" s="27" t="s">
        <v>110</v>
      </c>
      <c r="B115" s="28"/>
      <c r="C115" s="28"/>
      <c r="D115" s="28"/>
      <c r="E115" s="28"/>
      <c r="F115" s="29"/>
      <c r="G115" s="51">
        <f>793+1573.7</f>
        <v>2366.7</v>
      </c>
    </row>
    <row r="116" ht="8.25" customHeight="1">
      <c r="G116" s="52"/>
    </row>
    <row r="117" spans="1:7" ht="15">
      <c r="A117" s="27" t="s">
        <v>109</v>
      </c>
      <c r="B117" s="28"/>
      <c r="C117" s="28"/>
      <c r="D117" s="28"/>
      <c r="E117" s="28"/>
      <c r="F117" s="29"/>
      <c r="G117" s="51">
        <f>2750+840</f>
        <v>3590</v>
      </c>
    </row>
    <row r="118" ht="8.25" customHeight="1">
      <c r="G118" s="52"/>
    </row>
    <row r="119" spans="1:7" ht="15">
      <c r="A119" s="27" t="s">
        <v>19</v>
      </c>
      <c r="B119" s="28"/>
      <c r="C119" s="28"/>
      <c r="D119" s="28"/>
      <c r="E119" s="28"/>
      <c r="F119" s="29"/>
      <c r="G119" s="51">
        <f>125+27.01+3</f>
        <v>155.01</v>
      </c>
    </row>
    <row r="120" spans="1:7" ht="7.5" customHeight="1">
      <c r="A120" s="14"/>
      <c r="B120" s="15"/>
      <c r="C120" s="15"/>
      <c r="D120" s="15"/>
      <c r="E120" s="15"/>
      <c r="G120" s="48"/>
    </row>
    <row r="121" spans="1:7" ht="15">
      <c r="A121" s="27" t="s">
        <v>34</v>
      </c>
      <c r="B121" s="28"/>
      <c r="C121" s="28"/>
      <c r="D121" s="28"/>
      <c r="E121" s="28"/>
      <c r="F121" s="29"/>
      <c r="G121" s="51">
        <f>189+209+153+89+150+135</f>
        <v>925</v>
      </c>
    </row>
    <row r="122" spans="1:7" ht="7.5" customHeight="1">
      <c r="A122" s="14"/>
      <c r="B122" s="15"/>
      <c r="C122" s="15"/>
      <c r="D122" s="15"/>
      <c r="E122" s="15"/>
      <c r="G122" s="48"/>
    </row>
    <row r="123" spans="1:7" ht="15">
      <c r="A123" s="14" t="s">
        <v>36</v>
      </c>
      <c r="B123" s="15"/>
      <c r="C123" s="15"/>
      <c r="D123" s="15"/>
      <c r="E123" s="15"/>
      <c r="G123" s="48">
        <f>59.52*12</f>
        <v>714.24</v>
      </c>
    </row>
    <row r="124" spans="1:7" ht="7.5" customHeight="1">
      <c r="A124" s="30"/>
      <c r="B124" s="31"/>
      <c r="C124" s="31"/>
      <c r="D124" s="31"/>
      <c r="E124" s="31"/>
      <c r="F124" s="32"/>
      <c r="G124" s="49"/>
    </row>
    <row r="125" spans="1:7" ht="15">
      <c r="A125" s="27" t="s">
        <v>20</v>
      </c>
      <c r="B125" s="28"/>
      <c r="C125" s="28"/>
      <c r="D125" s="28"/>
      <c r="E125" s="28"/>
      <c r="F125" s="29"/>
      <c r="G125" s="51">
        <f>1033.72+952.5+2078.34</f>
        <v>4064.5600000000004</v>
      </c>
    </row>
    <row r="126" spans="1:7" ht="7.5" customHeight="1">
      <c r="A126" s="30"/>
      <c r="B126" s="31"/>
      <c r="C126" s="31"/>
      <c r="D126" s="31"/>
      <c r="E126" s="31"/>
      <c r="F126" s="32"/>
      <c r="G126" s="49"/>
    </row>
    <row r="127" spans="1:7" ht="27.75" customHeight="1">
      <c r="A127" s="81" t="s">
        <v>57</v>
      </c>
      <c r="B127" s="82"/>
      <c r="C127" s="82"/>
      <c r="D127" s="82"/>
      <c r="E127" s="82"/>
      <c r="F127" s="29"/>
      <c r="G127" s="51">
        <v>1756.8</v>
      </c>
    </row>
    <row r="128" spans="1:7" ht="7.5" customHeight="1">
      <c r="A128" s="30"/>
      <c r="B128" s="31"/>
      <c r="C128" s="31"/>
      <c r="D128" s="31"/>
      <c r="E128" s="31"/>
      <c r="F128" s="32"/>
      <c r="G128" s="49"/>
    </row>
    <row r="129" spans="1:7" ht="15">
      <c r="A129" s="27" t="s">
        <v>75</v>
      </c>
      <c r="B129" s="28"/>
      <c r="C129" s="28"/>
      <c r="D129" s="28"/>
      <c r="E129" s="28"/>
      <c r="F129" s="29"/>
      <c r="G129" s="51">
        <v>380.36</v>
      </c>
    </row>
    <row r="130" spans="1:7" ht="7.5" customHeight="1">
      <c r="A130" s="14"/>
      <c r="B130" s="15"/>
      <c r="C130" s="15"/>
      <c r="D130" s="15"/>
      <c r="E130" s="15"/>
      <c r="G130" s="48"/>
    </row>
    <row r="131" spans="1:7" ht="15">
      <c r="A131" s="27" t="s">
        <v>62</v>
      </c>
      <c r="B131" s="28"/>
      <c r="C131" s="28"/>
      <c r="D131" s="28"/>
      <c r="E131" s="28"/>
      <c r="F131" s="29"/>
      <c r="G131" s="51">
        <f>131.32+109.43</f>
        <v>240.75</v>
      </c>
    </row>
    <row r="132" spans="1:7" ht="7.5" customHeight="1">
      <c r="A132" s="33"/>
      <c r="B132" s="34"/>
      <c r="C132" s="34"/>
      <c r="D132" s="34"/>
      <c r="E132" s="34"/>
      <c r="F132" s="35"/>
      <c r="G132" s="50"/>
    </row>
    <row r="133" spans="1:7" ht="15">
      <c r="A133" s="27" t="s">
        <v>70</v>
      </c>
      <c r="B133" s="28"/>
      <c r="C133" s="28"/>
      <c r="D133" s="28"/>
      <c r="E133" s="28"/>
      <c r="F133" s="29"/>
      <c r="G133" s="51">
        <v>494</v>
      </c>
    </row>
    <row r="134" spans="1:7" ht="7.5" customHeight="1">
      <c r="A134" s="14"/>
      <c r="B134" s="15"/>
      <c r="C134" s="15"/>
      <c r="D134" s="15"/>
      <c r="E134" s="15"/>
      <c r="G134" s="48"/>
    </row>
    <row r="135" spans="1:7" ht="15">
      <c r="A135" s="27" t="s">
        <v>76</v>
      </c>
      <c r="B135" s="28"/>
      <c r="C135" s="28"/>
      <c r="D135" s="28"/>
      <c r="E135" s="28"/>
      <c r="F135" s="29"/>
      <c r="G135" s="51">
        <f>134.2+60</f>
        <v>194.2</v>
      </c>
    </row>
    <row r="136" spans="1:7" ht="7.5" customHeight="1">
      <c r="A136" s="14"/>
      <c r="B136" s="15"/>
      <c r="C136" s="15"/>
      <c r="D136" s="15"/>
      <c r="E136" s="15"/>
      <c r="G136" s="48"/>
    </row>
    <row r="137" spans="1:7" ht="15">
      <c r="A137" s="27" t="s">
        <v>71</v>
      </c>
      <c r="B137" s="28"/>
      <c r="C137" s="28"/>
      <c r="D137" s="28"/>
      <c r="E137" s="28"/>
      <c r="F137" s="29"/>
      <c r="G137" s="51">
        <v>305.13</v>
      </c>
    </row>
    <row r="138" spans="1:7" ht="7.5" customHeight="1">
      <c r="A138" s="30"/>
      <c r="B138" s="31"/>
      <c r="C138" s="31"/>
      <c r="D138" s="31"/>
      <c r="E138" s="31"/>
      <c r="F138" s="32"/>
      <c r="G138" s="49"/>
    </row>
    <row r="139" spans="1:7" ht="15">
      <c r="A139" s="27" t="s">
        <v>21</v>
      </c>
      <c r="B139" s="28"/>
      <c r="C139" s="28"/>
      <c r="D139" s="28"/>
      <c r="E139" s="28"/>
      <c r="F139" s="29"/>
      <c r="G139" s="51">
        <v>0</v>
      </c>
    </row>
    <row r="140" spans="1:7" ht="7.5" customHeight="1">
      <c r="A140" s="14"/>
      <c r="B140" s="15"/>
      <c r="C140" s="15"/>
      <c r="D140" s="15"/>
      <c r="E140" s="15"/>
      <c r="G140" s="48"/>
    </row>
    <row r="141" spans="1:7" ht="15">
      <c r="A141" s="27" t="s">
        <v>33</v>
      </c>
      <c r="B141" s="28"/>
      <c r="C141" s="28"/>
      <c r="D141" s="28"/>
      <c r="E141" s="28"/>
      <c r="F141" s="29"/>
      <c r="G141" s="51">
        <f>189+29.01+82+82.16+82.16+189+79+99</f>
        <v>831.3299999999999</v>
      </c>
    </row>
    <row r="142" spans="1:7" ht="7.5" customHeight="1">
      <c r="A142" s="14"/>
      <c r="B142" s="15"/>
      <c r="C142" s="15"/>
      <c r="D142" s="15"/>
      <c r="E142" s="15"/>
      <c r="G142" s="48"/>
    </row>
    <row r="143" spans="1:7" ht="15">
      <c r="A143" s="27" t="s">
        <v>50</v>
      </c>
      <c r="B143" s="28"/>
      <c r="C143" s="28"/>
      <c r="D143" s="28"/>
      <c r="E143" s="28"/>
      <c r="F143" s="29"/>
      <c r="G143" s="51">
        <v>392</v>
      </c>
    </row>
    <row r="144" spans="1:7" ht="7.5" customHeight="1">
      <c r="A144" s="33"/>
      <c r="B144" s="34"/>
      <c r="C144" s="34"/>
      <c r="D144" s="34"/>
      <c r="E144" s="34"/>
      <c r="F144" s="35"/>
      <c r="G144" s="50"/>
    </row>
    <row r="145" spans="1:7" ht="15">
      <c r="A145" s="27" t="s">
        <v>25</v>
      </c>
      <c r="B145" s="28"/>
      <c r="C145" s="28"/>
      <c r="D145" s="28"/>
      <c r="E145" s="28"/>
      <c r="F145" s="29"/>
      <c r="G145" s="51">
        <v>2968</v>
      </c>
    </row>
    <row r="146" spans="1:7" ht="7.5" customHeight="1">
      <c r="A146" s="14"/>
      <c r="B146" s="15"/>
      <c r="C146" s="15"/>
      <c r="D146" s="15"/>
      <c r="E146" s="15"/>
      <c r="G146" s="48"/>
    </row>
    <row r="147" spans="1:7" ht="15">
      <c r="A147" s="14" t="s">
        <v>24</v>
      </c>
      <c r="B147" s="15"/>
      <c r="C147" s="15"/>
      <c r="D147" s="15"/>
      <c r="E147" s="15"/>
      <c r="G147" s="48">
        <v>9990.85</v>
      </c>
    </row>
    <row r="148" spans="1:7" ht="7.5" customHeight="1">
      <c r="A148" s="30"/>
      <c r="B148" s="31"/>
      <c r="C148" s="31"/>
      <c r="D148" s="31"/>
      <c r="E148" s="31"/>
      <c r="F148" s="32"/>
      <c r="G148" s="49"/>
    </row>
    <row r="149" spans="1:7" ht="15">
      <c r="A149" s="27" t="s">
        <v>41</v>
      </c>
      <c r="B149" s="28"/>
      <c r="C149" s="28"/>
      <c r="D149" s="28"/>
      <c r="E149" s="28"/>
      <c r="F149" s="29"/>
      <c r="G149" s="51">
        <v>708.29</v>
      </c>
    </row>
    <row r="150" spans="1:7" ht="7.5" customHeight="1">
      <c r="A150" s="33"/>
      <c r="B150" s="34"/>
      <c r="C150" s="34"/>
      <c r="D150" s="34"/>
      <c r="E150" s="34"/>
      <c r="F150" s="35"/>
      <c r="G150" s="50"/>
    </row>
    <row r="151" spans="1:7" ht="15">
      <c r="A151" s="27" t="s">
        <v>22</v>
      </c>
      <c r="B151" s="28"/>
      <c r="C151" s="28"/>
      <c r="D151" s="28"/>
      <c r="E151" s="28"/>
      <c r="F151" s="29"/>
      <c r="G151" s="51">
        <f>200+200+400+200+200-58.3+200+400+1600-400+18.29+6.09+6.09+6.09+8.5+4.9+20.42+400</f>
        <v>3412.0800000000004</v>
      </c>
    </row>
    <row r="152" spans="1:7" ht="7.5" customHeight="1">
      <c r="A152" s="14"/>
      <c r="B152" s="15"/>
      <c r="C152" s="15"/>
      <c r="D152" s="15"/>
      <c r="E152" s="15"/>
      <c r="G152" s="48"/>
    </row>
    <row r="153" spans="1:7" ht="15">
      <c r="A153" s="14" t="s">
        <v>23</v>
      </c>
      <c r="B153" s="15"/>
      <c r="C153" s="15"/>
      <c r="D153" s="15"/>
      <c r="E153" s="15"/>
      <c r="G153" s="48">
        <f>384.3+3476.51</f>
        <v>3860.8100000000004</v>
      </c>
    </row>
    <row r="154" spans="1:7" ht="7.5" customHeight="1">
      <c r="A154" s="30"/>
      <c r="B154" s="31"/>
      <c r="C154" s="31"/>
      <c r="D154" s="31"/>
      <c r="E154" s="31"/>
      <c r="F154" s="32"/>
      <c r="G154" s="49"/>
    </row>
    <row r="155" spans="1:7" ht="15">
      <c r="A155" s="27" t="s">
        <v>115</v>
      </c>
      <c r="B155" s="28"/>
      <c r="C155" s="28"/>
      <c r="D155" s="28"/>
      <c r="E155" s="28"/>
      <c r="F155" s="29"/>
      <c r="G155" s="51">
        <f>140.3+250.1</f>
        <v>390.4</v>
      </c>
    </row>
    <row r="156" spans="1:7" ht="7.5" customHeight="1">
      <c r="A156" s="30"/>
      <c r="B156" s="31"/>
      <c r="C156" s="31"/>
      <c r="D156" s="31"/>
      <c r="E156" s="31"/>
      <c r="F156" s="32"/>
      <c r="G156" s="49"/>
    </row>
    <row r="157" spans="1:7" ht="15">
      <c r="A157" s="27" t="s">
        <v>113</v>
      </c>
      <c r="B157" s="28"/>
      <c r="C157" s="28"/>
      <c r="D157" s="28"/>
      <c r="E157" s="28"/>
      <c r="F157" s="29"/>
      <c r="G157" s="51">
        <v>841.8</v>
      </c>
    </row>
    <row r="158" spans="1:7" ht="7.5" customHeight="1">
      <c r="A158" s="14"/>
      <c r="B158" s="15"/>
      <c r="C158" s="15"/>
      <c r="D158" s="15"/>
      <c r="E158" s="15"/>
      <c r="G158" s="48"/>
    </row>
    <row r="159" spans="1:7" ht="15">
      <c r="A159" s="14" t="s">
        <v>73</v>
      </c>
      <c r="B159" s="15"/>
      <c r="C159" s="15"/>
      <c r="D159" s="15"/>
      <c r="E159" s="15"/>
      <c r="G159" s="48">
        <f>379.91+393.82+247.42</f>
        <v>1021.15</v>
      </c>
    </row>
    <row r="160" spans="1:7" ht="7.5" customHeight="1">
      <c r="A160" s="30"/>
      <c r="B160" s="31"/>
      <c r="C160" s="31"/>
      <c r="D160" s="31"/>
      <c r="E160" s="31"/>
      <c r="F160" s="32"/>
      <c r="G160" s="49"/>
    </row>
    <row r="161" spans="1:7" ht="15">
      <c r="A161" s="27" t="s">
        <v>72</v>
      </c>
      <c r="B161" s="28"/>
      <c r="C161" s="28"/>
      <c r="D161" s="28"/>
      <c r="E161" s="28"/>
      <c r="F161" s="29"/>
      <c r="G161" s="51">
        <v>1027.85</v>
      </c>
    </row>
    <row r="162" spans="1:7" ht="7.5" customHeight="1">
      <c r="A162" s="14"/>
      <c r="B162" s="15"/>
      <c r="C162" s="15"/>
      <c r="D162" s="15"/>
      <c r="E162" s="15"/>
      <c r="G162" s="48"/>
    </row>
    <row r="163" spans="1:7" ht="15">
      <c r="A163" s="14" t="s">
        <v>37</v>
      </c>
      <c r="B163" s="15"/>
      <c r="C163" s="15"/>
      <c r="D163" s="15"/>
      <c r="E163" s="15"/>
      <c r="G163" s="48">
        <f>732</f>
        <v>732</v>
      </c>
    </row>
    <row r="164" spans="1:7" ht="7.5" customHeight="1">
      <c r="A164" s="30"/>
      <c r="B164" s="31"/>
      <c r="C164" s="31"/>
      <c r="D164" s="31"/>
      <c r="E164" s="31"/>
      <c r="F164" s="32"/>
      <c r="G164" s="49"/>
    </row>
    <row r="165" spans="1:7" ht="15">
      <c r="A165" s="27" t="s">
        <v>77</v>
      </c>
      <c r="B165" s="28"/>
      <c r="C165" s="28"/>
      <c r="D165" s="28"/>
      <c r="E165" s="28"/>
      <c r="F165" s="29"/>
      <c r="G165" s="51">
        <f>402.6</f>
        <v>402.6</v>
      </c>
    </row>
    <row r="166" spans="1:7" ht="7.5" customHeight="1">
      <c r="A166" s="30"/>
      <c r="B166" s="31"/>
      <c r="C166" s="31"/>
      <c r="D166" s="31"/>
      <c r="E166" s="31"/>
      <c r="F166" s="32"/>
      <c r="G166" s="49"/>
    </row>
    <row r="167" spans="1:7" ht="15">
      <c r="A167" s="27" t="s">
        <v>111</v>
      </c>
      <c r="B167" s="28"/>
      <c r="C167" s="28"/>
      <c r="D167" s="28"/>
      <c r="E167" s="28"/>
      <c r="F167" s="29"/>
      <c r="G167" s="51">
        <f>3505.3+87.45</f>
        <v>3592.75</v>
      </c>
    </row>
    <row r="168" spans="1:7" ht="7.5" customHeight="1">
      <c r="A168" s="30"/>
      <c r="B168" s="31"/>
      <c r="C168" s="31"/>
      <c r="D168" s="31"/>
      <c r="E168" s="31"/>
      <c r="F168" s="32"/>
      <c r="G168" s="49"/>
    </row>
    <row r="169" spans="1:7" ht="15">
      <c r="A169" s="27" t="s">
        <v>116</v>
      </c>
      <c r="B169" s="28"/>
      <c r="C169" s="28"/>
      <c r="D169" s="28"/>
      <c r="E169" s="28"/>
      <c r="F169" s="29"/>
      <c r="G169" s="51">
        <f>11075.99+726</f>
        <v>11801.99</v>
      </c>
    </row>
    <row r="170" spans="1:7" ht="7.5" customHeight="1">
      <c r="A170" s="30"/>
      <c r="B170" s="31"/>
      <c r="C170" s="31"/>
      <c r="D170" s="31"/>
      <c r="E170" s="31"/>
      <c r="F170" s="32"/>
      <c r="G170" s="49"/>
    </row>
    <row r="171" spans="1:7" ht="15">
      <c r="A171" s="27" t="s">
        <v>107</v>
      </c>
      <c r="B171" s="28"/>
      <c r="C171" s="28"/>
      <c r="D171" s="28"/>
      <c r="E171" s="28"/>
      <c r="F171" s="29"/>
      <c r="G171" s="51">
        <f>210+90</f>
        <v>300</v>
      </c>
    </row>
    <row r="172" spans="1:7" ht="7.5" customHeight="1">
      <c r="A172" s="30"/>
      <c r="B172" s="31"/>
      <c r="C172" s="31"/>
      <c r="D172" s="31"/>
      <c r="E172" s="31"/>
      <c r="F172" s="32"/>
      <c r="G172" s="49"/>
    </row>
    <row r="173" spans="1:7" ht="15">
      <c r="A173" s="27" t="s">
        <v>112</v>
      </c>
      <c r="B173" s="28"/>
      <c r="C173" s="28"/>
      <c r="D173" s="28"/>
      <c r="E173" s="28"/>
      <c r="F173" s="29"/>
      <c r="G173" s="51">
        <v>529.88</v>
      </c>
    </row>
    <row r="174" spans="1:7" ht="7.5" customHeight="1">
      <c r="A174" s="33"/>
      <c r="B174" s="34"/>
      <c r="C174" s="34"/>
      <c r="D174" s="34"/>
      <c r="E174" s="34"/>
      <c r="F174" s="35"/>
      <c r="G174" s="50"/>
    </row>
    <row r="175" spans="1:7" ht="15">
      <c r="A175" s="27" t="s">
        <v>69</v>
      </c>
      <c r="B175" s="28"/>
      <c r="C175" s="28"/>
      <c r="D175" s="28"/>
      <c r="E175" s="28"/>
      <c r="F175" s="29"/>
      <c r="G175" s="51">
        <v>78.01</v>
      </c>
    </row>
    <row r="176" spans="1:7" ht="7.5" customHeight="1">
      <c r="A176" s="14"/>
      <c r="B176" s="15"/>
      <c r="C176" s="15"/>
      <c r="D176" s="15"/>
      <c r="E176" s="15"/>
      <c r="G176" s="48"/>
    </row>
    <row r="177" spans="1:7" ht="15">
      <c r="A177" s="14" t="s">
        <v>35</v>
      </c>
      <c r="B177" s="15"/>
      <c r="C177" s="15"/>
      <c r="D177" s="15"/>
      <c r="E177" s="15"/>
      <c r="G177" s="48">
        <f>105.9+105.9+105.9+160.8+142.5+105.9+142.5+179.1+105.9+179.1+142.5+142.5</f>
        <v>1618.5</v>
      </c>
    </row>
    <row r="178" spans="1:7" ht="7.5" customHeight="1">
      <c r="A178" s="14"/>
      <c r="B178" s="15"/>
      <c r="C178" s="15"/>
      <c r="D178" s="15"/>
      <c r="E178" s="15"/>
      <c r="G178" s="48"/>
    </row>
    <row r="179" spans="1:7" ht="15">
      <c r="A179" s="14" t="s">
        <v>106</v>
      </c>
      <c r="B179" s="15"/>
      <c r="C179" s="15"/>
      <c r="D179" s="15"/>
      <c r="E179" s="15"/>
      <c r="G179" s="48">
        <v>564.38</v>
      </c>
    </row>
    <row r="180" spans="1:7" ht="7.5" customHeight="1">
      <c r="A180" s="30"/>
      <c r="B180" s="31"/>
      <c r="C180" s="31"/>
      <c r="D180" s="31"/>
      <c r="E180" s="31"/>
      <c r="F180" s="32"/>
      <c r="G180" s="49"/>
    </row>
    <row r="181" spans="1:7" ht="15">
      <c r="A181" s="27" t="s">
        <v>68</v>
      </c>
      <c r="B181" s="28"/>
      <c r="C181" s="28"/>
      <c r="D181" s="28"/>
      <c r="E181" s="28"/>
      <c r="F181" s="29"/>
      <c r="G181" s="51">
        <f>88.01+10+55.1</f>
        <v>153.11</v>
      </c>
    </row>
    <row r="182" spans="1:7" ht="7.5" customHeight="1">
      <c r="A182" s="30"/>
      <c r="B182" s="31"/>
      <c r="C182" s="31"/>
      <c r="D182" s="31"/>
      <c r="E182" s="31"/>
      <c r="F182" s="32"/>
      <c r="G182" s="49"/>
    </row>
    <row r="183" spans="1:7" ht="15">
      <c r="A183" s="27" t="s">
        <v>74</v>
      </c>
      <c r="B183" s="28"/>
      <c r="C183" s="28"/>
      <c r="D183" s="28"/>
      <c r="E183" s="28"/>
      <c r="F183" s="29"/>
      <c r="G183" s="51">
        <f>15*12</f>
        <v>180</v>
      </c>
    </row>
    <row r="184" spans="1:7" ht="7.5" customHeight="1">
      <c r="A184" s="33"/>
      <c r="B184" s="34"/>
      <c r="C184" s="34"/>
      <c r="D184" s="34"/>
      <c r="E184" s="34"/>
      <c r="F184" s="35"/>
      <c r="G184" s="50"/>
    </row>
    <row r="185" spans="1:7" ht="15">
      <c r="A185" s="27" t="s">
        <v>56</v>
      </c>
      <c r="B185" s="28"/>
      <c r="C185" s="28"/>
      <c r="D185" s="28"/>
      <c r="E185" s="28"/>
      <c r="F185" s="29"/>
      <c r="G185" s="51">
        <f>146.66+31.5</f>
        <v>178.16</v>
      </c>
    </row>
    <row r="186" ht="7.5" customHeight="1">
      <c r="G186" s="53"/>
    </row>
    <row r="187" spans="1:9" ht="30" customHeight="1">
      <c r="A187" s="83" t="s">
        <v>114</v>
      </c>
      <c r="B187" s="84"/>
      <c r="C187" s="84"/>
      <c r="D187" s="84"/>
      <c r="E187" s="35"/>
      <c r="F187" s="35"/>
      <c r="G187" s="50">
        <f>20.7+30+26.1+3+3+25.3+3+121.29+298</f>
        <v>530.39</v>
      </c>
      <c r="H187" s="35"/>
      <c r="I187" s="35"/>
    </row>
    <row r="188" ht="19.5" customHeight="1"/>
    <row r="189" spans="1:9" ht="30" customHeight="1">
      <c r="A189" s="91" t="s">
        <v>38</v>
      </c>
      <c r="B189" s="80"/>
      <c r="C189" s="80"/>
      <c r="D189" s="80"/>
      <c r="E189" s="10">
        <f>E191+E196+E199+E15+E1694+E201+E193</f>
        <v>41030</v>
      </c>
      <c r="F189" s="18"/>
      <c r="G189" s="10">
        <f>G191+G196+G199+G201+G193</f>
        <v>39077.84999999999</v>
      </c>
      <c r="H189" s="18"/>
      <c r="I189" s="37">
        <f>G189*100/E189</f>
        <v>95.24213989763585</v>
      </c>
    </row>
    <row r="190" ht="15" customHeight="1"/>
    <row r="191" spans="1:9" ht="15">
      <c r="A191" s="22" t="s">
        <v>11</v>
      </c>
      <c r="B191" s="4"/>
      <c r="C191" s="4"/>
      <c r="D191" s="4"/>
      <c r="E191" s="23">
        <f>30274.41+2600</f>
        <v>32874.41</v>
      </c>
      <c r="F191" s="24" t="s">
        <v>12</v>
      </c>
      <c r="G191" s="23">
        <f>29134.96+2408.64</f>
        <v>31543.6</v>
      </c>
      <c r="H191" s="23"/>
      <c r="I191" s="23">
        <f>G191*100/E191</f>
        <v>95.95183609378844</v>
      </c>
    </row>
    <row r="192" spans="1:9" ht="8.25" customHeight="1">
      <c r="A192" s="2"/>
      <c r="E192" s="16"/>
      <c r="F192" s="13"/>
      <c r="G192" s="16"/>
      <c r="H192" s="16"/>
      <c r="I192" s="36"/>
    </row>
    <row r="193" spans="1:9" ht="15">
      <c r="A193" s="22" t="s">
        <v>46</v>
      </c>
      <c r="B193" s="4"/>
      <c r="C193" s="4"/>
      <c r="D193" s="4"/>
      <c r="E193" s="23">
        <v>290</v>
      </c>
      <c r="F193" s="24"/>
      <c r="G193" s="23">
        <v>290</v>
      </c>
      <c r="H193" s="23"/>
      <c r="I193" s="23">
        <f>G193*100/E193</f>
        <v>100</v>
      </c>
    </row>
    <row r="194" spans="1:9" ht="8.25" customHeight="1">
      <c r="A194" s="2"/>
      <c r="E194" s="16"/>
      <c r="F194" s="13"/>
      <c r="G194" s="16"/>
      <c r="H194" s="16"/>
      <c r="I194" s="36"/>
    </row>
    <row r="195" spans="1:9" ht="15">
      <c r="A195" s="2" t="s">
        <v>14</v>
      </c>
      <c r="E195" s="16"/>
      <c r="F195" s="16"/>
      <c r="G195" s="16"/>
      <c r="H195" s="16"/>
      <c r="I195" s="36"/>
    </row>
    <row r="196" spans="1:9" ht="15">
      <c r="A196" s="22" t="s">
        <v>13</v>
      </c>
      <c r="B196" s="4"/>
      <c r="C196" s="4"/>
      <c r="D196" s="4"/>
      <c r="E196" s="23">
        <f>5000+520</f>
        <v>5520</v>
      </c>
      <c r="F196" s="23"/>
      <c r="G196" s="23">
        <f>4884.68+508.53</f>
        <v>5393.21</v>
      </c>
      <c r="H196" s="23"/>
      <c r="I196" s="23">
        <f>G196*100/E196</f>
        <v>97.70307971014493</v>
      </c>
    </row>
    <row r="197" spans="1:9" ht="8.25" customHeight="1">
      <c r="A197" s="2"/>
      <c r="E197" s="16"/>
      <c r="F197" s="16"/>
      <c r="G197" s="16"/>
      <c r="H197" s="16"/>
      <c r="I197" s="36"/>
    </row>
    <row r="198" spans="1:9" ht="15">
      <c r="A198" s="2" t="s">
        <v>16</v>
      </c>
      <c r="E198" s="16"/>
      <c r="F198" s="16"/>
      <c r="G198" s="16"/>
      <c r="H198" s="16"/>
      <c r="I198" s="36"/>
    </row>
    <row r="199" spans="1:9" ht="15">
      <c r="A199" s="22" t="s">
        <v>15</v>
      </c>
      <c r="B199" s="22"/>
      <c r="C199" s="4"/>
      <c r="D199" s="4"/>
      <c r="E199" s="23">
        <v>1655.59</v>
      </c>
      <c r="F199" s="23"/>
      <c r="G199" s="23">
        <v>1655.59</v>
      </c>
      <c r="H199" s="23"/>
      <c r="I199" s="23">
        <f>G199*100/E199</f>
        <v>100</v>
      </c>
    </row>
    <row r="200" spans="5:9" ht="15" customHeight="1">
      <c r="E200" s="12"/>
      <c r="F200" s="12"/>
      <c r="G200" s="12"/>
      <c r="H200" s="12"/>
      <c r="I200" s="36"/>
    </row>
    <row r="201" spans="1:9" ht="15">
      <c r="A201" s="22" t="s">
        <v>39</v>
      </c>
      <c r="B201" s="4"/>
      <c r="C201" s="4"/>
      <c r="D201" s="4"/>
      <c r="E201" s="23">
        <f>600+90</f>
        <v>690</v>
      </c>
      <c r="F201" s="23"/>
      <c r="G201" s="23">
        <f>G204+G206</f>
        <v>195.45</v>
      </c>
      <c r="H201" s="23"/>
      <c r="I201" s="23">
        <f>G201*100/E201</f>
        <v>28.32608695652174</v>
      </c>
    </row>
    <row r="202" spans="1:9" ht="15">
      <c r="A202" s="26" t="s">
        <v>42</v>
      </c>
      <c r="E202" s="9"/>
      <c r="F202" s="9"/>
      <c r="G202" s="9"/>
      <c r="H202" s="9"/>
      <c r="I202" s="36"/>
    </row>
    <row r="203" spans="1:9" ht="7.5" customHeight="1">
      <c r="A203" s="2"/>
      <c r="E203" s="9"/>
      <c r="F203" s="9"/>
      <c r="G203" s="9"/>
      <c r="H203" s="9"/>
      <c r="I203" s="36"/>
    </row>
    <row r="204" spans="1:9" ht="15">
      <c r="A204" s="2" t="s">
        <v>40</v>
      </c>
      <c r="E204" s="19">
        <v>90</v>
      </c>
      <c r="F204" s="19"/>
      <c r="G204" s="19">
        <v>30</v>
      </c>
      <c r="H204" s="19"/>
      <c r="I204" s="36">
        <f>G204*100/E204</f>
        <v>33.333333333333336</v>
      </c>
    </row>
    <row r="205" spans="1:9" ht="7.5" customHeight="1">
      <c r="A205" s="2"/>
      <c r="E205" s="19"/>
      <c r="F205" s="19"/>
      <c r="G205" s="19"/>
      <c r="H205" s="19"/>
      <c r="I205" s="36"/>
    </row>
    <row r="206" spans="1:9" ht="15">
      <c r="A206" s="2" t="s">
        <v>41</v>
      </c>
      <c r="E206" s="19">
        <v>600</v>
      </c>
      <c r="F206" s="19"/>
      <c r="G206" s="19">
        <v>165.45</v>
      </c>
      <c r="H206" s="19"/>
      <c r="I206" s="36">
        <f>G206*100/E206</f>
        <v>27.575</v>
      </c>
    </row>
    <row r="207" ht="19.5" customHeight="1"/>
    <row r="208" spans="1:9" ht="15.75">
      <c r="A208" s="1" t="s">
        <v>43</v>
      </c>
      <c r="E208" s="10">
        <f>E210+E212</f>
        <v>288748</v>
      </c>
      <c r="F208" s="10"/>
      <c r="G208" s="10">
        <f>G210+G212</f>
        <v>288748</v>
      </c>
      <c r="H208" s="10"/>
      <c r="I208" s="10">
        <f>G208*100/E208</f>
        <v>100</v>
      </c>
    </row>
    <row r="209" spans="5:9" ht="15" customHeight="1">
      <c r="E209" s="9"/>
      <c r="F209" s="9"/>
      <c r="G209" s="9"/>
      <c r="H209" s="9"/>
      <c r="I209" s="9"/>
    </row>
    <row r="210" spans="1:9" ht="27.75" customHeight="1">
      <c r="A210" s="79" t="s">
        <v>44</v>
      </c>
      <c r="B210" s="80"/>
      <c r="C210" s="80"/>
      <c r="D210" s="80"/>
      <c r="E210" s="16">
        <v>268748</v>
      </c>
      <c r="F210" s="16"/>
      <c r="G210" s="16">
        <v>268748</v>
      </c>
      <c r="H210" s="16"/>
      <c r="I210" s="16">
        <f>G210*100/E210</f>
        <v>100</v>
      </c>
    </row>
    <row r="211" spans="1:9" ht="7.5" customHeight="1">
      <c r="A211" s="2"/>
      <c r="E211" s="9"/>
      <c r="F211" s="9"/>
      <c r="G211" s="9"/>
      <c r="H211" s="9"/>
      <c r="I211" s="36"/>
    </row>
    <row r="212" spans="1:9" ht="27.75" customHeight="1">
      <c r="A212" s="79" t="s">
        <v>96</v>
      </c>
      <c r="B212" s="80"/>
      <c r="C212" s="80"/>
      <c r="D212" s="80"/>
      <c r="E212" s="16">
        <v>20000</v>
      </c>
      <c r="F212" s="16"/>
      <c r="G212" s="16">
        <v>20000</v>
      </c>
      <c r="H212" s="16"/>
      <c r="I212" s="16">
        <f>G212*100/E212</f>
        <v>100</v>
      </c>
    </row>
    <row r="213" ht="19.5" customHeight="1"/>
    <row r="214" spans="1:9" ht="14.25" customHeight="1">
      <c r="A214" s="1" t="s">
        <v>52</v>
      </c>
      <c r="E214" s="10">
        <f>E220+E222+E226+E228+E248+E218</f>
        <v>168810.28</v>
      </c>
      <c r="F214" s="10"/>
      <c r="G214" s="10">
        <f>G220+G222+G226+G228+G248+G218</f>
        <v>164247.52000000002</v>
      </c>
      <c r="H214" s="10"/>
      <c r="I214" s="10">
        <f>G214*100/E214</f>
        <v>97.297107735382</v>
      </c>
    </row>
    <row r="215" spans="1:9" ht="15.75">
      <c r="A215" s="91" t="s">
        <v>78</v>
      </c>
      <c r="B215" s="79"/>
      <c r="C215" s="79"/>
      <c r="D215" s="79"/>
      <c r="E215" s="10"/>
      <c r="F215" s="10"/>
      <c r="G215" s="10"/>
      <c r="H215" s="10"/>
      <c r="I215" s="10"/>
    </row>
    <row r="216" spans="1:9" ht="72" customHeight="1">
      <c r="A216" s="79"/>
      <c r="B216" s="79"/>
      <c r="C216" s="79"/>
      <c r="D216" s="79"/>
      <c r="E216" s="10"/>
      <c r="F216" s="10"/>
      <c r="G216" s="10"/>
      <c r="H216" s="10"/>
      <c r="I216" s="10"/>
    </row>
    <row r="217" spans="5:9" ht="14.25">
      <c r="E217" s="16"/>
      <c r="F217" s="16"/>
      <c r="G217" s="16"/>
      <c r="H217" s="16"/>
      <c r="I217" s="16"/>
    </row>
    <row r="218" spans="1:9" ht="49.5" customHeight="1">
      <c r="A218" s="85" t="s">
        <v>79</v>
      </c>
      <c r="B218" s="85"/>
      <c r="C218" s="85"/>
      <c r="D218" s="85"/>
      <c r="E218" s="23">
        <v>17726.88</v>
      </c>
      <c r="F218" s="24" t="s">
        <v>12</v>
      </c>
      <c r="G218" s="23">
        <v>17245.99</v>
      </c>
      <c r="H218" s="23"/>
      <c r="I218" s="23">
        <f>G218*100/E218</f>
        <v>97.2872270811333</v>
      </c>
    </row>
    <row r="219" spans="1:9" ht="7.5" customHeight="1">
      <c r="A219" s="2"/>
      <c r="E219" s="16"/>
      <c r="F219" s="13"/>
      <c r="G219" s="16"/>
      <c r="H219" s="16"/>
      <c r="I219" s="36"/>
    </row>
    <row r="220" spans="1:12" ht="72.75" customHeight="1">
      <c r="A220" s="85" t="s">
        <v>53</v>
      </c>
      <c r="B220" s="86"/>
      <c r="C220" s="86"/>
      <c r="D220" s="86"/>
      <c r="E220" s="23">
        <f>58691.73+3106.48</f>
        <v>61798.21000000001</v>
      </c>
      <c r="F220" s="24" t="s">
        <v>12</v>
      </c>
      <c r="G220" s="23">
        <f>58437.37+3093.01</f>
        <v>61530.380000000005</v>
      </c>
      <c r="H220" s="23"/>
      <c r="I220" s="23">
        <f>G220*100/E220</f>
        <v>99.56660556996715</v>
      </c>
      <c r="K220" s="9"/>
      <c r="L220" s="9"/>
    </row>
    <row r="221" spans="1:11" ht="7.5" customHeight="1">
      <c r="A221" s="2"/>
      <c r="E221" s="16"/>
      <c r="F221" s="13"/>
      <c r="G221" s="16"/>
      <c r="H221" s="16"/>
      <c r="I221" s="36"/>
      <c r="K221" s="9"/>
    </row>
    <row r="222" spans="1:11" ht="105.75" customHeight="1">
      <c r="A222" s="101" t="s">
        <v>129</v>
      </c>
      <c r="B222" s="102"/>
      <c r="C222" s="102"/>
      <c r="D222" s="102"/>
      <c r="E222" s="23">
        <f>20312.72+1075.12</f>
        <v>21387.84</v>
      </c>
      <c r="F222" s="24"/>
      <c r="G222" s="23">
        <f>19885.11+1052.49</f>
        <v>20937.600000000002</v>
      </c>
      <c r="H222" s="23"/>
      <c r="I222" s="23">
        <f>G222*100/E222</f>
        <v>97.89487858521478</v>
      </c>
      <c r="K222" s="9"/>
    </row>
    <row r="223" spans="1:11" ht="10.5" customHeight="1">
      <c r="A223" s="72"/>
      <c r="B223" s="73"/>
      <c r="C223" s="73"/>
      <c r="D223" s="73"/>
      <c r="E223" s="36"/>
      <c r="F223" s="74"/>
      <c r="G223" s="36"/>
      <c r="H223" s="36"/>
      <c r="I223" s="36"/>
      <c r="K223" s="9"/>
    </row>
    <row r="224" spans="1:11" ht="8.25" customHeight="1">
      <c r="A224" s="2"/>
      <c r="E224" s="16"/>
      <c r="F224" s="13"/>
      <c r="G224" s="16"/>
      <c r="H224" s="16"/>
      <c r="I224" s="36"/>
      <c r="K224" s="9"/>
    </row>
    <row r="225" spans="1:11" ht="15">
      <c r="A225" s="2" t="s">
        <v>14</v>
      </c>
      <c r="E225" s="16"/>
      <c r="F225" s="16"/>
      <c r="G225" s="16"/>
      <c r="H225" s="16"/>
      <c r="I225" s="36"/>
      <c r="K225" s="9"/>
    </row>
    <row r="226" spans="1:11" ht="15">
      <c r="A226" s="22" t="s">
        <v>13</v>
      </c>
      <c r="B226" s="4"/>
      <c r="C226" s="4"/>
      <c r="D226" s="4"/>
      <c r="E226" s="23">
        <f>10293.94+544.85+1603.48+84.87</f>
        <v>12527.140000000001</v>
      </c>
      <c r="F226" s="23"/>
      <c r="G226" s="23">
        <f>10227.33+541.32+1593.03+84.32</f>
        <v>12446</v>
      </c>
      <c r="H226" s="23"/>
      <c r="I226" s="23">
        <f>G226*100/E226</f>
        <v>99.35228631595079</v>
      </c>
      <c r="K226" s="9"/>
    </row>
    <row r="227" spans="5:11" ht="11.25" customHeight="1">
      <c r="E227" s="16"/>
      <c r="F227" s="16"/>
      <c r="G227" s="16"/>
      <c r="H227" s="16"/>
      <c r="I227" s="16"/>
      <c r="K227" s="9"/>
    </row>
    <row r="228" spans="1:11" ht="13.5" customHeight="1">
      <c r="A228" s="85" t="s">
        <v>58</v>
      </c>
      <c r="B228" s="86"/>
      <c r="C228" s="86"/>
      <c r="D228" s="86"/>
      <c r="E228" s="23">
        <f>3000+45+400+700+100+1100.4+133.44+930.72+4200+1600+2000+400-2100-400-500-833.35</f>
        <v>10776.21</v>
      </c>
      <c r="F228" s="23"/>
      <c r="G228" s="23">
        <f>SUM(G231:G246)</f>
        <v>7507</v>
      </c>
      <c r="H228" s="23"/>
      <c r="I228" s="23">
        <f>G228*100/E228</f>
        <v>69.66271073039594</v>
      </c>
      <c r="K228" s="9"/>
    </row>
    <row r="229" spans="1:11" ht="15">
      <c r="A229" s="26" t="s">
        <v>42</v>
      </c>
      <c r="E229" s="9"/>
      <c r="F229" s="9"/>
      <c r="G229" s="9"/>
      <c r="H229" s="9"/>
      <c r="I229" s="36"/>
      <c r="K229" s="9"/>
    </row>
    <row r="230" spans="1:11" ht="7.5" customHeight="1">
      <c r="A230" s="14"/>
      <c r="B230" s="15"/>
      <c r="C230" s="15"/>
      <c r="D230" s="15"/>
      <c r="E230" s="15"/>
      <c r="G230" s="48"/>
      <c r="K230" s="9"/>
    </row>
    <row r="231" spans="1:12" ht="15">
      <c r="A231" s="14" t="s">
        <v>59</v>
      </c>
      <c r="B231" s="15"/>
      <c r="C231" s="15"/>
      <c r="D231" s="15"/>
      <c r="E231" s="15"/>
      <c r="G231" s="48">
        <f>132.19+7+9.66+182.58+44.63+2.36+1.92+36.18+21.45+1.14+96.55+5.11+54.18+2.87</f>
        <v>597.8199999999999</v>
      </c>
      <c r="K231" s="9"/>
      <c r="L231" s="67"/>
    </row>
    <row r="232" spans="1:11" ht="7.5" customHeight="1">
      <c r="A232" s="30"/>
      <c r="B232" s="31"/>
      <c r="C232" s="31"/>
      <c r="D232" s="31"/>
      <c r="E232" s="31"/>
      <c r="F232" s="32"/>
      <c r="G232" s="49"/>
      <c r="K232" s="9"/>
    </row>
    <row r="233" spans="1:11" ht="15">
      <c r="A233" s="27" t="s">
        <v>60</v>
      </c>
      <c r="B233" s="28"/>
      <c r="C233" s="28"/>
      <c r="D233" s="28"/>
      <c r="E233" s="28"/>
      <c r="F233" s="29"/>
      <c r="G233" s="51">
        <f>707.78+37.46</f>
        <v>745.24</v>
      </c>
      <c r="K233" s="9"/>
    </row>
    <row r="234" spans="1:11" ht="7.5" customHeight="1">
      <c r="A234" s="30"/>
      <c r="B234" s="31"/>
      <c r="C234" s="31"/>
      <c r="D234" s="31"/>
      <c r="E234" s="31"/>
      <c r="F234" s="32"/>
      <c r="G234" s="49"/>
      <c r="K234" s="9"/>
    </row>
    <row r="235" spans="1:11" ht="15">
      <c r="A235" s="27" t="s">
        <v>49</v>
      </c>
      <c r="B235" s="28"/>
      <c r="C235" s="28"/>
      <c r="D235" s="28"/>
      <c r="E235" s="28"/>
      <c r="F235" s="29"/>
      <c r="G235" s="51">
        <f>55.37+2.93</f>
        <v>58.3</v>
      </c>
      <c r="K235" s="9"/>
    </row>
    <row r="236" spans="1:11" ht="7.5" customHeight="1">
      <c r="A236" s="33"/>
      <c r="B236" s="34"/>
      <c r="C236" s="34"/>
      <c r="D236" s="34"/>
      <c r="E236" s="34"/>
      <c r="F236" s="35"/>
      <c r="G236" s="50"/>
      <c r="K236" s="9"/>
    </row>
    <row r="237" spans="1:11" ht="15">
      <c r="A237" s="27" t="s">
        <v>82</v>
      </c>
      <c r="B237" s="28"/>
      <c r="C237" s="28"/>
      <c r="D237" s="28"/>
      <c r="E237" s="28"/>
      <c r="F237" s="29"/>
      <c r="G237" s="51">
        <f>515.71+27.3</f>
        <v>543.01</v>
      </c>
      <c r="K237" s="9"/>
    </row>
    <row r="238" spans="1:11" ht="7.5" customHeight="1">
      <c r="A238" s="33"/>
      <c r="B238" s="34"/>
      <c r="C238" s="34"/>
      <c r="D238" s="34"/>
      <c r="E238" s="34"/>
      <c r="F238" s="35"/>
      <c r="G238" s="50"/>
      <c r="K238" s="9"/>
    </row>
    <row r="239" spans="1:11" ht="15">
      <c r="A239" s="27" t="s">
        <v>80</v>
      </c>
      <c r="B239" s="28"/>
      <c r="C239" s="28"/>
      <c r="D239" s="28"/>
      <c r="E239" s="28"/>
      <c r="F239" s="29"/>
      <c r="G239" s="51">
        <f>2084.45+110.33</f>
        <v>2194.7799999999997</v>
      </c>
      <c r="K239" s="9"/>
    </row>
    <row r="240" spans="1:11" ht="7.5" customHeight="1">
      <c r="A240" s="33"/>
      <c r="B240" s="34"/>
      <c r="C240" s="34"/>
      <c r="D240" s="34"/>
      <c r="E240" s="34"/>
      <c r="F240" s="35"/>
      <c r="G240" s="50"/>
      <c r="K240" s="9"/>
    </row>
    <row r="241" spans="1:11" ht="27" customHeight="1">
      <c r="A241" s="81" t="s">
        <v>81</v>
      </c>
      <c r="B241" s="82"/>
      <c r="C241" s="82"/>
      <c r="D241" s="82"/>
      <c r="E241" s="28"/>
      <c r="F241" s="29"/>
      <c r="G241" s="51">
        <f>336.45+17.81</f>
        <v>354.26</v>
      </c>
      <c r="I241" s="2"/>
      <c r="J241" s="14"/>
      <c r="K241" s="9"/>
    </row>
    <row r="242" spans="1:11" ht="7.5" customHeight="1">
      <c r="A242" s="30"/>
      <c r="B242" s="31"/>
      <c r="C242" s="31"/>
      <c r="D242" s="31"/>
      <c r="E242" s="31"/>
      <c r="F242" s="32"/>
      <c r="G242" s="49"/>
      <c r="K242" s="9"/>
    </row>
    <row r="243" spans="1:11" ht="15">
      <c r="A243" s="33" t="s">
        <v>90</v>
      </c>
      <c r="B243" s="34"/>
      <c r="C243" s="34"/>
      <c r="D243" s="34"/>
      <c r="E243" s="34"/>
      <c r="F243" s="35"/>
      <c r="G243" s="50"/>
      <c r="K243" s="9"/>
    </row>
    <row r="244" spans="1:11" ht="15">
      <c r="A244" s="27" t="s">
        <v>83</v>
      </c>
      <c r="B244" s="28"/>
      <c r="C244" s="28"/>
      <c r="D244" s="28"/>
      <c r="E244" s="28"/>
      <c r="F244" s="29"/>
      <c r="G244" s="51">
        <f>28.49+90.75+110.17+231.73+100.17+17.66+42.57+27.16+177.68+1.51+4.8+5.83+12.27+5.3+0.93+2.25+1.44+9.4+455.87+24.13+91.07+4.82+42.74+2.26+28.51+1.51+34.19+1.81+35.61+1.89+103.57+5.48+13.51+0.71+96.95+5.13+45.31+2.4+21.84+1.16+33.24+1.76+23.74+1.26+104.52+5.53+73.51+3.89+294.32+15.58+25.56+1.35+105.45+5.58+18.54+0.98+7.79+0.41</f>
        <v>2613.5899999999997</v>
      </c>
      <c r="K244" s="9"/>
    </row>
    <row r="245" spans="1:11" ht="7.5" customHeight="1">
      <c r="A245" s="33"/>
      <c r="B245" s="34"/>
      <c r="C245" s="34"/>
      <c r="D245" s="34"/>
      <c r="E245" s="34"/>
      <c r="F245" s="35"/>
      <c r="G245" s="50"/>
      <c r="K245" s="9"/>
    </row>
    <row r="246" spans="1:11" ht="13.5">
      <c r="A246" s="81" t="s">
        <v>119</v>
      </c>
      <c r="B246" s="82"/>
      <c r="C246" s="82"/>
      <c r="D246" s="82"/>
      <c r="E246" s="28"/>
      <c r="F246" s="29"/>
      <c r="G246" s="51">
        <v>400</v>
      </c>
      <c r="K246" s="9"/>
    </row>
    <row r="247" spans="5:11" ht="14.25">
      <c r="E247" s="16"/>
      <c r="F247" s="16"/>
      <c r="G247" s="60"/>
      <c r="H247" s="16"/>
      <c r="I247" s="16"/>
      <c r="K247" s="9"/>
    </row>
    <row r="248" spans="1:11" ht="29.25" customHeight="1">
      <c r="A248" s="85" t="s">
        <v>51</v>
      </c>
      <c r="B248" s="86"/>
      <c r="C248" s="86"/>
      <c r="D248" s="86"/>
      <c r="E248" s="23">
        <f>3300+3300+3300+3300+3450+3300+3300+308+308+176+176+176+220+220+220+300+1440+1100+5600+1200+3450+3450+2100+400+500</f>
        <v>44594</v>
      </c>
      <c r="F248" s="23"/>
      <c r="G248" s="61">
        <f>SUM(G250:G270)</f>
        <v>44580.55</v>
      </c>
      <c r="H248" s="23"/>
      <c r="I248" s="23">
        <f>G248*100/E248</f>
        <v>99.96983899179261</v>
      </c>
      <c r="K248" s="9"/>
    </row>
    <row r="249" spans="1:9" ht="15">
      <c r="A249" s="68" t="s">
        <v>42</v>
      </c>
      <c r="B249" s="69"/>
      <c r="C249" s="69"/>
      <c r="D249" s="69"/>
      <c r="E249" s="70"/>
      <c r="F249" s="70"/>
      <c r="G249" s="71"/>
      <c r="H249" s="9"/>
      <c r="I249" s="36"/>
    </row>
    <row r="250" spans="1:7" ht="7.5" customHeight="1">
      <c r="A250" s="33"/>
      <c r="B250" s="34"/>
      <c r="C250" s="34"/>
      <c r="D250" s="34"/>
      <c r="E250" s="34"/>
      <c r="F250" s="35"/>
      <c r="G250" s="50"/>
    </row>
    <row r="251" spans="1:7" ht="15">
      <c r="A251" s="27" t="s">
        <v>61</v>
      </c>
      <c r="B251" s="28"/>
      <c r="C251" s="28"/>
      <c r="D251" s="28"/>
      <c r="E251" s="28"/>
      <c r="F251" s="29"/>
      <c r="G251" s="51">
        <v>6600</v>
      </c>
    </row>
    <row r="252" spans="1:7" ht="7.5" customHeight="1">
      <c r="A252" s="33"/>
      <c r="B252" s="34"/>
      <c r="C252" s="34"/>
      <c r="D252" s="34"/>
      <c r="E252" s="34"/>
      <c r="F252" s="35"/>
      <c r="G252" s="50"/>
    </row>
    <row r="253" spans="1:7" ht="12" customHeight="1">
      <c r="A253" s="81" t="s">
        <v>85</v>
      </c>
      <c r="B253" s="82"/>
      <c r="C253" s="82"/>
      <c r="D253" s="82"/>
      <c r="E253" s="82"/>
      <c r="F253" s="29"/>
      <c r="G253" s="51">
        <v>3300</v>
      </c>
    </row>
    <row r="254" spans="1:7" ht="7.5" customHeight="1">
      <c r="A254" s="33"/>
      <c r="B254" s="34"/>
      <c r="C254" s="34"/>
      <c r="D254" s="34"/>
      <c r="E254" s="34"/>
      <c r="F254" s="35"/>
      <c r="G254" s="50"/>
    </row>
    <row r="255" spans="1:7" ht="14.25" customHeight="1">
      <c r="A255" s="81" t="s">
        <v>89</v>
      </c>
      <c r="B255" s="82"/>
      <c r="C255" s="82"/>
      <c r="D255" s="82"/>
      <c r="E255" s="82"/>
      <c r="F255" s="29"/>
      <c r="G255" s="51">
        <v>3500</v>
      </c>
    </row>
    <row r="256" spans="1:7" ht="7.5" customHeight="1">
      <c r="A256" s="33"/>
      <c r="B256" s="34"/>
      <c r="C256" s="34"/>
      <c r="D256" s="34"/>
      <c r="E256" s="34"/>
      <c r="F256" s="35"/>
      <c r="G256" s="50"/>
    </row>
    <row r="257" spans="1:7" ht="12" customHeight="1">
      <c r="A257" s="83" t="s">
        <v>86</v>
      </c>
      <c r="B257" s="84"/>
      <c r="C257" s="84"/>
      <c r="D257" s="84"/>
      <c r="E257" s="84"/>
      <c r="F257" s="35"/>
      <c r="G257" s="50"/>
    </row>
    <row r="258" spans="1:7" ht="12" customHeight="1">
      <c r="A258" s="59" t="s">
        <v>87</v>
      </c>
      <c r="B258" s="56"/>
      <c r="C258" s="56"/>
      <c r="D258" s="56"/>
      <c r="E258" s="56"/>
      <c r="F258" s="29"/>
      <c r="G258" s="51">
        <v>3100</v>
      </c>
    </row>
    <row r="259" spans="1:7" ht="7.5" customHeight="1">
      <c r="A259" s="33"/>
      <c r="B259" s="34"/>
      <c r="C259" s="34"/>
      <c r="D259" s="34"/>
      <c r="E259" s="34"/>
      <c r="F259" s="35"/>
      <c r="G259" s="50"/>
    </row>
    <row r="260" spans="1:7" ht="14.25" customHeight="1">
      <c r="A260" s="81" t="s">
        <v>88</v>
      </c>
      <c r="B260" s="82"/>
      <c r="C260" s="82"/>
      <c r="D260" s="82"/>
      <c r="E260" s="82"/>
      <c r="F260" s="29"/>
      <c r="G260" s="51">
        <v>3300</v>
      </c>
    </row>
    <row r="261" spans="1:7" ht="7.5" customHeight="1">
      <c r="A261" s="33"/>
      <c r="B261" s="34"/>
      <c r="C261" s="34"/>
      <c r="D261" s="34"/>
      <c r="E261" s="34"/>
      <c r="F261" s="35"/>
      <c r="G261" s="50"/>
    </row>
    <row r="262" spans="1:7" ht="14.25" customHeight="1">
      <c r="A262" s="87" t="s">
        <v>117</v>
      </c>
      <c r="B262" s="88"/>
      <c r="C262" s="88"/>
      <c r="D262" s="88"/>
      <c r="E262" s="88"/>
      <c r="F262" s="63"/>
      <c r="G262" s="51">
        <f>8832.51+467.49</f>
        <v>9300</v>
      </c>
    </row>
    <row r="263" spans="1:7" ht="7.5" customHeight="1">
      <c r="A263" s="64"/>
      <c r="B263" s="65"/>
      <c r="C263" s="65"/>
      <c r="D263" s="65"/>
      <c r="E263" s="65"/>
      <c r="F263" s="66"/>
      <c r="G263" s="50"/>
    </row>
    <row r="264" spans="1:7" ht="14.25" customHeight="1">
      <c r="A264" s="87" t="s">
        <v>118</v>
      </c>
      <c r="B264" s="88"/>
      <c r="C264" s="88"/>
      <c r="D264" s="88"/>
      <c r="E264" s="88"/>
      <c r="F264" s="63"/>
      <c r="G264" s="51">
        <f>5912.08+312.92</f>
        <v>6225</v>
      </c>
    </row>
    <row r="265" spans="1:7" ht="7.5" customHeight="1">
      <c r="A265" s="64"/>
      <c r="B265" s="65"/>
      <c r="C265" s="65"/>
      <c r="D265" s="65"/>
      <c r="E265" s="65"/>
      <c r="F265" s="66"/>
      <c r="G265" s="50"/>
    </row>
    <row r="266" spans="1:7" ht="14.25" customHeight="1">
      <c r="A266" s="87" t="s">
        <v>121</v>
      </c>
      <c r="B266" s="88"/>
      <c r="C266" s="88"/>
      <c r="D266" s="88"/>
      <c r="E266" s="88"/>
      <c r="F266" s="63"/>
      <c r="G266" s="51">
        <f>3693.03+195.47+432.5+22.89+90</f>
        <v>4433.89</v>
      </c>
    </row>
    <row r="267" spans="1:7" ht="7.5" customHeight="1">
      <c r="A267" s="64"/>
      <c r="B267" s="65"/>
      <c r="C267" s="65"/>
      <c r="D267" s="65"/>
      <c r="E267" s="65"/>
      <c r="F267" s="66"/>
      <c r="G267" s="50"/>
    </row>
    <row r="268" spans="1:7" ht="14.25" customHeight="1">
      <c r="A268" s="87" t="s">
        <v>120</v>
      </c>
      <c r="B268" s="88"/>
      <c r="C268" s="88"/>
      <c r="D268" s="88"/>
      <c r="E268" s="88"/>
      <c r="F268" s="63"/>
      <c r="G268" s="51">
        <f>664.6+35.18</f>
        <v>699.78</v>
      </c>
    </row>
    <row r="269" spans="1:7" ht="7.5" customHeight="1">
      <c r="A269" s="33"/>
      <c r="B269" s="34"/>
      <c r="C269" s="34"/>
      <c r="D269" s="34"/>
      <c r="E269" s="34"/>
      <c r="F269" s="35"/>
      <c r="G269" s="50"/>
    </row>
    <row r="270" spans="1:7" ht="14.25" customHeight="1">
      <c r="A270" s="81" t="s">
        <v>84</v>
      </c>
      <c r="B270" s="82"/>
      <c r="C270" s="82"/>
      <c r="D270" s="82"/>
      <c r="E270" s="82"/>
      <c r="F270" s="29"/>
      <c r="G270" s="51">
        <f>4.68+6.2+7.76+9+8.78+7.96+88.51+117.19+146.52+169.96+165.79+150.46+207.49+10.98+373.91+19.79+174.61+9.24+368.57+19.51+258.17+13.66+423.67+22.42+108.29+5.73+15.05+284.38+439.82+23.28+437.35+23.15</f>
        <v>4121.880000000001</v>
      </c>
    </row>
    <row r="271" spans="1:10" ht="15">
      <c r="A271" s="14"/>
      <c r="B271" s="34"/>
      <c r="C271" s="34"/>
      <c r="D271" s="34"/>
      <c r="E271" s="34"/>
      <c r="F271" s="35"/>
      <c r="G271" s="50"/>
      <c r="I271" s="2"/>
      <c r="J271" s="14"/>
    </row>
    <row r="272" spans="1:9" ht="16.5">
      <c r="A272" s="94" t="s">
        <v>45</v>
      </c>
      <c r="B272" s="95"/>
      <c r="C272" s="95"/>
      <c r="D272" s="95"/>
      <c r="E272" s="38">
        <f>E208+E189+E94+E92+E82+E76+E22+E17+E214+E90</f>
        <v>4555745.4</v>
      </c>
      <c r="F272" s="39"/>
      <c r="G272" s="38">
        <f>G208+G189+G94+G92+G82+G76+G22+G17+G214+G90</f>
        <v>4480023.71</v>
      </c>
      <c r="H272" s="4"/>
      <c r="I272" s="40">
        <f>G272*100/E272</f>
        <v>98.33788582654333</v>
      </c>
    </row>
    <row r="273" spans="1:9" ht="16.5">
      <c r="A273" s="41"/>
      <c r="B273" s="42"/>
      <c r="C273" s="42"/>
      <c r="D273" s="42"/>
      <c r="E273" s="45"/>
      <c r="F273" s="46"/>
      <c r="G273" s="45"/>
      <c r="H273" s="35"/>
      <c r="I273" s="47"/>
    </row>
    <row r="274" spans="1:9" ht="16.5">
      <c r="A274" s="41"/>
      <c r="B274" s="42"/>
      <c r="C274" s="42"/>
      <c r="D274" s="42"/>
      <c r="E274" s="45"/>
      <c r="F274" s="46"/>
      <c r="G274" s="45"/>
      <c r="H274" s="35"/>
      <c r="I274" s="47"/>
    </row>
    <row r="275" ht="12.75">
      <c r="K275" s="57"/>
    </row>
    <row r="276" spans="1:9" ht="13.5">
      <c r="A276" s="77" t="s">
        <v>127</v>
      </c>
      <c r="B276" s="78"/>
      <c r="C276" s="78"/>
      <c r="D276" s="78"/>
      <c r="E276" s="78"/>
      <c r="F276" s="78"/>
      <c r="G276" s="78"/>
      <c r="H276" s="78"/>
      <c r="I276" s="78"/>
    </row>
    <row r="277" spans="1:9" ht="13.5">
      <c r="A277" s="77" t="s">
        <v>123</v>
      </c>
      <c r="B277" s="78"/>
      <c r="C277" s="78"/>
      <c r="D277" s="78"/>
      <c r="E277" s="78"/>
      <c r="F277" s="78"/>
      <c r="G277" s="78"/>
      <c r="H277" s="78"/>
      <c r="I277" s="78"/>
    </row>
    <row r="278" spans="1:9" ht="15.75">
      <c r="A278" s="44"/>
      <c r="B278" s="43"/>
      <c r="C278" s="43"/>
      <c r="D278" s="43"/>
      <c r="E278" s="43"/>
      <c r="F278" s="43"/>
      <c r="G278" s="43"/>
      <c r="H278" s="43"/>
      <c r="I278" s="43"/>
    </row>
    <row r="279" spans="1:9" ht="29.25" customHeight="1">
      <c r="A279" s="75" t="s">
        <v>128</v>
      </c>
      <c r="B279" s="76"/>
      <c r="C279" s="76"/>
      <c r="D279" s="76"/>
      <c r="E279" s="76"/>
      <c r="F279" s="76"/>
      <c r="G279" s="76"/>
      <c r="H279" s="76"/>
      <c r="I279" s="76"/>
    </row>
    <row r="280" spans="1:9" ht="9" customHeight="1">
      <c r="A280" s="44"/>
      <c r="B280" s="43"/>
      <c r="C280" s="43"/>
      <c r="D280" s="43"/>
      <c r="E280" s="43"/>
      <c r="F280" s="43"/>
      <c r="G280" s="43"/>
      <c r="H280" s="43"/>
      <c r="I280" s="43"/>
    </row>
    <row r="281" spans="1:9" ht="30.75" customHeight="1">
      <c r="A281" s="75" t="s">
        <v>126</v>
      </c>
      <c r="B281" s="76"/>
      <c r="C281" s="76"/>
      <c r="D281" s="76"/>
      <c r="E281" s="76"/>
      <c r="F281" s="76"/>
      <c r="G281" s="76"/>
      <c r="H281" s="76"/>
      <c r="I281" s="76"/>
    </row>
    <row r="282" spans="1:9" ht="9" customHeight="1">
      <c r="A282" s="44"/>
      <c r="B282" s="43"/>
      <c r="C282" s="43"/>
      <c r="D282" s="43"/>
      <c r="E282" s="43"/>
      <c r="F282" s="43"/>
      <c r="G282" s="43"/>
      <c r="H282" s="43"/>
      <c r="I282" s="43"/>
    </row>
    <row r="283" spans="1:9" ht="30.75" customHeight="1">
      <c r="A283" s="75" t="s">
        <v>124</v>
      </c>
      <c r="B283" s="76"/>
      <c r="C283" s="76"/>
      <c r="D283" s="76"/>
      <c r="E283" s="76"/>
      <c r="F283" s="76"/>
      <c r="G283" s="76"/>
      <c r="H283" s="76"/>
      <c r="I283" s="76"/>
    </row>
    <row r="284" spans="1:9" ht="9" customHeight="1">
      <c r="A284" s="44"/>
      <c r="B284" s="43"/>
      <c r="C284" s="43"/>
      <c r="D284" s="43"/>
      <c r="E284" s="43"/>
      <c r="F284" s="43"/>
      <c r="G284" s="43"/>
      <c r="H284" s="43"/>
      <c r="I284" s="43"/>
    </row>
    <row r="285" spans="1:9" ht="30.75" customHeight="1">
      <c r="A285" s="75" t="s">
        <v>125</v>
      </c>
      <c r="B285" s="76"/>
      <c r="C285" s="76"/>
      <c r="D285" s="76"/>
      <c r="E285" s="76"/>
      <c r="F285" s="76"/>
      <c r="G285" s="76"/>
      <c r="H285" s="76"/>
      <c r="I285" s="76"/>
    </row>
    <row r="286" ht="10.5" customHeight="1">
      <c r="A286" s="44"/>
    </row>
    <row r="287" spans="1:9" ht="13.5">
      <c r="A287" s="77" t="s">
        <v>122</v>
      </c>
      <c r="B287" s="78"/>
      <c r="C287" s="78"/>
      <c r="D287" s="78"/>
      <c r="E287" s="78"/>
      <c r="F287" s="78"/>
      <c r="G287" s="78"/>
      <c r="H287" s="78"/>
      <c r="I287" s="78"/>
    </row>
    <row r="288" spans="1:9" ht="15.75">
      <c r="A288" s="44"/>
      <c r="B288" s="43"/>
      <c r="C288" s="43"/>
      <c r="D288" s="43"/>
      <c r="E288" s="43"/>
      <c r="F288" s="43"/>
      <c r="G288" s="43"/>
      <c r="H288" s="43"/>
      <c r="I288" s="43"/>
    </row>
    <row r="289" spans="1:9" ht="15.75">
      <c r="A289" s="44"/>
      <c r="B289" s="43"/>
      <c r="C289" s="43"/>
      <c r="D289" s="43"/>
      <c r="E289" s="43"/>
      <c r="F289" s="43"/>
      <c r="G289" s="43"/>
      <c r="H289" s="43"/>
      <c r="I289" s="43"/>
    </row>
    <row r="290" spans="1:9" ht="15.75">
      <c r="A290" s="44"/>
      <c r="B290" s="43"/>
      <c r="C290" s="43"/>
      <c r="D290" s="43"/>
      <c r="E290" s="43"/>
      <c r="F290" s="43"/>
      <c r="G290" s="43"/>
      <c r="H290" s="43"/>
      <c r="I290" s="43"/>
    </row>
    <row r="291" spans="1:9" ht="15.75">
      <c r="A291" s="44"/>
      <c r="B291" s="43"/>
      <c r="C291" s="43"/>
      <c r="D291" s="43"/>
      <c r="E291" s="43"/>
      <c r="F291" s="43"/>
      <c r="G291" s="43"/>
      <c r="H291" s="43"/>
      <c r="I291" s="43"/>
    </row>
    <row r="292" spans="1:9" ht="15.75">
      <c r="A292" s="44"/>
      <c r="B292" s="43"/>
      <c r="C292" s="43"/>
      <c r="D292" s="43"/>
      <c r="E292" s="43"/>
      <c r="F292" s="43"/>
      <c r="G292" s="43"/>
      <c r="H292" s="43"/>
      <c r="I292" s="43"/>
    </row>
    <row r="293" spans="1:9" ht="15.75">
      <c r="A293" s="44"/>
      <c r="B293" s="43"/>
      <c r="C293" s="43"/>
      <c r="D293" s="43"/>
      <c r="E293" s="43"/>
      <c r="F293" s="43"/>
      <c r="G293" s="43"/>
      <c r="H293" s="43"/>
      <c r="I293" s="43"/>
    </row>
    <row r="295" ht="15.75">
      <c r="A295" s="44"/>
    </row>
    <row r="296" ht="16.5">
      <c r="A296" s="54"/>
    </row>
  </sheetData>
  <sheetProtection/>
  <mergeCells count="52">
    <mergeCell ref="A75:D76"/>
    <mergeCell ref="A187:D187"/>
    <mergeCell ref="A51:D51"/>
    <mergeCell ref="A53:D53"/>
    <mergeCell ref="A222:D222"/>
    <mergeCell ref="A19:D19"/>
    <mergeCell ref="A20:D20"/>
    <mergeCell ref="A21:D21"/>
    <mergeCell ref="A22:D22"/>
    <mergeCell ref="A24:B24"/>
    <mergeCell ref="A26:D26"/>
    <mergeCell ref="A27:D27"/>
    <mergeCell ref="A40:D40"/>
    <mergeCell ref="A7:I7"/>
    <mergeCell ref="A8:I8"/>
    <mergeCell ref="A9:I9"/>
    <mergeCell ref="A17:C17"/>
    <mergeCell ref="A28:D28"/>
    <mergeCell ref="A82:D82"/>
    <mergeCell ref="A106:D106"/>
    <mergeCell ref="A272:D272"/>
    <mergeCell ref="A276:I276"/>
    <mergeCell ref="A248:D248"/>
    <mergeCell ref="A218:D218"/>
    <mergeCell ref="A246:D246"/>
    <mergeCell ref="A266:E266"/>
    <mergeCell ref="A228:D228"/>
    <mergeCell ref="A260:E260"/>
    <mergeCell ref="A78:D78"/>
    <mergeCell ref="A80:D80"/>
    <mergeCell ref="A270:E270"/>
    <mergeCell ref="A277:I277"/>
    <mergeCell ref="A49:D49"/>
    <mergeCell ref="A189:D189"/>
    <mergeCell ref="A210:D210"/>
    <mergeCell ref="A215:D216"/>
    <mergeCell ref="A127:E127"/>
    <mergeCell ref="A55:D55"/>
    <mergeCell ref="A279:I279"/>
    <mergeCell ref="A212:D212"/>
    <mergeCell ref="A253:E253"/>
    <mergeCell ref="A255:E255"/>
    <mergeCell ref="A257:E257"/>
    <mergeCell ref="A241:D241"/>
    <mergeCell ref="A220:D220"/>
    <mergeCell ref="A262:E262"/>
    <mergeCell ref="A268:E268"/>
    <mergeCell ref="A264:E264"/>
    <mergeCell ref="A285:I285"/>
    <mergeCell ref="A281:I281"/>
    <mergeCell ref="A283:I283"/>
    <mergeCell ref="A287:I287"/>
  </mergeCells>
  <printOptions/>
  <pageMargins left="0.43" right="0.51" top="0.61" bottom="0.4" header="0.34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GOPS Grodziczno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GOPS</dc:creator>
  <cp:keywords/>
  <dc:description/>
  <cp:lastModifiedBy>Ksiegowa-Ania</cp:lastModifiedBy>
  <cp:lastPrinted>2011-03-15T08:43:22Z</cp:lastPrinted>
  <dcterms:created xsi:type="dcterms:W3CDTF">2008-07-07T08:11:32Z</dcterms:created>
  <dcterms:modified xsi:type="dcterms:W3CDTF">2011-03-18T06:43:29Z</dcterms:modified>
  <cp:category/>
  <cp:version/>
  <cp:contentType/>
  <cp:contentStatus/>
</cp:coreProperties>
</file>