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19320" windowHeight="10215" activeTab="16"/>
  </bookViews>
  <sheets>
    <sheet name="zest." sheetId="1" r:id="rId1"/>
    <sheet name="3" sheetId="2" r:id="rId2"/>
    <sheet name="3a" sheetId="3" r:id="rId3"/>
    <sheet name="4" sheetId="4" r:id="rId4"/>
    <sheet name="4a" sheetId="5" r:id="rId5"/>
    <sheet name="4b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11" sheetId="13" r:id="rId13"/>
    <sheet name="12" sheetId="14" r:id="rId14"/>
    <sheet name="13" sheetId="15" r:id="rId15"/>
    <sheet name="prognoza podgląg" sheetId="16" r:id="rId16"/>
    <sheet name="prognoza druk" sheetId="17" r:id="rId17"/>
  </sheets>
  <definedNames/>
  <calcPr fullCalcOnLoad="1"/>
</workbook>
</file>

<file path=xl/sharedStrings.xml><?xml version="1.0" encoding="utf-8"?>
<sst xmlns="http://schemas.openxmlformats.org/spreadsheetml/2006/main" count="936" uniqueCount="437">
  <si>
    <t>4.</t>
  </si>
  <si>
    <t>Dział</t>
  </si>
  <si>
    <t>Rozdział</t>
  </si>
  <si>
    <t>§</t>
  </si>
  <si>
    <t>Treść</t>
  </si>
  <si>
    <t>w tym:</t>
  </si>
  <si>
    <t>1.</t>
  </si>
  <si>
    <t>2.</t>
  </si>
  <si>
    <t>3.</t>
  </si>
  <si>
    <t>Nazwa</t>
  </si>
  <si>
    <t>w tym źródła finansowania</t>
  </si>
  <si>
    <t>Wydatki bieżące</t>
  </si>
  <si>
    <t>Wydatki majątkowe</t>
  </si>
  <si>
    <t>Rozdz.</t>
  </si>
  <si>
    <t>w złotych</t>
  </si>
  <si>
    <t>Nazwa zadania</t>
  </si>
  <si>
    <t>x</t>
  </si>
  <si>
    <t>Lp.</t>
  </si>
  <si>
    <t>Łączne nakłady finansowe</t>
  </si>
  <si>
    <t>Jednostka org. realizująca zadanie lub koordynująca program</t>
  </si>
  <si>
    <t xml:space="preserve">A.      
B.
C.
D. 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</si>
  <si>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</si>
  <si>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</si>
  <si>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</si>
  <si>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 xml:space="preserve">D. Inne źródła </t>
  </si>
  <si>
    <t>* Wybrać odpowiednie oznaczenie źródła finansowania:</t>
  </si>
  <si>
    <t>Planowane wydatki</t>
  </si>
  <si>
    <t>z tego:</t>
  </si>
  <si>
    <t>Dotacje</t>
  </si>
  <si>
    <t>Wydatki na na obsługę długu (odsetki)</t>
  </si>
  <si>
    <t>Wydatki
z tytułu poręczeń
i gwarancji</t>
  </si>
  <si>
    <t>dotacje</t>
  </si>
  <si>
    <t>Wydatki
bieżące</t>
  </si>
  <si>
    <t>Wydatki
majątkowe</t>
  </si>
  <si>
    <t>Wydatki
ogółem</t>
  </si>
  <si>
    <t>Dotacje
ogółem</t>
  </si>
  <si>
    <t>kredyty
i pożyczki</t>
  </si>
  <si>
    <t>środki wymienione
w art. 5 ust. 1 pkt 2 i 3 u.f.p.</t>
  </si>
  <si>
    <t>Nazwa zadania inwestycyjnego
i okres realizacji
(w latach)</t>
  </si>
  <si>
    <t>Ogółem</t>
  </si>
  <si>
    <t>dochody własne jst</t>
  </si>
  <si>
    <t>dotacje i środki pochodzące z innych  źr.*</t>
  </si>
  <si>
    <t>dotacje i środki pochodzące
z innych  źr.*</t>
  </si>
  <si>
    <t>Nazwa zadania inwestycyjnego</t>
  </si>
  <si>
    <t>2010 r.</t>
  </si>
  <si>
    <t>Dochody
ogółem</t>
  </si>
  <si>
    <t>I. Dochody i wydatki związane z realizacją zadań realizowanych wspólnie z innymi jednostkami samorządu terytorialnego</t>
  </si>
  <si>
    <t>II. Dochody i wydatki związane z realizacją zadań przejętych przez Gminę do realizacji w drodze umowy lub porozumienia</t>
  </si>
  <si>
    <t>III. Dochody i wydatki związane z pomocą rzeczową lub finansową realizowaną na podstawie porozumień między j.s.t.</t>
  </si>
  <si>
    <t>Wynagrodzenia i pochodne od wynagrodzeń</t>
  </si>
  <si>
    <t>Pozostałe</t>
  </si>
  <si>
    <t>2011 r.</t>
  </si>
  <si>
    <t>w zł</t>
  </si>
  <si>
    <t>L.p.</t>
  </si>
  <si>
    <t>Źródła finansowania</t>
  </si>
  <si>
    <t>I</t>
  </si>
  <si>
    <t>Ogółem wydatki bieżące</t>
  </si>
  <si>
    <t>- środki z budżetu j.s.t.</t>
  </si>
  <si>
    <t>- środki z budżetu krajowego</t>
  </si>
  <si>
    <t>- środki z UE oraz innych źródeł zagranicznych</t>
  </si>
  <si>
    <t>II</t>
  </si>
  <si>
    <t>Ogółem wydatki majątkowe</t>
  </si>
  <si>
    <t xml:space="preserve">Ogółem wydatki </t>
  </si>
  <si>
    <t>Projekt</t>
  </si>
  <si>
    <t>Okres realizacji zadania</t>
  </si>
  <si>
    <t>Przewidywane nakłady i źródła finansowania</t>
  </si>
  <si>
    <t>źródło</t>
  </si>
  <si>
    <t>kwota</t>
  </si>
  <si>
    <t>Wartość zadania:</t>
  </si>
  <si>
    <t>2011 rok</t>
  </si>
  <si>
    <t>Planowane wydatki budżetowe na realizację zadań programu w latach 2010 - 2011</t>
  </si>
  <si>
    <t>wynagrodzenia i pochodne od wynagrodzeń</t>
  </si>
  <si>
    <t>pozostałe</t>
  </si>
  <si>
    <t>Wyszczególnienie</t>
  </si>
  <si>
    <t>Stan środków obrotowych na początek roku</t>
  </si>
  <si>
    <t>Wydatki</t>
  </si>
  <si>
    <t>Stan środków obrotowych na koniec roku</t>
  </si>
  <si>
    <t>ogółem</t>
  </si>
  <si>
    <t>w tym: dotacja
z budżetu</t>
  </si>
  <si>
    <t>Przychody</t>
  </si>
  <si>
    <t xml:space="preserve">w tym: </t>
  </si>
  <si>
    <t>przedmiotowa</t>
  </si>
  <si>
    <t>celowa na inwestycje</t>
  </si>
  <si>
    <t>wpłata do budżetu</t>
  </si>
  <si>
    <t>wydatki majątkowe</t>
  </si>
  <si>
    <t>kwota netto</t>
  </si>
  <si>
    <t>VAT</t>
  </si>
  <si>
    <t>Plan na 2009 r.</t>
  </si>
  <si>
    <t>Fundusz Ochrony Środowiska i Gospodarki Wodnej</t>
  </si>
  <si>
    <t>Nazwa jednostki
 otrzymującej dotację</t>
  </si>
  <si>
    <t>Zakres</t>
  </si>
  <si>
    <t>Ogółem kwota dotacji</t>
  </si>
  <si>
    <t>Nazwa instytucji</t>
  </si>
  <si>
    <t>Kwota dotacji</t>
  </si>
  <si>
    <t>A. Dochody</t>
  </si>
  <si>
    <t>z tego</t>
  </si>
  <si>
    <t>A.1. Dochody bieżące</t>
  </si>
  <si>
    <r>
      <t>- dochody własne</t>
    </r>
    <r>
      <rPr>
        <vertAlign val="superscript"/>
        <sz val="10"/>
        <rFont val="Arial CE"/>
        <family val="2"/>
      </rPr>
      <t>2)</t>
    </r>
  </si>
  <si>
    <t>- subwencja ogólna</t>
  </si>
  <si>
    <t>- dotacje celowe na zadania bieżące</t>
  </si>
  <si>
    <t>A.2. Dochody majątkowe</t>
  </si>
  <si>
    <t>w tym</t>
  </si>
  <si>
    <t>- dochody ze sprzedaży majątku</t>
  </si>
  <si>
    <t>- dotacje celowe na zadania inwestycyjne</t>
  </si>
  <si>
    <t>B. Wydatki</t>
  </si>
  <si>
    <t>B1. Wydatki bieżące</t>
  </si>
  <si>
    <t>- wydatki na obsługę długu</t>
  </si>
  <si>
    <t>- wydatki z tytułu poręczeń i gwarancji</t>
  </si>
  <si>
    <t>B.2. Wydatki majątkowe</t>
  </si>
  <si>
    <t>C. Nadwyżka/ deficyt (A - B)</t>
  </si>
  <si>
    <t>D. Finansowanie</t>
  </si>
  <si>
    <r>
      <t>D</t>
    </r>
    <r>
      <rPr>
        <b/>
        <vertAlign val="subscript"/>
        <sz val="10"/>
        <rFont val="Arial CE"/>
        <family val="2"/>
      </rPr>
      <t>1</t>
    </r>
    <r>
      <rPr>
        <b/>
        <sz val="10"/>
        <rFont val="Arial CE"/>
        <family val="2"/>
      </rPr>
      <t xml:space="preserve"> Przychody ogółem</t>
    </r>
  </si>
  <si>
    <t>Kredyty i pożyczki długoterminowe</t>
  </si>
  <si>
    <t>na realizację programów i projektów realizowanychz udziałem środków pochodzących z funduszy strukturalnych i Funduszu Spójności UE</t>
  </si>
  <si>
    <t>Spłata pożyczek udzielonych</t>
  </si>
  <si>
    <t>Nadwyżka z lat ubiegłych</t>
  </si>
  <si>
    <t>Papiery wartościowe</t>
  </si>
  <si>
    <t>Obligacje jednostek samorzadowych oraz związków komunalnych</t>
  </si>
  <si>
    <t>Prywatyzacja majątku j.s.t.</t>
  </si>
  <si>
    <t>Inne źródła</t>
  </si>
  <si>
    <t>Przychody z lokat</t>
  </si>
  <si>
    <r>
      <t>D</t>
    </r>
    <r>
      <rPr>
        <b/>
        <vertAlign val="subscript"/>
        <sz val="10"/>
        <rFont val="Arial CE"/>
        <family val="2"/>
      </rPr>
      <t>2</t>
    </r>
    <r>
      <rPr>
        <b/>
        <sz val="10"/>
        <rFont val="Arial CE"/>
        <family val="2"/>
      </rPr>
      <t xml:space="preserve"> Rozchody ogółem</t>
    </r>
  </si>
  <si>
    <t>Spłaty kredytów i pożyczek długoterminowych</t>
  </si>
  <si>
    <t>Udzielone pożyczki</t>
  </si>
  <si>
    <t>Lokaty w bankach</t>
  </si>
  <si>
    <t>Wykup papierów wartościowych</t>
  </si>
  <si>
    <t>Wykup obligacji samorządowych</t>
  </si>
  <si>
    <t>Inne cele</t>
  </si>
  <si>
    <r>
      <t>E</t>
    </r>
    <r>
      <rPr>
        <b/>
        <vertAlign val="subscript"/>
        <sz val="10"/>
        <rFont val="Arial CE"/>
        <family val="2"/>
      </rPr>
      <t>1</t>
    </r>
    <r>
      <rPr>
        <b/>
        <sz val="10"/>
        <rFont val="Arial CE"/>
        <family val="2"/>
      </rPr>
      <t>. Dług na koniec roku</t>
    </r>
  </si>
  <si>
    <t>Zaciągnięte kredyty i pożyczki długoterminowe</t>
  </si>
  <si>
    <t>Wyemitowane papiery wartościowe</t>
  </si>
  <si>
    <t>Wyemitowane obligacje samorządowe</t>
  </si>
  <si>
    <r>
      <t>Przyjęte depozyty</t>
    </r>
    <r>
      <rPr>
        <vertAlign val="superscript"/>
        <sz val="10"/>
        <rFont val="Arial CE"/>
        <family val="2"/>
      </rPr>
      <t>3)</t>
    </r>
  </si>
  <si>
    <t>Wymagalne zobowiązania</t>
  </si>
  <si>
    <t>z tytułu dostaw towarów i usług</t>
  </si>
  <si>
    <t>z tytułu udzielonych poręczeń</t>
  </si>
  <si>
    <t>Wskaźnik długu (poz.38 / poz.1) %</t>
  </si>
  <si>
    <t>Wskaźnik długu do dochodów własnych (poz.38 / (poz.3+poz.6-poz.8)) %</t>
  </si>
  <si>
    <t>Wskaźnik długu bez UE do dochodów własnych ((poz.38 - poz.40 - poz.42 - poz.44) / (poz.3+poz.6-poz.8)) %</t>
  </si>
  <si>
    <r>
      <t>E</t>
    </r>
    <r>
      <rPr>
        <b/>
        <vertAlign val="subscript"/>
        <sz val="10"/>
        <rFont val="Arial CE"/>
        <family val="2"/>
      </rPr>
      <t>2</t>
    </r>
    <r>
      <rPr>
        <b/>
        <sz val="10"/>
        <rFont val="Arial CE"/>
        <family val="2"/>
      </rPr>
      <t>. Zadłużenie w ciągu roku</t>
    </r>
  </si>
  <si>
    <t xml:space="preserve">z tego, przypadające do spłaty w roku budżetowym </t>
  </si>
  <si>
    <t>kredyty i pożyczki (kapitał + odsetki)</t>
  </si>
  <si>
    <t>wykup papierów wartościowych</t>
  </si>
  <si>
    <t>wykup obligacji samorządowych</t>
  </si>
  <si>
    <t>Wskaźnik zadłużenia (poz.53 / poz.1) %</t>
  </si>
  <si>
    <t>Wskaźnik zadłużenia bez UE ((poz.53 - poz.55 - poz.57 - poz.59) / poz.1) %</t>
  </si>
  <si>
    <t>Wskaźnik zadłużenia bez UE do dochodów własnych ((poz.53 - poz.55 - poz.57- poz.59) / (poz.3+poz.6-poz.8)) %</t>
  </si>
  <si>
    <t>średnia arytmetyczna z obliczonych dla ostatnich trzech lat relacji dochodów bieżących powiększonych o wpływy uzyskane ze sprzedaży majątku oraz pomniejszonych o wydatki bieżące po wyłączeniu odsetek, do dochodów ogółem</t>
  </si>
  <si>
    <t>pokrycie wydatków bieżących dochodami bieżącymi (poz.2 - poz.10)</t>
  </si>
  <si>
    <t>Jednostka otrzymująca dotację</t>
  </si>
  <si>
    <r>
      <t>Dotacje celowe</t>
    </r>
    <r>
      <rPr>
        <b/>
        <sz val="12"/>
        <rFont val="Arial CE"/>
        <family val="2"/>
      </rPr>
      <t xml:space="preserve"> </t>
    </r>
  </si>
  <si>
    <t>Klasyfikacja
§</t>
  </si>
  <si>
    <t>Kwota
2008 r.</t>
  </si>
  <si>
    <t>Przychody ogółem:</t>
  </si>
  <si>
    <t>Kredyty</t>
  </si>
  <si>
    <t>§ 952</t>
  </si>
  <si>
    <t>Pożyczki</t>
  </si>
  <si>
    <t>Pożyczki na finansowanie zadań realizowanych
z udziałem środków pochodzących z budżetu UE</t>
  </si>
  <si>
    <t>§ 903</t>
  </si>
  <si>
    <t>Spłaty pożyczek udzielonych</t>
  </si>
  <si>
    <t>§ 951</t>
  </si>
  <si>
    <t>5.</t>
  </si>
  <si>
    <t>Prywatyzacja majątku jst</t>
  </si>
  <si>
    <t>5a.</t>
  </si>
  <si>
    <t>Prywatyzacja pośrednia</t>
  </si>
  <si>
    <t>§ 941</t>
  </si>
  <si>
    <t>5b.</t>
  </si>
  <si>
    <t>Prywatyzacja bezpośrednia</t>
  </si>
  <si>
    <t>§ 942</t>
  </si>
  <si>
    <t>5c.</t>
  </si>
  <si>
    <t>Prywatyzacja majątku pozostałego po likwidacji państwowych jednostek organizacyjnych oraz spółek z udziałem Skarbu Państwa</t>
  </si>
  <si>
    <t>§ 943</t>
  </si>
  <si>
    <t>5d.</t>
  </si>
  <si>
    <t>Pozostałe przychody z prywatyzacji</t>
  </si>
  <si>
    <t>§ 944</t>
  </si>
  <si>
    <t>6.</t>
  </si>
  <si>
    <t>Nadwyżka budżetu z lat ubiegłych</t>
  </si>
  <si>
    <t>§ 957</t>
  </si>
  <si>
    <t>7.</t>
  </si>
  <si>
    <t xml:space="preserve">Obligacje </t>
  </si>
  <si>
    <t>§ 911</t>
  </si>
  <si>
    <t>8.</t>
  </si>
  <si>
    <t>Inne papiery wartościowe</t>
  </si>
  <si>
    <t>§ 931</t>
  </si>
  <si>
    <t>9.</t>
  </si>
  <si>
    <t>Inne źródła (wolne środki)</t>
  </si>
  <si>
    <t>§ 955</t>
  </si>
  <si>
    <t>10.</t>
  </si>
  <si>
    <t>Przelewy z rachunku lokat</t>
  </si>
  <si>
    <t>§ 994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</si>
  <si>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</si>
  <si>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</si>
  <si>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</si>
  <si>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</si>
  <si>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</si>
  <si>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</si>
  <si>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§ 991</t>
  </si>
  <si>
    <t>Lokaty</t>
  </si>
  <si>
    <t>§ 982</t>
  </si>
  <si>
    <t>Wykup obligacji</t>
  </si>
  <si>
    <t>§ 971</t>
  </si>
  <si>
    <t>Rozchody z tytułu innych rozliczeń</t>
  </si>
  <si>
    <t>§ 995</t>
  </si>
  <si>
    <r>
      <t>§ 941 do 944</t>
    </r>
    <r>
      <rPr>
        <vertAlign val="superscript"/>
        <sz val="10"/>
        <rFont val="Arial CE"/>
        <family val="0"/>
      </rPr>
      <t xml:space="preserve">1) </t>
    </r>
  </si>
  <si>
    <t>010</t>
  </si>
  <si>
    <t>01010</t>
  </si>
  <si>
    <t>600</t>
  </si>
  <si>
    <t>60016</t>
  </si>
  <si>
    <t>60095</t>
  </si>
  <si>
    <t>710</t>
  </si>
  <si>
    <t>71004</t>
  </si>
  <si>
    <t>750</t>
  </si>
  <si>
    <t>75023</t>
  </si>
  <si>
    <t>754</t>
  </si>
  <si>
    <t>75412</t>
  </si>
  <si>
    <t>801</t>
  </si>
  <si>
    <t>80101</t>
  </si>
  <si>
    <t>80110</t>
  </si>
  <si>
    <t>900</t>
  </si>
  <si>
    <t>90001</t>
  </si>
  <si>
    <t>90003</t>
  </si>
  <si>
    <t>90015</t>
  </si>
  <si>
    <t>90095</t>
  </si>
  <si>
    <t>921</t>
  </si>
  <si>
    <t>92109</t>
  </si>
  <si>
    <t>Biblioteki</t>
  </si>
  <si>
    <t>92120</t>
  </si>
  <si>
    <t>926</t>
  </si>
  <si>
    <t>Urząd Miasta          i Gminy</t>
  </si>
  <si>
    <t>Budowa wodociagu w Holendrach                                  (2008-2010)</t>
  </si>
  <si>
    <t>Urząd Miasta           i Gminy</t>
  </si>
  <si>
    <t>Urząd Miasta                               i Gminy</t>
  </si>
  <si>
    <t>Urząd Miasta                   i Gminy</t>
  </si>
  <si>
    <t>Urząd Miasta                                  i Gminy</t>
  </si>
  <si>
    <t>Urząd Miasta                                         i Gminy</t>
  </si>
  <si>
    <t>Urząd Miasta        i Gminy</t>
  </si>
  <si>
    <t>Urząd Miasta                                   i Gminy</t>
  </si>
  <si>
    <t>Urząd Miasta              i Gminy</t>
  </si>
  <si>
    <t>Zajęcia psychoprofilaktyczne dla dzieci i młodzieży</t>
  </si>
  <si>
    <t>wyłoniona w drodze konkursu</t>
  </si>
  <si>
    <t>Zadania w zakresie upowszechniania kultury fizycznej i sportu</t>
  </si>
  <si>
    <t>Chmielnickie Centrum Kultury</t>
  </si>
  <si>
    <t>Zakład Usług Komunalnych w Chmielniku</t>
  </si>
  <si>
    <t>Koszty utrzymania czystości na terenia miasta</t>
  </si>
  <si>
    <t>Utrzymanie i pielęgnacja zieleni w mieście</t>
  </si>
  <si>
    <t xml:space="preserve">2.Utrzymanie zimowe  nawierzchni ulic powiatowych </t>
  </si>
  <si>
    <t>Rady Miejskiej w Chmielniku</t>
  </si>
  <si>
    <t xml:space="preserve">A.      
B.
C 
D. </t>
  </si>
  <si>
    <t>Zakład Usług Komunalnych</t>
  </si>
  <si>
    <t>`</t>
  </si>
  <si>
    <t>2007r.</t>
  </si>
  <si>
    <t>2009 r.</t>
  </si>
  <si>
    <t>2012r.</t>
  </si>
  <si>
    <r>
      <t xml:space="preserve">Wskaźnik długu bez UE (poz.38 - </t>
    </r>
    <r>
      <rPr>
        <sz val="8"/>
        <rFont val="Arial CE"/>
        <family val="0"/>
      </rPr>
      <t>poz.40 - poz.42 - poz.44 / poz.1) %</t>
    </r>
  </si>
  <si>
    <r>
      <t>1)</t>
    </r>
    <r>
      <rPr>
        <sz val="7"/>
        <rFont val="Arial CE"/>
        <family val="2"/>
      </rPr>
      <t xml:space="preserve"> - podać dane na poszczególne lata objęte spłatą całego zadłużenia</t>
    </r>
  </si>
  <si>
    <r>
      <t>2)</t>
    </r>
    <r>
      <rPr>
        <sz val="7"/>
        <rFont val="Arial CE"/>
        <family val="2"/>
      </rPr>
      <t xml:space="preserve"> - w dochodach własnych należy uwzględnić dochody z innych źródeł</t>
    </r>
  </si>
  <si>
    <r>
      <t>3)</t>
    </r>
    <r>
      <rPr>
        <sz val="7"/>
        <rFont val="Arial CE"/>
        <family val="2"/>
      </rPr>
      <t xml:space="preserve"> - depozyty przyjęte do budżetu</t>
    </r>
  </si>
  <si>
    <r>
      <t>4)</t>
    </r>
    <r>
      <rPr>
        <sz val="7"/>
        <rFont val="Arial CE"/>
        <family val="2"/>
      </rPr>
      <t xml:space="preserve"> - jeśli z umowy poręczenia wynika, że poręczyciel ponosi odpowiedzialność za zobowiązania dłużnika wg obowiązaującego dłużnika harmonogramu spłaty należy w poszczególnych kolumnach wykazać kwoty przypadające do spłaty w kolejnych latach obowiązywania umowy w/g harmonogramu obowiązującego dłużnika. Jeśli natomiast z umowy poręczenia wynika, że cały kredyt / pożyczka może być postawiony w stan natychmiastowej wymagalności w poszczególnych kolumnach należy wpisać kwoty odpowiadające całemu pozostałemu do spłaty w danym roku kredytowi lub pożyczce wraz z odsetkami.</t>
    </r>
  </si>
  <si>
    <t>Priorytet:     IX                                                                           Rozwój wykształcenia i kompetencji w regionach</t>
  </si>
  <si>
    <t>zakup drzewek, krzewów i bylin</t>
  </si>
  <si>
    <t xml:space="preserve">koszty obsługi rachunku bankowego         </t>
  </si>
  <si>
    <t xml:space="preserve">                                                                                                                                                                                                                  aktualizacja Programu Ochrony Środowiska i Planu Gospodarki Odpadami </t>
  </si>
  <si>
    <t>likwidacja dzikich wysypisk</t>
  </si>
  <si>
    <r>
      <t xml:space="preserve">Wydatki na  obsługę długu </t>
    </r>
    <r>
      <rPr>
        <b/>
        <sz val="5"/>
        <rFont val="Arial"/>
        <family val="2"/>
      </rPr>
      <t>(odsetki)</t>
    </r>
  </si>
  <si>
    <t xml:space="preserve">Szkoła Podstawowa im.       Stefana  Żeromskiego w       Chmielniku </t>
  </si>
  <si>
    <t xml:space="preserve">Program:        Kapitał  Ludzki       </t>
  </si>
  <si>
    <t>Dochody</t>
  </si>
  <si>
    <t>OGÓŁEM</t>
  </si>
  <si>
    <t>zakup materiałów do przeprowadzenia akcji                     " Sprzatanie Świata"</t>
  </si>
  <si>
    <t>koszty obsługi przeprowadzenia akcji                            " Sprzatanie Świata"</t>
  </si>
  <si>
    <t>1. Budowa hali sportowej przy Zespole Szkół    nr 3 w Chmielniku</t>
  </si>
  <si>
    <t>wpisać   "wyłoniona w drodze konkursu"</t>
  </si>
  <si>
    <t>Zagospodarowanie terenów rekreacyjno -sportowych przy  ul. Kwiatowej w Chmielniku  -  etap I              ( 2009 - 2010)</t>
  </si>
  <si>
    <t>Projekt fragmentu sieci wodociągowej                        w Zreczu Małym (2009-2010)</t>
  </si>
  <si>
    <t xml:space="preserve">* w przypadku dotacji celowych na zadania własne gminy realizowane przez podmioty należące i nienależące   do sektora finansów publicznych   </t>
  </si>
  <si>
    <r>
      <t xml:space="preserve">Budowa sieci wodociągowej, kanalizacji sanitarnej   i deszczowej na Osiedlu Dygasińskiego w Chmielniku </t>
    </r>
    <r>
      <rPr>
        <b/>
        <sz val="9"/>
        <rFont val="Times New Roman"/>
        <family val="1"/>
      </rPr>
      <t xml:space="preserve">    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(2006-2010)</t>
    </r>
  </si>
  <si>
    <t xml:space="preserve">koszty wywozu odpadów komunalnych w ramach selektywnej zbiórki odpadów </t>
  </si>
  <si>
    <t>wykonanie badań zakwaszenia gleb na terenie gminy</t>
  </si>
  <si>
    <t>Miejscowy plan zagospodarowania przestrzennego dla południowej części sołectwa Przedeworze obejmującej grunty Spółki z o.o. HESPOL i grunty przyległe graniczące z sołectwem Śladków Duży  i Holendry oraz miasto Chmielnik (2009-2010)</t>
  </si>
  <si>
    <t xml:space="preserve">Zmiana Studium Uwarunkowań i Kierunków Zagospodarowania Przestrzennego Miasta i Gminy Chmielnik    (2008-2010)  </t>
  </si>
  <si>
    <t xml:space="preserve">Zespół Placówek Oświatowych w Piotrkowicach </t>
  </si>
  <si>
    <t>Działanie:   9.1.                                                                  Wyrównanie  szans edukacyjnych  i zapewnienie wysokiej jakości usług edukacyjnych świadczonych w systemie oświaty</t>
  </si>
  <si>
    <t xml:space="preserve">Projekt:                                                                                      Predszkole mi służy i chcę być w nim jak najdłużej                                                     </t>
  </si>
  <si>
    <t>Działanie:   9.1.                                                                  Wyrównanie  szans edukacyjnych i zapewnienie wysokiej jakości usług edukacyjnych świadczonych w systemie oświaty</t>
  </si>
  <si>
    <t>Projekt:                                                                                Poszerzona oferta edukacyjna szkoły sposobem na rozwój kompetencji kluczowych uczniów</t>
  </si>
  <si>
    <t>od  01.09.2008  do 30.06.2010</t>
  </si>
  <si>
    <t>od  01.09.2009  do  30.07.2011</t>
  </si>
  <si>
    <r>
      <t xml:space="preserve">Zakład Usług </t>
    </r>
    <r>
      <rPr>
        <sz val="10"/>
        <rFont val="Times New Roman"/>
        <family val="1"/>
      </rPr>
      <t>Komunalnych</t>
    </r>
  </si>
  <si>
    <t xml:space="preserve">Program: Regionalny Program Operacyjny Województwa  Swietokrzyskiego   na lata 2007-2013  </t>
  </si>
  <si>
    <t>2006-</t>
  </si>
  <si>
    <t xml:space="preserve">Urząd Miasta i Gminy </t>
  </si>
  <si>
    <t>Limity wydatków na wieloletnie programy inwestycyjne w latach 2010- 2012</t>
  </si>
  <si>
    <r>
      <t xml:space="preserve">rok budżetowy 2010 </t>
    </r>
    <r>
      <rPr>
        <b/>
        <sz val="8"/>
        <rFont val="Arial CE"/>
        <family val="0"/>
      </rPr>
      <t>(8+9+10+11)</t>
    </r>
  </si>
  <si>
    <t>2012 r.</t>
  </si>
  <si>
    <t>wydatki do poniesienia po 2012 roku</t>
  </si>
  <si>
    <t>Wydatki poniesione do 31.12.2009 r.</t>
  </si>
  <si>
    <r>
      <t xml:space="preserve">A.      
B.
C.
D. </t>
    </r>
    <r>
      <rPr>
        <b/>
        <sz val="8"/>
        <rFont val="Times New Roman"/>
        <family val="1"/>
      </rPr>
      <t xml:space="preserve"> </t>
    </r>
  </si>
  <si>
    <t xml:space="preserve">Projekt:                                                                                      Szkoła w Piotrkowicach drogą do sukcesu                                                    </t>
  </si>
  <si>
    <t>od  01.10.2009  do  30.07.2010</t>
  </si>
  <si>
    <t xml:space="preserve">§  </t>
  </si>
  <si>
    <t xml:space="preserve">  Zakup materiałów i wyposażenia</t>
  </si>
  <si>
    <r>
      <t xml:space="preserve">   </t>
    </r>
    <r>
      <rPr>
        <sz val="10"/>
        <rFont val="Czcionka tekstu podstawowego"/>
        <family val="0"/>
      </rPr>
      <t>Zakup usług pozostałych</t>
    </r>
  </si>
  <si>
    <t>Przelewy redystrybucyjne</t>
  </si>
  <si>
    <t>Projekt  fragmentu sieci wodociągowej i kanalizacyjnej w ulicy - działka nr 980/1 w Chmielniku  (2009-2010)</t>
  </si>
  <si>
    <t xml:space="preserve">A.        
B.        
C.
D.           </t>
  </si>
  <si>
    <t xml:space="preserve">do uchwały Nr </t>
  </si>
  <si>
    <t xml:space="preserve">z dnia  </t>
  </si>
  <si>
    <t>Dochody i wydatki związane z realizacją zadań z zakresu administracji rządowej realizowane na podstawie porozumień z organami administracji rządowej  w  2010 r.</t>
  </si>
  <si>
    <t>Dochody i wydatki związane z realizacją zadań realizowanych na podstawie porozumień (umów) między jednostkami samorządu terytorialnego w 2010 r.</t>
  </si>
  <si>
    <t>Plan przychodów i wydatków zakładów budżetowych na 2010 r.</t>
  </si>
  <si>
    <t xml:space="preserve">z dnia   </t>
  </si>
  <si>
    <t>92601</t>
  </si>
  <si>
    <t>Zagospodarowanie terenów rekreacyjno -sportowych przy                              ul. Kwiatowej  w Chmielniku  -  etap II  -                                                                           Budowa oświetlenia zewnętrznego oraz miejsc parkingowych .</t>
  </si>
  <si>
    <t>Przebudowa budynku świetlicy wiejskiej w Grabowcu wraz z zagospodarowaniem terenu</t>
  </si>
  <si>
    <t xml:space="preserve">do uchwały nr  </t>
  </si>
  <si>
    <t>kontynuacja  Programu Usuwania Azbestu</t>
  </si>
  <si>
    <t>Przebudowa strychu w budynku Zespołu Placówek Oświatowych w Suchowoli</t>
  </si>
  <si>
    <t>Zespół Placówek Oświatowych w Suchowoli</t>
  </si>
  <si>
    <r>
      <t xml:space="preserve">Zagospodarowanie terenów rekreacyjno -sportowych przy                              ul. Kwiatowej  w Chmielniku  -  etap II  -                                                                           </t>
    </r>
    <r>
      <rPr>
        <sz val="10"/>
        <rFont val="Arial CE"/>
        <family val="0"/>
      </rPr>
      <t>Budowa  placu zabaw .</t>
    </r>
  </si>
  <si>
    <r>
      <t xml:space="preserve">Zagospodarowanie terenów rekreacyjno -sportowych przy                              ul. Kwiatowej  w Chmielniku  -  etap II  -                                                                           </t>
    </r>
    <r>
      <rPr>
        <sz val="10"/>
        <rFont val="Arial CE"/>
        <family val="0"/>
      </rPr>
      <t>Budowa  boiska do siatkówki</t>
    </r>
  </si>
  <si>
    <r>
      <t xml:space="preserve">Zagospodarowanie terenów rekreacyjno -sportowych przy                              ul. Kwiatowej  w Chmielniku  -  etap II  -                                                                           </t>
    </r>
    <r>
      <rPr>
        <sz val="10"/>
        <rFont val="Arial CE"/>
        <family val="0"/>
      </rPr>
      <t>Budowa  boiska do koszykówki</t>
    </r>
  </si>
  <si>
    <t xml:space="preserve">do uchwały Nr  </t>
  </si>
  <si>
    <t xml:space="preserve">do uchwały nr   </t>
  </si>
  <si>
    <t>Projekt budowlano-wykonawczy kanalizacji sanitanej we wsiach Szyszczyce i Ciecierze                                                                                                                                        (2007-2011)</t>
  </si>
  <si>
    <t>Budowa budynku biblioteczno-administracyjnego w Chmielniku                  (2006-2012)</t>
  </si>
  <si>
    <t xml:space="preserve">Uporządkowanie gospodarki wodno- ściekowej na terenie Gminy Chmielnik     (2006 - 2012)             </t>
  </si>
  <si>
    <t>Rekultywacja składowiska odpadów komunalnych              (2003-2013)</t>
  </si>
  <si>
    <t>2008r.</t>
  </si>
  <si>
    <t>2013 r.</t>
  </si>
  <si>
    <t>2014 r.</t>
  </si>
  <si>
    <t>2015 r.</t>
  </si>
  <si>
    <t>Budowa oświetlenia ulicznego w ms.Przededworze ( 2009-2010)</t>
  </si>
  <si>
    <r>
      <t xml:space="preserve">Rewitalizacja starej części miasta Chmielnik   etap II (przebudowa Placu Kościuszki i ul. Szydłowskiej)                 ( 2008 - 2013) </t>
    </r>
    <r>
      <rPr>
        <i/>
        <sz val="9"/>
        <rFont val="Times New Roman"/>
        <family val="1"/>
      </rPr>
      <t xml:space="preserve"> </t>
    </r>
  </si>
  <si>
    <t>Projekt budowy sieci wodociągowej we wsi Celiny przysiółek Barak</t>
  </si>
  <si>
    <t xml:space="preserve">Budowa sieci wodociągowej i kanalizacji sanitarnej w Suliszowie oraz  kanalizacji sanitarnej w miejscowości  Minostowice         (2007-2012)                                 </t>
  </si>
  <si>
    <t xml:space="preserve">Wykonanie instalacji podwyższającej cisnienie wody w sieci doprowadzającej do budynków </t>
  </si>
  <si>
    <t>Zespół Placówek Oświatowych w Piotrkowicach</t>
  </si>
  <si>
    <t>Zakup kserokopiarki</t>
  </si>
  <si>
    <t>Gimnazjum im. Gen.K.Tańskiego w Chmielniku</t>
  </si>
  <si>
    <t>Zadania inwestycyjne roczne w 2010 r.</t>
  </si>
  <si>
    <t>rok budżetowy 2010 (7+8+9+10)</t>
  </si>
  <si>
    <t>rok budżetowy 2010 (8+9+10+11)</t>
  </si>
  <si>
    <t xml:space="preserve">Miejscowy plan zagospodarowania przestrzennego sołectwa Śladków Mały i w części  sołectwa  Śladków Duży (2006-2010)  </t>
  </si>
  <si>
    <t>Projekt przebudowy kotłowni węglowych na ogrzewanie gazowe Osiedle 22 Lipca w Chmielniku</t>
  </si>
  <si>
    <t>UMiG</t>
  </si>
  <si>
    <t>Plan
na 2010 r.</t>
  </si>
  <si>
    <t>Oświata</t>
  </si>
  <si>
    <t>MGOPS</t>
  </si>
  <si>
    <t>ŚDS</t>
  </si>
  <si>
    <t xml:space="preserve">ZESTAWIENIE </t>
  </si>
  <si>
    <t>Wynagrodzenia      i pochodne od wynagrodzeń</t>
  </si>
  <si>
    <t xml:space="preserve">Budowa budynku gospodarczego dla OSP w Suliszowie                                                                                                                                                                                               (2006-2010) </t>
  </si>
  <si>
    <t>Zmiana nr 1 do planu zagospodarowania przestrzennego budownictwa wielorodzinnego w Chmielniku przy ul. Dojazdowej                                                                                              (2009-2010)</t>
  </si>
  <si>
    <t>Wydatki inwestycyjne funduszy celowych</t>
  </si>
  <si>
    <t>Projekt rozbudowy kanalizacji i wodociągu w Przededworzu (dz. Nr 396, 397, 399/1, 399/2)</t>
  </si>
  <si>
    <t>Projekt rozbudowy kanalizacji i wodociągu Osiedle za Kościółkiem w Chmielniku</t>
  </si>
  <si>
    <t>2.  Remont chodnika  przy ul. Dygasińskiego           w Chmielniku</t>
  </si>
  <si>
    <t>2016r.</t>
  </si>
  <si>
    <t>2017r.</t>
  </si>
  <si>
    <t>2018r.</t>
  </si>
  <si>
    <t>2019r</t>
  </si>
  <si>
    <t>2020r.</t>
  </si>
  <si>
    <t>2021r.</t>
  </si>
  <si>
    <t>2022r.</t>
  </si>
  <si>
    <r>
      <t>Potencjalne spłaty z tytułu udzielonych poręczeń</t>
    </r>
    <r>
      <rPr>
        <vertAlign val="superscript"/>
        <sz val="7"/>
        <rFont val="Arial CE"/>
        <family val="0"/>
      </rPr>
      <t>4)</t>
    </r>
  </si>
  <si>
    <t xml:space="preserve">Wskaźnik zadłużenia do dochodów własnych (poz.53 / (poz.3+poz.6-poz.8)) </t>
  </si>
  <si>
    <t>Plan przychodów i wydatków funduszy celowych na 2010 r.</t>
  </si>
  <si>
    <t>Budowa szamba do mieszkań socjalnych  w Zreczu Dużym 22</t>
  </si>
  <si>
    <t>Dofinansownie zakupu wozu asenizacyjnego o poj. 6m3  w ramach                                    programu PROW działanie: Podstawowe usługi dla gospodarki i ludności wiejskiej</t>
  </si>
  <si>
    <t>Prognoza długu publicznego na lata 2009-2022</t>
  </si>
  <si>
    <t>Rok</t>
  </si>
  <si>
    <t>Przebudowa odcinka drogi gminnej nr  relacji    Śladków Mały - Śladków Duży -Miławka  (2009-2010)</t>
  </si>
  <si>
    <t>pożyczki i obligacje</t>
  </si>
  <si>
    <t>Wydatki na programy i projekty realizowane ze środków pochodzących z budżetu Unii Europejskiej oraz innych źródeł zagranicznych, niepodlegających zwrotowi na 2010 rok</t>
  </si>
  <si>
    <t>Wydatki w roku budżetowym 2010</t>
  </si>
  <si>
    <t>2012 rok</t>
  </si>
  <si>
    <t>Razem 2011 - 2012</t>
  </si>
  <si>
    <t>Wydatki bieżące na programy i projekty realizowane ze środków pochodzących z budżetu Unii Europejskiej oraz innych źródeł zagranicznych,                                              niepodlegających zwrotowi na 2010 rok</t>
  </si>
  <si>
    <t>Planowane wydatki budżetowe na realizację zadań programu w latach         2011 - 2013</t>
  </si>
  <si>
    <t>po 2012 roku</t>
  </si>
  <si>
    <t>Wydatki majątkowe na programy i projekty realizowane ze środków pochodzących z budżetu Unii Europejskiej oraz innych źródeł zagranicznych, niepodlegających zwrotowi na 2010 rok</t>
  </si>
  <si>
    <t>Planowane wydatki budżetowe na realizację zadań programu w latach        2011 - 2013</t>
  </si>
  <si>
    <t xml:space="preserve">Program: Program  Rozwoju Obszarów Wiejskich  na lata 2007-2013  </t>
  </si>
  <si>
    <t>Oś  :    3                                                                                                             Jakość życia na obszarach wiejskich i różnicowanie gospodarki wiejskiej</t>
  </si>
  <si>
    <t>2007-</t>
  </si>
  <si>
    <t xml:space="preserve">Działanie:   3.21.                                                                                          Podstawowe usługi dla gospodarki i ludności wiejskiej                                                                           </t>
  </si>
  <si>
    <t>Projekt:                                                                                                                                                                                                                                                                Budowa sieci wodociągowej i kanalizacji sanitarnej w Suliszowie oraz kanalizacji sanitarnej w miejscowości Minostowice</t>
  </si>
  <si>
    <t xml:space="preserve">Program: Program Rozwoju Obszarów Wiejskich  na lata 2007-2013  </t>
  </si>
  <si>
    <t>Oś  :    4                                                                                                            LEADER</t>
  </si>
  <si>
    <t xml:space="preserve">Działanie:                                                                                                             Wdrażanie lokalnych strategii rozwoju                                                                 </t>
  </si>
  <si>
    <t>Projekt:                                                                                                                                                                                                                                                                Zagospodarowanie terenów rekreacyjno-sportowych przy ul. Kwiatowej w Chmielniku - etap II - Budowa oświetlenia zewnętrznego oraz miejsc parkingowych</t>
  </si>
  <si>
    <t>Oś  :    4.                                                                                                 Rozwój infrastruktury ochrony środowiska i energetycznej</t>
  </si>
  <si>
    <t xml:space="preserve">Działanie:   4.1.                                                                                           Rozwój regionalnej infrastruktury ochrony środowiska i energetycznej                                                                            </t>
  </si>
  <si>
    <t>Projekt:                                                                                                                                                                                                                                                                Uporządkowanie gospodarki wodno-ściekowej na terenie Gminy Chmielnik</t>
  </si>
  <si>
    <t>Projekt:                                                                                                                                                                                                                                                                Zagospodarowanie terenów rekreacyjno- sportowych przy ul. Kwiatowej w Chmielniku - etap II - Budowa placu zabaw</t>
  </si>
  <si>
    <t xml:space="preserve">Działanie:                                                                                                             Odnowa i rozwój wsi                                                                 </t>
  </si>
  <si>
    <t>Projekt:                                                                                                                                                                                                                                                                Przebudowa budynku świetlicy wiejskiej w Grabowcu wraz z zagospodarowaniem terenu</t>
  </si>
  <si>
    <t>Projekt:                                                                                                                                                                                                                                                                Zagospodarowanie terenów rekreacyjno -sportowych przy ul. Kwiatowej w Chmielniku - etap II - Budowa boiska do siatkówki</t>
  </si>
  <si>
    <t xml:space="preserve">Działanie:                                                                                                              Wdrażanie lokalnych strategii rozwoju                                                                 </t>
  </si>
  <si>
    <t>Projekt:                                                                                                                                                                                                                                                                Zagospodarowanie terenów rekreacyjno -sportowych przy ul. Kwiatowej w Chmielniku - etap II - Budowa boiska do koszykówki</t>
  </si>
  <si>
    <t>2009-</t>
  </si>
  <si>
    <t xml:space="preserve">Działanie:                                                                                                             Odnowa i rozwój wsi                                                              </t>
  </si>
  <si>
    <t>Projekt:                                                                                                                                                                                                                                                                Zagospodarowanie terenów rekreacyjno -sportowych przy ul. Kwiatowej w Chmielniku - etap I</t>
  </si>
  <si>
    <t xml:space="preserve">z dnia </t>
  </si>
  <si>
    <t>Dochody i wydatki związane z realizacją zadań z zakresu administracji rządowej i innych zadań zleconych odrębnymi ustawami w 2010 r.</t>
  </si>
  <si>
    <t>Przychody i rozchody budżetu w 2010 r.</t>
  </si>
  <si>
    <t>do uchwały nr</t>
  </si>
  <si>
    <t>do uchwały  nr</t>
  </si>
  <si>
    <t xml:space="preserve">do uchwały  nr  </t>
  </si>
  <si>
    <t xml:space="preserve">do uchwały nr </t>
  </si>
  <si>
    <t>w 2010 r. realizowanych w trybie ustawy o pożytku publicznym i o wolontariacie,  w rubryce jednostka otrzymująca dotację</t>
  </si>
  <si>
    <t>I.</t>
  </si>
  <si>
    <t>Wykonanie</t>
  </si>
  <si>
    <r>
      <t xml:space="preserve">Załacznik nr </t>
    </r>
    <r>
      <rPr>
        <sz val="12"/>
        <rFont val="Times New Roman"/>
        <family val="1"/>
      </rPr>
      <t xml:space="preserve"> 3</t>
    </r>
  </si>
  <si>
    <t>Poprawa infrastruktury drogowej dróg gminnych na terenie gminy Chmielnik                                                                                                                                                                            ( 2008-2013)</t>
  </si>
  <si>
    <r>
      <t>Rewitalizacja starej części miasta Chmielnik etap I</t>
    </r>
    <r>
      <rPr>
        <sz val="8"/>
        <rFont val="Times New Roman"/>
        <family val="1"/>
      </rPr>
      <t xml:space="preserve">(przebudowa ulic Sienkiewicza i Wspólna)   </t>
    </r>
    <r>
      <rPr>
        <sz val="9"/>
        <rFont val="Times New Roman"/>
        <family val="1"/>
      </rPr>
      <t xml:space="preserve">              ( 2008 - 2013) </t>
    </r>
    <r>
      <rPr>
        <i/>
        <sz val="9"/>
        <rFont val="Times New Roman"/>
        <family val="1"/>
      </rPr>
      <t xml:space="preserve"> </t>
    </r>
  </si>
  <si>
    <t>Utworzenie ośrodka edukacyjno-muzealnego  "Świętokrzyski Sztetl"  w budynku zabytkowej synagogi w Chmielniku                                                                                                                                                                        (2008-2013)</t>
  </si>
  <si>
    <t>Przebudowa powierzchni placu targowego przy ulicy Szydłowskiej w Chmielniku                                                                                                                                                                  (2009-2011)</t>
  </si>
  <si>
    <r>
      <t xml:space="preserve">Załacznik  nr   </t>
    </r>
    <r>
      <rPr>
        <sz val="12"/>
        <rFont val="Arial CE"/>
        <family val="0"/>
      </rPr>
      <t>3 a</t>
    </r>
    <r>
      <rPr>
        <sz val="8"/>
        <rFont val="Arial CE"/>
        <family val="0"/>
      </rPr>
      <t xml:space="preserve">           </t>
    </r>
  </si>
  <si>
    <r>
      <t xml:space="preserve">Załącznik nr   </t>
    </r>
    <r>
      <rPr>
        <sz val="12"/>
        <rFont val="Times New Roman CE"/>
        <family val="0"/>
      </rPr>
      <t>4</t>
    </r>
  </si>
  <si>
    <r>
      <t xml:space="preserve">Załącznik nr  </t>
    </r>
    <r>
      <rPr>
        <sz val="12"/>
        <rFont val="Times New Roman CE"/>
        <family val="0"/>
      </rPr>
      <t>4 a</t>
    </r>
  </si>
  <si>
    <r>
      <t xml:space="preserve">Załącznik nr  </t>
    </r>
    <r>
      <rPr>
        <sz val="12"/>
        <rFont val="Times New Roman CE"/>
        <family val="0"/>
      </rPr>
      <t>4 b</t>
    </r>
  </si>
  <si>
    <r>
      <t xml:space="preserve">Załacznik nr  </t>
    </r>
    <r>
      <rPr>
        <sz val="12"/>
        <rFont val="Times New Roman"/>
        <family val="1"/>
      </rPr>
      <t>5</t>
    </r>
  </si>
  <si>
    <r>
      <t xml:space="preserve">Załacznik nr  </t>
    </r>
    <r>
      <rPr>
        <sz val="12"/>
        <rFont val="Times New Roman"/>
        <family val="1"/>
      </rPr>
      <t>6</t>
    </r>
  </si>
  <si>
    <r>
      <t xml:space="preserve">Załacznik nr  </t>
    </r>
    <r>
      <rPr>
        <sz val="12"/>
        <rFont val="Times New Roman"/>
        <family val="1"/>
      </rPr>
      <t>7</t>
    </r>
  </si>
  <si>
    <r>
      <t xml:space="preserve">Załacznik  nr  </t>
    </r>
    <r>
      <rPr>
        <sz val="12"/>
        <rFont val="Times New Roman"/>
        <family val="1"/>
      </rPr>
      <t>8</t>
    </r>
  </si>
  <si>
    <r>
      <t xml:space="preserve">Załacznik nr  </t>
    </r>
    <r>
      <rPr>
        <sz val="12"/>
        <rFont val="Times New Roman"/>
        <family val="1"/>
      </rPr>
      <t>9</t>
    </r>
  </si>
  <si>
    <r>
      <t xml:space="preserve">Załacznik nr  </t>
    </r>
    <r>
      <rPr>
        <sz val="12"/>
        <rFont val="Times New Roman"/>
        <family val="1"/>
      </rPr>
      <t>10</t>
    </r>
  </si>
  <si>
    <t>Dotacje przedmiotowe w 2010 r.</t>
  </si>
  <si>
    <t>Dotacje podmiotowe w 2010 r.</t>
  </si>
  <si>
    <r>
      <t xml:space="preserve">Załacznik nr  </t>
    </r>
    <r>
      <rPr>
        <sz val="12"/>
        <rFont val="Times New Roman"/>
        <family val="1"/>
      </rPr>
      <t>11</t>
    </r>
    <r>
      <rPr>
        <sz val="10"/>
        <rFont val="Times New Roman"/>
        <family val="1"/>
      </rPr>
      <t xml:space="preserve">  </t>
    </r>
  </si>
  <si>
    <r>
      <t xml:space="preserve">Załacznik Nr  </t>
    </r>
    <r>
      <rPr>
        <sz val="12"/>
        <rFont val="Arial CE"/>
        <family val="0"/>
      </rPr>
      <t>12</t>
    </r>
  </si>
  <si>
    <r>
      <t xml:space="preserve">Załacznik nr  </t>
    </r>
    <r>
      <rPr>
        <sz val="12"/>
        <rFont val="Arial CE"/>
        <family val="0"/>
      </rPr>
      <t>13</t>
    </r>
  </si>
  <si>
    <t xml:space="preserve">x   Rok  2009 umorzenie pożyczki z WFOŚiGW  w kwocie 69 522,00 </t>
  </si>
  <si>
    <t>Przewidywane wykonanie na 31.12. 2009 - 31. 12. 2022 rok</t>
  </si>
  <si>
    <t xml:space="preserve">Wskaźnik długu (poz.38 / poz.1) </t>
  </si>
  <si>
    <r>
      <t>1)</t>
    </r>
    <r>
      <rPr>
        <sz val="12"/>
        <rFont val="Times New Roman CE"/>
        <family val="1"/>
      </rPr>
      <t xml:space="preserve"> w przypadku wystąpienia takiego źródła przychodów podać kwotę przychodów w każdym                                                                                                                                              z wystepujących paragrafów przychodów </t>
    </r>
    <r>
      <rPr>
        <b/>
        <sz val="12"/>
        <rFont val="Times New Roman CE"/>
        <family val="1"/>
      </rPr>
      <t>osobno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</si>
</sst>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#,##0.000"/>
    <numFmt numFmtId="170" formatCode="#,##0.0000"/>
    <numFmt numFmtId="171" formatCode="#,##0.00000"/>
    <numFmt numFmtId="172" formatCode="00\-000"/>
    <numFmt numFmtId="173" formatCode="[$-415]d\ mmmm\ yyyy"/>
  </numFmts>
  <fonts count="113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8"/>
      <name val="Arial CE"/>
      <family val="2"/>
    </font>
    <font>
      <sz val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2"/>
    </font>
    <font>
      <sz val="9"/>
      <name val="Times New Roman CE"/>
      <family val="1"/>
    </font>
    <font>
      <sz val="10"/>
      <name val="Times New Roman CE"/>
      <family val="1"/>
    </font>
    <font>
      <sz val="12"/>
      <name val="Times New Roman CE"/>
      <family val="1"/>
    </font>
    <font>
      <b/>
      <sz val="13"/>
      <name val="Arial CE"/>
      <family val="2"/>
    </font>
    <font>
      <b/>
      <sz val="8"/>
      <name val="Arial CE"/>
      <family val="2"/>
    </font>
    <font>
      <sz val="12"/>
      <name val="Arial CE"/>
      <family val="2"/>
    </font>
    <font>
      <vertAlign val="superscript"/>
      <sz val="10"/>
      <name val="Arial CE"/>
      <family val="2"/>
    </font>
    <font>
      <b/>
      <i/>
      <sz val="10"/>
      <name val="Arial CE"/>
      <family val="0"/>
    </font>
    <font>
      <b/>
      <vertAlign val="subscript"/>
      <sz val="10"/>
      <name val="Arial CE"/>
      <family val="2"/>
    </font>
    <font>
      <b/>
      <sz val="18"/>
      <name val="Arial CE"/>
      <family val="0"/>
    </font>
    <font>
      <sz val="5"/>
      <name val="Arial CE"/>
      <family val="2"/>
    </font>
    <font>
      <sz val="10"/>
      <color indexed="10"/>
      <name val="Arial"/>
      <family val="2"/>
    </font>
    <font>
      <b/>
      <sz val="12"/>
      <name val="Times New Roman CE"/>
      <family val="1"/>
    </font>
    <font>
      <vertAlign val="superscript"/>
      <sz val="12"/>
      <name val="Times New Roman CE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7"/>
      <name val="Arial"/>
      <family val="2"/>
    </font>
    <font>
      <b/>
      <sz val="8"/>
      <name val="Arial"/>
      <family val="2"/>
    </font>
    <font>
      <b/>
      <sz val="5"/>
      <name val="Arial"/>
      <family val="2"/>
    </font>
    <font>
      <sz val="12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b/>
      <sz val="7"/>
      <name val="Arial CE"/>
      <family val="2"/>
    </font>
    <font>
      <sz val="5"/>
      <name val="Times New Roman"/>
      <family val="1"/>
    </font>
    <font>
      <sz val="7"/>
      <name val="Arial CE"/>
      <family val="0"/>
    </font>
    <font>
      <sz val="7"/>
      <name val="Times New Roman"/>
      <family val="1"/>
    </font>
    <font>
      <b/>
      <sz val="5"/>
      <name val="Arial CE"/>
      <family val="2"/>
    </font>
    <font>
      <sz val="11"/>
      <name val="Times New Roman"/>
      <family val="1"/>
    </font>
    <font>
      <b/>
      <sz val="10"/>
      <name val="Times New Roman CE"/>
      <family val="0"/>
    </font>
    <font>
      <b/>
      <sz val="6"/>
      <name val="Arial CE"/>
      <family val="2"/>
    </font>
    <font>
      <b/>
      <sz val="11"/>
      <name val="Arial CE"/>
      <family val="0"/>
    </font>
    <font>
      <b/>
      <i/>
      <sz val="9"/>
      <name val="Arial CE"/>
      <family val="0"/>
    </font>
    <font>
      <vertAlign val="superscript"/>
      <sz val="7"/>
      <name val="Arial CE"/>
      <family val="2"/>
    </font>
    <font>
      <sz val="14"/>
      <name val="Times New Roman CE"/>
      <family val="1"/>
    </font>
    <font>
      <b/>
      <sz val="14"/>
      <name val="Times New Roman CE"/>
      <family val="0"/>
    </font>
    <font>
      <sz val="10"/>
      <name val="Czcionka tekstu podstawowego"/>
      <family val="0"/>
    </font>
    <font>
      <b/>
      <sz val="11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6"/>
      <name val="Arial CE"/>
      <family val="0"/>
    </font>
    <font>
      <sz val="11"/>
      <name val="Times New Roman CE"/>
      <family val="1"/>
    </font>
    <font>
      <b/>
      <sz val="11"/>
      <name val="Times New Roman CE"/>
      <family val="0"/>
    </font>
    <font>
      <i/>
      <sz val="9"/>
      <name val="Times New Roman"/>
      <family val="1"/>
    </font>
    <font>
      <b/>
      <sz val="8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i/>
      <sz val="14"/>
      <name val="Times New Roman CE"/>
      <family val="0"/>
    </font>
    <font>
      <b/>
      <sz val="9"/>
      <name val="Times New Roman"/>
      <family val="1"/>
    </font>
    <font>
      <sz val="4"/>
      <name val="Arial CE"/>
      <family val="0"/>
    </font>
    <font>
      <b/>
      <i/>
      <sz val="12"/>
      <name val="Times New Roman CE"/>
      <family val="0"/>
    </font>
    <font>
      <b/>
      <i/>
      <sz val="11"/>
      <name val="Times New Roman CE"/>
      <family val="0"/>
    </font>
    <font>
      <i/>
      <sz val="10"/>
      <name val="Arial"/>
      <family val="2"/>
    </font>
    <font>
      <sz val="14"/>
      <name val="Arial CE"/>
      <family val="2"/>
    </font>
    <font>
      <i/>
      <sz val="16"/>
      <name val="Times New Roman"/>
      <family val="1"/>
    </font>
    <font>
      <b/>
      <i/>
      <sz val="16"/>
      <name val="Times New Roman"/>
      <family val="1"/>
    </font>
    <font>
      <sz val="16"/>
      <name val="Times New Roman"/>
      <family val="1"/>
    </font>
    <font>
      <sz val="16"/>
      <name val="Arial CE"/>
      <family val="0"/>
    </font>
    <font>
      <i/>
      <sz val="9"/>
      <name val="Arial CE"/>
      <family val="0"/>
    </font>
    <font>
      <sz val="10"/>
      <color indexed="10"/>
      <name val="Arial CE"/>
      <family val="2"/>
    </font>
    <font>
      <b/>
      <sz val="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double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dotted"/>
      <bottom style="double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6" fillId="2" borderId="0" applyNumberFormat="0" applyBorder="0" applyAlignment="0" applyProtection="0"/>
    <xf numFmtId="0" fontId="96" fillId="3" borderId="0" applyNumberFormat="0" applyBorder="0" applyAlignment="0" applyProtection="0"/>
    <xf numFmtId="0" fontId="96" fillId="4" borderId="0" applyNumberFormat="0" applyBorder="0" applyAlignment="0" applyProtection="0"/>
    <xf numFmtId="0" fontId="96" fillId="5" borderId="0" applyNumberFormat="0" applyBorder="0" applyAlignment="0" applyProtection="0"/>
    <xf numFmtId="0" fontId="96" fillId="6" borderId="0" applyNumberFormat="0" applyBorder="0" applyAlignment="0" applyProtection="0"/>
    <xf numFmtId="0" fontId="96" fillId="7" borderId="0" applyNumberFormat="0" applyBorder="0" applyAlignment="0" applyProtection="0"/>
    <xf numFmtId="0" fontId="96" fillId="8" borderId="0" applyNumberFormat="0" applyBorder="0" applyAlignment="0" applyProtection="0"/>
    <xf numFmtId="0" fontId="96" fillId="9" borderId="0" applyNumberFormat="0" applyBorder="0" applyAlignment="0" applyProtection="0"/>
    <xf numFmtId="0" fontId="96" fillId="10" borderId="0" applyNumberFormat="0" applyBorder="0" applyAlignment="0" applyProtection="0"/>
    <xf numFmtId="0" fontId="96" fillId="11" borderId="0" applyNumberFormat="0" applyBorder="0" applyAlignment="0" applyProtection="0"/>
    <xf numFmtId="0" fontId="96" fillId="12" borderId="0" applyNumberFormat="0" applyBorder="0" applyAlignment="0" applyProtection="0"/>
    <xf numFmtId="0" fontId="96" fillId="13" borderId="0" applyNumberFormat="0" applyBorder="0" applyAlignment="0" applyProtection="0"/>
    <xf numFmtId="0" fontId="97" fillId="14" borderId="0" applyNumberFormat="0" applyBorder="0" applyAlignment="0" applyProtection="0"/>
    <xf numFmtId="0" fontId="97" fillId="15" borderId="0" applyNumberFormat="0" applyBorder="0" applyAlignment="0" applyProtection="0"/>
    <xf numFmtId="0" fontId="97" fillId="16" borderId="0" applyNumberFormat="0" applyBorder="0" applyAlignment="0" applyProtection="0"/>
    <xf numFmtId="0" fontId="97" fillId="17" borderId="0" applyNumberFormat="0" applyBorder="0" applyAlignment="0" applyProtection="0"/>
    <xf numFmtId="0" fontId="97" fillId="18" borderId="0" applyNumberFormat="0" applyBorder="0" applyAlignment="0" applyProtection="0"/>
    <xf numFmtId="0" fontId="97" fillId="19" borderId="0" applyNumberFormat="0" applyBorder="0" applyAlignment="0" applyProtection="0"/>
    <xf numFmtId="0" fontId="97" fillId="20" borderId="0" applyNumberFormat="0" applyBorder="0" applyAlignment="0" applyProtection="0"/>
    <xf numFmtId="0" fontId="97" fillId="21" borderId="0" applyNumberFormat="0" applyBorder="0" applyAlignment="0" applyProtection="0"/>
    <xf numFmtId="0" fontId="97" fillId="22" borderId="0" applyNumberFormat="0" applyBorder="0" applyAlignment="0" applyProtection="0"/>
    <xf numFmtId="0" fontId="97" fillId="23" borderId="0" applyNumberFormat="0" applyBorder="0" applyAlignment="0" applyProtection="0"/>
    <xf numFmtId="0" fontId="97" fillId="24" borderId="0" applyNumberFormat="0" applyBorder="0" applyAlignment="0" applyProtection="0"/>
    <xf numFmtId="0" fontId="97" fillId="25" borderId="0" applyNumberFormat="0" applyBorder="0" applyAlignment="0" applyProtection="0"/>
    <xf numFmtId="0" fontId="98" fillId="26" borderId="1" applyNumberFormat="0" applyAlignment="0" applyProtection="0"/>
    <xf numFmtId="0" fontId="99" fillId="27" borderId="2" applyNumberFormat="0" applyAlignment="0" applyProtection="0"/>
    <xf numFmtId="0" fontId="10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1" fillId="0" borderId="3" applyNumberFormat="0" applyFill="0" applyAlignment="0" applyProtection="0"/>
    <xf numFmtId="0" fontId="102" fillId="29" borderId="4" applyNumberFormat="0" applyAlignment="0" applyProtection="0"/>
    <xf numFmtId="0" fontId="103" fillId="0" borderId="5" applyNumberFormat="0" applyFill="0" applyAlignment="0" applyProtection="0"/>
    <xf numFmtId="0" fontId="104" fillId="0" borderId="6" applyNumberFormat="0" applyFill="0" applyAlignment="0" applyProtection="0"/>
    <xf numFmtId="0" fontId="105" fillId="0" borderId="7" applyNumberFormat="0" applyFill="0" applyAlignment="0" applyProtection="0"/>
    <xf numFmtId="0" fontId="105" fillId="0" borderId="0" applyNumberFormat="0" applyFill="0" applyBorder="0" applyAlignment="0" applyProtection="0"/>
    <xf numFmtId="0" fontId="106" fillId="30" borderId="0" applyNumberFormat="0" applyBorder="0" applyAlignment="0" applyProtection="0"/>
    <xf numFmtId="0" fontId="107" fillId="27" borderId="1" applyNumberFormat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8" fillId="0" borderId="8" applyNumberFormat="0" applyFill="0" applyAlignment="0" applyProtection="0"/>
    <xf numFmtId="0" fontId="109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2" fillId="32" borderId="0" applyNumberFormat="0" applyBorder="0" applyAlignment="0" applyProtection="0"/>
  </cellStyleXfs>
  <cellXfs count="48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6" fillId="0" borderId="0" xfId="0" applyFont="1" applyAlignment="1">
      <alignment horizontal="right" vertical="center"/>
    </xf>
    <xf numFmtId="0" fontId="3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/>
    </xf>
    <xf numFmtId="0" fontId="10" fillId="0" borderId="12" xfId="0" applyFont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1" fontId="0" fillId="0" borderId="0" xfId="0" applyNumberForma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33" borderId="12" xfId="0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horizontal="right"/>
    </xf>
    <xf numFmtId="0" fontId="14" fillId="0" borderId="10" xfId="0" applyFont="1" applyBorder="1" applyAlignment="1">
      <alignment horizontal="center" vertical="center" wrapText="1"/>
    </xf>
    <xf numFmtId="0" fontId="15" fillId="0" borderId="13" xfId="0" applyFont="1" applyBorder="1" applyAlignment="1">
      <alignment/>
    </xf>
    <xf numFmtId="0" fontId="15" fillId="0" borderId="12" xfId="0" applyFont="1" applyBorder="1" applyAlignment="1">
      <alignment/>
    </xf>
    <xf numFmtId="0" fontId="15" fillId="0" borderId="14" xfId="0" applyFont="1" applyBorder="1" applyAlignment="1">
      <alignment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0" fillId="0" borderId="11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6" fillId="0" borderId="0" xfId="0" applyFont="1" applyAlignment="1">
      <alignment horizontal="right" vertical="top"/>
    </xf>
    <xf numFmtId="0" fontId="7" fillId="0" borderId="0" xfId="0" applyFont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vertical="center" wrapText="1"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 vertical="center" wrapText="1"/>
    </xf>
    <xf numFmtId="0" fontId="21" fillId="0" borderId="0" xfId="0" applyFont="1" applyAlignment="1">
      <alignment/>
    </xf>
    <xf numFmtId="0" fontId="0" fillId="0" borderId="10" xfId="0" applyBorder="1" applyAlignment="1" quotePrefix="1">
      <alignment vertical="center" wrapText="1"/>
    </xf>
    <xf numFmtId="0" fontId="3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left" vertical="center"/>
    </xf>
    <xf numFmtId="0" fontId="24" fillId="0" borderId="10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4" fontId="0" fillId="0" borderId="16" xfId="0" applyNumberFormat="1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4" fontId="0" fillId="0" borderId="11" xfId="0" applyNumberFormat="1" applyFont="1" applyBorder="1" applyAlignment="1">
      <alignment vertical="center"/>
    </xf>
    <xf numFmtId="0" fontId="0" fillId="0" borderId="11" xfId="0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/>
    </xf>
    <xf numFmtId="4" fontId="0" fillId="0" borderId="15" xfId="0" applyNumberFormat="1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5" fillId="0" borderId="0" xfId="0" applyFont="1" applyAlignment="1">
      <alignment/>
    </xf>
    <xf numFmtId="0" fontId="25" fillId="0" borderId="0" xfId="0" applyFont="1" applyAlignment="1">
      <alignment vertical="center"/>
    </xf>
    <xf numFmtId="0" fontId="29" fillId="0" borderId="17" xfId="0" applyFont="1" applyBorder="1" applyAlignment="1">
      <alignment wrapText="1"/>
    </xf>
    <xf numFmtId="0" fontId="32" fillId="0" borderId="17" xfId="0" applyFont="1" applyBorder="1" applyAlignment="1">
      <alignment wrapText="1"/>
    </xf>
    <xf numFmtId="0" fontId="35" fillId="33" borderId="10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49" fontId="30" fillId="0" borderId="10" xfId="0" applyNumberFormat="1" applyFont="1" applyBorder="1" applyAlignment="1">
      <alignment vertical="center"/>
    </xf>
    <xf numFmtId="0" fontId="39" fillId="0" borderId="10" xfId="0" applyFont="1" applyBorder="1" applyAlignment="1">
      <alignment vertical="center" wrapText="1"/>
    </xf>
    <xf numFmtId="3" fontId="30" fillId="0" borderId="10" xfId="0" applyNumberFormat="1" applyFont="1" applyBorder="1" applyAlignment="1">
      <alignment vertical="center"/>
    </xf>
    <xf numFmtId="3" fontId="40" fillId="0" borderId="10" xfId="0" applyNumberFormat="1" applyFont="1" applyBorder="1" applyAlignment="1">
      <alignment vertical="center" wrapText="1"/>
    </xf>
    <xf numFmtId="3" fontId="30" fillId="0" borderId="10" xfId="0" applyNumberFormat="1" applyFont="1" applyBorder="1" applyAlignment="1">
      <alignment vertical="center"/>
    </xf>
    <xf numFmtId="3" fontId="39" fillId="0" borderId="10" xfId="0" applyNumberFormat="1" applyFont="1" applyBorder="1" applyAlignment="1">
      <alignment vertical="center" wrapText="1"/>
    </xf>
    <xf numFmtId="3" fontId="40" fillId="0" borderId="10" xfId="0" applyNumberFormat="1" applyFont="1" applyBorder="1" applyAlignment="1">
      <alignment vertical="center" wrapText="1"/>
    </xf>
    <xf numFmtId="3" fontId="30" fillId="0" borderId="10" xfId="0" applyNumberFormat="1" applyFont="1" applyBorder="1" applyAlignment="1">
      <alignment horizontal="center" vertical="center"/>
    </xf>
    <xf numFmtId="3" fontId="34" fillId="0" borderId="10" xfId="0" applyNumberFormat="1" applyFont="1" applyBorder="1" applyAlignment="1">
      <alignment vertical="center"/>
    </xf>
    <xf numFmtId="0" fontId="33" fillId="0" borderId="10" xfId="0" applyFont="1" applyBorder="1" applyAlignment="1">
      <alignment horizontal="left" vertical="center" wrapText="1"/>
    </xf>
    <xf numFmtId="3" fontId="42" fillId="0" borderId="10" xfId="0" applyNumberFormat="1" applyFont="1" applyBorder="1" applyAlignment="1">
      <alignment vertical="center" wrapText="1"/>
    </xf>
    <xf numFmtId="49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3" fontId="1" fillId="0" borderId="10" xfId="0" applyNumberFormat="1" applyFont="1" applyBorder="1" applyAlignment="1">
      <alignment vertical="center" wrapText="1"/>
    </xf>
    <xf numFmtId="3" fontId="43" fillId="0" borderId="10" xfId="0" applyNumberFormat="1" applyFont="1" applyBorder="1" applyAlignment="1">
      <alignment vertical="center" wrapText="1"/>
    </xf>
    <xf numFmtId="3" fontId="31" fillId="0" borderId="10" xfId="0" applyNumberFormat="1" applyFont="1" applyBorder="1" applyAlignment="1">
      <alignment vertical="center"/>
    </xf>
    <xf numFmtId="3" fontId="44" fillId="0" borderId="10" xfId="0" applyNumberFormat="1" applyFont="1" applyBorder="1" applyAlignment="1">
      <alignment vertical="center" wrapText="1"/>
    </xf>
    <xf numFmtId="49" fontId="30" fillId="0" borderId="10" xfId="0" applyNumberFormat="1" applyFont="1" applyBorder="1" applyAlignment="1">
      <alignment vertical="center"/>
    </xf>
    <xf numFmtId="3" fontId="33" fillId="0" borderId="10" xfId="0" applyNumberFormat="1" applyFont="1" applyBorder="1" applyAlignment="1">
      <alignment vertical="center"/>
    </xf>
    <xf numFmtId="3" fontId="30" fillId="0" borderId="10" xfId="0" applyNumberFormat="1" applyFont="1" applyBorder="1" applyAlignment="1">
      <alignment vertical="center" wrapText="1"/>
    </xf>
    <xf numFmtId="3" fontId="34" fillId="0" borderId="10" xfId="0" applyNumberFormat="1" applyFont="1" applyBorder="1" applyAlignment="1">
      <alignment vertical="center"/>
    </xf>
    <xf numFmtId="0" fontId="33" fillId="0" borderId="10" xfId="0" applyFont="1" applyBorder="1" applyAlignment="1">
      <alignment vertical="center" wrapText="1"/>
    </xf>
    <xf numFmtId="3" fontId="3" fillId="0" borderId="10" xfId="0" applyNumberFormat="1" applyFont="1" applyBorder="1" applyAlignment="1">
      <alignment vertical="center"/>
    </xf>
    <xf numFmtId="3" fontId="0" fillId="0" borderId="10" xfId="0" applyNumberFormat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3" fontId="33" fillId="0" borderId="10" xfId="0" applyNumberFormat="1" applyFont="1" applyBorder="1" applyAlignment="1">
      <alignment vertical="center"/>
    </xf>
    <xf numFmtId="0" fontId="43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0" fontId="24" fillId="0" borderId="10" xfId="0" applyFont="1" applyBorder="1" applyAlignment="1">
      <alignment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wrapText="1"/>
    </xf>
    <xf numFmtId="3" fontId="0" fillId="0" borderId="0" xfId="0" applyNumberFormat="1" applyAlignment="1">
      <alignment vertical="center"/>
    </xf>
    <xf numFmtId="0" fontId="0" fillId="0" borderId="10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18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right" vertical="center" wrapText="1"/>
    </xf>
    <xf numFmtId="0" fontId="0" fillId="0" borderId="10" xfId="0" applyBorder="1" applyAlignment="1">
      <alignment horizontal="left" vertical="center"/>
    </xf>
    <xf numFmtId="4" fontId="8" fillId="0" borderId="12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 wrapText="1"/>
    </xf>
    <xf numFmtId="0" fontId="49" fillId="0" borderId="0" xfId="0" applyFont="1" applyBorder="1" applyAlignment="1">
      <alignment horizontal="center"/>
    </xf>
    <xf numFmtId="4" fontId="13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4" fontId="50" fillId="0" borderId="10" xfId="0" applyNumberFormat="1" applyFont="1" applyBorder="1" applyAlignment="1">
      <alignment/>
    </xf>
    <xf numFmtId="4" fontId="5" fillId="0" borderId="10" xfId="0" applyNumberFormat="1" applyFont="1" applyBorder="1" applyAlignment="1" applyProtection="1">
      <alignment/>
      <protection locked="0"/>
    </xf>
    <xf numFmtId="4" fontId="50" fillId="0" borderId="10" xfId="0" applyNumberFormat="1" applyFont="1" applyBorder="1" applyAlignment="1" applyProtection="1">
      <alignment/>
      <protection locked="0"/>
    </xf>
    <xf numFmtId="0" fontId="6" fillId="0" borderId="10" xfId="0" applyFont="1" applyBorder="1" applyAlignment="1" quotePrefix="1">
      <alignment vertical="center" wrapText="1"/>
    </xf>
    <xf numFmtId="0" fontId="1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vertical="center" wrapText="1"/>
    </xf>
    <xf numFmtId="0" fontId="51" fillId="0" borderId="0" xfId="0" applyFont="1" applyAlignment="1">
      <alignment horizontal="left"/>
    </xf>
    <xf numFmtId="0" fontId="43" fillId="0" borderId="0" xfId="0" applyFont="1" applyAlignment="1">
      <alignment/>
    </xf>
    <xf numFmtId="0" fontId="30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horizontal="left" vertical="top" wrapText="1"/>
    </xf>
    <xf numFmtId="0" fontId="3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vertical="center" wrapText="1"/>
    </xf>
    <xf numFmtId="0" fontId="52" fillId="0" borderId="13" xfId="0" applyFont="1" applyBorder="1" applyAlignment="1">
      <alignment/>
    </xf>
    <xf numFmtId="0" fontId="52" fillId="0" borderId="12" xfId="0" applyFont="1" applyBorder="1" applyAlignment="1">
      <alignment/>
    </xf>
    <xf numFmtId="3" fontId="3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right" vertical="center"/>
    </xf>
    <xf numFmtId="4" fontId="0" fillId="0" borderId="10" xfId="0" applyNumberFormat="1" applyFont="1" applyBorder="1" applyAlignment="1">
      <alignment horizontal="center" vertical="center"/>
    </xf>
    <xf numFmtId="0" fontId="38" fillId="0" borderId="10" xfId="0" applyFont="1" applyBorder="1" applyAlignment="1">
      <alignment vertical="center" wrapText="1"/>
    </xf>
    <xf numFmtId="0" fontId="38" fillId="0" borderId="10" xfId="0" applyFont="1" applyBorder="1" applyAlignment="1">
      <alignment horizontal="center" vertical="center"/>
    </xf>
    <xf numFmtId="1" fontId="38" fillId="0" borderId="10" xfId="0" applyNumberFormat="1" applyFont="1" applyBorder="1" applyAlignment="1">
      <alignment vertical="center"/>
    </xf>
    <xf numFmtId="0" fontId="57" fillId="0" borderId="10" xfId="0" applyFont="1" applyBorder="1" applyAlignment="1">
      <alignment horizontal="center" vertical="center"/>
    </xf>
    <xf numFmtId="0" fontId="58" fillId="0" borderId="19" xfId="0" applyFont="1" applyBorder="1" applyAlignment="1">
      <alignment/>
    </xf>
    <xf numFmtId="3" fontId="59" fillId="0" borderId="13" xfId="0" applyNumberFormat="1" applyFont="1" applyBorder="1" applyAlignment="1">
      <alignment/>
    </xf>
    <xf numFmtId="0" fontId="16" fillId="0" borderId="13" xfId="0" applyFont="1" applyBorder="1" applyAlignment="1" quotePrefix="1">
      <alignment/>
    </xf>
    <xf numFmtId="3" fontId="16" fillId="0" borderId="13" xfId="0" applyNumberFormat="1" applyFont="1" applyBorder="1" applyAlignment="1">
      <alignment/>
    </xf>
    <xf numFmtId="3" fontId="13" fillId="0" borderId="10" xfId="0" applyNumberFormat="1" applyFont="1" applyBorder="1" applyAlignment="1">
      <alignment vertical="center"/>
    </xf>
    <xf numFmtId="3" fontId="18" fillId="0" borderId="10" xfId="0" applyNumberFormat="1" applyFont="1" applyBorder="1" applyAlignment="1">
      <alignment vertical="center"/>
    </xf>
    <xf numFmtId="3" fontId="41" fillId="0" borderId="1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1" fontId="38" fillId="0" borderId="10" xfId="0" applyNumberFormat="1" applyFont="1" applyBorder="1" applyAlignment="1">
      <alignment horizontal="center" vertical="center"/>
    </xf>
    <xf numFmtId="3" fontId="38" fillId="0" borderId="10" xfId="0" applyNumberFormat="1" applyFont="1" applyBorder="1" applyAlignment="1">
      <alignment vertical="center"/>
    </xf>
    <xf numFmtId="3" fontId="56" fillId="0" borderId="10" xfId="0" applyNumberFormat="1" applyFont="1" applyBorder="1" applyAlignment="1">
      <alignment vertical="center"/>
    </xf>
    <xf numFmtId="0" fontId="31" fillId="0" borderId="10" xfId="0" applyFont="1" applyBorder="1" applyAlignment="1">
      <alignment vertical="center"/>
    </xf>
    <xf numFmtId="3" fontId="56" fillId="0" borderId="16" xfId="0" applyNumberFormat="1" applyFont="1" applyBorder="1" applyAlignment="1">
      <alignment vertical="center"/>
    </xf>
    <xf numFmtId="0" fontId="31" fillId="0" borderId="16" xfId="0" applyFont="1" applyBorder="1" applyAlignment="1">
      <alignment vertical="center"/>
    </xf>
    <xf numFmtId="3" fontId="57" fillId="0" borderId="10" xfId="0" applyNumberFormat="1" applyFont="1" applyBorder="1" applyAlignment="1">
      <alignment vertical="center"/>
    </xf>
    <xf numFmtId="0" fontId="57" fillId="0" borderId="10" xfId="0" applyFont="1" applyBorder="1" applyAlignment="1">
      <alignment vertical="center"/>
    </xf>
    <xf numFmtId="4" fontId="3" fillId="0" borderId="10" xfId="0" applyNumberFormat="1" applyFont="1" applyBorder="1" applyAlignment="1">
      <alignment horizontal="center" vertical="center"/>
    </xf>
    <xf numFmtId="0" fontId="16" fillId="0" borderId="13" xfId="0" applyFont="1" applyBorder="1" applyAlignment="1">
      <alignment/>
    </xf>
    <xf numFmtId="0" fontId="15" fillId="0" borderId="13" xfId="0" applyFont="1" applyBorder="1" applyAlignment="1">
      <alignment vertical="top" wrapText="1"/>
    </xf>
    <xf numFmtId="4" fontId="0" fillId="0" borderId="0" xfId="0" applyNumberFormat="1" applyAlignment="1">
      <alignment/>
    </xf>
    <xf numFmtId="4" fontId="29" fillId="0" borderId="10" xfId="0" applyNumberFormat="1" applyFont="1" applyBorder="1" applyAlignment="1">
      <alignment vertical="center"/>
    </xf>
    <xf numFmtId="0" fontId="63" fillId="0" borderId="10" xfId="0" applyFont="1" applyBorder="1" applyAlignment="1">
      <alignment vertical="center"/>
    </xf>
    <xf numFmtId="0" fontId="60" fillId="0" borderId="20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0" fontId="5" fillId="0" borderId="10" xfId="0" applyFont="1" applyBorder="1" applyAlignment="1">
      <alignment vertical="center" wrapText="1"/>
    </xf>
    <xf numFmtId="0" fontId="32" fillId="0" borderId="13" xfId="0" applyFont="1" applyBorder="1" applyAlignment="1">
      <alignment vertical="center"/>
    </xf>
    <xf numFmtId="1" fontId="32" fillId="0" borderId="13" xfId="0" applyNumberFormat="1" applyFont="1" applyBorder="1" applyAlignment="1">
      <alignment vertical="center"/>
    </xf>
    <xf numFmtId="1" fontId="63" fillId="0" borderId="10" xfId="0" applyNumberFormat="1" applyFont="1" applyBorder="1" applyAlignment="1">
      <alignment vertical="center"/>
    </xf>
    <xf numFmtId="1" fontId="63" fillId="0" borderId="18" xfId="0" applyNumberFormat="1" applyFont="1" applyBorder="1" applyAlignment="1">
      <alignment vertical="center"/>
    </xf>
    <xf numFmtId="1" fontId="64" fillId="0" borderId="18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4" fontId="0" fillId="0" borderId="10" xfId="0" applyNumberFormat="1" applyFont="1" applyBorder="1" applyAlignment="1">
      <alignment vertical="center"/>
    </xf>
    <xf numFmtId="0" fontId="14" fillId="0" borderId="13" xfId="0" applyFont="1" applyBorder="1" applyAlignment="1">
      <alignment wrapText="1"/>
    </xf>
    <xf numFmtId="0" fontId="14" fillId="0" borderId="12" xfId="0" applyFont="1" applyBorder="1" applyAlignment="1">
      <alignment/>
    </xf>
    <xf numFmtId="0" fontId="14" fillId="0" borderId="14" xfId="0" applyFont="1" applyBorder="1" applyAlignment="1">
      <alignment/>
    </xf>
    <xf numFmtId="0" fontId="14" fillId="0" borderId="13" xfId="0" applyFont="1" applyBorder="1" applyAlignment="1">
      <alignment/>
    </xf>
    <xf numFmtId="0" fontId="14" fillId="0" borderId="13" xfId="0" applyFont="1" applyBorder="1" applyAlignment="1">
      <alignment horizontal="center"/>
    </xf>
    <xf numFmtId="0" fontId="14" fillId="0" borderId="12" xfId="0" applyFont="1" applyBorder="1" applyAlignment="1">
      <alignment wrapText="1"/>
    </xf>
    <xf numFmtId="0" fontId="15" fillId="0" borderId="21" xfId="0" applyFont="1" applyBorder="1" applyAlignment="1">
      <alignment/>
    </xf>
    <xf numFmtId="0" fontId="15" fillId="0" borderId="0" xfId="0" applyFont="1" applyBorder="1" applyAlignment="1">
      <alignment/>
    </xf>
    <xf numFmtId="2" fontId="31" fillId="0" borderId="10" xfId="0" applyNumberFormat="1" applyFont="1" applyBorder="1" applyAlignment="1">
      <alignment vertical="center"/>
    </xf>
    <xf numFmtId="0" fontId="43" fillId="0" borderId="0" xfId="0" applyFont="1" applyAlignment="1">
      <alignment horizontal="left"/>
    </xf>
    <xf numFmtId="0" fontId="43" fillId="0" borderId="0" xfId="0" applyFont="1" applyAlignment="1">
      <alignment/>
    </xf>
    <xf numFmtId="4" fontId="38" fillId="0" borderId="10" xfId="0" applyNumberFormat="1" applyFont="1" applyBorder="1" applyAlignment="1">
      <alignment vertical="center"/>
    </xf>
    <xf numFmtId="4" fontId="56" fillId="0" borderId="10" xfId="0" applyNumberFormat="1" applyFont="1" applyBorder="1" applyAlignment="1">
      <alignment vertical="center"/>
    </xf>
    <xf numFmtId="4" fontId="57" fillId="0" borderId="10" xfId="0" applyNumberFormat="1" applyFont="1" applyBorder="1" applyAlignment="1">
      <alignment vertical="center"/>
    </xf>
    <xf numFmtId="0" fontId="52" fillId="0" borderId="10" xfId="0" applyFont="1" applyBorder="1" applyAlignment="1">
      <alignment horizontal="center"/>
    </xf>
    <xf numFmtId="0" fontId="52" fillId="0" borderId="10" xfId="0" applyFont="1" applyBorder="1" applyAlignment="1">
      <alignment wrapText="1"/>
    </xf>
    <xf numFmtId="0" fontId="52" fillId="0" borderId="10" xfId="0" applyFont="1" applyBorder="1" applyAlignment="1">
      <alignment/>
    </xf>
    <xf numFmtId="0" fontId="16" fillId="0" borderId="14" xfId="0" applyFont="1" applyBorder="1" applyAlignment="1">
      <alignment/>
    </xf>
    <xf numFmtId="49" fontId="7" fillId="0" borderId="10" xfId="0" applyNumberFormat="1" applyFont="1" applyBorder="1" applyAlignment="1">
      <alignment vertical="center"/>
    </xf>
    <xf numFmtId="3" fontId="33" fillId="0" borderId="10" xfId="0" applyNumberFormat="1" applyFont="1" applyBorder="1" applyAlignment="1">
      <alignment vertical="center" wrapText="1"/>
    </xf>
    <xf numFmtId="4" fontId="49" fillId="0" borderId="10" xfId="0" applyNumberFormat="1" applyFont="1" applyBorder="1" applyAlignment="1">
      <alignment vertical="center"/>
    </xf>
    <xf numFmtId="0" fontId="8" fillId="0" borderId="10" xfId="0" applyFont="1" applyBorder="1" applyAlignment="1">
      <alignment horizontal="right" vertical="top" wrapText="1"/>
    </xf>
    <xf numFmtId="0" fontId="21" fillId="0" borderId="10" xfId="0" applyFont="1" applyBorder="1" applyAlignment="1">
      <alignment horizontal="left" vertical="center"/>
    </xf>
    <xf numFmtId="4" fontId="21" fillId="0" borderId="10" xfId="0" applyNumberFormat="1" applyFont="1" applyBorder="1" applyAlignment="1">
      <alignment horizontal="center" vertical="center"/>
    </xf>
    <xf numFmtId="0" fontId="67" fillId="0" borderId="10" xfId="0" applyFont="1" applyBorder="1" applyAlignment="1">
      <alignment vertical="center" wrapText="1"/>
    </xf>
    <xf numFmtId="0" fontId="24" fillId="0" borderId="0" xfId="0" applyFont="1" applyAlignment="1">
      <alignment vertical="center"/>
    </xf>
    <xf numFmtId="3" fontId="39" fillId="0" borderId="10" xfId="0" applyNumberFormat="1" applyFont="1" applyBorder="1" applyAlignment="1">
      <alignment vertical="center"/>
    </xf>
    <xf numFmtId="0" fontId="18" fillId="0" borderId="10" xfId="0" applyFont="1" applyBorder="1" applyAlignment="1">
      <alignment vertical="center" wrapText="1"/>
    </xf>
    <xf numFmtId="0" fontId="16" fillId="0" borderId="13" xfId="0" applyFont="1" applyBorder="1" applyAlignment="1">
      <alignment vertical="distributed"/>
    </xf>
    <xf numFmtId="0" fontId="16" fillId="0" borderId="14" xfId="0" applyFont="1" applyBorder="1" applyAlignment="1">
      <alignment vertical="distributed"/>
    </xf>
    <xf numFmtId="0" fontId="16" fillId="0" borderId="21" xfId="0" applyFont="1" applyBorder="1" applyAlignment="1">
      <alignment/>
    </xf>
    <xf numFmtId="0" fontId="16" fillId="0" borderId="22" xfId="0" applyFont="1" applyBorder="1" applyAlignment="1">
      <alignment/>
    </xf>
    <xf numFmtId="0" fontId="15" fillId="0" borderId="10" xfId="0" applyFont="1" applyBorder="1" applyAlignment="1">
      <alignment/>
    </xf>
    <xf numFmtId="0" fontId="59" fillId="0" borderId="23" xfId="0" applyFont="1" applyBorder="1" applyAlignment="1" quotePrefix="1">
      <alignment/>
    </xf>
    <xf numFmtId="0" fontId="59" fillId="0" borderId="23" xfId="0" applyFont="1" applyBorder="1" applyAlignment="1">
      <alignment/>
    </xf>
    <xf numFmtId="0" fontId="59" fillId="0" borderId="24" xfId="0" applyFont="1" applyBorder="1" applyAlignment="1" quotePrefix="1">
      <alignment/>
    </xf>
    <xf numFmtId="0" fontId="59" fillId="0" borderId="24" xfId="0" applyFont="1" applyBorder="1" applyAlignment="1">
      <alignment/>
    </xf>
    <xf numFmtId="0" fontId="59" fillId="0" borderId="25" xfId="0" applyFont="1" applyBorder="1" applyAlignment="1" quotePrefix="1">
      <alignment wrapText="1"/>
    </xf>
    <xf numFmtId="0" fontId="59" fillId="0" borderId="25" xfId="0" applyFont="1" applyBorder="1" applyAlignment="1">
      <alignment/>
    </xf>
    <xf numFmtId="3" fontId="68" fillId="0" borderId="14" xfId="0" applyNumberFormat="1" applyFont="1" applyBorder="1" applyAlignment="1">
      <alignment/>
    </xf>
    <xf numFmtId="3" fontId="16" fillId="0" borderId="13" xfId="0" applyNumberFormat="1" applyFont="1" applyBorder="1" applyAlignment="1">
      <alignment/>
    </xf>
    <xf numFmtId="3" fontId="16" fillId="0" borderId="12" xfId="0" applyNumberFormat="1" applyFont="1" applyBorder="1" applyAlignment="1">
      <alignment/>
    </xf>
    <xf numFmtId="3" fontId="26" fillId="0" borderId="20" xfId="0" applyNumberFormat="1" applyFont="1" applyBorder="1" applyAlignment="1">
      <alignment vertical="center"/>
    </xf>
    <xf numFmtId="3" fontId="16" fillId="0" borderId="23" xfId="0" applyNumberFormat="1" applyFont="1" applyBorder="1" applyAlignment="1">
      <alignment/>
    </xf>
    <xf numFmtId="4" fontId="16" fillId="0" borderId="23" xfId="0" applyNumberFormat="1" applyFont="1" applyBorder="1" applyAlignment="1">
      <alignment/>
    </xf>
    <xf numFmtId="3" fontId="16" fillId="0" borderId="24" xfId="0" applyNumberFormat="1" applyFont="1" applyBorder="1" applyAlignment="1">
      <alignment/>
    </xf>
    <xf numFmtId="4" fontId="16" fillId="0" borderId="24" xfId="0" applyNumberFormat="1" applyFont="1" applyBorder="1" applyAlignment="1">
      <alignment/>
    </xf>
    <xf numFmtId="3" fontId="16" fillId="0" borderId="26" xfId="0" applyNumberFormat="1" applyFont="1" applyBorder="1" applyAlignment="1">
      <alignment/>
    </xf>
    <xf numFmtId="4" fontId="16" fillId="0" borderId="25" xfId="0" applyNumberFormat="1" applyFont="1" applyBorder="1" applyAlignment="1">
      <alignment/>
    </xf>
    <xf numFmtId="0" fontId="68" fillId="0" borderId="14" xfId="0" applyFont="1" applyBorder="1" applyAlignment="1">
      <alignment/>
    </xf>
    <xf numFmtId="0" fontId="16" fillId="0" borderId="12" xfId="0" applyFont="1" applyBorder="1" applyAlignment="1" quotePrefix="1">
      <alignment wrapText="1"/>
    </xf>
    <xf numFmtId="0" fontId="65" fillId="0" borderId="24" xfId="0" applyFont="1" applyBorder="1" applyAlignment="1" quotePrefix="1">
      <alignment wrapText="1"/>
    </xf>
    <xf numFmtId="3" fontId="52" fillId="0" borderId="24" xfId="0" applyNumberFormat="1" applyFont="1" applyBorder="1" applyAlignment="1">
      <alignment/>
    </xf>
    <xf numFmtId="0" fontId="65" fillId="0" borderId="25" xfId="0" applyFont="1" applyBorder="1" applyAlignment="1" quotePrefix="1">
      <alignment wrapText="1"/>
    </xf>
    <xf numFmtId="3" fontId="52" fillId="0" borderId="25" xfId="0" applyNumberFormat="1" applyFont="1" applyBorder="1" applyAlignment="1">
      <alignment vertical="center"/>
    </xf>
    <xf numFmtId="3" fontId="26" fillId="0" borderId="10" xfId="0" applyNumberFormat="1" applyFont="1" applyBorder="1" applyAlignment="1">
      <alignment vertical="center"/>
    </xf>
    <xf numFmtId="3" fontId="16" fillId="0" borderId="25" xfId="0" applyNumberFormat="1" applyFont="1" applyBorder="1" applyAlignment="1">
      <alignment vertical="center"/>
    </xf>
    <xf numFmtId="3" fontId="52" fillId="0" borderId="24" xfId="0" applyNumberFormat="1" applyFont="1" applyBorder="1" applyAlignment="1">
      <alignment/>
    </xf>
    <xf numFmtId="3" fontId="32" fillId="0" borderId="12" xfId="0" applyNumberFormat="1" applyFont="1" applyBorder="1" applyAlignment="1">
      <alignment vertical="center"/>
    </xf>
    <xf numFmtId="3" fontId="0" fillId="0" borderId="0" xfId="0" applyNumberFormat="1" applyAlignment="1">
      <alignment/>
    </xf>
    <xf numFmtId="0" fontId="63" fillId="0" borderId="24" xfId="0" applyFont="1" applyBorder="1" applyAlignment="1">
      <alignment horizontal="left" vertical="center" indent="2"/>
    </xf>
    <xf numFmtId="0" fontId="63" fillId="0" borderId="24" xfId="0" applyFont="1" applyBorder="1" applyAlignment="1">
      <alignment horizontal="center" vertical="center"/>
    </xf>
    <xf numFmtId="3" fontId="63" fillId="0" borderId="24" xfId="0" applyNumberFormat="1" applyFont="1" applyBorder="1" applyAlignment="1">
      <alignment vertical="center"/>
    </xf>
    <xf numFmtId="0" fontId="63" fillId="0" borderId="25" xfId="0" applyFont="1" applyBorder="1" applyAlignment="1">
      <alignment horizontal="left" vertical="center" indent="2"/>
    </xf>
    <xf numFmtId="0" fontId="63" fillId="0" borderId="25" xfId="0" applyFont="1" applyBorder="1" applyAlignment="1">
      <alignment horizontal="center" vertical="center"/>
    </xf>
    <xf numFmtId="3" fontId="63" fillId="0" borderId="25" xfId="0" applyNumberFormat="1" applyFont="1" applyBorder="1" applyAlignment="1">
      <alignment vertical="center"/>
    </xf>
    <xf numFmtId="0" fontId="63" fillId="0" borderId="27" xfId="0" applyFont="1" applyBorder="1" applyAlignment="1">
      <alignment horizontal="center" vertical="center"/>
    </xf>
    <xf numFmtId="3" fontId="32" fillId="0" borderId="24" xfId="0" applyNumberFormat="1" applyFont="1" applyBorder="1" applyAlignment="1">
      <alignment vertical="center"/>
    </xf>
    <xf numFmtId="3" fontId="32" fillId="0" borderId="25" xfId="0" applyNumberFormat="1" applyFont="1" applyBorder="1" applyAlignment="1">
      <alignment vertical="center"/>
    </xf>
    <xf numFmtId="0" fontId="38" fillId="0" borderId="14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3" fontId="63" fillId="0" borderId="27" xfId="0" applyNumberFormat="1" applyFont="1" applyBorder="1" applyAlignment="1">
      <alignment vertical="center"/>
    </xf>
    <xf numFmtId="3" fontId="32" fillId="0" borderId="27" xfId="0" applyNumberFormat="1" applyFont="1" applyBorder="1" applyAlignment="1">
      <alignment vertical="center"/>
    </xf>
    <xf numFmtId="3" fontId="63" fillId="0" borderId="27" xfId="0" applyNumberFormat="1" applyFont="1" applyBorder="1" applyAlignment="1">
      <alignment horizontal="right" vertical="center"/>
    </xf>
    <xf numFmtId="0" fontId="16" fillId="0" borderId="14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3" xfId="0" applyFont="1" applyBorder="1" applyAlignment="1">
      <alignment vertical="center" wrapText="1"/>
    </xf>
    <xf numFmtId="0" fontId="15" fillId="0" borderId="14" xfId="0" applyFont="1" applyBorder="1" applyAlignment="1">
      <alignment vertical="top" wrapText="1"/>
    </xf>
    <xf numFmtId="0" fontId="59" fillId="0" borderId="23" xfId="0" applyFont="1" applyBorder="1" applyAlignment="1" quotePrefix="1">
      <alignment wrapText="1"/>
    </xf>
    <xf numFmtId="0" fontId="15" fillId="0" borderId="23" xfId="0" applyFont="1" applyBorder="1" applyAlignment="1">
      <alignment/>
    </xf>
    <xf numFmtId="0" fontId="59" fillId="0" borderId="24" xfId="0" applyFont="1" applyBorder="1" applyAlignment="1" quotePrefix="1">
      <alignment wrapText="1"/>
    </xf>
    <xf numFmtId="0" fontId="15" fillId="0" borderId="24" xfId="0" applyFont="1" applyBorder="1" applyAlignment="1">
      <alignment/>
    </xf>
    <xf numFmtId="0" fontId="16" fillId="0" borderId="13" xfId="0" applyFont="1" applyBorder="1" applyAlignment="1">
      <alignment horizontal="left" vertical="center" wrapText="1"/>
    </xf>
    <xf numFmtId="3" fontId="69" fillId="0" borderId="14" xfId="0" applyNumberFormat="1" applyFont="1" applyBorder="1" applyAlignment="1">
      <alignment/>
    </xf>
    <xf numFmtId="3" fontId="16" fillId="0" borderId="13" xfId="0" applyNumberFormat="1" applyFont="1" applyBorder="1" applyAlignment="1">
      <alignment vertical="center"/>
    </xf>
    <xf numFmtId="0" fontId="15" fillId="0" borderId="28" xfId="0" applyFont="1" applyBorder="1" applyAlignment="1">
      <alignment/>
    </xf>
    <xf numFmtId="3" fontId="53" fillId="0" borderId="28" xfId="0" applyNumberFormat="1" applyFont="1" applyBorder="1" applyAlignment="1">
      <alignment vertical="center" wrapText="1"/>
    </xf>
    <xf numFmtId="3" fontId="52" fillId="0" borderId="28" xfId="0" applyNumberFormat="1" applyFont="1" applyBorder="1" applyAlignment="1">
      <alignment vertical="center"/>
    </xf>
    <xf numFmtId="3" fontId="57" fillId="0" borderId="28" xfId="0" applyNumberFormat="1" applyFont="1" applyBorder="1" applyAlignment="1">
      <alignment vertical="center"/>
    </xf>
    <xf numFmtId="3" fontId="16" fillId="0" borderId="13" xfId="0" applyNumberFormat="1" applyFont="1" applyBorder="1" applyAlignment="1">
      <alignment horizontal="right" vertical="center"/>
    </xf>
    <xf numFmtId="3" fontId="59" fillId="0" borderId="13" xfId="0" applyNumberFormat="1" applyFont="1" applyBorder="1" applyAlignment="1">
      <alignment horizontal="right" vertical="center"/>
    </xf>
    <xf numFmtId="0" fontId="65" fillId="0" borderId="27" xfId="0" applyFont="1" applyBorder="1" applyAlignment="1" quotePrefix="1">
      <alignment/>
    </xf>
    <xf numFmtId="3" fontId="52" fillId="0" borderId="27" xfId="0" applyNumberFormat="1" applyFont="1" applyBorder="1" applyAlignment="1">
      <alignment/>
    </xf>
    <xf numFmtId="3" fontId="16" fillId="0" borderId="27" xfId="0" applyNumberFormat="1" applyFont="1" applyBorder="1" applyAlignment="1">
      <alignment/>
    </xf>
    <xf numFmtId="3" fontId="16" fillId="0" borderId="24" xfId="0" applyNumberFormat="1" applyFont="1" applyBorder="1" applyAlignment="1">
      <alignment/>
    </xf>
    <xf numFmtId="3" fontId="52" fillId="0" borderId="27" xfId="0" applyNumberFormat="1" applyFont="1" applyBorder="1" applyAlignment="1">
      <alignment vertical="center"/>
    </xf>
    <xf numFmtId="3" fontId="52" fillId="0" borderId="24" xfId="0" applyNumberFormat="1" applyFont="1" applyBorder="1" applyAlignment="1">
      <alignment vertical="center"/>
    </xf>
    <xf numFmtId="0" fontId="65" fillId="0" borderId="23" xfId="0" applyFont="1" applyBorder="1" applyAlignment="1" quotePrefix="1">
      <alignment/>
    </xf>
    <xf numFmtId="3" fontId="52" fillId="0" borderId="23" xfId="0" applyNumberFormat="1" applyFont="1" applyBorder="1" applyAlignment="1">
      <alignment vertical="center"/>
    </xf>
    <xf numFmtId="0" fontId="52" fillId="0" borderId="28" xfId="0" applyFont="1" applyBorder="1" applyAlignment="1">
      <alignment horizontal="center"/>
    </xf>
    <xf numFmtId="0" fontId="53" fillId="0" borderId="28" xfId="0" applyFont="1" applyBorder="1" applyAlignment="1">
      <alignment vertical="center"/>
    </xf>
    <xf numFmtId="3" fontId="53" fillId="0" borderId="28" xfId="0" applyNumberFormat="1" applyFont="1" applyBorder="1" applyAlignment="1">
      <alignment vertical="center"/>
    </xf>
    <xf numFmtId="0" fontId="52" fillId="0" borderId="28" xfId="0" applyFont="1" applyBorder="1" applyAlignment="1">
      <alignment/>
    </xf>
    <xf numFmtId="0" fontId="65" fillId="0" borderId="26" xfId="0" applyFont="1" applyBorder="1" applyAlignment="1" quotePrefix="1">
      <alignment wrapText="1"/>
    </xf>
    <xf numFmtId="3" fontId="63" fillId="0" borderId="26" xfId="0" applyNumberFormat="1" applyFont="1" applyBorder="1" applyAlignment="1">
      <alignment vertical="center"/>
    </xf>
    <xf numFmtId="3" fontId="52" fillId="0" borderId="26" xfId="0" applyNumberFormat="1" applyFont="1" applyBorder="1" applyAlignment="1">
      <alignment vertical="center"/>
    </xf>
    <xf numFmtId="3" fontId="46" fillId="0" borderId="10" xfId="0" applyNumberFormat="1" applyFont="1" applyBorder="1" applyAlignment="1">
      <alignment vertical="center"/>
    </xf>
    <xf numFmtId="3" fontId="44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/>
    </xf>
    <xf numFmtId="0" fontId="16" fillId="0" borderId="12" xfId="0" applyFont="1" applyBorder="1" applyAlignment="1">
      <alignment vertical="distributed"/>
    </xf>
    <xf numFmtId="0" fontId="0" fillId="0" borderId="12" xfId="0" applyFont="1" applyBorder="1" applyAlignment="1">
      <alignment horizontal="center" vertical="center"/>
    </xf>
    <xf numFmtId="0" fontId="54" fillId="0" borderId="10" xfId="0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70" fillId="0" borderId="10" xfId="0" applyFont="1" applyBorder="1" applyAlignment="1">
      <alignment horizontal="right" vertical="center" wrapText="1"/>
    </xf>
    <xf numFmtId="0" fontId="14" fillId="0" borderId="14" xfId="0" applyFont="1" applyBorder="1" applyAlignment="1">
      <alignment/>
    </xf>
    <xf numFmtId="0" fontId="14" fillId="0" borderId="13" xfId="0" applyFont="1" applyBorder="1" applyAlignment="1">
      <alignment wrapText="1"/>
    </xf>
    <xf numFmtId="0" fontId="14" fillId="0" borderId="12" xfId="0" applyFont="1" applyBorder="1" applyAlignment="1">
      <alignment wrapText="1"/>
    </xf>
    <xf numFmtId="3" fontId="29" fillId="0" borderId="13" xfId="0" applyNumberFormat="1" applyFont="1" applyBorder="1" applyAlignment="1">
      <alignment vertical="center"/>
    </xf>
    <xf numFmtId="3" fontId="63" fillId="0" borderId="10" xfId="0" applyNumberFormat="1" applyFont="1" applyBorder="1" applyAlignment="1">
      <alignment vertical="center"/>
    </xf>
    <xf numFmtId="3" fontId="29" fillId="0" borderId="18" xfId="0" applyNumberFormat="1" applyFont="1" applyBorder="1" applyAlignment="1">
      <alignment vertical="center"/>
    </xf>
    <xf numFmtId="3" fontId="32" fillId="0" borderId="10" xfId="0" applyNumberFormat="1" applyFont="1" applyBorder="1" applyAlignment="1">
      <alignment vertical="center"/>
    </xf>
    <xf numFmtId="3" fontId="32" fillId="0" borderId="10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vertical="center" wrapText="1"/>
    </xf>
    <xf numFmtId="3" fontId="71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49" fontId="28" fillId="0" borderId="17" xfId="0" applyNumberFormat="1" applyFont="1" applyBorder="1" applyAlignment="1">
      <alignment horizontal="center" vertical="top"/>
    </xf>
    <xf numFmtId="3" fontId="72" fillId="0" borderId="17" xfId="0" applyNumberFormat="1" applyFont="1" applyBorder="1" applyAlignment="1">
      <alignment horizontal="center" vertical="center" wrapText="1"/>
    </xf>
    <xf numFmtId="3" fontId="73" fillId="0" borderId="17" xfId="0" applyNumberFormat="1" applyFont="1" applyBorder="1" applyAlignment="1">
      <alignment horizontal="center" vertical="center" wrapText="1"/>
    </xf>
    <xf numFmtId="3" fontId="64" fillId="0" borderId="17" xfId="0" applyNumberFormat="1" applyFont="1" applyBorder="1" applyAlignment="1">
      <alignment horizontal="center" vertical="center" wrapText="1"/>
    </xf>
    <xf numFmtId="3" fontId="74" fillId="0" borderId="17" xfId="0" applyNumberFormat="1" applyFon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/>
    </xf>
    <xf numFmtId="0" fontId="71" fillId="0" borderId="0" xfId="0" applyFont="1" applyAlignment="1">
      <alignment horizontal="center" vertical="center"/>
    </xf>
    <xf numFmtId="3" fontId="7" fillId="0" borderId="0" xfId="0" applyNumberFormat="1" applyFont="1" applyAlignment="1">
      <alignment/>
    </xf>
    <xf numFmtId="0" fontId="75" fillId="0" borderId="0" xfId="0" applyFont="1" applyAlignment="1">
      <alignment vertical="center"/>
    </xf>
    <xf numFmtId="0" fontId="75" fillId="0" borderId="0" xfId="0" applyFont="1" applyAlignment="1">
      <alignment horizontal="center" vertical="center"/>
    </xf>
    <xf numFmtId="0" fontId="70" fillId="0" borderId="10" xfId="0" applyFont="1" applyBorder="1" applyAlignment="1">
      <alignment vertical="center" wrapText="1"/>
    </xf>
    <xf numFmtId="4" fontId="13" fillId="34" borderId="10" xfId="0" applyNumberFormat="1" applyFont="1" applyFill="1" applyBorder="1" applyAlignment="1">
      <alignment/>
    </xf>
    <xf numFmtId="4" fontId="76" fillId="0" borderId="10" xfId="0" applyNumberFormat="1" applyFont="1" applyBorder="1" applyAlignment="1">
      <alignment/>
    </xf>
    <xf numFmtId="4" fontId="76" fillId="0" borderId="10" xfId="0" applyNumberFormat="1" applyFont="1" applyBorder="1" applyAlignment="1" applyProtection="1">
      <alignment/>
      <protection locked="0"/>
    </xf>
    <xf numFmtId="0" fontId="8" fillId="0" borderId="0" xfId="0" applyFont="1" applyAlignment="1">
      <alignment/>
    </xf>
    <xf numFmtId="4" fontId="8" fillId="0" borderId="0" xfId="0" applyNumberFormat="1" applyFont="1" applyAlignment="1">
      <alignment/>
    </xf>
    <xf numFmtId="3" fontId="71" fillId="0" borderId="29" xfId="0" applyNumberFormat="1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4" fontId="77" fillId="0" borderId="21" xfId="0" applyNumberFormat="1" applyFont="1" applyBorder="1" applyAlignment="1">
      <alignment vertical="center"/>
    </xf>
    <xf numFmtId="0" fontId="14" fillId="0" borderId="14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4" fontId="76" fillId="0" borderId="29" xfId="0" applyNumberFormat="1" applyFont="1" applyBorder="1" applyAlignment="1" applyProtection="1">
      <alignment/>
      <protection locked="0"/>
    </xf>
    <xf numFmtId="0" fontId="0" fillId="0" borderId="21" xfId="0" applyBorder="1" applyAlignment="1">
      <alignment/>
    </xf>
    <xf numFmtId="4" fontId="0" fillId="0" borderId="21" xfId="0" applyNumberFormat="1" applyBorder="1" applyAlignment="1">
      <alignment/>
    </xf>
    <xf numFmtId="4" fontId="50" fillId="0" borderId="21" xfId="0" applyNumberFormat="1" applyFont="1" applyBorder="1" applyAlignment="1" applyProtection="1">
      <alignment/>
      <protection locked="0"/>
    </xf>
    <xf numFmtId="0" fontId="0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/>
    </xf>
    <xf numFmtId="4" fontId="5" fillId="34" borderId="10" xfId="0" applyNumberFormat="1" applyFont="1" applyFill="1" applyBorder="1" applyAlignment="1">
      <alignment/>
    </xf>
    <xf numFmtId="4" fontId="5" fillId="34" borderId="10" xfId="0" applyNumberFormat="1" applyFont="1" applyFill="1" applyBorder="1" applyAlignment="1" applyProtection="1">
      <alignment/>
      <protection locked="0"/>
    </xf>
    <xf numFmtId="4" fontId="50" fillId="34" borderId="10" xfId="0" applyNumberFormat="1" applyFont="1" applyFill="1" applyBorder="1" applyAlignment="1" applyProtection="1">
      <alignment/>
      <protection locked="0"/>
    </xf>
    <xf numFmtId="0" fontId="14" fillId="0" borderId="30" xfId="0" applyFont="1" applyBorder="1" applyAlignment="1" quotePrefix="1">
      <alignment vertical="center"/>
    </xf>
    <xf numFmtId="3" fontId="16" fillId="0" borderId="13" xfId="0" applyNumberFormat="1" applyFont="1" applyBorder="1" applyAlignment="1">
      <alignment vertical="center"/>
    </xf>
    <xf numFmtId="0" fontId="16" fillId="0" borderId="21" xfId="0" applyFont="1" applyBorder="1" applyAlignment="1">
      <alignment vertical="center"/>
    </xf>
    <xf numFmtId="0" fontId="16" fillId="0" borderId="13" xfId="0" applyFont="1" applyBorder="1" applyAlignment="1">
      <alignment vertical="center"/>
    </xf>
    <xf numFmtId="0" fontId="16" fillId="0" borderId="31" xfId="0" applyFont="1" applyBorder="1" applyAlignment="1">
      <alignment vertical="center" wrapText="1"/>
    </xf>
    <xf numFmtId="0" fontId="14" fillId="0" borderId="13" xfId="0" applyFont="1" applyBorder="1" applyAlignment="1">
      <alignment vertical="top" wrapText="1"/>
    </xf>
    <xf numFmtId="0" fontId="16" fillId="0" borderId="30" xfId="0" applyFont="1" applyBorder="1" applyAlignment="1">
      <alignment vertical="center" wrapText="1"/>
    </xf>
    <xf numFmtId="0" fontId="16" fillId="0" borderId="13" xfId="0" applyFont="1" applyBorder="1" applyAlignment="1" quotePrefix="1">
      <alignment vertical="distributed"/>
    </xf>
    <xf numFmtId="0" fontId="16" fillId="0" borderId="30" xfId="0" applyFont="1" applyBorder="1" applyAlignment="1">
      <alignment horizontal="left" vertical="center" wrapText="1"/>
    </xf>
    <xf numFmtId="0" fontId="14" fillId="0" borderId="12" xfId="0" applyFont="1" applyBorder="1" applyAlignment="1">
      <alignment vertical="top" wrapText="1"/>
    </xf>
    <xf numFmtId="0" fontId="16" fillId="0" borderId="12" xfId="0" applyFont="1" applyBorder="1" applyAlignment="1">
      <alignment horizontal="center" vertical="center" wrapText="1"/>
    </xf>
    <xf numFmtId="0" fontId="59" fillId="0" borderId="12" xfId="0" applyFont="1" applyBorder="1" applyAlignment="1" quotePrefix="1">
      <alignment wrapText="1"/>
    </xf>
    <xf numFmtId="0" fontId="16" fillId="0" borderId="12" xfId="0" applyFont="1" applyBorder="1" applyAlignment="1">
      <alignment vertical="center" wrapText="1"/>
    </xf>
    <xf numFmtId="3" fontId="16" fillId="0" borderId="12" xfId="0" applyNumberFormat="1" applyFont="1" applyBorder="1" applyAlignment="1">
      <alignment vertical="center"/>
    </xf>
    <xf numFmtId="3" fontId="16" fillId="0" borderId="12" xfId="0" applyNumberFormat="1" applyFont="1" applyBorder="1" applyAlignment="1">
      <alignment horizontal="right" vertical="center"/>
    </xf>
    <xf numFmtId="3" fontId="59" fillId="0" borderId="12" xfId="0" applyNumberFormat="1" applyFont="1" applyBorder="1" applyAlignment="1">
      <alignment horizontal="right" vertical="center"/>
    </xf>
    <xf numFmtId="0" fontId="14" fillId="0" borderId="13" xfId="0" applyFont="1" applyFill="1" applyBorder="1" applyAlignment="1">
      <alignment vertical="top" wrapText="1"/>
    </xf>
    <xf numFmtId="0" fontId="59" fillId="0" borderId="26" xfId="0" applyFont="1" applyBorder="1" applyAlignment="1" quotePrefix="1">
      <alignment wrapText="1"/>
    </xf>
    <xf numFmtId="0" fontId="15" fillId="0" borderId="26" xfId="0" applyFont="1" applyBorder="1" applyAlignment="1">
      <alignment/>
    </xf>
    <xf numFmtId="0" fontId="78" fillId="33" borderId="10" xfId="0" applyFont="1" applyFill="1" applyBorder="1" applyAlignment="1">
      <alignment horizontal="center" vertical="center" wrapText="1"/>
    </xf>
    <xf numFmtId="0" fontId="71" fillId="0" borderId="10" xfId="0" applyFont="1" applyBorder="1" applyAlignment="1">
      <alignment horizontal="center" vertical="center"/>
    </xf>
    <xf numFmtId="4" fontId="5" fillId="0" borderId="10" xfId="0" applyNumberFormat="1" applyFont="1" applyBorder="1" applyAlignment="1" applyProtection="1">
      <alignment vertical="center"/>
      <protection locked="0"/>
    </xf>
    <xf numFmtId="1" fontId="13" fillId="0" borderId="10" xfId="0" applyNumberFormat="1" applyFont="1" applyBorder="1" applyAlignment="1" applyProtection="1">
      <alignment horizontal="center"/>
      <protection locked="0"/>
    </xf>
    <xf numFmtId="1" fontId="13" fillId="34" borderId="10" xfId="0" applyNumberFormat="1" applyFont="1" applyFill="1" applyBorder="1" applyAlignment="1" applyProtection="1">
      <alignment horizontal="center"/>
      <protection locked="0"/>
    </xf>
    <xf numFmtId="1" fontId="50" fillId="0" borderId="10" xfId="0" applyNumberFormat="1" applyFont="1" applyBorder="1" applyAlignment="1" applyProtection="1">
      <alignment horizontal="center"/>
      <protection locked="0"/>
    </xf>
    <xf numFmtId="3" fontId="68" fillId="0" borderId="14" xfId="0" applyNumberFormat="1" applyFont="1" applyBorder="1" applyAlignment="1">
      <alignment vertical="center"/>
    </xf>
    <xf numFmtId="3" fontId="16" fillId="0" borderId="12" xfId="0" applyNumberFormat="1" applyFont="1" applyBorder="1" applyAlignment="1">
      <alignment vertical="center"/>
    </xf>
    <xf numFmtId="3" fontId="16" fillId="0" borderId="23" xfId="0" applyNumberFormat="1" applyFont="1" applyBorder="1" applyAlignment="1">
      <alignment vertical="center"/>
    </xf>
    <xf numFmtId="3" fontId="16" fillId="0" borderId="24" xfId="0" applyNumberFormat="1" applyFont="1" applyBorder="1" applyAlignment="1">
      <alignment vertical="center"/>
    </xf>
    <xf numFmtId="3" fontId="16" fillId="0" borderId="26" xfId="0" applyNumberFormat="1" applyFont="1" applyBorder="1" applyAlignment="1">
      <alignment vertical="center"/>
    </xf>
    <xf numFmtId="0" fontId="14" fillId="0" borderId="14" xfId="0" applyFont="1" applyBorder="1" applyAlignment="1">
      <alignment vertical="center"/>
    </xf>
    <xf numFmtId="0" fontId="14" fillId="0" borderId="13" xfId="0" applyFont="1" applyBorder="1" applyAlignment="1" quotePrefix="1">
      <alignment vertical="center"/>
    </xf>
    <xf numFmtId="0" fontId="14" fillId="0" borderId="12" xfId="0" applyFont="1" applyBorder="1" applyAlignment="1" quotePrefix="1">
      <alignment vertical="center" wrapText="1"/>
    </xf>
    <xf numFmtId="0" fontId="14" fillId="0" borderId="31" xfId="0" applyFont="1" applyBorder="1" applyAlignment="1">
      <alignment vertical="center"/>
    </xf>
    <xf numFmtId="0" fontId="59" fillId="0" borderId="23" xfId="0" applyFont="1" applyBorder="1" applyAlignment="1">
      <alignment vertical="center"/>
    </xf>
    <xf numFmtId="0" fontId="59" fillId="0" borderId="24" xfId="0" applyFont="1" applyBorder="1" applyAlignment="1">
      <alignment vertical="center"/>
    </xf>
    <xf numFmtId="0" fontId="59" fillId="0" borderId="25" xfId="0" applyFont="1" applyBorder="1" applyAlignment="1">
      <alignment vertical="center"/>
    </xf>
    <xf numFmtId="0" fontId="15" fillId="0" borderId="0" xfId="0" applyFont="1" applyAlignment="1">
      <alignment vertical="center"/>
    </xf>
    <xf numFmtId="3" fontId="29" fillId="0" borderId="10" xfId="0" applyNumberFormat="1" applyFont="1" applyBorder="1" applyAlignment="1">
      <alignment vertical="center"/>
    </xf>
    <xf numFmtId="0" fontId="0" fillId="0" borderId="10" xfId="0" applyFont="1" applyBorder="1" applyAlignment="1" quotePrefix="1">
      <alignment vertical="center" wrapText="1"/>
    </xf>
    <xf numFmtId="0" fontId="5" fillId="0" borderId="10" xfId="0" applyFont="1" applyBorder="1" applyAlignment="1" quotePrefix="1">
      <alignment vertical="center" wrapText="1"/>
    </xf>
    <xf numFmtId="0" fontId="71" fillId="0" borderId="0" xfId="0" applyFont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left"/>
    </xf>
    <xf numFmtId="0" fontId="13" fillId="33" borderId="10" xfId="0" applyFont="1" applyFill="1" applyBorder="1" applyAlignment="1">
      <alignment horizontal="center" vertical="center" wrapText="1"/>
    </xf>
    <xf numFmtId="0" fontId="41" fillId="33" borderId="14" xfId="0" applyFont="1" applyFill="1" applyBorder="1" applyAlignment="1">
      <alignment horizontal="center" vertical="center" wrapText="1"/>
    </xf>
    <xf numFmtId="0" fontId="41" fillId="33" borderId="13" xfId="0" applyFont="1" applyFill="1" applyBorder="1" applyAlignment="1">
      <alignment horizontal="center" vertical="center" wrapText="1"/>
    </xf>
    <xf numFmtId="0" fontId="13" fillId="33" borderId="32" xfId="0" applyFont="1" applyFill="1" applyBorder="1" applyAlignment="1">
      <alignment horizontal="center" vertical="center" wrapText="1"/>
    </xf>
    <xf numFmtId="0" fontId="13" fillId="33" borderId="33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13" fillId="33" borderId="14" xfId="0" applyFont="1" applyFill="1" applyBorder="1" applyAlignment="1">
      <alignment horizontal="center" vertical="center" wrapText="1"/>
    </xf>
    <xf numFmtId="0" fontId="13" fillId="33" borderId="13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18" fillId="33" borderId="14" xfId="0" applyFont="1" applyFill="1" applyBorder="1" applyAlignment="1">
      <alignment horizontal="center" vertical="center" wrapText="1"/>
    </xf>
    <xf numFmtId="0" fontId="18" fillId="33" borderId="1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3" fillId="33" borderId="10" xfId="0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0" fontId="3" fillId="33" borderId="10" xfId="0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5" fillId="0" borderId="0" xfId="0" applyFont="1" applyAlignment="1">
      <alignment horizontal="center"/>
    </xf>
    <xf numFmtId="0" fontId="47" fillId="0" borderId="0" xfId="0" applyFont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26" fillId="0" borderId="0" xfId="0" applyFont="1" applyAlignment="1">
      <alignment horizont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/>
    </xf>
    <xf numFmtId="0" fontId="14" fillId="0" borderId="14" xfId="0" applyFont="1" applyBorder="1" applyAlignment="1">
      <alignment vertical="center" wrapText="1"/>
    </xf>
    <xf numFmtId="0" fontId="14" fillId="0" borderId="13" xfId="0" applyFont="1" applyBorder="1" applyAlignment="1">
      <alignment vertical="center" wrapText="1"/>
    </xf>
    <xf numFmtId="0" fontId="14" fillId="0" borderId="12" xfId="0" applyFont="1" applyBorder="1" applyAlignment="1">
      <alignment vertical="center" wrapText="1"/>
    </xf>
    <xf numFmtId="0" fontId="14" fillId="0" borderId="13" xfId="0" applyFont="1" applyBorder="1" applyAlignment="1">
      <alignment horizont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60" fillId="0" borderId="0" xfId="0" applyFont="1" applyAlignment="1">
      <alignment horizontal="center" wrapText="1"/>
    </xf>
    <xf numFmtId="0" fontId="14" fillId="0" borderId="34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30" fillId="0" borderId="0" xfId="0" applyFont="1" applyAlignment="1">
      <alignment horizontal="left"/>
    </xf>
    <xf numFmtId="0" fontId="27" fillId="0" borderId="0" xfId="0" applyFont="1" applyAlignment="1">
      <alignment horizontal="left" wrapText="1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5" fillId="0" borderId="29" xfId="0" applyFont="1" applyBorder="1" applyAlignment="1">
      <alignment horizontal="center" vertical="center"/>
    </xf>
    <xf numFmtId="0" fontId="55" fillId="0" borderId="32" xfId="0" applyFont="1" applyBorder="1" applyAlignment="1">
      <alignment horizontal="center" vertical="center"/>
    </xf>
    <xf numFmtId="0" fontId="55" fillId="0" borderId="33" xfId="0" applyFont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57" fillId="0" borderId="22" xfId="0" applyFont="1" applyBorder="1" applyAlignment="1">
      <alignment vertical="center" wrapText="1"/>
    </xf>
    <xf numFmtId="0" fontId="57" fillId="0" borderId="35" xfId="0" applyFont="1" applyBorder="1" applyAlignment="1">
      <alignment vertical="center" wrapText="1"/>
    </xf>
    <xf numFmtId="0" fontId="57" fillId="0" borderId="31" xfId="0" applyFont="1" applyBorder="1" applyAlignment="1">
      <alignment vertical="center" wrapText="1"/>
    </xf>
    <xf numFmtId="0" fontId="57" fillId="0" borderId="36" xfId="0" applyFont="1" applyBorder="1" applyAlignment="1">
      <alignment vertical="center" wrapText="1"/>
    </xf>
    <xf numFmtId="0" fontId="57" fillId="0" borderId="37" xfId="0" applyFont="1" applyBorder="1" applyAlignment="1">
      <alignment vertical="center" wrapText="1"/>
    </xf>
    <xf numFmtId="0" fontId="57" fillId="0" borderId="38" xfId="0" applyFont="1" applyBorder="1" applyAlignment="1">
      <alignment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3" fillId="33" borderId="29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35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3" fillId="0" borderId="0" xfId="0" applyFont="1" applyAlignment="1">
      <alignment horizontal="left" wrapText="1"/>
    </xf>
    <xf numFmtId="0" fontId="6" fillId="0" borderId="0" xfId="0" applyFont="1" applyAlignment="1">
      <alignment/>
    </xf>
    <xf numFmtId="0" fontId="2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/>
    </xf>
    <xf numFmtId="0" fontId="51" fillId="0" borderId="0" xfId="0" applyFont="1" applyAlignment="1">
      <alignment wrapText="1"/>
    </xf>
    <xf numFmtId="0" fontId="43" fillId="0" borderId="0" xfId="0" applyFont="1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29" xfId="0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zoomScale="120" zoomScaleNormal="120" zoomScaleSheetLayoutView="100" workbookViewId="0" topLeftCell="A1">
      <selection activeCell="B9" sqref="B9"/>
    </sheetView>
  </sheetViews>
  <sheetFormatPr defaultColWidth="9.00390625" defaultRowHeight="12.75"/>
  <cols>
    <col min="1" max="1" width="11.875" style="1" customWidth="1"/>
    <col min="2" max="2" width="21.00390625" style="1" customWidth="1"/>
    <col min="3" max="3" width="21.625" style="1" customWidth="1"/>
    <col min="4" max="4" width="15.25390625" style="1" customWidth="1"/>
    <col min="5" max="5" width="13.375" style="1" customWidth="1"/>
    <col min="6" max="6" width="10.75390625" style="1" customWidth="1"/>
    <col min="7" max="7" width="8.00390625" style="1" customWidth="1"/>
    <col min="8" max="8" width="14.375" style="1" customWidth="1"/>
    <col min="9" max="9" width="19.75390625" style="1" customWidth="1"/>
    <col min="10" max="10" width="9.625" style="0" bestFit="1" customWidth="1"/>
    <col min="11" max="11" width="10.625" style="0" bestFit="1" customWidth="1"/>
  </cols>
  <sheetData>
    <row r="1" spans="1:9" ht="33" customHeight="1">
      <c r="A1" s="387" t="s">
        <v>349</v>
      </c>
      <c r="B1" s="387"/>
      <c r="C1" s="387"/>
      <c r="D1" s="387"/>
      <c r="E1" s="387"/>
      <c r="F1" s="387"/>
      <c r="G1" s="387"/>
      <c r="H1" s="387"/>
      <c r="I1" s="387"/>
    </row>
    <row r="2" spans="1:9" ht="23.25" customHeight="1">
      <c r="A2" s="321"/>
      <c r="B2" s="324" t="s">
        <v>75</v>
      </c>
      <c r="C2" s="321"/>
      <c r="D2" s="321"/>
      <c r="E2" s="321"/>
      <c r="F2" s="321"/>
      <c r="G2" s="321"/>
      <c r="H2" s="321"/>
      <c r="I2" s="321"/>
    </row>
    <row r="3" spans="1:9" s="10" customFormat="1" ht="15" customHeight="1">
      <c r="A3" s="388" t="s">
        <v>9</v>
      </c>
      <c r="B3" s="388" t="s">
        <v>345</v>
      </c>
      <c r="C3" s="388" t="s">
        <v>5</v>
      </c>
      <c r="D3" s="388"/>
      <c r="E3" s="388"/>
      <c r="F3" s="388"/>
      <c r="G3" s="388"/>
      <c r="H3" s="388"/>
      <c r="I3" s="388"/>
    </row>
    <row r="4" spans="1:9" s="10" customFormat="1" ht="16.5" customHeight="1">
      <c r="A4" s="388"/>
      <c r="B4" s="388"/>
      <c r="C4" s="388" t="s">
        <v>11</v>
      </c>
      <c r="D4" s="389" t="s">
        <v>27</v>
      </c>
      <c r="E4" s="389"/>
      <c r="F4" s="389"/>
      <c r="G4" s="389"/>
      <c r="H4" s="389"/>
      <c r="I4" s="388" t="s">
        <v>12</v>
      </c>
    </row>
    <row r="5" spans="1:9" s="10" customFormat="1" ht="39.75" customHeight="1">
      <c r="A5" s="388"/>
      <c r="B5" s="388"/>
      <c r="C5" s="388"/>
      <c r="D5" s="77" t="s">
        <v>350</v>
      </c>
      <c r="E5" s="12" t="s">
        <v>28</v>
      </c>
      <c r="F5" s="77" t="s">
        <v>263</v>
      </c>
      <c r="G5" s="76" t="s">
        <v>30</v>
      </c>
      <c r="H5" s="12" t="s">
        <v>50</v>
      </c>
      <c r="I5" s="388"/>
    </row>
    <row r="6" spans="1:9" s="10" customFormat="1" ht="9" customHeight="1" thickBot="1">
      <c r="A6" s="11">
        <v>3</v>
      </c>
      <c r="B6" s="11">
        <v>4</v>
      </c>
      <c r="C6" s="11">
        <v>5</v>
      </c>
      <c r="D6" s="11">
        <v>6</v>
      </c>
      <c r="E6" s="11">
        <v>7</v>
      </c>
      <c r="F6" s="11">
        <v>8</v>
      </c>
      <c r="G6" s="11">
        <v>9</v>
      </c>
      <c r="H6" s="11">
        <v>5</v>
      </c>
      <c r="I6" s="11">
        <v>11</v>
      </c>
    </row>
    <row r="7" spans="1:11" s="10" customFormat="1" ht="49.5" customHeight="1" thickBot="1" thickTop="1">
      <c r="A7" s="74" t="s">
        <v>344</v>
      </c>
      <c r="B7" s="319">
        <f>SUM(C7,I7)</f>
        <v>17500940</v>
      </c>
      <c r="C7" s="319">
        <v>10039350</v>
      </c>
      <c r="D7" s="316">
        <v>3951400</v>
      </c>
      <c r="E7" s="318">
        <v>1618900</v>
      </c>
      <c r="F7" s="318">
        <v>500000</v>
      </c>
      <c r="G7" s="316"/>
      <c r="H7" s="316">
        <v>3969050</v>
      </c>
      <c r="I7" s="319">
        <v>7461590</v>
      </c>
      <c r="K7" s="322"/>
    </row>
    <row r="8" spans="1:11" s="10" customFormat="1" ht="49.5" customHeight="1" thickBot="1" thickTop="1">
      <c r="A8" s="74" t="s">
        <v>346</v>
      </c>
      <c r="B8" s="319">
        <v>12600162</v>
      </c>
      <c r="C8" s="319">
        <v>12462162</v>
      </c>
      <c r="D8" s="316">
        <v>9264466</v>
      </c>
      <c r="E8" s="318"/>
      <c r="F8" s="318"/>
      <c r="G8" s="316"/>
      <c r="H8" s="316">
        <v>3197696</v>
      </c>
      <c r="I8" s="319">
        <v>138000</v>
      </c>
      <c r="K8" s="322"/>
    </row>
    <row r="9" spans="1:11" s="10" customFormat="1" ht="49.5" customHeight="1" thickBot="1" thickTop="1">
      <c r="A9" s="74" t="s">
        <v>347</v>
      </c>
      <c r="B9" s="319">
        <v>5525998</v>
      </c>
      <c r="C9" s="319">
        <f>SUM(D9:H9)</f>
        <v>5525998</v>
      </c>
      <c r="D9" s="316">
        <v>537007</v>
      </c>
      <c r="E9" s="316"/>
      <c r="F9" s="316"/>
      <c r="G9" s="316"/>
      <c r="H9" s="316">
        <v>4988991</v>
      </c>
      <c r="I9" s="319"/>
      <c r="K9" s="322"/>
    </row>
    <row r="10" spans="1:11" s="10" customFormat="1" ht="49.5" customHeight="1" thickBot="1" thickTop="1">
      <c r="A10" s="75" t="s">
        <v>348</v>
      </c>
      <c r="B10" s="319">
        <v>280000</v>
      </c>
      <c r="C10" s="319">
        <f>SUM(D10:H10)</f>
        <v>280000</v>
      </c>
      <c r="D10" s="316">
        <v>242500</v>
      </c>
      <c r="E10" s="316"/>
      <c r="F10" s="316"/>
      <c r="G10" s="316"/>
      <c r="H10" s="316">
        <v>37500</v>
      </c>
      <c r="I10" s="319"/>
      <c r="K10" s="322"/>
    </row>
    <row r="11" spans="1:11" s="10" customFormat="1" ht="41.25" customHeight="1" thickTop="1">
      <c r="A11" s="315"/>
      <c r="B11" s="317">
        <f aca="true" t="shared" si="0" ref="B11:I11">SUM(B7:B10)</f>
        <v>35907100</v>
      </c>
      <c r="C11" s="316">
        <f t="shared" si="0"/>
        <v>28307510</v>
      </c>
      <c r="D11" s="318">
        <f t="shared" si="0"/>
        <v>13995373</v>
      </c>
      <c r="E11" s="318">
        <f t="shared" si="0"/>
        <v>1618900</v>
      </c>
      <c r="F11" s="318">
        <f t="shared" si="0"/>
        <v>500000</v>
      </c>
      <c r="G11" s="316">
        <f t="shared" si="0"/>
        <v>0</v>
      </c>
      <c r="H11" s="318">
        <f t="shared" si="0"/>
        <v>12193237</v>
      </c>
      <c r="I11" s="316">
        <f t="shared" si="0"/>
        <v>7599590</v>
      </c>
      <c r="K11" s="322"/>
    </row>
    <row r="14" ht="21" customHeight="1">
      <c r="B14" s="323" t="s">
        <v>266</v>
      </c>
    </row>
    <row r="16" spans="1:9" ht="24.75" customHeight="1">
      <c r="A16" s="7"/>
      <c r="B16" s="144">
        <v>32911000</v>
      </c>
      <c r="C16" s="320"/>
      <c r="D16" s="320"/>
      <c r="E16" s="320"/>
      <c r="F16" s="320"/>
      <c r="G16" s="320"/>
      <c r="H16" s="320"/>
      <c r="I16" s="320"/>
    </row>
    <row r="17" ht="24" customHeight="1"/>
    <row r="19" ht="23.25" customHeight="1">
      <c r="B19" s="144">
        <v>-2993200</v>
      </c>
    </row>
  </sheetData>
  <sheetProtection/>
  <mergeCells count="7">
    <mergeCell ref="A1:I1"/>
    <mergeCell ref="B3:B5"/>
    <mergeCell ref="A3:A5"/>
    <mergeCell ref="C3:I3"/>
    <mergeCell ref="D4:H4"/>
    <mergeCell ref="C4:C5"/>
    <mergeCell ref="I4:I5"/>
  </mergeCells>
  <printOptions horizontalCentered="1"/>
  <pageMargins left="0.5905511811023623" right="0.1968503937007874" top="0.6299212598425197" bottom="0.3937007874015748" header="0.5118110236220472" footer="0.1968503937007874"/>
  <pageSetup horizontalDpi="600" verticalDpi="600" orientation="landscape" paperSize="9" r:id="rId1"/>
  <headerFooter alignWithMargins="0">
    <oddFooter>&amp;CStrona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2:BL19"/>
  <sheetViews>
    <sheetView zoomScalePageLayoutView="0" workbookViewId="0" topLeftCell="A1">
      <selection activeCell="G26" sqref="G26"/>
    </sheetView>
  </sheetViews>
  <sheetFormatPr defaultColWidth="9.00390625" defaultRowHeight="12.75"/>
  <cols>
    <col min="1" max="1" width="35.625" style="1" customWidth="1"/>
    <col min="2" max="2" width="6.125" style="1" customWidth="1"/>
    <col min="3" max="3" width="7.00390625" style="1" customWidth="1"/>
    <col min="4" max="4" width="13.25390625" style="1" customWidth="1"/>
    <col min="5" max="5" width="7.625" style="15" customWidth="1"/>
    <col min="6" max="6" width="15.75390625" style="1" customWidth="1"/>
    <col min="7" max="7" width="14.375" style="1" customWidth="1"/>
    <col min="8" max="8" width="13.00390625" style="1" customWidth="1"/>
    <col min="9" max="9" width="11.875" style="0" customWidth="1"/>
    <col min="10" max="10" width="6.875" style="0" customWidth="1"/>
    <col min="11" max="11" width="9.625" style="0" customWidth="1"/>
    <col min="12" max="12" width="13.00390625" style="0" customWidth="1"/>
    <col min="13" max="13" width="14.625" style="0" customWidth="1"/>
    <col min="65" max="16384" width="9.125" style="1" customWidth="1"/>
  </cols>
  <sheetData>
    <row r="2" spans="11:13" ht="15.75">
      <c r="K2" s="432" t="s">
        <v>425</v>
      </c>
      <c r="L2" s="432"/>
      <c r="M2" s="432"/>
    </row>
    <row r="3" spans="11:13" ht="12.75">
      <c r="K3" s="432" t="s">
        <v>408</v>
      </c>
      <c r="L3" s="432"/>
      <c r="M3" s="432"/>
    </row>
    <row r="4" spans="11:13" ht="12.75">
      <c r="K4" s="432" t="s">
        <v>246</v>
      </c>
      <c r="L4" s="432"/>
      <c r="M4" s="432"/>
    </row>
    <row r="5" spans="11:13" ht="12.75">
      <c r="K5" s="432" t="s">
        <v>306</v>
      </c>
      <c r="L5" s="432"/>
      <c r="M5" s="432"/>
    </row>
    <row r="6" spans="1:13" ht="45" customHeight="1">
      <c r="A6" s="403" t="s">
        <v>308</v>
      </c>
      <c r="B6" s="403"/>
      <c r="C6" s="403"/>
      <c r="D6" s="403"/>
      <c r="E6" s="403"/>
      <c r="F6" s="403"/>
      <c r="G6" s="403"/>
      <c r="H6" s="403"/>
      <c r="I6" s="403"/>
      <c r="J6" s="403"/>
      <c r="K6" s="403"/>
      <c r="L6" s="403"/>
      <c r="M6" s="16"/>
    </row>
    <row r="7" spans="1:64" ht="20.25" customHeight="1">
      <c r="A7" s="450" t="s">
        <v>15</v>
      </c>
      <c r="B7" s="407" t="s">
        <v>1</v>
      </c>
      <c r="C7" s="439" t="s">
        <v>2</v>
      </c>
      <c r="D7" s="410" t="s">
        <v>45</v>
      </c>
      <c r="E7" s="453" t="s">
        <v>3</v>
      </c>
      <c r="F7" s="410" t="s">
        <v>34</v>
      </c>
      <c r="G7" s="410" t="s">
        <v>27</v>
      </c>
      <c r="H7" s="410"/>
      <c r="I7" s="410"/>
      <c r="J7" s="410"/>
      <c r="K7" s="410"/>
      <c r="L7" s="410"/>
      <c r="M7" s="410"/>
      <c r="BI7" s="1"/>
      <c r="BJ7" s="1"/>
      <c r="BK7" s="1"/>
      <c r="BL7" s="1"/>
    </row>
    <row r="8" spans="1:64" ht="18" customHeight="1">
      <c r="A8" s="451"/>
      <c r="B8" s="407"/>
      <c r="C8" s="440"/>
      <c r="D8" s="407"/>
      <c r="E8" s="454"/>
      <c r="F8" s="410"/>
      <c r="G8" s="410" t="s">
        <v>32</v>
      </c>
      <c r="H8" s="410" t="s">
        <v>5</v>
      </c>
      <c r="I8" s="410"/>
      <c r="J8" s="410"/>
      <c r="K8" s="410"/>
      <c r="L8" s="410"/>
      <c r="M8" s="410" t="s">
        <v>33</v>
      </c>
      <c r="BI8" s="1"/>
      <c r="BJ8" s="1"/>
      <c r="BK8" s="1"/>
      <c r="BL8" s="1"/>
    </row>
    <row r="9" spans="1:64" ht="69" customHeight="1">
      <c r="A9" s="452"/>
      <c r="B9" s="407"/>
      <c r="C9" s="441"/>
      <c r="D9" s="407"/>
      <c r="E9" s="454"/>
      <c r="F9" s="410"/>
      <c r="G9" s="410"/>
      <c r="H9" s="77" t="s">
        <v>49</v>
      </c>
      <c r="I9" s="12" t="s">
        <v>28</v>
      </c>
      <c r="J9" s="365" t="s">
        <v>29</v>
      </c>
      <c r="K9" s="365" t="s">
        <v>30</v>
      </c>
      <c r="L9" s="12" t="s">
        <v>50</v>
      </c>
      <c r="M9" s="410"/>
      <c r="BI9" s="1"/>
      <c r="BJ9" s="1"/>
      <c r="BK9" s="1"/>
      <c r="BL9" s="1"/>
    </row>
    <row r="10" spans="1:64" ht="8.25" customHeight="1">
      <c r="A10" s="6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  <c r="G10" s="6">
        <v>7</v>
      </c>
      <c r="H10" s="6">
        <v>8</v>
      </c>
      <c r="I10" s="6">
        <v>9</v>
      </c>
      <c r="J10" s="6">
        <v>10</v>
      </c>
      <c r="K10" s="6">
        <v>11</v>
      </c>
      <c r="L10" s="6">
        <v>12</v>
      </c>
      <c r="M10" s="6">
        <v>13</v>
      </c>
      <c r="BI10" s="1"/>
      <c r="BJ10" s="1"/>
      <c r="BK10" s="1"/>
      <c r="BL10" s="1"/>
    </row>
    <row r="11" spans="1:64" ht="50.25" customHeight="1">
      <c r="A11" s="444" t="s">
        <v>46</v>
      </c>
      <c r="B11" s="445"/>
      <c r="C11" s="446"/>
      <c r="D11" s="176"/>
      <c r="E11" s="177"/>
      <c r="F11" s="307">
        <v>1000000</v>
      </c>
      <c r="G11" s="307"/>
      <c r="H11" s="307"/>
      <c r="I11" s="307"/>
      <c r="J11" s="307"/>
      <c r="K11" s="307"/>
      <c r="L11" s="307"/>
      <c r="M11" s="307">
        <v>1000000</v>
      </c>
      <c r="BI11" s="1"/>
      <c r="BJ11" s="1"/>
      <c r="BK11" s="1"/>
      <c r="BL11" s="1"/>
    </row>
    <row r="12" spans="1:64" ht="37.5" customHeight="1">
      <c r="A12" s="147" t="s">
        <v>270</v>
      </c>
      <c r="B12" s="148">
        <v>801</v>
      </c>
      <c r="C12" s="148">
        <v>80130</v>
      </c>
      <c r="D12" s="172"/>
      <c r="E12" s="178"/>
      <c r="F12" s="308">
        <v>1000000</v>
      </c>
      <c r="G12" s="308"/>
      <c r="H12" s="308"/>
      <c r="I12" s="308"/>
      <c r="J12" s="308"/>
      <c r="K12" s="308"/>
      <c r="L12" s="308"/>
      <c r="M12" s="160">
        <v>1000000</v>
      </c>
      <c r="BI12" s="1"/>
      <c r="BJ12" s="1"/>
      <c r="BK12" s="1"/>
      <c r="BL12" s="1"/>
    </row>
    <row r="13" spans="1:64" ht="55.5" customHeight="1">
      <c r="A13" s="447" t="s">
        <v>47</v>
      </c>
      <c r="B13" s="448"/>
      <c r="C13" s="449"/>
      <c r="D13" s="384">
        <v>23026</v>
      </c>
      <c r="E13" s="179"/>
      <c r="F13" s="309">
        <v>23026</v>
      </c>
      <c r="G13" s="309">
        <v>23026</v>
      </c>
      <c r="H13" s="309"/>
      <c r="I13" s="309"/>
      <c r="J13" s="309"/>
      <c r="K13" s="309"/>
      <c r="L13" s="309">
        <v>23026</v>
      </c>
      <c r="M13" s="309"/>
      <c r="BI13" s="1"/>
      <c r="BJ13" s="1"/>
      <c r="BK13" s="1"/>
      <c r="BL13" s="1"/>
    </row>
    <row r="14" spans="1:64" ht="36.75" customHeight="1">
      <c r="A14" s="147" t="s">
        <v>245</v>
      </c>
      <c r="B14" s="148">
        <v>600</v>
      </c>
      <c r="C14" s="148">
        <v>60014</v>
      </c>
      <c r="D14" s="308">
        <v>23026</v>
      </c>
      <c r="E14" s="178">
        <v>2320</v>
      </c>
      <c r="F14" s="308">
        <v>23026</v>
      </c>
      <c r="G14" s="308">
        <v>23026</v>
      </c>
      <c r="H14" s="308"/>
      <c r="I14" s="308"/>
      <c r="J14" s="308"/>
      <c r="K14" s="308"/>
      <c r="L14" s="308">
        <v>23026</v>
      </c>
      <c r="M14" s="308"/>
      <c r="BI14" s="1"/>
      <c r="BJ14" s="1"/>
      <c r="BK14" s="1"/>
      <c r="BL14" s="1"/>
    </row>
    <row r="15" spans="1:64" ht="52.5" customHeight="1">
      <c r="A15" s="447" t="s">
        <v>48</v>
      </c>
      <c r="B15" s="448"/>
      <c r="C15" s="449"/>
      <c r="D15" s="171"/>
      <c r="E15" s="180"/>
      <c r="F15" s="309">
        <v>200000</v>
      </c>
      <c r="G15" s="309">
        <v>200000</v>
      </c>
      <c r="H15" s="309">
        <v>64900</v>
      </c>
      <c r="I15" s="309"/>
      <c r="J15" s="309"/>
      <c r="K15" s="309"/>
      <c r="L15" s="309">
        <v>135100</v>
      </c>
      <c r="M15" s="309"/>
      <c r="BI15" s="1"/>
      <c r="BJ15" s="1"/>
      <c r="BK15" s="1"/>
      <c r="BL15" s="1"/>
    </row>
    <row r="16" spans="1:64" ht="45" customHeight="1">
      <c r="A16" s="147" t="s">
        <v>356</v>
      </c>
      <c r="B16" s="148">
        <v>600</v>
      </c>
      <c r="C16" s="148">
        <v>60014</v>
      </c>
      <c r="D16" s="172"/>
      <c r="E16" s="178"/>
      <c r="F16" s="308">
        <v>200000</v>
      </c>
      <c r="G16" s="308">
        <v>200000</v>
      </c>
      <c r="H16" s="308">
        <v>64900</v>
      </c>
      <c r="I16" s="308"/>
      <c r="J16" s="308"/>
      <c r="K16" s="308"/>
      <c r="L16" s="308">
        <v>135100</v>
      </c>
      <c r="M16" s="308"/>
      <c r="BI16" s="1"/>
      <c r="BJ16" s="1"/>
      <c r="BK16" s="1"/>
      <c r="BL16" s="1"/>
    </row>
    <row r="17" spans="1:64" ht="37.5" customHeight="1">
      <c r="A17" s="443" t="s">
        <v>39</v>
      </c>
      <c r="B17" s="443"/>
      <c r="C17" s="443"/>
      <c r="D17" s="165">
        <f>SUM(D11,D13,D15,)</f>
        <v>23026</v>
      </c>
      <c r="E17" s="311"/>
      <c r="F17" s="165">
        <f>SUM(F11,F13,F15,)</f>
        <v>1223026</v>
      </c>
      <c r="G17" s="165">
        <f>SUM(G11,G13,G15,)</f>
        <v>223026</v>
      </c>
      <c r="H17" s="165">
        <f>SUM(H11,H13,H15,)</f>
        <v>64900</v>
      </c>
      <c r="I17" s="165">
        <f>SUM(I11,I13,I15,)</f>
        <v>0</v>
      </c>
      <c r="J17" s="310"/>
      <c r="K17" s="310"/>
      <c r="L17" s="165">
        <f>SUM(L11,L13,L15,)</f>
        <v>158126</v>
      </c>
      <c r="M17" s="165">
        <f>SUM(M11,M13,M15,)</f>
        <v>1000000</v>
      </c>
      <c r="BI17" s="1"/>
      <c r="BJ17" s="1"/>
      <c r="BK17" s="1"/>
      <c r="BL17" s="1"/>
    </row>
    <row r="19" ht="12.75">
      <c r="F19" s="115"/>
    </row>
  </sheetData>
  <sheetProtection/>
  <mergeCells count="19">
    <mergeCell ref="E7:E9"/>
    <mergeCell ref="F7:F9"/>
    <mergeCell ref="G8:G9"/>
    <mergeCell ref="H8:L8"/>
    <mergeCell ref="A6:L6"/>
    <mergeCell ref="K2:M2"/>
    <mergeCell ref="K3:M3"/>
    <mergeCell ref="K4:M4"/>
    <mergeCell ref="K5:M5"/>
    <mergeCell ref="A17:C17"/>
    <mergeCell ref="A11:C11"/>
    <mergeCell ref="A13:C13"/>
    <mergeCell ref="A15:C15"/>
    <mergeCell ref="M8:M9"/>
    <mergeCell ref="A7:A9"/>
    <mergeCell ref="B7:B9"/>
    <mergeCell ref="C7:C9"/>
    <mergeCell ref="D7:D9"/>
    <mergeCell ref="G7:M7"/>
  </mergeCells>
  <printOptions horizontalCentered="1"/>
  <pageMargins left="0.3937007874015748" right="0.1968503937007874" top="0.5118110236220472" bottom="0.3937007874015748" header="0.5118110236220472" footer="0.5118110236220472"/>
  <pageSetup horizontalDpi="300" verticalDpi="300"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P22"/>
  <sheetViews>
    <sheetView zoomScalePageLayoutView="0" workbookViewId="0" topLeftCell="A1">
      <selection activeCell="P12" sqref="P12:P13"/>
    </sheetView>
  </sheetViews>
  <sheetFormatPr defaultColWidth="9.00390625" defaultRowHeight="12.75"/>
  <cols>
    <col min="1" max="1" width="2.625" style="0" customWidth="1"/>
    <col min="2" max="2" width="12.125" style="0" customWidth="1"/>
    <col min="3" max="3" width="7.00390625" style="0" customWidth="1"/>
    <col min="4" max="4" width="9.75390625" style="0" customWidth="1"/>
    <col min="5" max="5" width="10.75390625" style="0" customWidth="1"/>
    <col min="6" max="6" width="14.125" style="0" customWidth="1"/>
    <col min="7" max="8" width="9.625" style="0" customWidth="1"/>
    <col min="9" max="9" width="9.875" style="0" customWidth="1"/>
    <col min="10" max="10" width="14.00390625" style="0" customWidth="1"/>
    <col min="11" max="11" width="8.375" style="0" customWidth="1"/>
    <col min="12" max="12" width="10.125" style="0" customWidth="1"/>
    <col min="13" max="13" width="11.375" style="0" customWidth="1"/>
  </cols>
  <sheetData>
    <row r="2" spans="11:15" ht="15.75">
      <c r="K2" s="432" t="s">
        <v>426</v>
      </c>
      <c r="L2" s="432"/>
      <c r="M2" s="432"/>
      <c r="N2" s="432"/>
      <c r="O2" s="432"/>
    </row>
    <row r="3" spans="11:15" ht="12.75">
      <c r="K3" s="432" t="s">
        <v>409</v>
      </c>
      <c r="L3" s="432"/>
      <c r="M3" s="432"/>
      <c r="N3" s="432"/>
      <c r="O3" s="432"/>
    </row>
    <row r="4" spans="11:15" ht="12.75">
      <c r="K4" s="432" t="s">
        <v>246</v>
      </c>
      <c r="L4" s="432"/>
      <c r="M4" s="432"/>
      <c r="N4" s="432"/>
      <c r="O4" s="432"/>
    </row>
    <row r="5" spans="11:15" ht="12.75">
      <c r="K5" s="432" t="s">
        <v>310</v>
      </c>
      <c r="L5" s="432"/>
      <c r="M5" s="432"/>
      <c r="N5" s="432"/>
      <c r="O5" s="432"/>
    </row>
    <row r="7" spans="1:13" ht="16.5">
      <c r="A7" s="455" t="s">
        <v>309</v>
      </c>
      <c r="B7" s="455"/>
      <c r="C7" s="455"/>
      <c r="D7" s="455"/>
      <c r="E7" s="455"/>
      <c r="F7" s="455"/>
      <c r="G7" s="455"/>
      <c r="H7" s="455"/>
      <c r="I7" s="455"/>
      <c r="J7" s="455"/>
      <c r="K7" s="455"/>
      <c r="L7" s="455"/>
      <c r="M7" s="455"/>
    </row>
    <row r="8" spans="1:13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4" t="s">
        <v>14</v>
      </c>
    </row>
    <row r="9" spans="1:13" ht="15" customHeight="1">
      <c r="A9" s="407" t="s">
        <v>17</v>
      </c>
      <c r="B9" s="399" t="s">
        <v>73</v>
      </c>
      <c r="C9" s="410" t="s">
        <v>1</v>
      </c>
      <c r="D9" s="450" t="s">
        <v>2</v>
      </c>
      <c r="E9" s="391" t="s">
        <v>74</v>
      </c>
      <c r="F9" s="456" t="s">
        <v>79</v>
      </c>
      <c r="G9" s="457"/>
      <c r="H9" s="457"/>
      <c r="I9" s="458"/>
      <c r="J9" s="456" t="s">
        <v>75</v>
      </c>
      <c r="K9" s="457"/>
      <c r="L9" s="458"/>
      <c r="M9" s="391" t="s">
        <v>76</v>
      </c>
    </row>
    <row r="10" spans="1:13" ht="25.5" customHeight="1">
      <c r="A10" s="407"/>
      <c r="B10" s="399"/>
      <c r="C10" s="410"/>
      <c r="D10" s="451"/>
      <c r="E10" s="391"/>
      <c r="F10" s="410" t="s">
        <v>77</v>
      </c>
      <c r="G10" s="462" t="s">
        <v>78</v>
      </c>
      <c r="H10" s="463"/>
      <c r="I10" s="464"/>
      <c r="J10" s="410" t="s">
        <v>77</v>
      </c>
      <c r="K10" s="462" t="s">
        <v>80</v>
      </c>
      <c r="L10" s="464"/>
      <c r="M10" s="391"/>
    </row>
    <row r="11" spans="1:13" ht="23.25" customHeight="1">
      <c r="A11" s="407"/>
      <c r="B11" s="399"/>
      <c r="C11" s="410"/>
      <c r="D11" s="451"/>
      <c r="E11" s="391"/>
      <c r="F11" s="410"/>
      <c r="G11" s="410" t="s">
        <v>81</v>
      </c>
      <c r="H11" s="410"/>
      <c r="I11" s="404" t="s">
        <v>82</v>
      </c>
      <c r="J11" s="410"/>
      <c r="K11" s="410" t="s">
        <v>83</v>
      </c>
      <c r="L11" s="391" t="s">
        <v>84</v>
      </c>
      <c r="M11" s="391"/>
    </row>
    <row r="12" spans="1:13" ht="35.25" customHeight="1">
      <c r="A12" s="407"/>
      <c r="B12" s="399"/>
      <c r="C12" s="410"/>
      <c r="D12" s="452"/>
      <c r="E12" s="391"/>
      <c r="F12" s="410"/>
      <c r="G12" s="20" t="s">
        <v>85</v>
      </c>
      <c r="H12" s="20" t="s">
        <v>86</v>
      </c>
      <c r="I12" s="465"/>
      <c r="J12" s="410"/>
      <c r="K12" s="410"/>
      <c r="L12" s="391"/>
      <c r="M12" s="391"/>
    </row>
    <row r="13" spans="1:13" ht="7.5" customHeight="1">
      <c r="A13" s="6">
        <v>1</v>
      </c>
      <c r="B13" s="6">
        <v>2</v>
      </c>
      <c r="C13" s="6">
        <v>3</v>
      </c>
      <c r="D13" s="6">
        <v>4</v>
      </c>
      <c r="E13" s="6">
        <v>5</v>
      </c>
      <c r="F13" s="6">
        <v>6</v>
      </c>
      <c r="G13" s="6">
        <v>7</v>
      </c>
      <c r="H13" s="6">
        <v>8</v>
      </c>
      <c r="I13" s="6">
        <v>9</v>
      </c>
      <c r="J13" s="6">
        <v>10</v>
      </c>
      <c r="K13" s="6">
        <v>11</v>
      </c>
      <c r="L13" s="6">
        <v>12</v>
      </c>
      <c r="M13" s="6">
        <v>13</v>
      </c>
    </row>
    <row r="14" spans="1:13" ht="30" customHeight="1">
      <c r="A14" s="254" t="s">
        <v>6</v>
      </c>
      <c r="B14" s="459" t="s">
        <v>287</v>
      </c>
      <c r="C14" s="251">
        <v>400</v>
      </c>
      <c r="D14" s="251">
        <v>40001</v>
      </c>
      <c r="E14" s="257"/>
      <c r="F14" s="258">
        <v>938195</v>
      </c>
      <c r="G14" s="257"/>
      <c r="H14" s="257"/>
      <c r="I14" s="257">
        <v>50000</v>
      </c>
      <c r="J14" s="258">
        <v>937089</v>
      </c>
      <c r="K14" s="257"/>
      <c r="L14" s="259">
        <v>62000</v>
      </c>
      <c r="M14" s="257"/>
    </row>
    <row r="15" spans="1:13" ht="30" customHeight="1">
      <c r="A15" s="255"/>
      <c r="B15" s="460"/>
      <c r="C15" s="246"/>
      <c r="D15" s="246">
        <v>40002</v>
      </c>
      <c r="E15" s="247">
        <v>442857</v>
      </c>
      <c r="F15" s="252">
        <v>3148782</v>
      </c>
      <c r="G15" s="247"/>
      <c r="H15" s="247"/>
      <c r="I15" s="247"/>
      <c r="J15" s="252">
        <v>3140955</v>
      </c>
      <c r="K15" s="247"/>
      <c r="L15" s="247">
        <v>30000</v>
      </c>
      <c r="M15" s="247">
        <v>467340</v>
      </c>
    </row>
    <row r="16" spans="1:13" ht="30" customHeight="1">
      <c r="A16" s="255"/>
      <c r="B16" s="460"/>
      <c r="C16" s="246">
        <v>700</v>
      </c>
      <c r="D16" s="246">
        <v>70001</v>
      </c>
      <c r="E16" s="247"/>
      <c r="F16" s="252">
        <v>310689</v>
      </c>
      <c r="G16" s="247"/>
      <c r="H16" s="247"/>
      <c r="I16" s="247">
        <v>10000</v>
      </c>
      <c r="J16" s="252">
        <v>310409</v>
      </c>
      <c r="K16" s="247"/>
      <c r="L16" s="247">
        <v>10000</v>
      </c>
      <c r="M16" s="247"/>
    </row>
    <row r="17" spans="1:13" ht="30" customHeight="1">
      <c r="A17" s="255"/>
      <c r="B17" s="460"/>
      <c r="C17" s="246">
        <v>710</v>
      </c>
      <c r="D17" s="246">
        <v>71095</v>
      </c>
      <c r="E17" s="247"/>
      <c r="F17" s="252">
        <v>1311155</v>
      </c>
      <c r="G17" s="247"/>
      <c r="H17" s="247"/>
      <c r="I17" s="247">
        <v>70000</v>
      </c>
      <c r="J17" s="252">
        <v>1289854</v>
      </c>
      <c r="K17" s="247"/>
      <c r="L17" s="247">
        <v>270000</v>
      </c>
      <c r="M17" s="247"/>
    </row>
    <row r="18" spans="1:13" ht="30" customHeight="1">
      <c r="A18" s="255"/>
      <c r="B18" s="460"/>
      <c r="C18" s="246">
        <v>900</v>
      </c>
      <c r="D18" s="246">
        <v>90001</v>
      </c>
      <c r="E18" s="247"/>
      <c r="F18" s="252">
        <v>1177973</v>
      </c>
      <c r="G18" s="247"/>
      <c r="H18" s="247"/>
      <c r="I18" s="247"/>
      <c r="J18" s="252">
        <v>1175663</v>
      </c>
      <c r="K18" s="247"/>
      <c r="L18" s="247">
        <v>25000</v>
      </c>
      <c r="M18" s="247"/>
    </row>
    <row r="19" spans="1:13" ht="30" customHeight="1">
      <c r="A19" s="255"/>
      <c r="B19" s="460"/>
      <c r="C19" s="245"/>
      <c r="D19" s="246">
        <v>90002</v>
      </c>
      <c r="E19" s="247"/>
      <c r="F19" s="252">
        <v>755172</v>
      </c>
      <c r="G19" s="247"/>
      <c r="H19" s="247"/>
      <c r="I19" s="247"/>
      <c r="J19" s="252">
        <v>763513</v>
      </c>
      <c r="K19" s="247"/>
      <c r="L19" s="247">
        <v>8000</v>
      </c>
      <c r="M19" s="247"/>
    </row>
    <row r="20" spans="1:13" ht="30" customHeight="1">
      <c r="A20" s="255"/>
      <c r="B20" s="460"/>
      <c r="C20" s="245"/>
      <c r="D20" s="246">
        <v>90003</v>
      </c>
      <c r="E20" s="247"/>
      <c r="F20" s="252">
        <v>919383</v>
      </c>
      <c r="G20" s="247">
        <v>417028</v>
      </c>
      <c r="H20" s="247">
        <v>29192</v>
      </c>
      <c r="I20" s="247"/>
      <c r="J20" s="252">
        <v>919383</v>
      </c>
      <c r="K20" s="247"/>
      <c r="L20" s="247"/>
      <c r="M20" s="247"/>
    </row>
    <row r="21" spans="1:16" ht="30" customHeight="1">
      <c r="A21" s="256"/>
      <c r="B21" s="461"/>
      <c r="C21" s="248"/>
      <c r="D21" s="249">
        <v>90004</v>
      </c>
      <c r="E21" s="250"/>
      <c r="F21" s="253">
        <v>153780</v>
      </c>
      <c r="G21" s="250">
        <v>143720</v>
      </c>
      <c r="H21" s="250">
        <v>10060</v>
      </c>
      <c r="I21" s="250"/>
      <c r="J21" s="253">
        <v>153780</v>
      </c>
      <c r="K21" s="250"/>
      <c r="L21" s="250"/>
      <c r="M21" s="250"/>
      <c r="P21" s="244"/>
    </row>
    <row r="22" spans="1:13" s="13" customFormat="1" ht="33.75" customHeight="1">
      <c r="A22" s="443" t="s">
        <v>39</v>
      </c>
      <c r="B22" s="443"/>
      <c r="C22" s="150"/>
      <c r="D22" s="150"/>
      <c r="E22" s="165">
        <f>SUM(E14:E21)</f>
        <v>442857</v>
      </c>
      <c r="F22" s="165">
        <f>SUM(F14:F21)</f>
        <v>8715129</v>
      </c>
      <c r="G22" s="165">
        <f>SUM(G20:G21)</f>
        <v>560748</v>
      </c>
      <c r="H22" s="165">
        <f>SUM(H14:H21)</f>
        <v>39252</v>
      </c>
      <c r="I22" s="165">
        <f>SUM(I14:I21)</f>
        <v>130000</v>
      </c>
      <c r="J22" s="165">
        <f>SUM(J14:J21)</f>
        <v>8690646</v>
      </c>
      <c r="K22" s="165"/>
      <c r="L22" s="165">
        <f>SUM(L14:L21)</f>
        <v>405000</v>
      </c>
      <c r="M22" s="165">
        <f>SUM(M14:M21)</f>
        <v>467340</v>
      </c>
    </row>
    <row r="23" ht="4.5" customHeight="1"/>
  </sheetData>
  <sheetProtection/>
  <mergeCells count="23">
    <mergeCell ref="M9:M12"/>
    <mergeCell ref="F10:F12"/>
    <mergeCell ref="G10:I10"/>
    <mergeCell ref="J10:J12"/>
    <mergeCell ref="K10:L10"/>
    <mergeCell ref="G11:H11"/>
    <mergeCell ref="I11:I12"/>
    <mergeCell ref="D9:D12"/>
    <mergeCell ref="E9:E12"/>
    <mergeCell ref="F9:I9"/>
    <mergeCell ref="A22:B22"/>
    <mergeCell ref="B14:B21"/>
    <mergeCell ref="J9:L9"/>
    <mergeCell ref="K2:O2"/>
    <mergeCell ref="K3:O3"/>
    <mergeCell ref="K4:O4"/>
    <mergeCell ref="K5:O5"/>
    <mergeCell ref="A7:M7"/>
    <mergeCell ref="K11:K12"/>
    <mergeCell ref="L11:L12"/>
    <mergeCell ref="A9:A12"/>
    <mergeCell ref="B9:B12"/>
    <mergeCell ref="C9:C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K15" sqref="K15"/>
    </sheetView>
  </sheetViews>
  <sheetFormatPr defaultColWidth="9.00390625" defaultRowHeight="12.75"/>
  <cols>
    <col min="1" max="1" width="4.125" style="0" customWidth="1"/>
    <col min="2" max="2" width="8.125" style="0" customWidth="1"/>
    <col min="3" max="3" width="10.00390625" style="0" customWidth="1"/>
    <col min="4" max="4" width="29.75390625" style="0" customWidth="1"/>
    <col min="5" max="5" width="25.125" style="0" customWidth="1"/>
    <col min="6" max="6" width="15.75390625" style="0" customWidth="1"/>
  </cols>
  <sheetData>
    <row r="2" spans="6:7" ht="15.75">
      <c r="F2" s="432" t="s">
        <v>427</v>
      </c>
      <c r="G2" s="432"/>
    </row>
    <row r="3" spans="6:7" ht="12.75">
      <c r="F3" s="432" t="s">
        <v>314</v>
      </c>
      <c r="G3" s="432"/>
    </row>
    <row r="4" spans="6:7" ht="12.75">
      <c r="F4" s="432" t="s">
        <v>246</v>
      </c>
      <c r="G4" s="432"/>
    </row>
    <row r="5" spans="6:7" ht="12.75">
      <c r="F5" s="432" t="s">
        <v>306</v>
      </c>
      <c r="G5" s="432"/>
    </row>
    <row r="7" spans="1:6" ht="19.5" customHeight="1">
      <c r="A7" s="435" t="s">
        <v>428</v>
      </c>
      <c r="B7" s="435"/>
      <c r="C7" s="435"/>
      <c r="D7" s="435"/>
      <c r="E7" s="435"/>
      <c r="F7" s="435"/>
    </row>
    <row r="8" spans="4:6" ht="19.5" customHeight="1">
      <c r="D8" s="17"/>
      <c r="E8" s="17"/>
      <c r="F8" s="17"/>
    </row>
    <row r="9" spans="4:6" ht="19.5" customHeight="1">
      <c r="D9" s="1"/>
      <c r="E9" s="1"/>
      <c r="F9" s="33" t="s">
        <v>14</v>
      </c>
    </row>
    <row r="10" spans="1:6" ht="19.5" customHeight="1">
      <c r="A10" s="407" t="s">
        <v>17</v>
      </c>
      <c r="B10" s="407" t="s">
        <v>1</v>
      </c>
      <c r="C10" s="407" t="s">
        <v>2</v>
      </c>
      <c r="D10" s="410" t="s">
        <v>89</v>
      </c>
      <c r="E10" s="410" t="s">
        <v>90</v>
      </c>
      <c r="F10" s="410" t="s">
        <v>91</v>
      </c>
    </row>
    <row r="11" spans="1:6" ht="19.5" customHeight="1">
      <c r="A11" s="407"/>
      <c r="B11" s="407"/>
      <c r="C11" s="407"/>
      <c r="D11" s="410"/>
      <c r="E11" s="410"/>
      <c r="F11" s="410"/>
    </row>
    <row r="12" spans="1:6" ht="19.5" customHeight="1">
      <c r="A12" s="407"/>
      <c r="B12" s="407"/>
      <c r="C12" s="407"/>
      <c r="D12" s="410"/>
      <c r="E12" s="410"/>
      <c r="F12" s="410"/>
    </row>
    <row r="13" spans="1:6" ht="7.5" customHeight="1">
      <c r="A13" s="6">
        <v>1</v>
      </c>
      <c r="B13" s="6">
        <v>2</v>
      </c>
      <c r="C13" s="6">
        <v>3</v>
      </c>
      <c r="D13" s="6">
        <v>4</v>
      </c>
      <c r="E13" s="6">
        <v>5</v>
      </c>
      <c r="F13" s="6">
        <v>6</v>
      </c>
    </row>
    <row r="14" spans="1:6" ht="51" customHeight="1">
      <c r="A14" s="116" t="s">
        <v>6</v>
      </c>
      <c r="B14" s="366">
        <v>900</v>
      </c>
      <c r="C14" s="366">
        <v>90003</v>
      </c>
      <c r="D14" s="181" t="s">
        <v>242</v>
      </c>
      <c r="E14" s="181" t="s">
        <v>243</v>
      </c>
      <c r="F14" s="313">
        <v>446220</v>
      </c>
    </row>
    <row r="15" spans="1:6" ht="49.5" customHeight="1">
      <c r="A15" s="116" t="s">
        <v>7</v>
      </c>
      <c r="B15" s="366">
        <v>900</v>
      </c>
      <c r="C15" s="366">
        <v>90004</v>
      </c>
      <c r="D15" s="181" t="s">
        <v>242</v>
      </c>
      <c r="E15" s="181" t="s">
        <v>244</v>
      </c>
      <c r="F15" s="313">
        <v>153780</v>
      </c>
    </row>
    <row r="16" spans="1:6" ht="30" customHeight="1">
      <c r="A16" s="34"/>
      <c r="B16" s="34"/>
      <c r="C16" s="34"/>
      <c r="D16" s="34"/>
      <c r="E16" s="34"/>
      <c r="F16" s="56"/>
    </row>
    <row r="17" spans="1:6" ht="30" customHeight="1">
      <c r="A17" s="34"/>
      <c r="B17" s="34"/>
      <c r="C17" s="34"/>
      <c r="D17" s="34"/>
      <c r="E17" s="34"/>
      <c r="F17" s="56"/>
    </row>
    <row r="18" spans="1:6" ht="30" customHeight="1">
      <c r="A18" s="35"/>
      <c r="B18" s="35"/>
      <c r="C18" s="35"/>
      <c r="D18" s="35"/>
      <c r="E18" s="35"/>
      <c r="F18" s="117"/>
    </row>
    <row r="19" spans="1:6" s="1" customFormat="1" ht="42.75" customHeight="1">
      <c r="A19" s="466" t="s">
        <v>39</v>
      </c>
      <c r="B19" s="467"/>
      <c r="C19" s="467"/>
      <c r="D19" s="468"/>
      <c r="E19" s="36"/>
      <c r="F19" s="313">
        <f>SUM(F14:F18)</f>
        <v>600000</v>
      </c>
    </row>
  </sheetData>
  <sheetProtection/>
  <mergeCells count="12">
    <mergeCell ref="A19:D19"/>
    <mergeCell ref="A7:F7"/>
    <mergeCell ref="A10:A12"/>
    <mergeCell ref="B10:B12"/>
    <mergeCell ref="C10:C12"/>
    <mergeCell ref="D10:D12"/>
    <mergeCell ref="E10:E12"/>
    <mergeCell ref="F10:F12"/>
    <mergeCell ref="F2:G2"/>
    <mergeCell ref="F3:G3"/>
    <mergeCell ref="F4:G4"/>
    <mergeCell ref="F5:G5"/>
  </mergeCells>
  <printOptions horizontalCentered="1"/>
  <pageMargins left="0.3937007874015748" right="0.3937007874015748" top="1.220472440944882" bottom="0.984251968503937" header="0.5118110236220472" footer="0.5118110236220472"/>
  <pageSetup horizontalDpi="600" verticalDpi="600" orientation="portrait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F15"/>
  <sheetViews>
    <sheetView zoomScalePageLayoutView="0" workbookViewId="0" topLeftCell="A1">
      <selection activeCell="G13" sqref="G13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3" width="9.875" style="1" customWidth="1"/>
    <col min="4" max="4" width="41.625" style="1" customWidth="1"/>
    <col min="5" max="5" width="22.375" style="1" customWidth="1"/>
    <col min="6" max="16384" width="9.125" style="1" customWidth="1"/>
  </cols>
  <sheetData>
    <row r="2" spans="5:6" ht="15.75">
      <c r="E2" s="432" t="s">
        <v>430</v>
      </c>
      <c r="F2" s="432"/>
    </row>
    <row r="3" spans="5:6" ht="12.75">
      <c r="E3" s="432" t="s">
        <v>321</v>
      </c>
      <c r="F3" s="432"/>
    </row>
    <row r="4" spans="5:6" ht="12.75">
      <c r="E4" s="432" t="s">
        <v>246</v>
      </c>
      <c r="F4" s="432"/>
    </row>
    <row r="5" spans="5:6" ht="12.75">
      <c r="E5" s="432" t="s">
        <v>306</v>
      </c>
      <c r="F5" s="432"/>
    </row>
    <row r="7" spans="1:5" ht="19.5" customHeight="1">
      <c r="A7" s="469" t="s">
        <v>429</v>
      </c>
      <c r="B7" s="469"/>
      <c r="C7" s="469"/>
      <c r="D7" s="469"/>
      <c r="E7" s="469"/>
    </row>
    <row r="8" spans="4:5" ht="19.5" customHeight="1">
      <c r="D8" s="17"/>
      <c r="E8" s="17"/>
    </row>
    <row r="9" ht="19.5" customHeight="1">
      <c r="E9" s="33" t="s">
        <v>14</v>
      </c>
    </row>
    <row r="10" spans="1:5" ht="55.5" customHeight="1">
      <c r="A10" s="18" t="s">
        <v>17</v>
      </c>
      <c r="B10" s="18" t="s">
        <v>1</v>
      </c>
      <c r="C10" s="18" t="s">
        <v>2</v>
      </c>
      <c r="D10" s="18" t="s">
        <v>92</v>
      </c>
      <c r="E10" s="18" t="s">
        <v>93</v>
      </c>
    </row>
    <row r="11" spans="1:5" ht="7.5" customHeight="1">
      <c r="A11" s="6">
        <v>1</v>
      </c>
      <c r="B11" s="6">
        <v>2</v>
      </c>
      <c r="C11" s="6">
        <v>3</v>
      </c>
      <c r="D11" s="6">
        <v>4</v>
      </c>
      <c r="E11" s="6">
        <v>5</v>
      </c>
    </row>
    <row r="12" spans="1:5" ht="50.25" customHeight="1">
      <c r="A12" s="174" t="s">
        <v>6</v>
      </c>
      <c r="B12" s="62">
        <v>921</v>
      </c>
      <c r="C12" s="62">
        <v>92109</v>
      </c>
      <c r="D12" s="36" t="s">
        <v>241</v>
      </c>
      <c r="E12" s="313">
        <v>710400</v>
      </c>
    </row>
    <row r="13" spans="1:6" ht="57.75" customHeight="1">
      <c r="A13" s="36">
        <v>2</v>
      </c>
      <c r="B13" s="62">
        <v>921</v>
      </c>
      <c r="C13" s="62">
        <v>92116</v>
      </c>
      <c r="D13" s="36" t="s">
        <v>225</v>
      </c>
      <c r="E13" s="331">
        <v>228000</v>
      </c>
      <c r="F13" s="332"/>
    </row>
    <row r="14" spans="1:6" ht="57" customHeight="1">
      <c r="A14" s="38">
        <v>3</v>
      </c>
      <c r="B14" s="66">
        <v>921</v>
      </c>
      <c r="C14" s="66">
        <v>92195</v>
      </c>
      <c r="D14" s="36" t="s">
        <v>241</v>
      </c>
      <c r="E14" s="331">
        <v>58500</v>
      </c>
      <c r="F14" s="333"/>
    </row>
    <row r="15" spans="1:5" ht="43.5" customHeight="1">
      <c r="A15" s="466" t="s">
        <v>39</v>
      </c>
      <c r="B15" s="467"/>
      <c r="C15" s="467"/>
      <c r="D15" s="468"/>
      <c r="E15" s="314">
        <f>SUM(E12:E14)</f>
        <v>996900</v>
      </c>
    </row>
  </sheetData>
  <sheetProtection/>
  <mergeCells count="6">
    <mergeCell ref="A7:E7"/>
    <mergeCell ref="A15:D15"/>
    <mergeCell ref="E2:F2"/>
    <mergeCell ref="E3:F3"/>
    <mergeCell ref="E4:F4"/>
    <mergeCell ref="E5:F5"/>
  </mergeCells>
  <printOptions horizontalCentered="1"/>
  <pageMargins left="0.5511811023622047" right="0.5118110236220472" top="0.8267716535433072" bottom="0.984251968503937" header="0.5118110236220472" footer="0.5118110236220472"/>
  <pageSetup horizontalDpi="600" verticalDpi="600" orientation="portrait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H12" sqref="H12"/>
    </sheetView>
  </sheetViews>
  <sheetFormatPr defaultColWidth="9.00390625" defaultRowHeight="12.75"/>
  <cols>
    <col min="1" max="1" width="3.25390625" style="0" customWidth="1"/>
    <col min="2" max="2" width="5.75390625" style="0" customWidth="1"/>
    <col min="3" max="3" width="7.125" style="0" customWidth="1"/>
    <col min="4" max="4" width="40.25390625" style="0" customWidth="1"/>
    <col min="5" max="5" width="15.75390625" style="0" customWidth="1"/>
    <col min="6" max="6" width="15.00390625" style="0" customWidth="1"/>
  </cols>
  <sheetData>
    <row r="1" spans="5:6" ht="15">
      <c r="E1" s="471" t="s">
        <v>431</v>
      </c>
      <c r="F1" s="471"/>
    </row>
    <row r="2" spans="5:6" ht="12.75">
      <c r="E2" s="471" t="s">
        <v>305</v>
      </c>
      <c r="F2" s="471"/>
    </row>
    <row r="3" spans="5:6" ht="12.75">
      <c r="E3" s="471" t="s">
        <v>246</v>
      </c>
      <c r="F3" s="471"/>
    </row>
    <row r="4" spans="5:6" ht="12.75">
      <c r="E4" s="471" t="s">
        <v>306</v>
      </c>
      <c r="F4" s="471"/>
    </row>
    <row r="5" spans="1:5" ht="36" customHeight="1">
      <c r="A5" s="472" t="s">
        <v>150</v>
      </c>
      <c r="B5" s="472"/>
      <c r="C5" s="472"/>
      <c r="D5" s="472"/>
      <c r="E5" s="472"/>
    </row>
    <row r="6" spans="4:5" ht="12" customHeight="1">
      <c r="D6" s="1"/>
      <c r="E6" s="4" t="s">
        <v>14</v>
      </c>
    </row>
    <row r="7" spans="1:6" ht="45.75" customHeight="1">
      <c r="A7" s="18" t="s">
        <v>17</v>
      </c>
      <c r="B7" s="18" t="s">
        <v>1</v>
      </c>
      <c r="C7" s="18" t="s">
        <v>2</v>
      </c>
      <c r="D7" s="18" t="s">
        <v>15</v>
      </c>
      <c r="E7" s="5" t="s">
        <v>149</v>
      </c>
      <c r="F7" s="18" t="s">
        <v>93</v>
      </c>
    </row>
    <row r="8" spans="1:6" s="55" customFormat="1" ht="7.5" customHeight="1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5</v>
      </c>
    </row>
    <row r="9" spans="1:6" s="55" customFormat="1" ht="54" customHeight="1">
      <c r="A9" s="62">
        <v>1</v>
      </c>
      <c r="B9" s="182">
        <v>400</v>
      </c>
      <c r="C9" s="182">
        <v>40001</v>
      </c>
      <c r="D9" s="47" t="s">
        <v>343</v>
      </c>
      <c r="E9" s="183" t="s">
        <v>248</v>
      </c>
      <c r="F9" s="184">
        <v>50000</v>
      </c>
    </row>
    <row r="10" spans="1:6" s="55" customFormat="1" ht="53.25" customHeight="1">
      <c r="A10" s="62">
        <v>2</v>
      </c>
      <c r="B10" s="182">
        <v>700</v>
      </c>
      <c r="C10" s="182">
        <v>70001</v>
      </c>
      <c r="D10" s="47" t="s">
        <v>367</v>
      </c>
      <c r="E10" s="183" t="s">
        <v>248</v>
      </c>
      <c r="F10" s="184">
        <v>10000</v>
      </c>
    </row>
    <row r="11" spans="1:6" s="55" customFormat="1" ht="71.25" customHeight="1">
      <c r="A11" s="62">
        <v>3</v>
      </c>
      <c r="B11" s="182">
        <v>710</v>
      </c>
      <c r="C11" s="182">
        <v>71095</v>
      </c>
      <c r="D11" s="47" t="s">
        <v>368</v>
      </c>
      <c r="E11" s="183" t="s">
        <v>248</v>
      </c>
      <c r="F11" s="184">
        <v>70000</v>
      </c>
    </row>
    <row r="12" spans="1:6" ht="57.75" customHeight="1">
      <c r="A12" s="116">
        <v>4</v>
      </c>
      <c r="B12" s="182">
        <v>851</v>
      </c>
      <c r="C12" s="182">
        <v>85154</v>
      </c>
      <c r="D12" s="141" t="s">
        <v>238</v>
      </c>
      <c r="E12" s="141" t="s">
        <v>239</v>
      </c>
      <c r="F12" s="184">
        <v>73680</v>
      </c>
    </row>
    <row r="13" spans="1:6" ht="58.5" customHeight="1">
      <c r="A13" s="116">
        <v>5</v>
      </c>
      <c r="B13" s="62">
        <v>926</v>
      </c>
      <c r="C13" s="62">
        <v>92605</v>
      </c>
      <c r="D13" s="181" t="s">
        <v>240</v>
      </c>
      <c r="E13" s="181" t="s">
        <v>239</v>
      </c>
      <c r="F13" s="184">
        <v>46320</v>
      </c>
    </row>
    <row r="14" spans="1:6" ht="41.25" customHeight="1">
      <c r="A14" s="466" t="s">
        <v>39</v>
      </c>
      <c r="B14" s="467"/>
      <c r="C14" s="467"/>
      <c r="D14" s="468"/>
      <c r="E14" s="36"/>
      <c r="F14" s="205">
        <f>SUM(F9:F13)</f>
        <v>250000</v>
      </c>
    </row>
    <row r="15" spans="1:6" s="57" customFormat="1" ht="13.5" customHeight="1">
      <c r="A15" s="470" t="s">
        <v>274</v>
      </c>
      <c r="B15" s="470"/>
      <c r="C15" s="470"/>
      <c r="D15" s="470"/>
      <c r="E15" s="470"/>
      <c r="F15" s="470"/>
    </row>
    <row r="16" spans="1:6" s="58" customFormat="1" ht="12.75">
      <c r="A16" s="194" t="s">
        <v>410</v>
      </c>
      <c r="B16" s="194"/>
      <c r="C16" s="194"/>
      <c r="D16" s="194"/>
      <c r="E16" s="194"/>
      <c r="F16" s="194"/>
    </row>
    <row r="17" spans="1:6" ht="12.75">
      <c r="A17" s="195" t="s">
        <v>271</v>
      </c>
      <c r="B17" s="195"/>
      <c r="C17" s="195"/>
      <c r="D17" s="195"/>
      <c r="E17" s="195"/>
      <c r="F17" s="195"/>
    </row>
  </sheetData>
  <sheetProtection/>
  <mergeCells count="7">
    <mergeCell ref="A15:F15"/>
    <mergeCell ref="E1:F1"/>
    <mergeCell ref="E2:F2"/>
    <mergeCell ref="E3:F3"/>
    <mergeCell ref="E4:F4"/>
    <mergeCell ref="A5:E5"/>
    <mergeCell ref="A14:D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22">
      <selection activeCell="K15" sqref="K15"/>
    </sheetView>
  </sheetViews>
  <sheetFormatPr defaultColWidth="9.00390625" defaultRowHeight="12.75"/>
  <cols>
    <col min="1" max="1" width="5.25390625" style="1" bestFit="1" customWidth="1"/>
    <col min="2" max="2" width="5.25390625" style="1" customWidth="1"/>
    <col min="3" max="3" width="8.875" style="1" bestFit="1" customWidth="1"/>
    <col min="4" max="4" width="8.875" style="1" customWidth="1"/>
    <col min="5" max="5" width="47.375" style="1" customWidth="1"/>
    <col min="6" max="6" width="17.75390625" style="1" customWidth="1"/>
    <col min="7" max="16384" width="9.125" style="1" customWidth="1"/>
  </cols>
  <sheetData>
    <row r="2" spans="6:7" ht="15">
      <c r="F2" s="471" t="s">
        <v>432</v>
      </c>
      <c r="G2" s="471"/>
    </row>
    <row r="3" spans="6:7" ht="12.75">
      <c r="F3" s="471" t="s">
        <v>409</v>
      </c>
      <c r="G3" s="471"/>
    </row>
    <row r="4" spans="6:7" ht="12.75">
      <c r="F4" s="471" t="s">
        <v>246</v>
      </c>
      <c r="G4" s="471"/>
    </row>
    <row r="5" spans="6:7" ht="12.75">
      <c r="F5" s="471" t="s">
        <v>306</v>
      </c>
      <c r="G5" s="471"/>
    </row>
    <row r="7" spans="6:10" ht="9" customHeight="1">
      <c r="F7" s="432"/>
      <c r="G7" s="432"/>
      <c r="H7" s="432"/>
      <c r="I7" s="432"/>
      <c r="J7" s="432"/>
    </row>
    <row r="8" spans="1:13" ht="19.5" customHeight="1">
      <c r="A8" s="473" t="s">
        <v>366</v>
      </c>
      <c r="B8" s="473"/>
      <c r="C8" s="473"/>
      <c r="D8" s="473"/>
      <c r="E8" s="473"/>
      <c r="F8" s="473"/>
      <c r="G8" s="17"/>
      <c r="H8" s="17"/>
      <c r="I8" s="17"/>
      <c r="J8" s="17"/>
      <c r="K8" s="17"/>
      <c r="L8" s="17"/>
      <c r="M8" s="17"/>
    </row>
    <row r="9" ht="12.75">
      <c r="F9" s="4" t="s">
        <v>14</v>
      </c>
    </row>
    <row r="10" spans="1:13" ht="47.25" customHeight="1">
      <c r="A10" s="18" t="s">
        <v>17</v>
      </c>
      <c r="B10" s="18" t="s">
        <v>1</v>
      </c>
      <c r="C10" s="18" t="s">
        <v>2</v>
      </c>
      <c r="D10" s="18" t="s">
        <v>299</v>
      </c>
      <c r="E10" s="18" t="s">
        <v>73</v>
      </c>
      <c r="F10" s="18" t="s">
        <v>87</v>
      </c>
      <c r="G10" s="30"/>
      <c r="H10" s="30"/>
      <c r="I10" s="30"/>
      <c r="K10" s="30"/>
      <c r="L10" s="31"/>
      <c r="M10" s="31"/>
    </row>
    <row r="11" spans="1:13" ht="33" customHeight="1">
      <c r="A11" s="32" t="s">
        <v>411</v>
      </c>
      <c r="B11" s="32">
        <v>900</v>
      </c>
      <c r="C11" s="32">
        <v>90011</v>
      </c>
      <c r="D11" s="32"/>
      <c r="E11" s="19" t="s">
        <v>88</v>
      </c>
      <c r="F11" s="32"/>
      <c r="G11" s="30"/>
      <c r="H11" s="30"/>
      <c r="I11" s="30"/>
      <c r="J11" s="30"/>
      <c r="K11" s="30"/>
      <c r="L11" s="31"/>
      <c r="M11" s="31"/>
    </row>
    <row r="12" spans="1:13" ht="33.75" customHeight="1">
      <c r="A12" s="302"/>
      <c r="B12" s="302"/>
      <c r="C12" s="302"/>
      <c r="D12" s="32"/>
      <c r="E12" s="207" t="s">
        <v>74</v>
      </c>
      <c r="F12" s="208">
        <v>6000</v>
      </c>
      <c r="G12" s="30"/>
      <c r="H12" s="30"/>
      <c r="I12" s="30"/>
      <c r="J12" s="30"/>
      <c r="K12" s="30"/>
      <c r="L12" s="31"/>
      <c r="M12" s="31"/>
    </row>
    <row r="13" spans="1:13" ht="29.25" customHeight="1">
      <c r="A13" s="62"/>
      <c r="B13" s="62"/>
      <c r="C13" s="62"/>
      <c r="D13" s="62"/>
      <c r="E13" s="295" t="s">
        <v>79</v>
      </c>
      <c r="F13" s="167">
        <v>115000</v>
      </c>
      <c r="G13" s="30"/>
      <c r="H13" s="30"/>
      <c r="I13" s="30"/>
      <c r="J13" s="30"/>
      <c r="K13" s="30"/>
      <c r="L13" s="31"/>
      <c r="M13" s="31"/>
    </row>
    <row r="14" spans="1:13" ht="18" customHeight="1">
      <c r="A14" s="297"/>
      <c r="B14" s="297"/>
      <c r="C14" s="297"/>
      <c r="D14" s="120">
        <v>2960</v>
      </c>
      <c r="E14" s="124" t="s">
        <v>302</v>
      </c>
      <c r="F14" s="122"/>
      <c r="G14" s="30"/>
      <c r="H14" s="30"/>
      <c r="I14" s="30"/>
      <c r="J14" s="30"/>
      <c r="K14" s="30"/>
      <c r="L14" s="31"/>
      <c r="M14" s="31"/>
    </row>
    <row r="15" spans="1:13" ht="29.25" customHeight="1">
      <c r="A15" s="109"/>
      <c r="B15" s="62"/>
      <c r="C15" s="62"/>
      <c r="D15" s="62"/>
      <c r="E15" s="295" t="s">
        <v>75</v>
      </c>
      <c r="F15" s="167">
        <v>121000</v>
      </c>
      <c r="G15" s="30"/>
      <c r="H15" s="30"/>
      <c r="I15" s="30"/>
      <c r="J15" s="30"/>
      <c r="K15" s="30"/>
      <c r="L15" s="31"/>
      <c r="M15" s="31"/>
    </row>
    <row r="16" spans="1:13" ht="29.25" customHeight="1">
      <c r="A16" s="299"/>
      <c r="B16" s="299"/>
      <c r="C16" s="299"/>
      <c r="D16" s="120">
        <v>4210</v>
      </c>
      <c r="E16" s="298" t="s">
        <v>300</v>
      </c>
      <c r="F16" s="125">
        <v>6000</v>
      </c>
      <c r="G16" s="30"/>
      <c r="H16" s="30"/>
      <c r="I16" s="30"/>
      <c r="J16" s="30"/>
      <c r="K16" s="30"/>
      <c r="L16" s="31"/>
      <c r="M16" s="31"/>
    </row>
    <row r="17" spans="1:13" ht="21.75" customHeight="1">
      <c r="A17" s="300"/>
      <c r="B17" s="300"/>
      <c r="C17" s="300"/>
      <c r="D17" s="302"/>
      <c r="E17" s="123" t="s">
        <v>259</v>
      </c>
      <c r="F17" s="121"/>
      <c r="G17" s="30"/>
      <c r="H17" s="30"/>
      <c r="I17" s="30"/>
      <c r="J17" s="30"/>
      <c r="K17" s="30"/>
      <c r="L17" s="31"/>
      <c r="M17" s="31"/>
    </row>
    <row r="18" spans="1:13" ht="27" customHeight="1">
      <c r="A18" s="300"/>
      <c r="B18" s="300"/>
      <c r="C18" s="300"/>
      <c r="D18" s="301"/>
      <c r="E18" s="123" t="s">
        <v>268</v>
      </c>
      <c r="F18" s="121"/>
      <c r="G18" s="30"/>
      <c r="H18" s="30"/>
      <c r="I18" s="30"/>
      <c r="J18" s="30"/>
      <c r="K18" s="30"/>
      <c r="L18" s="31"/>
      <c r="M18" s="31"/>
    </row>
    <row r="19" spans="1:13" ht="27" customHeight="1">
      <c r="A19" s="300"/>
      <c r="B19" s="300"/>
      <c r="C19" s="300"/>
      <c r="D19" s="182">
        <v>4300</v>
      </c>
      <c r="E19" s="36" t="s">
        <v>301</v>
      </c>
      <c r="F19" s="146">
        <v>80000</v>
      </c>
      <c r="G19" s="30"/>
      <c r="H19" s="30"/>
      <c r="I19" s="30"/>
      <c r="J19" s="30"/>
      <c r="K19" s="30"/>
      <c r="L19" s="31"/>
      <c r="M19" s="31"/>
    </row>
    <row r="20" spans="1:13" ht="20.25" customHeight="1">
      <c r="A20" s="300"/>
      <c r="B20" s="300"/>
      <c r="C20" s="300"/>
      <c r="D20" s="32"/>
      <c r="E20" s="145" t="s">
        <v>260</v>
      </c>
      <c r="F20" s="146"/>
      <c r="G20" s="30"/>
      <c r="H20" s="30"/>
      <c r="I20" s="30"/>
      <c r="J20" s="30"/>
      <c r="K20" s="30"/>
      <c r="L20" s="31"/>
      <c r="M20" s="31"/>
    </row>
    <row r="21" spans="1:13" ht="27" customHeight="1">
      <c r="A21" s="300"/>
      <c r="B21" s="300"/>
      <c r="C21" s="300"/>
      <c r="D21" s="32"/>
      <c r="E21" s="123" t="s">
        <v>269</v>
      </c>
      <c r="F21" s="121"/>
      <c r="G21" s="30"/>
      <c r="H21" s="30"/>
      <c r="I21" s="30"/>
      <c r="J21" s="30"/>
      <c r="K21" s="30"/>
      <c r="L21" s="31"/>
      <c r="M21" s="31"/>
    </row>
    <row r="22" spans="1:13" ht="19.5" customHeight="1">
      <c r="A22" s="300"/>
      <c r="B22" s="300"/>
      <c r="C22" s="300"/>
      <c r="D22" s="32"/>
      <c r="E22" s="145" t="s">
        <v>262</v>
      </c>
      <c r="F22" s="121"/>
      <c r="G22" s="30"/>
      <c r="H22" s="30"/>
      <c r="I22" s="30"/>
      <c r="J22" s="30"/>
      <c r="K22" s="30"/>
      <c r="L22" s="31"/>
      <c r="M22" s="31"/>
    </row>
    <row r="23" spans="1:13" ht="18" customHeight="1">
      <c r="A23" s="300"/>
      <c r="B23" s="300"/>
      <c r="C23" s="300"/>
      <c r="D23" s="32"/>
      <c r="E23" s="145" t="s">
        <v>315</v>
      </c>
      <c r="F23" s="121"/>
      <c r="G23" s="30"/>
      <c r="H23" s="30"/>
      <c r="I23" s="30"/>
      <c r="J23" s="30"/>
      <c r="K23" s="30"/>
      <c r="L23" s="31"/>
      <c r="M23" s="31"/>
    </row>
    <row r="24" spans="1:13" ht="39.75" customHeight="1">
      <c r="A24" s="300"/>
      <c r="B24" s="300"/>
      <c r="C24" s="300"/>
      <c r="D24" s="32"/>
      <c r="E24" s="206" t="s">
        <v>261</v>
      </c>
      <c r="F24" s="121"/>
      <c r="G24" s="30"/>
      <c r="H24" s="30"/>
      <c r="I24" s="30"/>
      <c r="J24" s="30"/>
      <c r="K24" s="30"/>
      <c r="L24" s="31"/>
      <c r="M24" s="31"/>
    </row>
    <row r="25" spans="1:13" ht="31.5" customHeight="1">
      <c r="A25" s="300"/>
      <c r="B25" s="300"/>
      <c r="C25" s="300"/>
      <c r="D25" s="32"/>
      <c r="E25" s="123" t="s">
        <v>276</v>
      </c>
      <c r="F25" s="121"/>
      <c r="G25" s="30"/>
      <c r="H25" s="30"/>
      <c r="I25" s="30"/>
      <c r="J25" s="30"/>
      <c r="K25" s="30"/>
      <c r="L25" s="31"/>
      <c r="M25" s="31"/>
    </row>
    <row r="26" spans="1:13" ht="23.25" customHeight="1">
      <c r="A26" s="300"/>
      <c r="B26" s="300"/>
      <c r="C26" s="300"/>
      <c r="D26" s="32"/>
      <c r="E26" s="303" t="s">
        <v>277</v>
      </c>
      <c r="F26" s="121"/>
      <c r="G26" s="30"/>
      <c r="H26" s="30"/>
      <c r="I26" s="30"/>
      <c r="J26" s="30"/>
      <c r="K26" s="30"/>
      <c r="L26" s="31"/>
      <c r="M26" s="31"/>
    </row>
    <row r="27" spans="1:13" ht="23.25" customHeight="1">
      <c r="A27" s="300"/>
      <c r="B27" s="300"/>
      <c r="C27" s="300"/>
      <c r="D27" s="32">
        <v>6110</v>
      </c>
      <c r="E27" s="183" t="s">
        <v>353</v>
      </c>
      <c r="F27" s="146">
        <v>35000</v>
      </c>
      <c r="G27" s="30"/>
      <c r="H27" s="30"/>
      <c r="I27" s="30"/>
      <c r="J27" s="30"/>
      <c r="K27" s="30"/>
      <c r="L27" s="31"/>
      <c r="M27" s="31"/>
    </row>
    <row r="28" spans="1:13" ht="30" customHeight="1">
      <c r="A28" s="300"/>
      <c r="B28" s="300"/>
      <c r="C28" s="300"/>
      <c r="D28" s="32"/>
      <c r="E28" s="325" t="s">
        <v>354</v>
      </c>
      <c r="F28" s="121"/>
      <c r="G28" s="30"/>
      <c r="H28" s="30"/>
      <c r="I28" s="30"/>
      <c r="J28" s="30"/>
      <c r="K28" s="30"/>
      <c r="L28" s="31"/>
      <c r="M28" s="31"/>
    </row>
    <row r="29" spans="1:13" ht="32.25" customHeight="1">
      <c r="A29" s="300"/>
      <c r="B29" s="300"/>
      <c r="C29" s="300"/>
      <c r="D29" s="32"/>
      <c r="E29" s="325" t="s">
        <v>355</v>
      </c>
      <c r="F29" s="121"/>
      <c r="G29" s="30"/>
      <c r="H29" s="30"/>
      <c r="I29" s="30"/>
      <c r="J29" s="30"/>
      <c r="K29" s="30"/>
      <c r="L29" s="31"/>
      <c r="M29" s="31"/>
    </row>
    <row r="30" spans="1:13" ht="32.25" customHeight="1">
      <c r="A30" s="32"/>
      <c r="B30" s="32"/>
      <c r="C30" s="32"/>
      <c r="D30" s="32"/>
      <c r="E30" s="207" t="s">
        <v>76</v>
      </c>
      <c r="F30" s="208">
        <v>0</v>
      </c>
      <c r="G30" s="30"/>
      <c r="H30" s="30"/>
      <c r="I30" s="30"/>
      <c r="J30" s="30"/>
      <c r="K30" s="30"/>
      <c r="L30" s="31"/>
      <c r="M30" s="31"/>
    </row>
    <row r="31" spans="1:13" ht="15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1"/>
      <c r="M31" s="31"/>
    </row>
    <row r="32" spans="1:13" ht="15">
      <c r="A32" s="31"/>
      <c r="B32" s="31"/>
      <c r="C32" s="31"/>
      <c r="D32" s="31"/>
      <c r="E32" s="31"/>
      <c r="F32" s="31"/>
      <c r="G32" s="31"/>
      <c r="H32" s="31"/>
      <c r="I32" s="31"/>
      <c r="J32" s="30"/>
      <c r="K32" s="31"/>
      <c r="L32" s="31"/>
      <c r="M32" s="31"/>
    </row>
    <row r="33" spans="1:13" ht="15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</row>
    <row r="34" spans="1:13" ht="15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</row>
    <row r="35" spans="1:13" ht="15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</row>
    <row r="36" ht="15">
      <c r="J36" s="31"/>
    </row>
  </sheetData>
  <sheetProtection/>
  <mergeCells count="6">
    <mergeCell ref="F7:J7"/>
    <mergeCell ref="A8:F8"/>
    <mergeCell ref="F2:G2"/>
    <mergeCell ref="F3:G3"/>
    <mergeCell ref="F4:G4"/>
    <mergeCell ref="F5:G5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99"/>
  <sheetViews>
    <sheetView zoomScalePageLayoutView="0" workbookViewId="0" topLeftCell="A1">
      <selection activeCell="I12" sqref="I12"/>
    </sheetView>
  </sheetViews>
  <sheetFormatPr defaultColWidth="9.00390625" defaultRowHeight="12.75"/>
  <cols>
    <col min="1" max="1" width="3.00390625" style="54" customWidth="1"/>
    <col min="2" max="2" width="31.375" style="0" customWidth="1"/>
    <col min="3" max="5" width="12.375" style="0" customWidth="1"/>
    <col min="6" max="6" width="12.875" style="0" customWidth="1"/>
    <col min="7" max="7" width="12.375" style="0" customWidth="1"/>
    <col min="8" max="17" width="12.25390625" style="0" customWidth="1"/>
    <col min="18" max="18" width="13.00390625" style="0" customWidth="1"/>
    <col min="19" max="19" width="15.00390625" style="0" customWidth="1"/>
  </cols>
  <sheetData>
    <row r="1" spans="1:18" ht="24" customHeight="1">
      <c r="A1" s="54" t="s">
        <v>249</v>
      </c>
      <c r="C1" s="151" t="s">
        <v>369</v>
      </c>
      <c r="D1" s="151"/>
      <c r="E1" s="151"/>
      <c r="F1" s="151"/>
      <c r="G1" s="151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</row>
    <row r="2" spans="1:18" ht="12.75" customHeight="1">
      <c r="A2" s="477" t="s">
        <v>53</v>
      </c>
      <c r="B2" s="477" t="s">
        <v>73</v>
      </c>
      <c r="C2" s="478" t="s">
        <v>412</v>
      </c>
      <c r="D2" s="479"/>
      <c r="E2" s="480" t="s">
        <v>434</v>
      </c>
      <c r="F2" s="481"/>
      <c r="G2" s="481"/>
      <c r="H2" s="481"/>
      <c r="I2" s="481"/>
      <c r="J2" s="481"/>
      <c r="K2" s="481"/>
      <c r="L2" s="481"/>
      <c r="M2" s="481"/>
      <c r="N2" s="481"/>
      <c r="O2" s="481"/>
      <c r="P2" s="481"/>
      <c r="Q2" s="481"/>
      <c r="R2" s="481"/>
    </row>
    <row r="3" spans="1:18" ht="23.25" customHeight="1">
      <c r="A3" s="477"/>
      <c r="B3" s="477"/>
      <c r="C3" s="42" t="s">
        <v>250</v>
      </c>
      <c r="D3" s="42" t="s">
        <v>327</v>
      </c>
      <c r="E3" s="341" t="s">
        <v>251</v>
      </c>
      <c r="F3" s="42" t="s">
        <v>44</v>
      </c>
      <c r="G3" s="42" t="s">
        <v>51</v>
      </c>
      <c r="H3" s="42" t="s">
        <v>252</v>
      </c>
      <c r="I3" s="42" t="s">
        <v>328</v>
      </c>
      <c r="J3" s="42" t="s">
        <v>329</v>
      </c>
      <c r="K3" s="42" t="s">
        <v>330</v>
      </c>
      <c r="L3" s="42" t="s">
        <v>357</v>
      </c>
      <c r="M3" s="42" t="s">
        <v>358</v>
      </c>
      <c r="N3" s="42" t="s">
        <v>359</v>
      </c>
      <c r="O3" s="42" t="s">
        <v>360</v>
      </c>
      <c r="P3" s="42" t="s">
        <v>361</v>
      </c>
      <c r="Q3" s="42" t="s">
        <v>362</v>
      </c>
      <c r="R3" s="42" t="s">
        <v>363</v>
      </c>
    </row>
    <row r="4" spans="1:18" ht="9.75" customHeight="1">
      <c r="A4" s="43">
        <v>1</v>
      </c>
      <c r="B4" s="43">
        <v>2</v>
      </c>
      <c r="C4" s="43">
        <v>5</v>
      </c>
      <c r="D4" s="43"/>
      <c r="E4" s="342">
        <v>7</v>
      </c>
      <c r="F4" s="43">
        <v>8</v>
      </c>
      <c r="G4" s="43">
        <v>9</v>
      </c>
      <c r="H4" s="43">
        <v>10</v>
      </c>
      <c r="I4" s="43">
        <v>11</v>
      </c>
      <c r="J4" s="43">
        <v>12</v>
      </c>
      <c r="K4" s="43">
        <v>13</v>
      </c>
      <c r="L4" s="43">
        <v>14</v>
      </c>
      <c r="M4" s="43">
        <v>15</v>
      </c>
      <c r="N4" s="43">
        <v>16</v>
      </c>
      <c r="O4" s="43">
        <v>17</v>
      </c>
      <c r="P4" s="43">
        <v>18</v>
      </c>
      <c r="Q4" s="43">
        <v>19</v>
      </c>
      <c r="R4" s="43">
        <v>20</v>
      </c>
    </row>
    <row r="5" spans="1:18" s="13" customFormat="1" ht="18" customHeight="1">
      <c r="A5" s="44">
        <v>1</v>
      </c>
      <c r="B5" s="45" t="s">
        <v>94</v>
      </c>
      <c r="C5" s="128">
        <f>C7+C12</f>
        <v>26265579.64</v>
      </c>
      <c r="D5" s="128">
        <f>SUM(D7,D12,)</f>
        <v>27146611.740000002</v>
      </c>
      <c r="E5" s="326">
        <f aca="true" t="shared" si="0" ref="E5:K5">E7+E12</f>
        <v>30320473</v>
      </c>
      <c r="F5" s="128">
        <f t="shared" si="0"/>
        <v>32617000</v>
      </c>
      <c r="G5" s="128">
        <f t="shared" si="0"/>
        <v>37743000</v>
      </c>
      <c r="H5" s="128">
        <f t="shared" si="0"/>
        <v>37400000</v>
      </c>
      <c r="I5" s="128">
        <f t="shared" si="0"/>
        <v>38100000</v>
      </c>
      <c r="J5" s="130">
        <f t="shared" si="0"/>
        <v>30899999</v>
      </c>
      <c r="K5" s="130">
        <f t="shared" si="0"/>
        <v>30830000</v>
      </c>
      <c r="L5" s="130">
        <f aca="true" t="shared" si="1" ref="L5:R5">L7+L12</f>
        <v>30750000</v>
      </c>
      <c r="M5" s="130">
        <f t="shared" si="1"/>
        <v>31250000</v>
      </c>
      <c r="N5" s="130">
        <f t="shared" si="1"/>
        <v>31750000</v>
      </c>
      <c r="O5" s="130">
        <f t="shared" si="1"/>
        <v>32000000</v>
      </c>
      <c r="P5" s="130">
        <f t="shared" si="1"/>
        <v>32500000</v>
      </c>
      <c r="Q5" s="130">
        <f t="shared" si="1"/>
        <v>32800000</v>
      </c>
      <c r="R5" s="130">
        <f t="shared" si="1"/>
        <v>32800000</v>
      </c>
    </row>
    <row r="6" spans="1:18" ht="12.75">
      <c r="A6" s="46"/>
      <c r="B6" s="47" t="s">
        <v>95</v>
      </c>
      <c r="C6" s="129"/>
      <c r="D6" s="129"/>
      <c r="E6" s="343"/>
      <c r="F6" s="129"/>
      <c r="G6" s="129"/>
      <c r="H6" s="129"/>
      <c r="I6" s="129"/>
      <c r="J6" s="327"/>
      <c r="K6" s="327"/>
      <c r="L6" s="327"/>
      <c r="M6" s="327"/>
      <c r="N6" s="327"/>
      <c r="O6" s="327"/>
      <c r="P6" s="327"/>
      <c r="Q6" s="327"/>
      <c r="R6" s="327"/>
    </row>
    <row r="7" spans="1:18" s="50" customFormat="1" ht="21.75" customHeight="1">
      <c r="A7" s="48">
        <v>2</v>
      </c>
      <c r="B7" s="49" t="s">
        <v>96</v>
      </c>
      <c r="C7" s="130">
        <f aca="true" t="shared" si="2" ref="C7:K7">SUM(C9:C11)</f>
        <v>24060097.41</v>
      </c>
      <c r="D7" s="130">
        <f t="shared" si="2"/>
        <v>25825972.91</v>
      </c>
      <c r="E7" s="130">
        <f t="shared" si="2"/>
        <v>27642577</v>
      </c>
      <c r="F7" s="130">
        <f t="shared" si="2"/>
        <v>27990035</v>
      </c>
      <c r="G7" s="130">
        <f t="shared" si="2"/>
        <v>29240000</v>
      </c>
      <c r="H7" s="130">
        <f t="shared" si="2"/>
        <v>29650000</v>
      </c>
      <c r="I7" s="130">
        <f t="shared" si="2"/>
        <v>29900000</v>
      </c>
      <c r="J7" s="130">
        <f t="shared" si="2"/>
        <v>30199999</v>
      </c>
      <c r="K7" s="130">
        <f t="shared" si="2"/>
        <v>30400000</v>
      </c>
      <c r="L7" s="130">
        <f aca="true" t="shared" si="3" ref="L7:R7">SUM(L9:L11)</f>
        <v>30750000</v>
      </c>
      <c r="M7" s="130">
        <f t="shared" si="3"/>
        <v>31250000</v>
      </c>
      <c r="N7" s="130">
        <f t="shared" si="3"/>
        <v>31750000</v>
      </c>
      <c r="O7" s="130">
        <f t="shared" si="3"/>
        <v>32000000</v>
      </c>
      <c r="P7" s="130">
        <f t="shared" si="3"/>
        <v>32500000</v>
      </c>
      <c r="Q7" s="130">
        <f t="shared" si="3"/>
        <v>32800000</v>
      </c>
      <c r="R7" s="130">
        <f t="shared" si="3"/>
        <v>32800000</v>
      </c>
    </row>
    <row r="8" spans="1:18" ht="12.75">
      <c r="A8" s="46"/>
      <c r="B8" s="47" t="s">
        <v>95</v>
      </c>
      <c r="C8" s="129"/>
      <c r="D8" s="129"/>
      <c r="E8" s="343"/>
      <c r="F8" s="129"/>
      <c r="G8" s="129"/>
      <c r="H8" s="129"/>
      <c r="I8" s="129"/>
      <c r="J8" s="327"/>
      <c r="K8" s="327"/>
      <c r="L8" s="327"/>
      <c r="M8" s="327"/>
      <c r="N8" s="327"/>
      <c r="O8" s="327"/>
      <c r="P8" s="327"/>
      <c r="Q8" s="327"/>
      <c r="R8" s="327"/>
    </row>
    <row r="9" spans="1:19" ht="14.25">
      <c r="A9" s="46">
        <v>3</v>
      </c>
      <c r="B9" s="51" t="s">
        <v>97</v>
      </c>
      <c r="C9" s="131">
        <v>7312171.41</v>
      </c>
      <c r="D9" s="131">
        <v>7696587.66</v>
      </c>
      <c r="E9" s="344">
        <v>8553377</v>
      </c>
      <c r="F9" s="131">
        <v>8420704</v>
      </c>
      <c r="G9" s="131">
        <v>8500000</v>
      </c>
      <c r="H9" s="131">
        <v>8600000</v>
      </c>
      <c r="I9" s="131">
        <v>8700000</v>
      </c>
      <c r="J9" s="328">
        <v>8800000</v>
      </c>
      <c r="K9" s="328">
        <v>8900000</v>
      </c>
      <c r="L9" s="328">
        <v>8950000</v>
      </c>
      <c r="M9" s="328">
        <v>9100000</v>
      </c>
      <c r="N9" s="328">
        <v>9300000</v>
      </c>
      <c r="O9" s="328">
        <v>9400000</v>
      </c>
      <c r="P9" s="328">
        <v>9600000</v>
      </c>
      <c r="Q9" s="328">
        <v>9700000</v>
      </c>
      <c r="R9" s="328">
        <v>9700000</v>
      </c>
      <c r="S9" s="338"/>
    </row>
    <row r="10" spans="1:19" ht="12.75">
      <c r="A10" s="46">
        <v>4</v>
      </c>
      <c r="B10" s="51" t="s">
        <v>98</v>
      </c>
      <c r="C10" s="131">
        <v>10894393</v>
      </c>
      <c r="D10" s="131">
        <v>12330528</v>
      </c>
      <c r="E10" s="344">
        <v>13907128</v>
      </c>
      <c r="F10" s="131">
        <v>14483112</v>
      </c>
      <c r="G10" s="131">
        <v>14800000</v>
      </c>
      <c r="H10" s="131">
        <v>14950000</v>
      </c>
      <c r="I10" s="131">
        <v>15000000</v>
      </c>
      <c r="J10" s="328">
        <v>15100000</v>
      </c>
      <c r="K10" s="328">
        <v>15200000</v>
      </c>
      <c r="L10" s="328">
        <v>15400000</v>
      </c>
      <c r="M10" s="328">
        <v>15600000</v>
      </c>
      <c r="N10" s="328">
        <v>15750000</v>
      </c>
      <c r="O10" s="328">
        <v>15800000</v>
      </c>
      <c r="P10" s="328">
        <v>16000000</v>
      </c>
      <c r="Q10" s="328">
        <v>16100000</v>
      </c>
      <c r="R10" s="328">
        <v>16100000</v>
      </c>
      <c r="S10" s="339"/>
    </row>
    <row r="11" spans="1:19" ht="25.5">
      <c r="A11" s="46">
        <v>5</v>
      </c>
      <c r="B11" s="51" t="s">
        <v>99</v>
      </c>
      <c r="C11" s="131">
        <v>5853533</v>
      </c>
      <c r="D11" s="131">
        <v>5798857.25</v>
      </c>
      <c r="E11" s="344">
        <v>5182072</v>
      </c>
      <c r="F11" s="131">
        <v>5086219</v>
      </c>
      <c r="G11" s="131">
        <v>5940000</v>
      </c>
      <c r="H11" s="131">
        <v>6100000</v>
      </c>
      <c r="I11" s="131">
        <v>6200000</v>
      </c>
      <c r="J11" s="328">
        <v>6299999</v>
      </c>
      <c r="K11" s="328">
        <v>6300000</v>
      </c>
      <c r="L11" s="328">
        <v>6400000</v>
      </c>
      <c r="M11" s="328">
        <v>6550000</v>
      </c>
      <c r="N11" s="328">
        <v>6700000</v>
      </c>
      <c r="O11" s="328">
        <v>6800000</v>
      </c>
      <c r="P11" s="328">
        <v>6900000</v>
      </c>
      <c r="Q11" s="328">
        <v>7000000</v>
      </c>
      <c r="R11" s="328">
        <v>7000000</v>
      </c>
      <c r="S11" s="338"/>
    </row>
    <row r="12" spans="1:19" s="50" customFormat="1" ht="20.25" customHeight="1">
      <c r="A12" s="48">
        <v>6</v>
      </c>
      <c r="B12" s="49" t="s">
        <v>100</v>
      </c>
      <c r="C12" s="132">
        <f>SUM(C14:C15)</f>
        <v>2205482.23</v>
      </c>
      <c r="D12" s="132">
        <f aca="true" t="shared" si="4" ref="D12:R12">SUM(D14:D15)</f>
        <v>1320638.83</v>
      </c>
      <c r="E12" s="345">
        <v>2677896</v>
      </c>
      <c r="F12" s="132">
        <v>4626965</v>
      </c>
      <c r="G12" s="132">
        <f t="shared" si="4"/>
        <v>8503000</v>
      </c>
      <c r="H12" s="132">
        <f t="shared" si="4"/>
        <v>7750000</v>
      </c>
      <c r="I12" s="132">
        <f t="shared" si="4"/>
        <v>8200000</v>
      </c>
      <c r="J12" s="132">
        <f t="shared" si="4"/>
        <v>700000</v>
      </c>
      <c r="K12" s="132">
        <f t="shared" si="4"/>
        <v>430000</v>
      </c>
      <c r="L12" s="132">
        <f t="shared" si="4"/>
        <v>0</v>
      </c>
      <c r="M12" s="132">
        <f t="shared" si="4"/>
        <v>0</v>
      </c>
      <c r="N12" s="132">
        <f t="shared" si="4"/>
        <v>0</v>
      </c>
      <c r="O12" s="132">
        <f t="shared" si="4"/>
        <v>0</v>
      </c>
      <c r="P12" s="132">
        <f t="shared" si="4"/>
        <v>0</v>
      </c>
      <c r="Q12" s="132">
        <f t="shared" si="4"/>
        <v>0</v>
      </c>
      <c r="R12" s="132">
        <f t="shared" si="4"/>
        <v>0</v>
      </c>
      <c r="S12" s="340"/>
    </row>
    <row r="13" spans="1:19" ht="12.75">
      <c r="A13" s="46"/>
      <c r="B13" s="47" t="s">
        <v>101</v>
      </c>
      <c r="C13" s="131"/>
      <c r="D13" s="131"/>
      <c r="E13" s="344"/>
      <c r="F13" s="131"/>
      <c r="G13" s="131"/>
      <c r="H13" s="131"/>
      <c r="I13" s="131"/>
      <c r="J13" s="328"/>
      <c r="K13" s="328"/>
      <c r="L13" s="328"/>
      <c r="M13" s="328"/>
      <c r="N13" s="328"/>
      <c r="O13" s="328"/>
      <c r="P13" s="328"/>
      <c r="Q13" s="328"/>
      <c r="R13" s="337"/>
      <c r="S13" s="338"/>
    </row>
    <row r="14" spans="1:19" ht="12.75">
      <c r="A14" s="46">
        <v>7</v>
      </c>
      <c r="B14" s="51" t="s">
        <v>102</v>
      </c>
      <c r="C14" s="131">
        <v>2125482.23</v>
      </c>
      <c r="D14" s="131">
        <v>1269638.83</v>
      </c>
      <c r="E14" s="344">
        <v>2032000</v>
      </c>
      <c r="F14" s="131">
        <v>2860000</v>
      </c>
      <c r="G14" s="131">
        <v>2800000</v>
      </c>
      <c r="H14" s="131">
        <v>1500000</v>
      </c>
      <c r="I14" s="131">
        <v>1500000</v>
      </c>
      <c r="J14" s="328">
        <v>700000</v>
      </c>
      <c r="K14" s="328">
        <v>430000</v>
      </c>
      <c r="L14" s="328"/>
      <c r="M14" s="328"/>
      <c r="N14" s="328"/>
      <c r="O14" s="328"/>
      <c r="P14" s="328"/>
      <c r="Q14" s="328"/>
      <c r="R14" s="337"/>
      <c r="S14" s="338"/>
    </row>
    <row r="15" spans="1:19" ht="27.75" customHeight="1">
      <c r="A15" s="46">
        <v>8</v>
      </c>
      <c r="B15" s="385" t="s">
        <v>103</v>
      </c>
      <c r="C15" s="131">
        <v>80000</v>
      </c>
      <c r="D15" s="131">
        <v>51000</v>
      </c>
      <c r="E15" s="344">
        <v>587896</v>
      </c>
      <c r="F15" s="131">
        <v>1765965</v>
      </c>
      <c r="G15" s="131">
        <v>5703000</v>
      </c>
      <c r="H15" s="131">
        <v>6250000</v>
      </c>
      <c r="I15" s="131">
        <v>6700000</v>
      </c>
      <c r="J15" s="328">
        <v>0</v>
      </c>
      <c r="K15" s="328"/>
      <c r="L15" s="328"/>
      <c r="M15" s="328"/>
      <c r="N15" s="328"/>
      <c r="O15" s="328"/>
      <c r="P15" s="328"/>
      <c r="Q15" s="328"/>
      <c r="R15" s="337"/>
      <c r="S15" s="338"/>
    </row>
    <row r="16" spans="1:18" s="13" customFormat="1" ht="21" customHeight="1">
      <c r="A16" s="44">
        <v>9</v>
      </c>
      <c r="B16" s="45" t="s">
        <v>104</v>
      </c>
      <c r="C16" s="128">
        <f>C18+C22</f>
        <v>26005982.93</v>
      </c>
      <c r="D16" s="128">
        <f>SUM(D18,D22,)</f>
        <v>28525017.349999998</v>
      </c>
      <c r="E16" s="326">
        <f>SUM(E18+E22)</f>
        <v>33339704</v>
      </c>
      <c r="F16" s="326">
        <f>SUM(F18+F22)</f>
        <v>35610200</v>
      </c>
      <c r="G16" s="128">
        <f>SUM(G18,G22,)</f>
        <v>44538150</v>
      </c>
      <c r="H16" s="128">
        <f>H18+H22</f>
        <v>37800000</v>
      </c>
      <c r="I16" s="128">
        <f>I18+I22</f>
        <v>36100000</v>
      </c>
      <c r="J16" s="130">
        <f>J18+J22</f>
        <v>29162600</v>
      </c>
      <c r="K16" s="130">
        <f>K18+K22</f>
        <v>29130000</v>
      </c>
      <c r="L16" s="130">
        <f aca="true" t="shared" si="5" ref="L16:R16">L18+L22</f>
        <v>28970000</v>
      </c>
      <c r="M16" s="130">
        <f t="shared" si="5"/>
        <v>29250000</v>
      </c>
      <c r="N16" s="130">
        <f t="shared" si="5"/>
        <v>29250000</v>
      </c>
      <c r="O16" s="130">
        <f t="shared" si="5"/>
        <v>29500000</v>
      </c>
      <c r="P16" s="130">
        <f t="shared" si="5"/>
        <v>29500000</v>
      </c>
      <c r="Q16" s="130">
        <f t="shared" si="5"/>
        <v>29800000</v>
      </c>
      <c r="R16" s="130">
        <f t="shared" si="5"/>
        <v>30800000</v>
      </c>
    </row>
    <row r="17" spans="1:18" ht="12.75" customHeight="1">
      <c r="A17" s="46"/>
      <c r="B17" s="47" t="s">
        <v>95</v>
      </c>
      <c r="C17" s="129"/>
      <c r="D17" s="129"/>
      <c r="E17" s="343"/>
      <c r="F17" s="129"/>
      <c r="G17" s="129"/>
      <c r="H17" s="129"/>
      <c r="I17" s="129"/>
      <c r="J17" s="327"/>
      <c r="K17" s="327"/>
      <c r="L17" s="327"/>
      <c r="M17" s="327"/>
      <c r="N17" s="327"/>
      <c r="O17" s="327"/>
      <c r="P17" s="327"/>
      <c r="Q17" s="327"/>
      <c r="R17" s="327"/>
    </row>
    <row r="18" spans="1:18" s="50" customFormat="1" ht="18" customHeight="1">
      <c r="A18" s="48">
        <v>10</v>
      </c>
      <c r="B18" s="49" t="s">
        <v>105</v>
      </c>
      <c r="C18" s="132">
        <v>22671959.42</v>
      </c>
      <c r="D18" s="132">
        <v>24527669.06</v>
      </c>
      <c r="E18" s="345">
        <v>27286472</v>
      </c>
      <c r="F18" s="132">
        <v>28284200</v>
      </c>
      <c r="G18" s="132">
        <v>27838150</v>
      </c>
      <c r="H18" s="132">
        <v>27850000</v>
      </c>
      <c r="I18" s="132">
        <v>27900000</v>
      </c>
      <c r="J18" s="132">
        <v>27950000</v>
      </c>
      <c r="K18" s="132">
        <v>28000000</v>
      </c>
      <c r="L18" s="132">
        <v>28050000</v>
      </c>
      <c r="M18" s="132">
        <v>28080000</v>
      </c>
      <c r="N18" s="132">
        <v>28100000</v>
      </c>
      <c r="O18" s="132">
        <v>28200000</v>
      </c>
      <c r="P18" s="132">
        <v>28200000</v>
      </c>
      <c r="Q18" s="132">
        <v>28600000</v>
      </c>
      <c r="R18" s="132">
        <v>28800000</v>
      </c>
    </row>
    <row r="19" spans="1:18" ht="12.75">
      <c r="A19" s="46"/>
      <c r="B19" s="47" t="s">
        <v>101</v>
      </c>
      <c r="C19" s="131"/>
      <c r="D19" s="131"/>
      <c r="E19" s="344"/>
      <c r="F19" s="131"/>
      <c r="G19" s="131"/>
      <c r="H19" s="131"/>
      <c r="I19" s="131"/>
      <c r="J19" s="328"/>
      <c r="K19" s="328"/>
      <c r="L19" s="328"/>
      <c r="M19" s="328"/>
      <c r="N19" s="328"/>
      <c r="O19" s="328"/>
      <c r="P19" s="328"/>
      <c r="Q19" s="328"/>
      <c r="R19" s="328"/>
    </row>
    <row r="20" spans="1:18" ht="19.5" customHeight="1">
      <c r="A20" s="46">
        <v>11</v>
      </c>
      <c r="B20" s="51" t="s">
        <v>106</v>
      </c>
      <c r="C20" s="131">
        <v>391302.81</v>
      </c>
      <c r="D20" s="131">
        <v>471935.43</v>
      </c>
      <c r="E20" s="344">
        <v>460000</v>
      </c>
      <c r="F20" s="131">
        <v>500000</v>
      </c>
      <c r="G20" s="131">
        <v>750000</v>
      </c>
      <c r="H20" s="131">
        <v>980000</v>
      </c>
      <c r="I20" s="131">
        <v>1000000</v>
      </c>
      <c r="J20" s="328">
        <v>920000</v>
      </c>
      <c r="K20" s="328">
        <v>840000</v>
      </c>
      <c r="L20" s="328">
        <v>700000</v>
      </c>
      <c r="M20" s="328">
        <v>580000</v>
      </c>
      <c r="N20" s="328">
        <v>470000</v>
      </c>
      <c r="O20" s="328">
        <v>375000</v>
      </c>
      <c r="P20" s="328">
        <v>300000</v>
      </c>
      <c r="Q20" s="328">
        <v>225000</v>
      </c>
      <c r="R20" s="328">
        <v>85000</v>
      </c>
    </row>
    <row r="21" spans="1:18" ht="18.75" customHeight="1">
      <c r="A21" s="46">
        <v>12</v>
      </c>
      <c r="B21" s="133" t="s">
        <v>107</v>
      </c>
      <c r="C21" s="131">
        <v>0</v>
      </c>
      <c r="D21" s="131">
        <v>0</v>
      </c>
      <c r="E21" s="344">
        <v>0</v>
      </c>
      <c r="F21" s="131">
        <v>0</v>
      </c>
      <c r="G21" s="131">
        <v>0</v>
      </c>
      <c r="H21" s="131"/>
      <c r="I21" s="131"/>
      <c r="J21" s="328"/>
      <c r="K21" s="328"/>
      <c r="L21" s="328"/>
      <c r="M21" s="328"/>
      <c r="N21" s="328"/>
      <c r="O21" s="328"/>
      <c r="P21" s="328"/>
      <c r="Q21" s="328"/>
      <c r="R21" s="328"/>
    </row>
    <row r="22" spans="1:18" s="50" customFormat="1" ht="20.25" customHeight="1">
      <c r="A22" s="48">
        <v>13</v>
      </c>
      <c r="B22" s="49" t="s">
        <v>108</v>
      </c>
      <c r="C22" s="132">
        <v>3334023.51</v>
      </c>
      <c r="D22" s="132">
        <v>3997348.29</v>
      </c>
      <c r="E22" s="345">
        <v>6053232</v>
      </c>
      <c r="F22" s="132">
        <v>7326000</v>
      </c>
      <c r="G22" s="132">
        <v>16700000</v>
      </c>
      <c r="H22" s="132">
        <v>9950000</v>
      </c>
      <c r="I22" s="132">
        <v>8200000</v>
      </c>
      <c r="J22" s="132">
        <v>1212600</v>
      </c>
      <c r="K22" s="132">
        <v>1130000</v>
      </c>
      <c r="L22" s="132">
        <v>920000</v>
      </c>
      <c r="M22" s="132">
        <v>1170000</v>
      </c>
      <c r="N22" s="132">
        <v>1150000</v>
      </c>
      <c r="O22" s="132">
        <v>1300000</v>
      </c>
      <c r="P22" s="132">
        <v>1300000</v>
      </c>
      <c r="Q22" s="132">
        <v>1200000</v>
      </c>
      <c r="R22" s="132">
        <v>2000000</v>
      </c>
    </row>
    <row r="23" spans="1:18" ht="16.5" customHeight="1">
      <c r="A23" s="46">
        <v>14</v>
      </c>
      <c r="B23" s="52" t="s">
        <v>109</v>
      </c>
      <c r="C23" s="129">
        <f aca="true" t="shared" si="6" ref="C23:I23">C5-C16</f>
        <v>259596.7100000009</v>
      </c>
      <c r="D23" s="129">
        <f t="shared" si="6"/>
        <v>-1378405.6099999957</v>
      </c>
      <c r="E23" s="343">
        <f t="shared" si="6"/>
        <v>-3019231</v>
      </c>
      <c r="F23" s="129">
        <f t="shared" si="6"/>
        <v>-2993200</v>
      </c>
      <c r="G23" s="129">
        <f t="shared" si="6"/>
        <v>-6795150</v>
      </c>
      <c r="H23" s="129">
        <f t="shared" si="6"/>
        <v>-400000</v>
      </c>
      <c r="I23" s="129">
        <f t="shared" si="6"/>
        <v>2000000</v>
      </c>
      <c r="J23" s="327">
        <f aca="true" t="shared" si="7" ref="J23:R23">J5-J16</f>
        <v>1737399</v>
      </c>
      <c r="K23" s="327">
        <f t="shared" si="7"/>
        <v>1700000</v>
      </c>
      <c r="L23" s="327">
        <f t="shared" si="7"/>
        <v>1780000</v>
      </c>
      <c r="M23" s="327">
        <f t="shared" si="7"/>
        <v>2000000</v>
      </c>
      <c r="N23" s="327">
        <f t="shared" si="7"/>
        <v>2500000</v>
      </c>
      <c r="O23" s="327">
        <f t="shared" si="7"/>
        <v>2500000</v>
      </c>
      <c r="P23" s="327">
        <f t="shared" si="7"/>
        <v>3000000</v>
      </c>
      <c r="Q23" s="327">
        <f t="shared" si="7"/>
        <v>3000000</v>
      </c>
      <c r="R23" s="327">
        <f t="shared" si="7"/>
        <v>2000000</v>
      </c>
    </row>
    <row r="24" spans="1:18" ht="16.5" customHeight="1">
      <c r="A24" s="46">
        <v>15</v>
      </c>
      <c r="B24" s="52" t="s">
        <v>110</v>
      </c>
      <c r="C24" s="129">
        <f aca="true" t="shared" si="8" ref="C24:R24">C25-C42</f>
        <v>364438</v>
      </c>
      <c r="D24" s="129">
        <f t="shared" si="8"/>
        <v>1478223</v>
      </c>
      <c r="E24" s="343">
        <f t="shared" si="8"/>
        <v>3019231</v>
      </c>
      <c r="F24" s="129">
        <f t="shared" si="8"/>
        <v>2993200</v>
      </c>
      <c r="G24" s="129">
        <f t="shared" si="8"/>
        <v>6795150</v>
      </c>
      <c r="H24" s="129">
        <f t="shared" si="8"/>
        <v>400000</v>
      </c>
      <c r="I24" s="129">
        <f t="shared" si="8"/>
        <v>-2000000</v>
      </c>
      <c r="J24" s="327">
        <f t="shared" si="8"/>
        <v>-1737399</v>
      </c>
      <c r="K24" s="327">
        <f t="shared" si="8"/>
        <v>-1700000</v>
      </c>
      <c r="L24" s="327">
        <f t="shared" si="8"/>
        <v>-1780000</v>
      </c>
      <c r="M24" s="327">
        <f t="shared" si="8"/>
        <v>-2000000</v>
      </c>
      <c r="N24" s="327">
        <f t="shared" si="8"/>
        <v>-2500000</v>
      </c>
      <c r="O24" s="327">
        <f t="shared" si="8"/>
        <v>-2500000</v>
      </c>
      <c r="P24" s="327">
        <f t="shared" si="8"/>
        <v>-3000000</v>
      </c>
      <c r="Q24" s="327">
        <f t="shared" si="8"/>
        <v>-3000000</v>
      </c>
      <c r="R24" s="327">
        <f t="shared" si="8"/>
        <v>-2000000</v>
      </c>
    </row>
    <row r="25" spans="1:18" ht="14.25">
      <c r="A25" s="46">
        <v>16</v>
      </c>
      <c r="B25" s="52" t="s">
        <v>111</v>
      </c>
      <c r="C25" s="129">
        <f aca="true" t="shared" si="9" ref="C25:R25">C27+C30+C31+C32+C35+C39+C40+C41</f>
        <v>3852376</v>
      </c>
      <c r="D25" s="129">
        <f t="shared" si="9"/>
        <v>4325035</v>
      </c>
      <c r="E25" s="343">
        <f t="shared" si="9"/>
        <v>5700000</v>
      </c>
      <c r="F25" s="129">
        <f t="shared" si="9"/>
        <v>6079490</v>
      </c>
      <c r="G25" s="129">
        <f t="shared" si="9"/>
        <v>8795150</v>
      </c>
      <c r="H25" s="129">
        <f t="shared" si="9"/>
        <v>2519770</v>
      </c>
      <c r="I25" s="129">
        <f t="shared" si="9"/>
        <v>0</v>
      </c>
      <c r="J25" s="129">
        <f t="shared" si="9"/>
        <v>0</v>
      </c>
      <c r="K25" s="129">
        <f t="shared" si="9"/>
        <v>0</v>
      </c>
      <c r="L25" s="129">
        <f t="shared" si="9"/>
        <v>0</v>
      </c>
      <c r="M25" s="129">
        <f t="shared" si="9"/>
        <v>0</v>
      </c>
      <c r="N25" s="129">
        <f t="shared" si="9"/>
        <v>0</v>
      </c>
      <c r="O25" s="129">
        <f t="shared" si="9"/>
        <v>0</v>
      </c>
      <c r="P25" s="327">
        <f t="shared" si="9"/>
        <v>0</v>
      </c>
      <c r="Q25" s="327">
        <f t="shared" si="9"/>
        <v>0</v>
      </c>
      <c r="R25" s="327">
        <f t="shared" si="9"/>
        <v>0</v>
      </c>
    </row>
    <row r="26" spans="1:18" ht="12.75">
      <c r="A26" s="46"/>
      <c r="B26" s="47" t="s">
        <v>95</v>
      </c>
      <c r="C26" s="129"/>
      <c r="D26" s="129"/>
      <c r="E26" s="343"/>
      <c r="F26" s="129"/>
      <c r="G26" s="129"/>
      <c r="H26" s="129"/>
      <c r="I26" s="129"/>
      <c r="J26" s="327"/>
      <c r="K26" s="327"/>
      <c r="L26" s="327"/>
      <c r="M26" s="327"/>
      <c r="N26" s="327"/>
      <c r="O26" s="327"/>
      <c r="P26" s="327"/>
      <c r="Q26" s="327"/>
      <c r="R26" s="327"/>
    </row>
    <row r="27" spans="1:18" ht="12.75" customHeight="1">
      <c r="A27" s="46">
        <v>17</v>
      </c>
      <c r="B27" s="47" t="s">
        <v>112</v>
      </c>
      <c r="C27" s="131">
        <v>3548570</v>
      </c>
      <c r="D27" s="131">
        <v>3701000</v>
      </c>
      <c r="E27" s="344">
        <v>5700000</v>
      </c>
      <c r="F27" s="131">
        <v>179490</v>
      </c>
      <c r="G27" s="131">
        <v>1395150</v>
      </c>
      <c r="H27" s="131">
        <v>819770</v>
      </c>
      <c r="I27" s="131">
        <v>0</v>
      </c>
      <c r="J27" s="328"/>
      <c r="K27" s="328"/>
      <c r="L27" s="328"/>
      <c r="M27" s="328"/>
      <c r="N27" s="328"/>
      <c r="O27" s="328"/>
      <c r="P27" s="328"/>
      <c r="Q27" s="328"/>
      <c r="R27" s="328"/>
    </row>
    <row r="28" spans="1:18" ht="12.75" customHeight="1">
      <c r="A28" s="46"/>
      <c r="B28" s="47" t="s">
        <v>5</v>
      </c>
      <c r="C28" s="131"/>
      <c r="D28" s="131"/>
      <c r="E28" s="344"/>
      <c r="F28" s="131"/>
      <c r="G28" s="131"/>
      <c r="H28" s="131"/>
      <c r="I28" s="131"/>
      <c r="J28" s="328"/>
      <c r="K28" s="328"/>
      <c r="L28" s="328"/>
      <c r="M28" s="328"/>
      <c r="N28" s="328"/>
      <c r="O28" s="328"/>
      <c r="P28" s="328"/>
      <c r="Q28" s="328"/>
      <c r="R28" s="328"/>
    </row>
    <row r="29" spans="1:18" ht="18" customHeight="1">
      <c r="A29" s="46">
        <v>18</v>
      </c>
      <c r="B29" s="134" t="s">
        <v>113</v>
      </c>
      <c r="C29" s="131"/>
      <c r="D29" s="131"/>
      <c r="E29" s="344"/>
      <c r="F29" s="131"/>
      <c r="G29" s="131"/>
      <c r="H29" s="131"/>
      <c r="I29" s="131"/>
      <c r="J29" s="328"/>
      <c r="K29" s="328"/>
      <c r="L29" s="328"/>
      <c r="M29" s="328"/>
      <c r="N29" s="328"/>
      <c r="O29" s="328"/>
      <c r="P29" s="328"/>
      <c r="Q29" s="328"/>
      <c r="R29" s="328"/>
    </row>
    <row r="30" spans="1:18" ht="12.75">
      <c r="A30" s="46">
        <v>19</v>
      </c>
      <c r="B30" s="47" t="s">
        <v>114</v>
      </c>
      <c r="C30" s="131"/>
      <c r="D30" s="131"/>
      <c r="E30" s="344"/>
      <c r="F30" s="131"/>
      <c r="G30" s="131"/>
      <c r="H30" s="131"/>
      <c r="I30" s="131"/>
      <c r="J30" s="328"/>
      <c r="K30" s="328"/>
      <c r="L30" s="328"/>
      <c r="M30" s="328"/>
      <c r="N30" s="328"/>
      <c r="O30" s="328"/>
      <c r="P30" s="328"/>
      <c r="Q30" s="328"/>
      <c r="R30" s="328"/>
    </row>
    <row r="31" spans="1:18" ht="12.75">
      <c r="A31" s="46">
        <v>20</v>
      </c>
      <c r="B31" s="47" t="s">
        <v>115</v>
      </c>
      <c r="C31" s="131"/>
      <c r="D31" s="131"/>
      <c r="E31" s="344"/>
      <c r="F31" s="131"/>
      <c r="G31" s="131"/>
      <c r="H31" s="131"/>
      <c r="I31" s="131"/>
      <c r="J31" s="328"/>
      <c r="K31" s="328"/>
      <c r="L31" s="328"/>
      <c r="M31" s="328"/>
      <c r="N31" s="328"/>
      <c r="O31" s="328"/>
      <c r="P31" s="328"/>
      <c r="Q31" s="328"/>
      <c r="R31" s="328"/>
    </row>
    <row r="32" spans="1:18" ht="12.75">
      <c r="A32" s="46">
        <v>21</v>
      </c>
      <c r="B32" s="47" t="s">
        <v>116</v>
      </c>
      <c r="C32" s="131"/>
      <c r="D32" s="131"/>
      <c r="E32" s="344"/>
      <c r="F32" s="131"/>
      <c r="G32" s="131"/>
      <c r="H32" s="131"/>
      <c r="I32" s="131"/>
      <c r="J32" s="328"/>
      <c r="K32" s="328"/>
      <c r="L32" s="328"/>
      <c r="M32" s="328"/>
      <c r="N32" s="328"/>
      <c r="O32" s="328"/>
      <c r="P32" s="328"/>
      <c r="Q32" s="328"/>
      <c r="R32" s="328"/>
    </row>
    <row r="33" spans="1:18" ht="12.75">
      <c r="A33" s="46"/>
      <c r="B33" s="47" t="s">
        <v>5</v>
      </c>
      <c r="C33" s="131"/>
      <c r="D33" s="131"/>
      <c r="E33" s="344"/>
      <c r="F33" s="131"/>
      <c r="G33" s="131"/>
      <c r="H33" s="131"/>
      <c r="I33" s="131"/>
      <c r="J33" s="328"/>
      <c r="K33" s="328"/>
      <c r="L33" s="328"/>
      <c r="M33" s="328"/>
      <c r="N33" s="328"/>
      <c r="O33" s="328"/>
      <c r="P33" s="328"/>
      <c r="Q33" s="328"/>
      <c r="R33" s="328"/>
    </row>
    <row r="34" spans="1:18" ht="25.5" customHeight="1">
      <c r="A34" s="46">
        <v>22</v>
      </c>
      <c r="B34" s="134" t="s">
        <v>113</v>
      </c>
      <c r="C34" s="131"/>
      <c r="D34" s="131"/>
      <c r="E34" s="344"/>
      <c r="F34" s="131"/>
      <c r="G34" s="131"/>
      <c r="H34" s="131"/>
      <c r="I34" s="131"/>
      <c r="J34" s="328"/>
      <c r="K34" s="328"/>
      <c r="L34" s="328"/>
      <c r="M34" s="328"/>
      <c r="N34" s="328"/>
      <c r="O34" s="328"/>
      <c r="P34" s="328"/>
      <c r="Q34" s="328"/>
      <c r="R34" s="328"/>
    </row>
    <row r="35" spans="1:18" ht="29.25" customHeight="1">
      <c r="A35" s="46">
        <v>23</v>
      </c>
      <c r="B35" s="212" t="s">
        <v>117</v>
      </c>
      <c r="C35" s="131"/>
      <c r="D35" s="131"/>
      <c r="E35" s="344"/>
      <c r="F35" s="367">
        <v>5900000</v>
      </c>
      <c r="G35" s="367">
        <v>7400000</v>
      </c>
      <c r="H35" s="367">
        <v>1700000</v>
      </c>
      <c r="I35" s="131"/>
      <c r="J35" s="328"/>
      <c r="K35" s="328"/>
      <c r="L35" s="328"/>
      <c r="M35" s="328"/>
      <c r="N35" s="328"/>
      <c r="O35" s="328"/>
      <c r="P35" s="328"/>
      <c r="Q35" s="328"/>
      <c r="R35" s="328"/>
    </row>
    <row r="36" spans="1:18" ht="12.75">
      <c r="A36" s="46"/>
      <c r="B36" s="45" t="s">
        <v>370</v>
      </c>
      <c r="C36" s="368">
        <v>2007</v>
      </c>
      <c r="D36" s="368">
        <v>2008</v>
      </c>
      <c r="E36" s="369">
        <v>2009</v>
      </c>
      <c r="F36" s="368">
        <v>2010</v>
      </c>
      <c r="G36" s="368">
        <v>2011</v>
      </c>
      <c r="H36" s="368">
        <v>2012</v>
      </c>
      <c r="I36" s="368">
        <v>2013</v>
      </c>
      <c r="J36" s="370">
        <v>2014</v>
      </c>
      <c r="K36" s="370">
        <v>2015</v>
      </c>
      <c r="L36" s="370">
        <v>2016</v>
      </c>
      <c r="M36" s="370">
        <v>2017</v>
      </c>
      <c r="N36" s="370">
        <v>2018</v>
      </c>
      <c r="O36" s="370">
        <v>2019</v>
      </c>
      <c r="P36" s="370">
        <v>2020</v>
      </c>
      <c r="Q36" s="370">
        <v>2021</v>
      </c>
      <c r="R36" s="370">
        <v>2022</v>
      </c>
    </row>
    <row r="37" spans="1:18" ht="12.75">
      <c r="A37" s="46"/>
      <c r="B37" s="47" t="s">
        <v>101</v>
      </c>
      <c r="C37" s="131"/>
      <c r="D37" s="131"/>
      <c r="E37" s="344"/>
      <c r="F37" s="131"/>
      <c r="G37" s="131"/>
      <c r="H37" s="131"/>
      <c r="I37" s="131"/>
      <c r="J37" s="328"/>
      <c r="K37" s="328"/>
      <c r="L37" s="328"/>
      <c r="M37" s="328"/>
      <c r="N37" s="328"/>
      <c r="O37" s="328"/>
      <c r="P37" s="328"/>
      <c r="Q37" s="328"/>
      <c r="R37" s="328"/>
    </row>
    <row r="38" spans="1:18" ht="24" customHeight="1">
      <c r="A38" s="46">
        <v>24</v>
      </c>
      <c r="B38" s="112" t="s">
        <v>113</v>
      </c>
      <c r="C38" s="131"/>
      <c r="D38" s="131"/>
      <c r="E38" s="344"/>
      <c r="F38" s="131"/>
      <c r="G38" s="131"/>
      <c r="H38" s="131"/>
      <c r="I38" s="131"/>
      <c r="J38" s="328"/>
      <c r="K38" s="328"/>
      <c r="L38" s="328"/>
      <c r="M38" s="328"/>
      <c r="N38" s="328"/>
      <c r="O38" s="328"/>
      <c r="P38" s="328"/>
      <c r="Q38" s="328"/>
      <c r="R38" s="328"/>
    </row>
    <row r="39" spans="1:18" ht="12.75">
      <c r="A39" s="46">
        <v>25</v>
      </c>
      <c r="B39" s="53" t="s">
        <v>118</v>
      </c>
      <c r="C39" s="131"/>
      <c r="D39" s="131"/>
      <c r="E39" s="344"/>
      <c r="F39" s="131"/>
      <c r="G39" s="131"/>
      <c r="H39" s="131"/>
      <c r="I39" s="131"/>
      <c r="J39" s="328"/>
      <c r="K39" s="328"/>
      <c r="L39" s="328"/>
      <c r="M39" s="328"/>
      <c r="N39" s="328"/>
      <c r="O39" s="328"/>
      <c r="P39" s="328"/>
      <c r="Q39" s="328"/>
      <c r="R39" s="328"/>
    </row>
    <row r="40" spans="1:18" ht="12.75">
      <c r="A40" s="46">
        <v>26</v>
      </c>
      <c r="B40" s="47" t="s">
        <v>119</v>
      </c>
      <c r="C40" s="131">
        <v>303806</v>
      </c>
      <c r="D40" s="131">
        <v>624035</v>
      </c>
      <c r="E40" s="344">
        <v>0</v>
      </c>
      <c r="F40" s="131">
        <v>0</v>
      </c>
      <c r="G40" s="131">
        <v>0</v>
      </c>
      <c r="H40" s="131">
        <v>0</v>
      </c>
      <c r="I40" s="131">
        <v>0</v>
      </c>
      <c r="J40" s="328"/>
      <c r="K40" s="328"/>
      <c r="L40" s="328"/>
      <c r="M40" s="328"/>
      <c r="N40" s="328"/>
      <c r="O40" s="328"/>
      <c r="P40" s="328"/>
      <c r="Q40" s="328"/>
      <c r="R40" s="328"/>
    </row>
    <row r="41" spans="1:18" ht="12.75">
      <c r="A41" s="46">
        <v>27</v>
      </c>
      <c r="B41" s="47" t="s">
        <v>120</v>
      </c>
      <c r="C41" s="131"/>
      <c r="D41" s="131"/>
      <c r="E41" s="344"/>
      <c r="F41" s="131"/>
      <c r="G41" s="131"/>
      <c r="H41" s="131"/>
      <c r="I41" s="131"/>
      <c r="J41" s="328"/>
      <c r="K41" s="328"/>
      <c r="L41" s="328"/>
      <c r="M41" s="328"/>
      <c r="N41" s="328"/>
      <c r="O41" s="328"/>
      <c r="P41" s="328"/>
      <c r="Q41" s="328"/>
      <c r="R41" s="328"/>
    </row>
    <row r="42" spans="1:19" ht="14.25">
      <c r="A42" s="46">
        <v>28</v>
      </c>
      <c r="B42" s="52" t="s">
        <v>121</v>
      </c>
      <c r="C42" s="129">
        <f aca="true" t="shared" si="10" ref="C42:J42">C44+C47+C48+C49+C52+C55</f>
        <v>3487938</v>
      </c>
      <c r="D42" s="129">
        <f t="shared" si="10"/>
        <v>2846812</v>
      </c>
      <c r="E42" s="343">
        <f t="shared" si="10"/>
        <v>2680769</v>
      </c>
      <c r="F42" s="129">
        <f t="shared" si="10"/>
        <v>3086290</v>
      </c>
      <c r="G42" s="129">
        <f t="shared" si="10"/>
        <v>2000000</v>
      </c>
      <c r="H42" s="129">
        <f t="shared" si="10"/>
        <v>2119770</v>
      </c>
      <c r="I42" s="129">
        <f t="shared" si="10"/>
        <v>2000000</v>
      </c>
      <c r="J42" s="129">
        <f t="shared" si="10"/>
        <v>1737399</v>
      </c>
      <c r="K42" s="327">
        <v>1700000</v>
      </c>
      <c r="L42" s="327">
        <v>1780000</v>
      </c>
      <c r="M42" s="327">
        <f aca="true" t="shared" si="11" ref="M42:R42">M44+M47+M48+M49+M52+M55</f>
        <v>2000000</v>
      </c>
      <c r="N42" s="327">
        <f t="shared" si="11"/>
        <v>2500000</v>
      </c>
      <c r="O42" s="327">
        <v>2500000</v>
      </c>
      <c r="P42" s="327">
        <f t="shared" si="11"/>
        <v>3000000</v>
      </c>
      <c r="Q42" s="327">
        <f t="shared" si="11"/>
        <v>3000000</v>
      </c>
      <c r="R42" s="327">
        <f t="shared" si="11"/>
        <v>2000000</v>
      </c>
      <c r="S42" s="329"/>
    </row>
    <row r="43" spans="1:19" ht="12.75">
      <c r="A43" s="46"/>
      <c r="B43" s="47" t="s">
        <v>95</v>
      </c>
      <c r="C43" s="129"/>
      <c r="D43" s="129"/>
      <c r="E43" s="343"/>
      <c r="F43" s="129"/>
      <c r="G43" s="129"/>
      <c r="H43" s="129"/>
      <c r="I43" s="129"/>
      <c r="J43" s="327"/>
      <c r="K43" s="327"/>
      <c r="L43" s="327"/>
      <c r="M43" s="327"/>
      <c r="N43" s="327"/>
      <c r="O43" s="327"/>
      <c r="P43" s="327"/>
      <c r="Q43" s="327"/>
      <c r="R43" s="327"/>
      <c r="S43" s="329"/>
    </row>
    <row r="44" spans="1:19" ht="25.5">
      <c r="A44" s="46">
        <v>29</v>
      </c>
      <c r="B44" s="141" t="s">
        <v>122</v>
      </c>
      <c r="C44" s="131">
        <v>3487938</v>
      </c>
      <c r="D44" s="131">
        <v>2846812</v>
      </c>
      <c r="E44" s="344">
        <v>2680769</v>
      </c>
      <c r="F44" s="131">
        <v>3086290</v>
      </c>
      <c r="G44" s="131">
        <v>2000000</v>
      </c>
      <c r="H44" s="131">
        <v>2119770</v>
      </c>
      <c r="I44" s="131">
        <v>2000000</v>
      </c>
      <c r="J44" s="328">
        <v>1737399</v>
      </c>
      <c r="K44" s="328">
        <v>1700000</v>
      </c>
      <c r="L44" s="328">
        <v>1780000</v>
      </c>
      <c r="M44" s="328">
        <v>2000000</v>
      </c>
      <c r="N44" s="328">
        <v>2500000</v>
      </c>
      <c r="O44" s="328">
        <v>2500000</v>
      </c>
      <c r="P44" s="328">
        <v>3000000</v>
      </c>
      <c r="Q44" s="328">
        <v>3000000</v>
      </c>
      <c r="R44" s="328">
        <v>2000000</v>
      </c>
      <c r="S44" s="330"/>
    </row>
    <row r="45" spans="1:19" ht="12.75">
      <c r="A45" s="46"/>
      <c r="B45" s="47" t="s">
        <v>5</v>
      </c>
      <c r="C45" s="131"/>
      <c r="D45" s="131"/>
      <c r="E45" s="344"/>
      <c r="F45" s="131"/>
      <c r="G45" s="131"/>
      <c r="H45" s="131"/>
      <c r="I45" s="131"/>
      <c r="J45" s="328"/>
      <c r="K45" s="328"/>
      <c r="L45" s="328"/>
      <c r="M45" s="328"/>
      <c r="N45" s="328"/>
      <c r="O45" s="328"/>
      <c r="P45" s="328"/>
      <c r="Q45" s="328"/>
      <c r="R45" s="328"/>
      <c r="S45" s="329"/>
    </row>
    <row r="46" spans="1:19" ht="24.75" customHeight="1">
      <c r="A46" s="46">
        <v>30</v>
      </c>
      <c r="B46" s="209" t="s">
        <v>113</v>
      </c>
      <c r="C46" s="131"/>
      <c r="D46" s="131"/>
      <c r="E46" s="344"/>
      <c r="F46" s="131"/>
      <c r="G46" s="131"/>
      <c r="H46" s="131"/>
      <c r="I46" s="131"/>
      <c r="J46" s="328"/>
      <c r="K46" s="328"/>
      <c r="L46" s="328"/>
      <c r="M46" s="328"/>
      <c r="N46" s="328"/>
      <c r="O46" s="328"/>
      <c r="P46" s="328"/>
      <c r="Q46" s="328"/>
      <c r="R46" s="328"/>
      <c r="S46" s="329"/>
    </row>
    <row r="47" spans="1:18" ht="12.75">
      <c r="A47" s="46">
        <v>31</v>
      </c>
      <c r="B47" s="47" t="s">
        <v>123</v>
      </c>
      <c r="C47" s="131"/>
      <c r="D47" s="131"/>
      <c r="E47" s="344"/>
      <c r="F47" s="131"/>
      <c r="G47" s="131"/>
      <c r="H47" s="131"/>
      <c r="I47" s="131"/>
      <c r="J47" s="328"/>
      <c r="K47" s="328"/>
      <c r="L47" s="328"/>
      <c r="M47" s="328"/>
      <c r="N47" s="328"/>
      <c r="O47" s="328"/>
      <c r="P47" s="328"/>
      <c r="Q47" s="328"/>
      <c r="R47" s="328"/>
    </row>
    <row r="48" spans="1:18" ht="12.75">
      <c r="A48" s="46">
        <v>32</v>
      </c>
      <c r="B48" s="47" t="s">
        <v>124</v>
      </c>
      <c r="C48" s="131"/>
      <c r="D48" s="131"/>
      <c r="E48" s="344"/>
      <c r="F48" s="131"/>
      <c r="G48" s="131"/>
      <c r="H48" s="131"/>
      <c r="I48" s="131"/>
      <c r="J48" s="328"/>
      <c r="K48" s="328"/>
      <c r="L48" s="328"/>
      <c r="M48" s="328"/>
      <c r="N48" s="328"/>
      <c r="O48" s="328"/>
      <c r="P48" s="328"/>
      <c r="Q48" s="328"/>
      <c r="R48" s="328"/>
    </row>
    <row r="49" spans="1:18" ht="12.75">
      <c r="A49" s="46">
        <v>33</v>
      </c>
      <c r="B49" s="47" t="s">
        <v>125</v>
      </c>
      <c r="C49" s="131"/>
      <c r="D49" s="131"/>
      <c r="E49" s="344"/>
      <c r="F49" s="131"/>
      <c r="G49" s="131"/>
      <c r="H49" s="131"/>
      <c r="I49" s="131"/>
      <c r="J49" s="328"/>
      <c r="K49" s="328"/>
      <c r="L49" s="328"/>
      <c r="M49" s="328"/>
      <c r="N49" s="328"/>
      <c r="O49" s="328"/>
      <c r="P49" s="328"/>
      <c r="Q49" s="328"/>
      <c r="R49" s="328"/>
    </row>
    <row r="50" spans="1:18" ht="12.75">
      <c r="A50" s="46"/>
      <c r="B50" s="47" t="s">
        <v>5</v>
      </c>
      <c r="C50" s="131"/>
      <c r="D50" s="131"/>
      <c r="E50" s="344"/>
      <c r="F50" s="131"/>
      <c r="G50" s="131"/>
      <c r="H50" s="131"/>
      <c r="I50" s="131"/>
      <c r="J50" s="328"/>
      <c r="K50" s="328"/>
      <c r="L50" s="328"/>
      <c r="M50" s="328"/>
      <c r="N50" s="328"/>
      <c r="O50" s="328"/>
      <c r="P50" s="328"/>
      <c r="Q50" s="328"/>
      <c r="R50" s="328"/>
    </row>
    <row r="51" spans="1:18" ht="28.5" customHeight="1">
      <c r="A51" s="46">
        <v>34</v>
      </c>
      <c r="B51" s="134" t="s">
        <v>113</v>
      </c>
      <c r="C51" s="131"/>
      <c r="D51" s="131"/>
      <c r="E51" s="344"/>
      <c r="F51" s="131"/>
      <c r="G51" s="131"/>
      <c r="H51" s="131"/>
      <c r="I51" s="131"/>
      <c r="J51" s="328"/>
      <c r="K51" s="328"/>
      <c r="L51" s="328"/>
      <c r="M51" s="328"/>
      <c r="N51" s="328"/>
      <c r="O51" s="328"/>
      <c r="P51" s="328"/>
      <c r="Q51" s="328"/>
      <c r="R51" s="328"/>
    </row>
    <row r="52" spans="1:18" ht="12.75">
      <c r="A52" s="46">
        <v>35</v>
      </c>
      <c r="B52" s="47" t="s">
        <v>126</v>
      </c>
      <c r="C52" s="131"/>
      <c r="D52" s="131"/>
      <c r="E52" s="344"/>
      <c r="F52" s="131"/>
      <c r="G52" s="131"/>
      <c r="H52" s="131"/>
      <c r="I52" s="131"/>
      <c r="J52" s="328"/>
      <c r="K52" s="328"/>
      <c r="L52" s="328"/>
      <c r="M52" s="328"/>
      <c r="N52" s="328"/>
      <c r="O52" s="328"/>
      <c r="P52" s="328"/>
      <c r="Q52" s="328"/>
      <c r="R52" s="328"/>
    </row>
    <row r="53" spans="1:18" ht="12.75">
      <c r="A53" s="46"/>
      <c r="B53" s="47" t="s">
        <v>5</v>
      </c>
      <c r="C53" s="131"/>
      <c r="D53" s="131"/>
      <c r="E53" s="344"/>
      <c r="F53" s="131"/>
      <c r="G53" s="131"/>
      <c r="H53" s="131"/>
      <c r="I53" s="131"/>
      <c r="J53" s="328"/>
      <c r="K53" s="328"/>
      <c r="L53" s="328"/>
      <c r="M53" s="328"/>
      <c r="N53" s="328"/>
      <c r="O53" s="328"/>
      <c r="P53" s="328"/>
      <c r="Q53" s="328"/>
      <c r="R53" s="328"/>
    </row>
    <row r="54" spans="1:18" ht="28.5" customHeight="1">
      <c r="A54" s="46">
        <v>36</v>
      </c>
      <c r="B54" s="134" t="s">
        <v>113</v>
      </c>
      <c r="C54" s="131"/>
      <c r="D54" s="131"/>
      <c r="E54" s="344"/>
      <c r="F54" s="131"/>
      <c r="G54" s="131"/>
      <c r="H54" s="131"/>
      <c r="I54" s="131"/>
      <c r="J54" s="328"/>
      <c r="K54" s="328"/>
      <c r="L54" s="328"/>
      <c r="M54" s="328"/>
      <c r="N54" s="328"/>
      <c r="O54" s="328"/>
      <c r="P54" s="328"/>
      <c r="Q54" s="328"/>
      <c r="R54" s="328"/>
    </row>
    <row r="55" spans="1:18" ht="12.75">
      <c r="A55" s="46">
        <v>37</v>
      </c>
      <c r="B55" s="47" t="s">
        <v>127</v>
      </c>
      <c r="C55" s="131"/>
      <c r="D55" s="131"/>
      <c r="E55" s="344"/>
      <c r="F55" s="131"/>
      <c r="G55" s="131"/>
      <c r="H55" s="131"/>
      <c r="I55" s="131"/>
      <c r="J55" s="328"/>
      <c r="K55" s="328"/>
      <c r="L55" s="328"/>
      <c r="M55" s="328"/>
      <c r="N55" s="328"/>
      <c r="O55" s="328"/>
      <c r="P55" s="328"/>
      <c r="Q55" s="328"/>
      <c r="R55" s="328"/>
    </row>
    <row r="56" spans="1:18" ht="20.25" customHeight="1">
      <c r="A56" s="46">
        <v>38</v>
      </c>
      <c r="B56" s="52" t="s">
        <v>128</v>
      </c>
      <c r="C56" s="129">
        <f>C58+C61+C64+C67+C68</f>
        <v>8491329.42</v>
      </c>
      <c r="D56" s="129">
        <f>D58+D61+D64+D67+D68</f>
        <v>9301744.73</v>
      </c>
      <c r="E56" s="343">
        <f>E58+E61+E64+E67+E68</f>
        <v>12029049</v>
      </c>
      <c r="F56" s="129">
        <f>F58+F61+F64+F67+F68</f>
        <v>15022249</v>
      </c>
      <c r="G56" s="129">
        <f aca="true" t="shared" si="12" ref="G56:P56">G58+G61+G64+G67+G68</f>
        <v>21817399</v>
      </c>
      <c r="H56" s="129">
        <f t="shared" si="12"/>
        <v>22217399</v>
      </c>
      <c r="I56" s="129">
        <f t="shared" si="12"/>
        <v>20217399</v>
      </c>
      <c r="J56" s="129">
        <f t="shared" si="12"/>
        <v>18480000</v>
      </c>
      <c r="K56" s="129">
        <f t="shared" si="12"/>
        <v>16780000</v>
      </c>
      <c r="L56" s="129">
        <f t="shared" si="12"/>
        <v>15000000</v>
      </c>
      <c r="M56" s="129">
        <f t="shared" si="12"/>
        <v>13000000</v>
      </c>
      <c r="N56" s="129">
        <f t="shared" si="12"/>
        <v>10500000</v>
      </c>
      <c r="O56" s="129">
        <f t="shared" si="12"/>
        <v>8000000</v>
      </c>
      <c r="P56" s="129">
        <f t="shared" si="12"/>
        <v>5000000</v>
      </c>
      <c r="Q56" s="129">
        <v>2000000</v>
      </c>
      <c r="R56" s="129">
        <v>0</v>
      </c>
    </row>
    <row r="57" spans="1:18" ht="12.75">
      <c r="A57" s="46"/>
      <c r="B57" s="47" t="s">
        <v>95</v>
      </c>
      <c r="C57" s="129"/>
      <c r="D57" s="129"/>
      <c r="E57" s="343" t="s">
        <v>16</v>
      </c>
      <c r="F57" s="129"/>
      <c r="G57" s="129"/>
      <c r="H57" s="129"/>
      <c r="I57" s="129"/>
      <c r="J57" s="327"/>
      <c r="K57" s="327"/>
      <c r="L57" s="327"/>
      <c r="M57" s="327"/>
      <c r="N57" s="327"/>
      <c r="O57" s="327"/>
      <c r="P57" s="327"/>
      <c r="Q57" s="327"/>
      <c r="R57" s="327"/>
    </row>
    <row r="58" spans="1:18" ht="25.5">
      <c r="A58" s="46">
        <v>39</v>
      </c>
      <c r="B58" s="47" t="s">
        <v>129</v>
      </c>
      <c r="C58" s="131">
        <v>8225152</v>
      </c>
      <c r="D58" s="131">
        <v>9079340</v>
      </c>
      <c r="E58" s="344">
        <v>12029049</v>
      </c>
      <c r="F58" s="131">
        <f aca="true" t="shared" si="13" ref="F58:K58">E58+F27-F44</f>
        <v>9122249</v>
      </c>
      <c r="G58" s="131">
        <f t="shared" si="13"/>
        <v>8517399</v>
      </c>
      <c r="H58" s="131">
        <f t="shared" si="13"/>
        <v>7217399</v>
      </c>
      <c r="I58" s="131">
        <f t="shared" si="13"/>
        <v>5217399</v>
      </c>
      <c r="J58" s="131">
        <f t="shared" si="13"/>
        <v>3480000</v>
      </c>
      <c r="K58" s="131">
        <f t="shared" si="13"/>
        <v>1780000</v>
      </c>
      <c r="L58" s="131"/>
      <c r="M58" s="131"/>
      <c r="N58" s="131"/>
      <c r="O58" s="131"/>
      <c r="P58" s="328"/>
      <c r="Q58" s="328"/>
      <c r="R58" s="328"/>
    </row>
    <row r="59" spans="1:18" ht="12.75">
      <c r="A59" s="46"/>
      <c r="B59" s="47" t="s">
        <v>5</v>
      </c>
      <c r="C59" s="131"/>
      <c r="D59" s="131"/>
      <c r="E59" s="344"/>
      <c r="F59" s="131"/>
      <c r="G59" s="131"/>
      <c r="H59" s="131"/>
      <c r="I59" s="131"/>
      <c r="J59" s="328"/>
      <c r="K59" s="328"/>
      <c r="L59" s="328"/>
      <c r="M59" s="328"/>
      <c r="N59" s="328"/>
      <c r="O59" s="328"/>
      <c r="P59" s="328"/>
      <c r="Q59" s="328"/>
      <c r="R59" s="328"/>
    </row>
    <row r="60" spans="1:18" ht="34.5" customHeight="1">
      <c r="A60" s="46">
        <v>40</v>
      </c>
      <c r="B60" s="134" t="s">
        <v>113</v>
      </c>
      <c r="C60" s="131"/>
      <c r="D60" s="131"/>
      <c r="E60" s="344"/>
      <c r="F60" s="131"/>
      <c r="G60" s="131"/>
      <c r="H60" s="131"/>
      <c r="I60" s="131"/>
      <c r="J60" s="328"/>
      <c r="K60" s="328"/>
      <c r="L60" s="328"/>
      <c r="M60" s="328"/>
      <c r="N60" s="328"/>
      <c r="O60" s="328"/>
      <c r="P60" s="328"/>
      <c r="Q60" s="328"/>
      <c r="R60" s="328"/>
    </row>
    <row r="61" spans="1:18" ht="14.25" customHeight="1">
      <c r="A61" s="46">
        <v>41</v>
      </c>
      <c r="B61" s="47" t="s">
        <v>130</v>
      </c>
      <c r="C61" s="131"/>
      <c r="D61" s="131"/>
      <c r="E61" s="344"/>
      <c r="F61" s="131"/>
      <c r="G61" s="131"/>
      <c r="H61" s="131"/>
      <c r="I61" s="131"/>
      <c r="J61" s="328"/>
      <c r="K61" s="328"/>
      <c r="L61" s="328"/>
      <c r="M61" s="328"/>
      <c r="N61" s="328"/>
      <c r="O61" s="328"/>
      <c r="P61" s="328"/>
      <c r="Q61" s="328"/>
      <c r="R61" s="328"/>
    </row>
    <row r="62" spans="1:18" ht="12.75">
      <c r="A62" s="46"/>
      <c r="B62" s="47" t="s">
        <v>5</v>
      </c>
      <c r="C62" s="131"/>
      <c r="D62" s="131"/>
      <c r="E62" s="344"/>
      <c r="F62" s="131"/>
      <c r="G62" s="131"/>
      <c r="H62" s="131"/>
      <c r="I62" s="131"/>
      <c r="J62" s="328"/>
      <c r="K62" s="328"/>
      <c r="L62" s="328"/>
      <c r="M62" s="328"/>
      <c r="N62" s="328"/>
      <c r="O62" s="328"/>
      <c r="P62" s="328"/>
      <c r="Q62" s="328"/>
      <c r="R62" s="328"/>
    </row>
    <row r="63" spans="1:18" ht="29.25" customHeight="1">
      <c r="A63" s="46">
        <v>42</v>
      </c>
      <c r="B63" s="112" t="s">
        <v>113</v>
      </c>
      <c r="C63" s="131"/>
      <c r="D63" s="131"/>
      <c r="E63" s="344"/>
      <c r="F63" s="131"/>
      <c r="G63" s="131"/>
      <c r="H63" s="131"/>
      <c r="I63" s="131"/>
      <c r="J63" s="328"/>
      <c r="K63" s="328"/>
      <c r="L63" s="328"/>
      <c r="M63" s="328"/>
      <c r="N63" s="328"/>
      <c r="O63" s="328"/>
      <c r="P63" s="328"/>
      <c r="Q63" s="328"/>
      <c r="R63" s="328"/>
    </row>
    <row r="64" spans="1:18" ht="17.25" customHeight="1">
      <c r="A64" s="46">
        <v>43</v>
      </c>
      <c r="B64" s="111" t="s">
        <v>131</v>
      </c>
      <c r="C64" s="131"/>
      <c r="D64" s="131"/>
      <c r="E64" s="344"/>
      <c r="F64" s="131">
        <v>5900000</v>
      </c>
      <c r="G64" s="131">
        <v>13300000</v>
      </c>
      <c r="H64" s="131">
        <v>15000000</v>
      </c>
      <c r="I64" s="131">
        <v>15000000</v>
      </c>
      <c r="J64" s="131">
        <v>15000000</v>
      </c>
      <c r="K64" s="131">
        <v>15000000</v>
      </c>
      <c r="L64" s="131">
        <v>15000000</v>
      </c>
      <c r="M64" s="131">
        <v>13000000</v>
      </c>
      <c r="N64" s="131">
        <v>10500000</v>
      </c>
      <c r="O64" s="131">
        <v>8000000</v>
      </c>
      <c r="P64" s="131">
        <v>5000000</v>
      </c>
      <c r="Q64" s="131">
        <v>2000000</v>
      </c>
      <c r="R64" s="131">
        <v>0</v>
      </c>
    </row>
    <row r="65" spans="1:18" ht="12.75">
      <c r="A65" s="46"/>
      <c r="B65" s="47" t="s">
        <v>5</v>
      </c>
      <c r="C65" s="131"/>
      <c r="D65" s="131"/>
      <c r="E65" s="344"/>
      <c r="F65" s="131"/>
      <c r="G65" s="131"/>
      <c r="H65" s="131"/>
      <c r="I65" s="131"/>
      <c r="J65" s="328"/>
      <c r="K65" s="328"/>
      <c r="L65" s="328"/>
      <c r="M65" s="328"/>
      <c r="N65" s="328"/>
      <c r="O65" s="328"/>
      <c r="P65" s="328"/>
      <c r="Q65" s="328"/>
      <c r="R65" s="328"/>
    </row>
    <row r="66" spans="1:18" ht="23.25" customHeight="1">
      <c r="A66" s="46">
        <v>44</v>
      </c>
      <c r="B66" s="112" t="s">
        <v>113</v>
      </c>
      <c r="C66" s="131"/>
      <c r="D66" s="131"/>
      <c r="E66" s="344"/>
      <c r="F66" s="131"/>
      <c r="G66" s="131"/>
      <c r="H66" s="131"/>
      <c r="I66" s="131"/>
      <c r="J66" s="328"/>
      <c r="K66" s="328"/>
      <c r="L66" s="328"/>
      <c r="M66" s="328"/>
      <c r="N66" s="328"/>
      <c r="O66" s="328"/>
      <c r="P66" s="328"/>
      <c r="Q66" s="328"/>
      <c r="R66" s="328"/>
    </row>
    <row r="67" spans="1:18" ht="14.25">
      <c r="A67" s="46">
        <v>45</v>
      </c>
      <c r="B67" s="47" t="s">
        <v>132</v>
      </c>
      <c r="C67" s="131"/>
      <c r="D67" s="131"/>
      <c r="E67" s="344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131"/>
      <c r="Q67" s="131"/>
      <c r="R67" s="131"/>
    </row>
    <row r="68" spans="1:18" ht="12.75">
      <c r="A68" s="46">
        <v>46</v>
      </c>
      <c r="B68" s="47" t="s">
        <v>133</v>
      </c>
      <c r="C68" s="131">
        <v>266177.42</v>
      </c>
      <c r="D68" s="131">
        <v>222404.73</v>
      </c>
      <c r="E68" s="344">
        <v>0</v>
      </c>
      <c r="F68" s="131">
        <v>0</v>
      </c>
      <c r="G68" s="131">
        <v>0</v>
      </c>
      <c r="H68" s="131">
        <v>0</v>
      </c>
      <c r="I68" s="131">
        <v>0</v>
      </c>
      <c r="J68" s="131"/>
      <c r="K68" s="131"/>
      <c r="L68" s="131"/>
      <c r="M68" s="131"/>
      <c r="N68" s="131"/>
      <c r="O68" s="131"/>
      <c r="P68" s="131"/>
      <c r="Q68" s="131"/>
      <c r="R68" s="131"/>
    </row>
    <row r="69" spans="1:18" ht="12.75">
      <c r="A69" s="46"/>
      <c r="B69" s="47" t="s">
        <v>5</v>
      </c>
      <c r="C69" s="131"/>
      <c r="D69" s="131"/>
      <c r="E69" s="344"/>
      <c r="F69" s="131"/>
      <c r="G69" s="131"/>
      <c r="H69" s="131"/>
      <c r="I69" s="131"/>
      <c r="J69" s="131"/>
      <c r="K69" s="131"/>
      <c r="L69" s="131"/>
      <c r="M69" s="131"/>
      <c r="N69" s="131"/>
      <c r="O69" s="131"/>
      <c r="P69" s="131"/>
      <c r="Q69" s="131"/>
      <c r="R69" s="131"/>
    </row>
    <row r="70" spans="1:18" ht="12.75">
      <c r="A70" s="46"/>
      <c r="B70" s="45" t="s">
        <v>370</v>
      </c>
      <c r="C70" s="368">
        <v>2007</v>
      </c>
      <c r="D70" s="368">
        <v>2008</v>
      </c>
      <c r="E70" s="369">
        <v>2009</v>
      </c>
      <c r="F70" s="368">
        <v>2010</v>
      </c>
      <c r="G70" s="368">
        <v>2011</v>
      </c>
      <c r="H70" s="368">
        <v>2012</v>
      </c>
      <c r="I70" s="368">
        <v>2013</v>
      </c>
      <c r="J70" s="370">
        <v>2014</v>
      </c>
      <c r="K70" s="370">
        <v>2015</v>
      </c>
      <c r="L70" s="370">
        <v>2016</v>
      </c>
      <c r="M70" s="370">
        <v>2017</v>
      </c>
      <c r="N70" s="370">
        <v>2018</v>
      </c>
      <c r="O70" s="370">
        <v>2019</v>
      </c>
      <c r="P70" s="370">
        <v>2020</v>
      </c>
      <c r="Q70" s="370">
        <v>2021</v>
      </c>
      <c r="R70" s="370">
        <v>2022</v>
      </c>
    </row>
    <row r="71" spans="1:18" ht="12.75">
      <c r="A71" s="46">
        <v>47</v>
      </c>
      <c r="B71" s="47" t="s">
        <v>134</v>
      </c>
      <c r="C71" s="131"/>
      <c r="D71" s="131"/>
      <c r="E71" s="344"/>
      <c r="F71" s="131"/>
      <c r="G71" s="131"/>
      <c r="H71" s="131"/>
      <c r="I71" s="131"/>
      <c r="J71" s="131"/>
      <c r="K71" s="131"/>
      <c r="L71" s="131"/>
      <c r="M71" s="131"/>
      <c r="N71" s="131"/>
      <c r="O71" s="131"/>
      <c r="P71" s="131"/>
      <c r="Q71" s="131"/>
      <c r="R71" s="131"/>
    </row>
    <row r="72" spans="1:18" ht="12.75">
      <c r="A72" s="46">
        <v>48</v>
      </c>
      <c r="B72" s="47" t="s">
        <v>135</v>
      </c>
      <c r="C72" s="131"/>
      <c r="D72" s="131"/>
      <c r="E72" s="344"/>
      <c r="F72" s="131"/>
      <c r="G72" s="131"/>
      <c r="H72" s="131"/>
      <c r="I72" s="131"/>
      <c r="J72" s="131"/>
      <c r="K72" s="131"/>
      <c r="L72" s="131"/>
      <c r="M72" s="131"/>
      <c r="N72" s="131"/>
      <c r="O72" s="131"/>
      <c r="P72" s="131"/>
      <c r="Q72" s="131"/>
      <c r="R72" s="131"/>
    </row>
    <row r="73" spans="1:18" ht="18" customHeight="1">
      <c r="A73" s="46">
        <v>49</v>
      </c>
      <c r="B73" s="47" t="s">
        <v>136</v>
      </c>
      <c r="C73" s="129">
        <f aca="true" t="shared" si="14" ref="C73:R73">IF(C5=0,0,C56/C5*100)</f>
        <v>32.328734169903896</v>
      </c>
      <c r="D73" s="129">
        <f t="shared" si="14"/>
        <v>34.26484608498696</v>
      </c>
      <c r="E73" s="343">
        <f t="shared" si="14"/>
        <v>39.67302554943652</v>
      </c>
      <c r="F73" s="129">
        <f t="shared" si="14"/>
        <v>46.05650121102492</v>
      </c>
      <c r="G73" s="129">
        <f t="shared" si="14"/>
        <v>57.80515327345468</v>
      </c>
      <c r="H73" s="129">
        <f t="shared" si="14"/>
        <v>59.404810160427814</v>
      </c>
      <c r="I73" s="129">
        <f t="shared" si="14"/>
        <v>53.06403937007874</v>
      </c>
      <c r="J73" s="129">
        <f t="shared" si="14"/>
        <v>59.80582717818211</v>
      </c>
      <c r="K73" s="129">
        <f t="shared" si="14"/>
        <v>54.427505676289336</v>
      </c>
      <c r="L73" s="129">
        <f t="shared" si="14"/>
        <v>48.78048780487805</v>
      </c>
      <c r="M73" s="129">
        <f t="shared" si="14"/>
        <v>41.6</v>
      </c>
      <c r="N73" s="129">
        <f t="shared" si="14"/>
        <v>33.07086614173229</v>
      </c>
      <c r="O73" s="129">
        <f t="shared" si="14"/>
        <v>25</v>
      </c>
      <c r="P73" s="129">
        <f t="shared" si="14"/>
        <v>15.384615384615385</v>
      </c>
      <c r="Q73" s="129">
        <f t="shared" si="14"/>
        <v>6.097560975609756</v>
      </c>
      <c r="R73" s="129">
        <f t="shared" si="14"/>
        <v>0</v>
      </c>
    </row>
    <row r="74" spans="1:18" ht="24">
      <c r="A74" s="46">
        <v>50</v>
      </c>
      <c r="B74" s="47" t="s">
        <v>253</v>
      </c>
      <c r="C74" s="129">
        <f aca="true" t="shared" si="15" ref="C74:R74">(C56-C60-C63-C66)/C5*100</f>
        <v>32.328734169903896</v>
      </c>
      <c r="D74" s="129">
        <f t="shared" si="15"/>
        <v>34.26484608498696</v>
      </c>
      <c r="E74" s="343">
        <f t="shared" si="15"/>
        <v>39.67302554943652</v>
      </c>
      <c r="F74" s="129">
        <f t="shared" si="15"/>
        <v>46.05650121102492</v>
      </c>
      <c r="G74" s="129">
        <f t="shared" si="15"/>
        <v>57.80515327345468</v>
      </c>
      <c r="H74" s="129">
        <f t="shared" si="15"/>
        <v>59.404810160427814</v>
      </c>
      <c r="I74" s="129">
        <f t="shared" si="15"/>
        <v>53.06403937007874</v>
      </c>
      <c r="J74" s="129">
        <f t="shared" si="15"/>
        <v>59.80582717818211</v>
      </c>
      <c r="K74" s="129">
        <f t="shared" si="15"/>
        <v>54.427505676289336</v>
      </c>
      <c r="L74" s="129">
        <f t="shared" si="15"/>
        <v>48.78048780487805</v>
      </c>
      <c r="M74" s="129">
        <f t="shared" si="15"/>
        <v>41.6</v>
      </c>
      <c r="N74" s="129">
        <f t="shared" si="15"/>
        <v>33.07086614173229</v>
      </c>
      <c r="O74" s="129">
        <f t="shared" si="15"/>
        <v>25</v>
      </c>
      <c r="P74" s="129">
        <f t="shared" si="15"/>
        <v>15.384615384615385</v>
      </c>
      <c r="Q74" s="129">
        <f t="shared" si="15"/>
        <v>6.097560975609756</v>
      </c>
      <c r="R74" s="129">
        <f t="shared" si="15"/>
        <v>0</v>
      </c>
    </row>
    <row r="75" spans="1:18" ht="22.5">
      <c r="A75" s="46">
        <v>51</v>
      </c>
      <c r="B75" s="111" t="s">
        <v>137</v>
      </c>
      <c r="C75" s="129">
        <f aca="true" t="shared" si="16" ref="C75:R75">C56/(C9+C12-C15)*100</f>
        <v>89.9728867354365</v>
      </c>
      <c r="D75" s="129">
        <f t="shared" si="16"/>
        <v>103.74202280495817</v>
      </c>
      <c r="E75" s="343">
        <f t="shared" si="16"/>
        <v>113.01910098646322</v>
      </c>
      <c r="F75" s="129">
        <f t="shared" si="16"/>
        <v>133.15585127920394</v>
      </c>
      <c r="G75" s="129">
        <f t="shared" si="16"/>
        <v>193.0743274336283</v>
      </c>
      <c r="H75" s="129">
        <f t="shared" si="16"/>
        <v>219.97424752475246</v>
      </c>
      <c r="I75" s="129">
        <f t="shared" si="16"/>
        <v>198.20979411764705</v>
      </c>
      <c r="J75" s="129">
        <f t="shared" si="16"/>
        <v>194.52631578947367</v>
      </c>
      <c r="K75" s="129">
        <f t="shared" si="16"/>
        <v>179.84994640943194</v>
      </c>
      <c r="L75" s="129">
        <f t="shared" si="16"/>
        <v>167.5977653631285</v>
      </c>
      <c r="M75" s="129">
        <f t="shared" si="16"/>
        <v>142.85714285714286</v>
      </c>
      <c r="N75" s="129">
        <f t="shared" si="16"/>
        <v>112.90322580645163</v>
      </c>
      <c r="O75" s="129">
        <f t="shared" si="16"/>
        <v>85.1063829787234</v>
      </c>
      <c r="P75" s="129">
        <f t="shared" si="16"/>
        <v>52.083333333333336</v>
      </c>
      <c r="Q75" s="129">
        <f t="shared" si="16"/>
        <v>20.618556701030926</v>
      </c>
      <c r="R75" s="129">
        <f t="shared" si="16"/>
        <v>0</v>
      </c>
    </row>
    <row r="76" spans="1:18" ht="33.75">
      <c r="A76" s="46">
        <v>52</v>
      </c>
      <c r="B76" s="111" t="s">
        <v>138</v>
      </c>
      <c r="C76" s="129">
        <f aca="true" t="shared" si="17" ref="C76:R76">(C56-C60-C63-C66)/(C9+C12-C15)*100</f>
        <v>89.9728867354365</v>
      </c>
      <c r="D76" s="129">
        <f t="shared" si="17"/>
        <v>103.74202280495817</v>
      </c>
      <c r="E76" s="129">
        <f t="shared" si="17"/>
        <v>113.01910098646322</v>
      </c>
      <c r="F76" s="129">
        <f t="shared" si="17"/>
        <v>133.15585127920394</v>
      </c>
      <c r="G76" s="129">
        <f t="shared" si="17"/>
        <v>193.0743274336283</v>
      </c>
      <c r="H76" s="129">
        <f t="shared" si="17"/>
        <v>219.97424752475246</v>
      </c>
      <c r="I76" s="129">
        <f t="shared" si="17"/>
        <v>198.20979411764705</v>
      </c>
      <c r="J76" s="129">
        <f t="shared" si="17"/>
        <v>194.52631578947367</v>
      </c>
      <c r="K76" s="129">
        <f t="shared" si="17"/>
        <v>179.84994640943194</v>
      </c>
      <c r="L76" s="129">
        <f t="shared" si="17"/>
        <v>167.5977653631285</v>
      </c>
      <c r="M76" s="129">
        <f t="shared" si="17"/>
        <v>142.85714285714286</v>
      </c>
      <c r="N76" s="129">
        <f t="shared" si="17"/>
        <v>112.90322580645163</v>
      </c>
      <c r="O76" s="129">
        <f t="shared" si="17"/>
        <v>85.1063829787234</v>
      </c>
      <c r="P76" s="129">
        <f t="shared" si="17"/>
        <v>52.083333333333336</v>
      </c>
      <c r="Q76" s="129">
        <f t="shared" si="17"/>
        <v>20.618556701030926</v>
      </c>
      <c r="R76" s="129">
        <f t="shared" si="17"/>
        <v>0</v>
      </c>
    </row>
    <row r="77" spans="1:18" ht="14.25">
      <c r="A77" s="46">
        <v>53</v>
      </c>
      <c r="B77" s="52" t="s">
        <v>139</v>
      </c>
      <c r="C77" s="129">
        <f aca="true" t="shared" si="18" ref="C77:R77">C79+C82+C85+C88</f>
        <v>3879240.81</v>
      </c>
      <c r="D77" s="129">
        <f t="shared" si="18"/>
        <v>3318747.43</v>
      </c>
      <c r="E77" s="343">
        <f t="shared" si="18"/>
        <v>3140769</v>
      </c>
      <c r="F77" s="129">
        <f t="shared" si="18"/>
        <v>3586290</v>
      </c>
      <c r="G77" s="129">
        <f t="shared" si="18"/>
        <v>2750000</v>
      </c>
      <c r="H77" s="129">
        <f t="shared" si="18"/>
        <v>3099770</v>
      </c>
      <c r="I77" s="129">
        <f t="shared" si="18"/>
        <v>3000000</v>
      </c>
      <c r="J77" s="129">
        <f t="shared" si="18"/>
        <v>2657399</v>
      </c>
      <c r="K77" s="129">
        <f t="shared" si="18"/>
        <v>2540000</v>
      </c>
      <c r="L77" s="129">
        <f t="shared" si="18"/>
        <v>2480000</v>
      </c>
      <c r="M77" s="129">
        <f t="shared" si="18"/>
        <v>2580000</v>
      </c>
      <c r="N77" s="129">
        <f t="shared" si="18"/>
        <v>2970000</v>
      </c>
      <c r="O77" s="129">
        <f t="shared" si="18"/>
        <v>2875000</v>
      </c>
      <c r="P77" s="129">
        <f t="shared" si="18"/>
        <v>3300000</v>
      </c>
      <c r="Q77" s="129">
        <f t="shared" si="18"/>
        <v>3225000</v>
      </c>
      <c r="R77" s="129">
        <f t="shared" si="18"/>
        <v>2085000</v>
      </c>
    </row>
    <row r="78" spans="1:18" ht="21.75" customHeight="1">
      <c r="A78" s="46"/>
      <c r="B78" s="111" t="s">
        <v>140</v>
      </c>
      <c r="C78" s="129"/>
      <c r="D78" s="129"/>
      <c r="E78" s="343"/>
      <c r="F78" s="129"/>
      <c r="G78" s="129"/>
      <c r="H78" s="129"/>
      <c r="I78" s="129"/>
      <c r="J78" s="129"/>
      <c r="K78" s="129"/>
      <c r="L78" s="129"/>
      <c r="M78" s="129"/>
      <c r="N78" s="129"/>
      <c r="O78" s="129"/>
      <c r="P78" s="129"/>
      <c r="Q78" s="129"/>
      <c r="R78" s="129"/>
    </row>
    <row r="79" spans="1:18" ht="18.75" customHeight="1">
      <c r="A79" s="46">
        <v>54</v>
      </c>
      <c r="B79" s="47" t="s">
        <v>141</v>
      </c>
      <c r="C79" s="131">
        <f>C20+C44</f>
        <v>3879240.81</v>
      </c>
      <c r="D79" s="131">
        <v>3318747.43</v>
      </c>
      <c r="E79" s="344">
        <f>SUM(E20,E44,)</f>
        <v>3140769</v>
      </c>
      <c r="F79" s="131">
        <f aca="true" t="shared" si="19" ref="F79:R79">F20+F44</f>
        <v>3586290</v>
      </c>
      <c r="G79" s="131">
        <f t="shared" si="19"/>
        <v>2750000</v>
      </c>
      <c r="H79" s="131">
        <f t="shared" si="19"/>
        <v>3099770</v>
      </c>
      <c r="I79" s="131">
        <f t="shared" si="19"/>
        <v>3000000</v>
      </c>
      <c r="J79" s="131">
        <f t="shared" si="19"/>
        <v>2657399</v>
      </c>
      <c r="K79" s="131">
        <f t="shared" si="19"/>
        <v>2540000</v>
      </c>
      <c r="L79" s="131">
        <f t="shared" si="19"/>
        <v>2480000</v>
      </c>
      <c r="M79" s="131">
        <f t="shared" si="19"/>
        <v>2580000</v>
      </c>
      <c r="N79" s="131">
        <f t="shared" si="19"/>
        <v>2970000</v>
      </c>
      <c r="O79" s="131">
        <f t="shared" si="19"/>
        <v>2875000</v>
      </c>
      <c r="P79" s="131">
        <f t="shared" si="19"/>
        <v>3300000</v>
      </c>
      <c r="Q79" s="131">
        <f t="shared" si="19"/>
        <v>3225000</v>
      </c>
      <c r="R79" s="131">
        <f t="shared" si="19"/>
        <v>2085000</v>
      </c>
    </row>
    <row r="80" spans="1:18" ht="12.75">
      <c r="A80" s="46"/>
      <c r="B80" s="47" t="s">
        <v>5</v>
      </c>
      <c r="C80" s="131"/>
      <c r="D80" s="131"/>
      <c r="E80" s="344"/>
      <c r="F80" s="131"/>
      <c r="G80" s="131"/>
      <c r="H80" s="131"/>
      <c r="I80" s="131"/>
      <c r="J80" s="131"/>
      <c r="K80" s="131"/>
      <c r="L80" s="131"/>
      <c r="M80" s="131"/>
      <c r="N80" s="131"/>
      <c r="O80" s="131"/>
      <c r="P80" s="131"/>
      <c r="Q80" s="131"/>
      <c r="R80" s="131"/>
    </row>
    <row r="81" spans="1:18" ht="21" customHeight="1">
      <c r="A81" s="46">
        <v>55</v>
      </c>
      <c r="B81" s="112" t="s">
        <v>113</v>
      </c>
      <c r="C81" s="131"/>
      <c r="D81" s="131"/>
      <c r="E81" s="344"/>
      <c r="F81" s="131"/>
      <c r="G81" s="131"/>
      <c r="H81" s="131"/>
      <c r="I81" s="131"/>
      <c r="J81" s="131"/>
      <c r="K81" s="131"/>
      <c r="L81" s="131"/>
      <c r="M81" s="131"/>
      <c r="N81" s="131"/>
      <c r="O81" s="131"/>
      <c r="P81" s="131"/>
      <c r="Q81" s="131"/>
      <c r="R81" s="131"/>
    </row>
    <row r="82" spans="1:18" ht="12.75">
      <c r="A82" s="46">
        <v>56</v>
      </c>
      <c r="B82" s="47" t="s">
        <v>142</v>
      </c>
      <c r="C82" s="131"/>
      <c r="D82" s="131"/>
      <c r="E82" s="344"/>
      <c r="F82" s="131"/>
      <c r="G82" s="131"/>
      <c r="H82" s="131"/>
      <c r="I82" s="131"/>
      <c r="J82" s="131"/>
      <c r="K82" s="131"/>
      <c r="L82" s="131"/>
      <c r="M82" s="131"/>
      <c r="N82" s="131"/>
      <c r="O82" s="131"/>
      <c r="P82" s="131"/>
      <c r="Q82" s="131"/>
      <c r="R82" s="131"/>
    </row>
    <row r="83" spans="1:18" ht="12" customHeight="1">
      <c r="A83" s="46"/>
      <c r="B83" s="111" t="s">
        <v>5</v>
      </c>
      <c r="C83" s="131"/>
      <c r="D83" s="131"/>
      <c r="E83" s="344"/>
      <c r="F83" s="131"/>
      <c r="G83" s="131"/>
      <c r="H83" s="131"/>
      <c r="I83" s="131"/>
      <c r="J83" s="131"/>
      <c r="K83" s="131"/>
      <c r="L83" s="131"/>
      <c r="M83" s="131"/>
      <c r="N83" s="131"/>
      <c r="O83" s="131"/>
      <c r="P83" s="131"/>
      <c r="Q83" s="131"/>
      <c r="R83" s="131"/>
    </row>
    <row r="84" spans="1:18" ht="16.5" customHeight="1">
      <c r="A84" s="46">
        <v>57</v>
      </c>
      <c r="B84" s="112" t="s">
        <v>113</v>
      </c>
      <c r="C84" s="131"/>
      <c r="D84" s="131"/>
      <c r="E84" s="344"/>
      <c r="F84" s="131"/>
      <c r="G84" s="131"/>
      <c r="H84" s="131"/>
      <c r="I84" s="131"/>
      <c r="J84" s="131"/>
      <c r="K84" s="131"/>
      <c r="L84" s="131"/>
      <c r="M84" s="131"/>
      <c r="N84" s="131"/>
      <c r="O84" s="131"/>
      <c r="P84" s="131"/>
      <c r="Q84" s="131"/>
      <c r="R84" s="131"/>
    </row>
    <row r="85" spans="1:18" ht="12.75">
      <c r="A85" s="46">
        <v>58</v>
      </c>
      <c r="B85" s="47" t="s">
        <v>143</v>
      </c>
      <c r="C85" s="131"/>
      <c r="D85" s="131"/>
      <c r="E85" s="344"/>
      <c r="F85" s="131"/>
      <c r="G85" s="131"/>
      <c r="H85" s="131"/>
      <c r="I85" s="131"/>
      <c r="J85" s="131"/>
      <c r="K85" s="131"/>
      <c r="L85" s="131"/>
      <c r="M85" s="131"/>
      <c r="N85" s="131"/>
      <c r="O85" s="131"/>
      <c r="P85" s="131"/>
      <c r="Q85" s="131"/>
      <c r="R85" s="131"/>
    </row>
    <row r="86" spans="1:18" ht="12.75">
      <c r="A86" s="46"/>
      <c r="B86" s="111" t="s">
        <v>5</v>
      </c>
      <c r="C86" s="131"/>
      <c r="D86" s="131"/>
      <c r="E86" s="344"/>
      <c r="F86" s="131"/>
      <c r="G86" s="131"/>
      <c r="H86" s="131"/>
      <c r="I86" s="131"/>
      <c r="J86" s="131"/>
      <c r="K86" s="131"/>
      <c r="L86" s="131"/>
      <c r="M86" s="131"/>
      <c r="N86" s="131"/>
      <c r="O86" s="131"/>
      <c r="P86" s="131"/>
      <c r="Q86" s="131"/>
      <c r="R86" s="131"/>
    </row>
    <row r="87" spans="1:18" ht="21" customHeight="1">
      <c r="A87" s="46">
        <v>59</v>
      </c>
      <c r="B87" s="112" t="s">
        <v>113</v>
      </c>
      <c r="C87" s="131"/>
      <c r="D87" s="131"/>
      <c r="E87" s="344"/>
      <c r="F87" s="131"/>
      <c r="G87" s="131"/>
      <c r="H87" s="131"/>
      <c r="I87" s="131"/>
      <c r="J87" s="131"/>
      <c r="K87" s="131"/>
      <c r="L87" s="131"/>
      <c r="M87" s="131"/>
      <c r="N87" s="131"/>
      <c r="O87" s="131"/>
      <c r="P87" s="131"/>
      <c r="Q87" s="131"/>
      <c r="R87" s="131"/>
    </row>
    <row r="88" spans="1:18" ht="15" customHeight="1">
      <c r="A88" s="46">
        <v>60</v>
      </c>
      <c r="B88" s="135" t="s">
        <v>364</v>
      </c>
      <c r="C88" s="131"/>
      <c r="D88" s="131"/>
      <c r="E88" s="344"/>
      <c r="F88" s="131"/>
      <c r="G88" s="131"/>
      <c r="H88" s="131"/>
      <c r="I88" s="131"/>
      <c r="J88" s="131"/>
      <c r="K88" s="131"/>
      <c r="L88" s="131"/>
      <c r="M88" s="131"/>
      <c r="N88" s="131"/>
      <c r="O88" s="131"/>
      <c r="P88" s="131"/>
      <c r="Q88" s="131"/>
      <c r="R88" s="131"/>
    </row>
    <row r="89" spans="1:18" ht="16.5" customHeight="1">
      <c r="A89" s="46">
        <v>61</v>
      </c>
      <c r="B89" s="175" t="s">
        <v>144</v>
      </c>
      <c r="C89" s="131">
        <f aca="true" t="shared" si="20" ref="C89:R89">C79/C5*100</f>
        <v>14.769294503184243</v>
      </c>
      <c r="D89" s="131">
        <f t="shared" si="20"/>
        <v>12.225273127216427</v>
      </c>
      <c r="E89" s="344">
        <f t="shared" si="20"/>
        <v>10.358575210881439</v>
      </c>
      <c r="F89" s="131">
        <f t="shared" si="20"/>
        <v>10.99515590029739</v>
      </c>
      <c r="G89" s="131">
        <f t="shared" si="20"/>
        <v>7.286119280396365</v>
      </c>
      <c r="H89" s="131">
        <f t="shared" si="20"/>
        <v>8.288155080213903</v>
      </c>
      <c r="I89" s="131">
        <f t="shared" si="20"/>
        <v>7.874015748031496</v>
      </c>
      <c r="J89" s="131">
        <f t="shared" si="20"/>
        <v>8.599997042071102</v>
      </c>
      <c r="K89" s="131">
        <f t="shared" si="20"/>
        <v>8.238728511190399</v>
      </c>
      <c r="L89" s="131">
        <f t="shared" si="20"/>
        <v>8.065040650406505</v>
      </c>
      <c r="M89" s="131">
        <f t="shared" si="20"/>
        <v>8.256</v>
      </c>
      <c r="N89" s="131">
        <f t="shared" si="20"/>
        <v>9.354330708661417</v>
      </c>
      <c r="O89" s="131">
        <f t="shared" si="20"/>
        <v>8.984375</v>
      </c>
      <c r="P89" s="131">
        <f t="shared" si="20"/>
        <v>10.153846153846153</v>
      </c>
      <c r="Q89" s="131">
        <f t="shared" si="20"/>
        <v>9.832317073170731</v>
      </c>
      <c r="R89" s="131">
        <f t="shared" si="20"/>
        <v>6.3567073170731705</v>
      </c>
    </row>
    <row r="90" spans="1:18" ht="28.5" customHeight="1">
      <c r="A90" s="46">
        <v>62</v>
      </c>
      <c r="B90" s="47" t="s">
        <v>145</v>
      </c>
      <c r="C90" s="131">
        <f aca="true" t="shared" si="21" ref="C90:R90">(C77-C81-C84-C87)/C5*100</f>
        <v>14.769294503184243</v>
      </c>
      <c r="D90" s="131">
        <f t="shared" si="21"/>
        <v>12.225273127216427</v>
      </c>
      <c r="E90" s="344">
        <f t="shared" si="21"/>
        <v>10.358575210881439</v>
      </c>
      <c r="F90" s="131">
        <f t="shared" si="21"/>
        <v>10.99515590029739</v>
      </c>
      <c r="G90" s="131">
        <f t="shared" si="21"/>
        <v>7.286119280396365</v>
      </c>
      <c r="H90" s="131">
        <f t="shared" si="21"/>
        <v>8.288155080213903</v>
      </c>
      <c r="I90" s="131">
        <f t="shared" si="21"/>
        <v>7.874015748031496</v>
      </c>
      <c r="J90" s="131">
        <f t="shared" si="21"/>
        <v>8.599997042071102</v>
      </c>
      <c r="K90" s="131">
        <f t="shared" si="21"/>
        <v>8.238728511190399</v>
      </c>
      <c r="L90" s="131">
        <f t="shared" si="21"/>
        <v>8.065040650406505</v>
      </c>
      <c r="M90" s="131">
        <f t="shared" si="21"/>
        <v>8.256</v>
      </c>
      <c r="N90" s="131">
        <f t="shared" si="21"/>
        <v>9.354330708661417</v>
      </c>
      <c r="O90" s="131">
        <f t="shared" si="21"/>
        <v>8.984375</v>
      </c>
      <c r="P90" s="131">
        <f t="shared" si="21"/>
        <v>10.153846153846153</v>
      </c>
      <c r="Q90" s="131">
        <f t="shared" si="21"/>
        <v>9.832317073170731</v>
      </c>
      <c r="R90" s="131">
        <f t="shared" si="21"/>
        <v>6.3567073170731705</v>
      </c>
    </row>
    <row r="91" spans="1:18" ht="36">
      <c r="A91" s="46">
        <v>63</v>
      </c>
      <c r="B91" s="175" t="s">
        <v>365</v>
      </c>
      <c r="C91" s="131">
        <f aca="true" t="shared" si="22" ref="C91:R91">C77/(C9+C12-C15)*100</f>
        <v>41.10386922400343</v>
      </c>
      <c r="D91" s="131">
        <f t="shared" si="22"/>
        <v>37.01387014594587</v>
      </c>
      <c r="E91" s="344">
        <f t="shared" si="22"/>
        <v>29.50913981530486</v>
      </c>
      <c r="F91" s="131">
        <f t="shared" si="22"/>
        <v>31.788548963879926</v>
      </c>
      <c r="G91" s="131">
        <f t="shared" si="22"/>
        <v>24.336283185840706</v>
      </c>
      <c r="H91" s="131">
        <f t="shared" si="22"/>
        <v>30.690792079207917</v>
      </c>
      <c r="I91" s="131">
        <f t="shared" si="22"/>
        <v>29.411764705882355</v>
      </c>
      <c r="J91" s="131">
        <f t="shared" si="22"/>
        <v>27.97262105263158</v>
      </c>
      <c r="K91" s="131">
        <f t="shared" si="22"/>
        <v>27.224008574490888</v>
      </c>
      <c r="L91" s="131">
        <f t="shared" si="22"/>
        <v>27.709497206703908</v>
      </c>
      <c r="M91" s="131">
        <f t="shared" si="22"/>
        <v>28.35164835164835</v>
      </c>
      <c r="N91" s="131">
        <f t="shared" si="22"/>
        <v>31.93548387096774</v>
      </c>
      <c r="O91" s="131">
        <f t="shared" si="22"/>
        <v>30.585106382978722</v>
      </c>
      <c r="P91" s="131">
        <f t="shared" si="22"/>
        <v>34.375</v>
      </c>
      <c r="Q91" s="131">
        <f t="shared" si="22"/>
        <v>33.24742268041237</v>
      </c>
      <c r="R91" s="131">
        <f t="shared" si="22"/>
        <v>21.494845360824744</v>
      </c>
    </row>
    <row r="92" spans="1:18" ht="33.75">
      <c r="A92" s="46">
        <v>64</v>
      </c>
      <c r="B92" s="111" t="s">
        <v>146</v>
      </c>
      <c r="C92" s="131">
        <f aca="true" t="shared" si="23" ref="C92:R92">(C77-C81-C84-C87)/(C9+C12-C15)*100</f>
        <v>41.10386922400343</v>
      </c>
      <c r="D92" s="131">
        <f t="shared" si="23"/>
        <v>37.01387014594587</v>
      </c>
      <c r="E92" s="344">
        <f t="shared" si="23"/>
        <v>29.50913981530486</v>
      </c>
      <c r="F92" s="131">
        <f t="shared" si="23"/>
        <v>31.788548963879926</v>
      </c>
      <c r="G92" s="131">
        <f t="shared" si="23"/>
        <v>24.336283185840706</v>
      </c>
      <c r="H92" s="131">
        <f t="shared" si="23"/>
        <v>30.690792079207917</v>
      </c>
      <c r="I92" s="131">
        <f t="shared" si="23"/>
        <v>29.411764705882355</v>
      </c>
      <c r="J92" s="131">
        <f t="shared" si="23"/>
        <v>27.97262105263158</v>
      </c>
      <c r="K92" s="131">
        <f t="shared" si="23"/>
        <v>27.224008574490888</v>
      </c>
      <c r="L92" s="131">
        <f t="shared" si="23"/>
        <v>27.709497206703908</v>
      </c>
      <c r="M92" s="131">
        <f t="shared" si="23"/>
        <v>28.35164835164835</v>
      </c>
      <c r="N92" s="131">
        <f t="shared" si="23"/>
        <v>31.93548387096774</v>
      </c>
      <c r="O92" s="131">
        <f t="shared" si="23"/>
        <v>30.585106382978722</v>
      </c>
      <c r="P92" s="131">
        <f t="shared" si="23"/>
        <v>34.375</v>
      </c>
      <c r="Q92" s="131">
        <f t="shared" si="23"/>
        <v>33.24742268041237</v>
      </c>
      <c r="R92" s="131">
        <f t="shared" si="23"/>
        <v>21.494845360824744</v>
      </c>
    </row>
    <row r="93" spans="1:18" ht="48.75">
      <c r="A93" s="46">
        <v>65</v>
      </c>
      <c r="B93" s="135" t="s">
        <v>147</v>
      </c>
      <c r="C93" s="131"/>
      <c r="D93" s="131"/>
      <c r="E93" s="344"/>
      <c r="F93" s="367">
        <v>10.3</v>
      </c>
      <c r="G93" s="367">
        <v>8.4</v>
      </c>
      <c r="H93" s="367">
        <v>8.96</v>
      </c>
      <c r="I93" s="367">
        <v>9.27</v>
      </c>
      <c r="J93" s="367">
        <v>9.71</v>
      </c>
      <c r="K93" s="367">
        <v>9.19</v>
      </c>
      <c r="L93" s="367">
        <v>9.31</v>
      </c>
      <c r="M93" s="367">
        <v>9.17</v>
      </c>
      <c r="N93" s="367">
        <v>9.37</v>
      </c>
      <c r="O93" s="367">
        <v>10.14</v>
      </c>
      <c r="P93" s="367">
        <v>11.17</v>
      </c>
      <c r="Q93" s="367">
        <v>12.2</v>
      </c>
      <c r="R93" s="367">
        <v>12.43</v>
      </c>
    </row>
    <row r="94" spans="1:18" ht="24" customHeight="1">
      <c r="A94" s="46">
        <v>66</v>
      </c>
      <c r="B94" s="111" t="s">
        <v>148</v>
      </c>
      <c r="C94" s="131">
        <f aca="true" t="shared" si="24" ref="C94:R94">C7-C18</f>
        <v>1388137.9899999984</v>
      </c>
      <c r="D94" s="131">
        <f t="shared" si="24"/>
        <v>1298303.8500000015</v>
      </c>
      <c r="E94" s="344">
        <f t="shared" si="24"/>
        <v>356105</v>
      </c>
      <c r="F94" s="131">
        <f t="shared" si="24"/>
        <v>-294165</v>
      </c>
      <c r="G94" s="131">
        <f t="shared" si="24"/>
        <v>1401850</v>
      </c>
      <c r="H94" s="131">
        <f t="shared" si="24"/>
        <v>1800000</v>
      </c>
      <c r="I94" s="131">
        <f t="shared" si="24"/>
        <v>2000000</v>
      </c>
      <c r="J94" s="131">
        <f t="shared" si="24"/>
        <v>2249999</v>
      </c>
      <c r="K94" s="131">
        <f t="shared" si="24"/>
        <v>2400000</v>
      </c>
      <c r="L94" s="131">
        <f t="shared" si="24"/>
        <v>2700000</v>
      </c>
      <c r="M94" s="131">
        <f t="shared" si="24"/>
        <v>3170000</v>
      </c>
      <c r="N94" s="131">
        <f t="shared" si="24"/>
        <v>3650000</v>
      </c>
      <c r="O94" s="131">
        <f t="shared" si="24"/>
        <v>3800000</v>
      </c>
      <c r="P94" s="131">
        <f t="shared" si="24"/>
        <v>4300000</v>
      </c>
      <c r="Q94" s="131">
        <f t="shared" si="24"/>
        <v>4200000</v>
      </c>
      <c r="R94" s="131">
        <f t="shared" si="24"/>
        <v>4000000</v>
      </c>
    </row>
    <row r="95" spans="1:18" ht="11.25" customHeight="1">
      <c r="A95" s="136" t="s">
        <v>254</v>
      </c>
      <c r="B95" s="137"/>
      <c r="C95" s="137"/>
      <c r="D95" s="137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</row>
    <row r="96" spans="1:18" ht="10.5" customHeight="1">
      <c r="A96" s="475" t="s">
        <v>255</v>
      </c>
      <c r="B96" s="476"/>
      <c r="C96" s="476"/>
      <c r="D96" s="476"/>
      <c r="E96" s="476"/>
      <c r="F96" s="476"/>
      <c r="G96" s="476"/>
      <c r="H96" s="476"/>
      <c r="I96" s="476"/>
      <c r="J96" s="476"/>
      <c r="K96" s="476"/>
      <c r="L96" s="476"/>
      <c r="M96" s="476"/>
      <c r="N96" s="476"/>
      <c r="O96" s="476"/>
      <c r="P96" s="476"/>
      <c r="Q96" s="476"/>
      <c r="R96" s="476"/>
    </row>
    <row r="97" spans="1:18" ht="11.25" customHeight="1">
      <c r="A97" s="136" t="s">
        <v>256</v>
      </c>
      <c r="B97" s="137"/>
      <c r="C97" s="137"/>
      <c r="D97" s="137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</row>
    <row r="98" spans="1:18" ht="21.75" customHeight="1">
      <c r="A98" s="475" t="s">
        <v>257</v>
      </c>
      <c r="B98" s="476"/>
      <c r="C98" s="476"/>
      <c r="D98" s="476"/>
      <c r="E98" s="476"/>
      <c r="F98" s="476"/>
      <c r="G98" s="476"/>
      <c r="H98" s="476"/>
      <c r="I98" s="476"/>
      <c r="J98" s="476"/>
      <c r="K98" s="476"/>
      <c r="L98" s="476"/>
      <c r="M98" s="476"/>
      <c r="N98" s="476"/>
      <c r="O98" s="476"/>
      <c r="P98" s="476"/>
      <c r="Q98" s="476"/>
      <c r="R98" s="476"/>
    </row>
    <row r="99" spans="2:6" ht="21" customHeight="1">
      <c r="B99" s="474" t="s">
        <v>433</v>
      </c>
      <c r="C99" s="474"/>
      <c r="D99" s="474"/>
      <c r="E99" s="474"/>
      <c r="F99" s="474"/>
    </row>
  </sheetData>
  <sheetProtection/>
  <mergeCells count="7">
    <mergeCell ref="B99:F99"/>
    <mergeCell ref="A98:R98"/>
    <mergeCell ref="A2:A3"/>
    <mergeCell ref="B2:B3"/>
    <mergeCell ref="C2:D2"/>
    <mergeCell ref="E2:R2"/>
    <mergeCell ref="A96:R96"/>
  </mergeCells>
  <printOptions/>
  <pageMargins left="0.11811023622047245" right="0" top="0.15748031496062992" bottom="0.15748031496062992" header="0.31496062992125984" footer="0.1181102362204724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98"/>
  <sheetViews>
    <sheetView tabSelected="1" zoomScalePageLayoutView="0" workbookViewId="0" topLeftCell="A1">
      <selection activeCell="M53" sqref="M53"/>
    </sheetView>
  </sheetViews>
  <sheetFormatPr defaultColWidth="9.00390625" defaultRowHeight="12.75"/>
  <cols>
    <col min="1" max="1" width="5.125" style="54" customWidth="1"/>
    <col min="2" max="2" width="30.625" style="0" customWidth="1"/>
    <col min="3" max="5" width="12.375" style="0" customWidth="1"/>
    <col min="6" max="6" width="12.875" style="0" customWidth="1"/>
    <col min="7" max="7" width="12.375" style="0" customWidth="1"/>
    <col min="8" max="17" width="12.25390625" style="0" customWidth="1"/>
    <col min="18" max="18" width="13.00390625" style="0" customWidth="1"/>
  </cols>
  <sheetData>
    <row r="1" spans="1:18" ht="24" customHeight="1">
      <c r="A1" s="54" t="s">
        <v>249</v>
      </c>
      <c r="C1" s="151" t="s">
        <v>369</v>
      </c>
      <c r="D1" s="151"/>
      <c r="E1" s="151"/>
      <c r="F1" s="151"/>
      <c r="G1" s="151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</row>
    <row r="2" spans="1:18" ht="12.75" customHeight="1">
      <c r="A2" s="477" t="s">
        <v>53</v>
      </c>
      <c r="B2" s="477" t="s">
        <v>73</v>
      </c>
      <c r="C2" s="478" t="s">
        <v>412</v>
      </c>
      <c r="D2" s="479"/>
      <c r="E2" s="480" t="s">
        <v>434</v>
      </c>
      <c r="F2" s="481"/>
      <c r="G2" s="481"/>
      <c r="H2" s="481"/>
      <c r="I2" s="481"/>
      <c r="J2" s="481"/>
      <c r="K2" s="481"/>
      <c r="L2" s="481"/>
      <c r="M2" s="481"/>
      <c r="N2" s="481"/>
      <c r="O2" s="481"/>
      <c r="P2" s="481"/>
      <c r="Q2" s="481"/>
      <c r="R2" s="481"/>
    </row>
    <row r="3" spans="1:18" ht="23.25" customHeight="1">
      <c r="A3" s="477"/>
      <c r="B3" s="477"/>
      <c r="C3" s="42" t="s">
        <v>250</v>
      </c>
      <c r="D3" s="42" t="s">
        <v>327</v>
      </c>
      <c r="E3" s="341" t="s">
        <v>251</v>
      </c>
      <c r="F3" s="42" t="s">
        <v>44</v>
      </c>
      <c r="G3" s="42" t="s">
        <v>51</v>
      </c>
      <c r="H3" s="42" t="s">
        <v>252</v>
      </c>
      <c r="I3" s="42" t="s">
        <v>328</v>
      </c>
      <c r="J3" s="42" t="s">
        <v>329</v>
      </c>
      <c r="K3" s="42" t="s">
        <v>330</v>
      </c>
      <c r="L3" s="42" t="s">
        <v>357</v>
      </c>
      <c r="M3" s="42" t="s">
        <v>358</v>
      </c>
      <c r="N3" s="42" t="s">
        <v>359</v>
      </c>
      <c r="O3" s="42" t="s">
        <v>360</v>
      </c>
      <c r="P3" s="42" t="s">
        <v>361</v>
      </c>
      <c r="Q3" s="42" t="s">
        <v>362</v>
      </c>
      <c r="R3" s="42" t="s">
        <v>363</v>
      </c>
    </row>
    <row r="4" spans="1:18" ht="9.75" customHeight="1">
      <c r="A4" s="43">
        <v>1</v>
      </c>
      <c r="B4" s="43">
        <v>2</v>
      </c>
      <c r="C4" s="43">
        <v>5</v>
      </c>
      <c r="D4" s="43"/>
      <c r="E4" s="342">
        <v>7</v>
      </c>
      <c r="F4" s="43">
        <v>8</v>
      </c>
      <c r="G4" s="43">
        <v>9</v>
      </c>
      <c r="H4" s="43">
        <v>10</v>
      </c>
      <c r="I4" s="43">
        <v>11</v>
      </c>
      <c r="J4" s="43">
        <v>12</v>
      </c>
      <c r="K4" s="43">
        <v>13</v>
      </c>
      <c r="L4" s="43">
        <v>14</v>
      </c>
      <c r="M4" s="43">
        <v>15</v>
      </c>
      <c r="N4" s="43">
        <v>16</v>
      </c>
      <c r="O4" s="43">
        <v>17</v>
      </c>
      <c r="P4" s="43">
        <v>18</v>
      </c>
      <c r="Q4" s="43">
        <v>19</v>
      </c>
      <c r="R4" s="43">
        <v>20</v>
      </c>
    </row>
    <row r="5" spans="1:18" s="13" customFormat="1" ht="18" customHeight="1">
      <c r="A5" s="44">
        <v>1</v>
      </c>
      <c r="B5" s="45" t="s">
        <v>94</v>
      </c>
      <c r="C5" s="128">
        <f>C7+C12</f>
        <v>26265579.64</v>
      </c>
      <c r="D5" s="128">
        <f>SUM(D7,D12,)</f>
        <v>27146611.740000002</v>
      </c>
      <c r="E5" s="326">
        <f aca="true" t="shared" si="0" ref="E5:R5">E7+E12</f>
        <v>30320473</v>
      </c>
      <c r="F5" s="128">
        <f t="shared" si="0"/>
        <v>32617000</v>
      </c>
      <c r="G5" s="128">
        <f t="shared" si="0"/>
        <v>37743000</v>
      </c>
      <c r="H5" s="128">
        <f t="shared" si="0"/>
        <v>37400000</v>
      </c>
      <c r="I5" s="128">
        <f t="shared" si="0"/>
        <v>38100000</v>
      </c>
      <c r="J5" s="130">
        <f t="shared" si="0"/>
        <v>30899999</v>
      </c>
      <c r="K5" s="130">
        <f t="shared" si="0"/>
        <v>30830000</v>
      </c>
      <c r="L5" s="130">
        <f t="shared" si="0"/>
        <v>30750000</v>
      </c>
      <c r="M5" s="130">
        <f t="shared" si="0"/>
        <v>31250000</v>
      </c>
      <c r="N5" s="130">
        <f t="shared" si="0"/>
        <v>31750000</v>
      </c>
      <c r="O5" s="130">
        <f t="shared" si="0"/>
        <v>32000000</v>
      </c>
      <c r="P5" s="130">
        <f t="shared" si="0"/>
        <v>32500000</v>
      </c>
      <c r="Q5" s="130">
        <f t="shared" si="0"/>
        <v>32800000</v>
      </c>
      <c r="R5" s="130">
        <f t="shared" si="0"/>
        <v>32800000</v>
      </c>
    </row>
    <row r="6" spans="1:18" ht="12.75">
      <c r="A6" s="46"/>
      <c r="B6" s="47" t="s">
        <v>95</v>
      </c>
      <c r="C6" s="129"/>
      <c r="D6" s="129"/>
      <c r="E6" s="343"/>
      <c r="F6" s="129"/>
      <c r="G6" s="129"/>
      <c r="H6" s="129"/>
      <c r="I6" s="129"/>
      <c r="J6" s="327"/>
      <c r="K6" s="327"/>
      <c r="L6" s="327"/>
      <c r="M6" s="327"/>
      <c r="N6" s="327"/>
      <c r="O6" s="327"/>
      <c r="P6" s="327"/>
      <c r="Q6" s="327"/>
      <c r="R6" s="327"/>
    </row>
    <row r="7" spans="1:18" s="50" customFormat="1" ht="21.75" customHeight="1">
      <c r="A7" s="48">
        <v>2</v>
      </c>
      <c r="B7" s="49" t="s">
        <v>96</v>
      </c>
      <c r="C7" s="130">
        <f aca="true" t="shared" si="1" ref="C7:R7">SUM(C9:C11)</f>
        <v>24060097.41</v>
      </c>
      <c r="D7" s="130">
        <f t="shared" si="1"/>
        <v>25825972.91</v>
      </c>
      <c r="E7" s="130">
        <f t="shared" si="1"/>
        <v>27642577</v>
      </c>
      <c r="F7" s="130">
        <f t="shared" si="1"/>
        <v>27990035</v>
      </c>
      <c r="G7" s="130">
        <f t="shared" si="1"/>
        <v>29240000</v>
      </c>
      <c r="H7" s="130">
        <f t="shared" si="1"/>
        <v>29650000</v>
      </c>
      <c r="I7" s="130">
        <f t="shared" si="1"/>
        <v>29900000</v>
      </c>
      <c r="J7" s="130">
        <f t="shared" si="1"/>
        <v>30199999</v>
      </c>
      <c r="K7" s="130">
        <f t="shared" si="1"/>
        <v>30400000</v>
      </c>
      <c r="L7" s="130">
        <f t="shared" si="1"/>
        <v>30750000</v>
      </c>
      <c r="M7" s="130">
        <f t="shared" si="1"/>
        <v>31250000</v>
      </c>
      <c r="N7" s="130">
        <f t="shared" si="1"/>
        <v>31750000</v>
      </c>
      <c r="O7" s="130">
        <f t="shared" si="1"/>
        <v>32000000</v>
      </c>
      <c r="P7" s="130">
        <f t="shared" si="1"/>
        <v>32500000</v>
      </c>
      <c r="Q7" s="130">
        <f t="shared" si="1"/>
        <v>32800000</v>
      </c>
      <c r="R7" s="130">
        <f t="shared" si="1"/>
        <v>32800000</v>
      </c>
    </row>
    <row r="8" spans="1:18" ht="12.75">
      <c r="A8" s="46"/>
      <c r="B8" s="47" t="s">
        <v>95</v>
      </c>
      <c r="C8" s="129"/>
      <c r="D8" s="129"/>
      <c r="E8" s="343"/>
      <c r="F8" s="129"/>
      <c r="G8" s="129"/>
      <c r="H8" s="129"/>
      <c r="I8" s="129"/>
      <c r="J8" s="327"/>
      <c r="K8" s="327"/>
      <c r="L8" s="327"/>
      <c r="M8" s="327"/>
      <c r="N8" s="327"/>
      <c r="O8" s="327"/>
      <c r="P8" s="327"/>
      <c r="Q8" s="327"/>
      <c r="R8" s="327"/>
    </row>
    <row r="9" spans="1:18" ht="14.25">
      <c r="A9" s="46">
        <v>3</v>
      </c>
      <c r="B9" s="51" t="s">
        <v>97</v>
      </c>
      <c r="C9" s="131">
        <v>7312171.41</v>
      </c>
      <c r="D9" s="131">
        <v>7696587.66</v>
      </c>
      <c r="E9" s="344">
        <v>8553377</v>
      </c>
      <c r="F9" s="131">
        <v>8420704</v>
      </c>
      <c r="G9" s="131">
        <v>8500000</v>
      </c>
      <c r="H9" s="131">
        <v>8600000</v>
      </c>
      <c r="I9" s="131">
        <v>8700000</v>
      </c>
      <c r="J9" s="328">
        <v>8800000</v>
      </c>
      <c r="K9" s="328">
        <v>8900000</v>
      </c>
      <c r="L9" s="328">
        <v>8950000</v>
      </c>
      <c r="M9" s="328">
        <v>9100000</v>
      </c>
      <c r="N9" s="328">
        <v>9300000</v>
      </c>
      <c r="O9" s="328">
        <v>9400000</v>
      </c>
      <c r="P9" s="328">
        <v>9600000</v>
      </c>
      <c r="Q9" s="328">
        <v>9700000</v>
      </c>
      <c r="R9" s="328">
        <v>9700000</v>
      </c>
    </row>
    <row r="10" spans="1:18" ht="12.75">
      <c r="A10" s="46">
        <v>4</v>
      </c>
      <c r="B10" s="51" t="s">
        <v>98</v>
      </c>
      <c r="C10" s="131">
        <v>10894393</v>
      </c>
      <c r="D10" s="131">
        <v>12330528</v>
      </c>
      <c r="E10" s="344">
        <v>13907128</v>
      </c>
      <c r="F10" s="131">
        <v>14483112</v>
      </c>
      <c r="G10" s="131">
        <v>14800000</v>
      </c>
      <c r="H10" s="131">
        <v>14950000</v>
      </c>
      <c r="I10" s="131">
        <v>15000000</v>
      </c>
      <c r="J10" s="328">
        <v>15100000</v>
      </c>
      <c r="K10" s="328">
        <v>15200000</v>
      </c>
      <c r="L10" s="328">
        <v>15400000</v>
      </c>
      <c r="M10" s="328">
        <v>15600000</v>
      </c>
      <c r="N10" s="328">
        <v>15750000</v>
      </c>
      <c r="O10" s="328">
        <v>15800000</v>
      </c>
      <c r="P10" s="328">
        <v>16000000</v>
      </c>
      <c r="Q10" s="328">
        <v>16100000</v>
      </c>
      <c r="R10" s="328">
        <v>16100000</v>
      </c>
    </row>
    <row r="11" spans="1:18" ht="12.75">
      <c r="A11" s="46">
        <v>5</v>
      </c>
      <c r="B11" s="386" t="s">
        <v>99</v>
      </c>
      <c r="C11" s="131">
        <v>5853533</v>
      </c>
      <c r="D11" s="131">
        <v>5798857.25</v>
      </c>
      <c r="E11" s="344">
        <v>5182072</v>
      </c>
      <c r="F11" s="131">
        <v>5086219</v>
      </c>
      <c r="G11" s="131">
        <v>5940000</v>
      </c>
      <c r="H11" s="131">
        <v>6100000</v>
      </c>
      <c r="I11" s="131">
        <v>6200000</v>
      </c>
      <c r="J11" s="328">
        <v>6299999</v>
      </c>
      <c r="K11" s="328">
        <v>6300000</v>
      </c>
      <c r="L11" s="328">
        <v>6400000</v>
      </c>
      <c r="M11" s="328">
        <v>6550000</v>
      </c>
      <c r="N11" s="328">
        <v>6700000</v>
      </c>
      <c r="O11" s="328">
        <v>6800000</v>
      </c>
      <c r="P11" s="328">
        <v>6900000</v>
      </c>
      <c r="Q11" s="328">
        <v>7000000</v>
      </c>
      <c r="R11" s="328">
        <v>7000000</v>
      </c>
    </row>
    <row r="12" spans="1:18" s="50" customFormat="1" ht="20.25" customHeight="1">
      <c r="A12" s="48">
        <v>6</v>
      </c>
      <c r="B12" s="49" t="s">
        <v>100</v>
      </c>
      <c r="C12" s="132">
        <f>SUM(C14:C15)</f>
        <v>2205482.23</v>
      </c>
      <c r="D12" s="132">
        <f aca="true" t="shared" si="2" ref="D12:R12">SUM(D14:D15)</f>
        <v>1320638.83</v>
      </c>
      <c r="E12" s="345">
        <v>2677896</v>
      </c>
      <c r="F12" s="132">
        <v>4626965</v>
      </c>
      <c r="G12" s="132">
        <f t="shared" si="2"/>
        <v>8503000</v>
      </c>
      <c r="H12" s="132">
        <f t="shared" si="2"/>
        <v>7750000</v>
      </c>
      <c r="I12" s="132">
        <f t="shared" si="2"/>
        <v>8200000</v>
      </c>
      <c r="J12" s="132">
        <f t="shared" si="2"/>
        <v>700000</v>
      </c>
      <c r="K12" s="132">
        <f t="shared" si="2"/>
        <v>430000</v>
      </c>
      <c r="L12" s="132">
        <f t="shared" si="2"/>
        <v>0</v>
      </c>
      <c r="M12" s="132">
        <f t="shared" si="2"/>
        <v>0</v>
      </c>
      <c r="N12" s="132">
        <f t="shared" si="2"/>
        <v>0</v>
      </c>
      <c r="O12" s="132">
        <f t="shared" si="2"/>
        <v>0</v>
      </c>
      <c r="P12" s="132">
        <f t="shared" si="2"/>
        <v>0</v>
      </c>
      <c r="Q12" s="132">
        <f t="shared" si="2"/>
        <v>0</v>
      </c>
      <c r="R12" s="132">
        <f t="shared" si="2"/>
        <v>0</v>
      </c>
    </row>
    <row r="13" spans="1:18" ht="12.75">
      <c r="A13" s="46"/>
      <c r="B13" s="47" t="s">
        <v>101</v>
      </c>
      <c r="C13" s="131"/>
      <c r="D13" s="131"/>
      <c r="E13" s="344"/>
      <c r="F13" s="131"/>
      <c r="G13" s="131"/>
      <c r="H13" s="131"/>
      <c r="I13" s="131"/>
      <c r="J13" s="328"/>
      <c r="K13" s="328"/>
      <c r="L13" s="328"/>
      <c r="M13" s="328"/>
      <c r="N13" s="328"/>
      <c r="O13" s="328"/>
      <c r="P13" s="328"/>
      <c r="Q13" s="328"/>
      <c r="R13" s="337"/>
    </row>
    <row r="14" spans="1:18" ht="12.75">
      <c r="A14" s="46">
        <v>7</v>
      </c>
      <c r="B14" s="51" t="s">
        <v>102</v>
      </c>
      <c r="C14" s="131">
        <v>2125482.23</v>
      </c>
      <c r="D14" s="131">
        <v>1269638.83</v>
      </c>
      <c r="E14" s="344">
        <v>2032000</v>
      </c>
      <c r="F14" s="131">
        <v>2860000</v>
      </c>
      <c r="G14" s="131">
        <v>2800000</v>
      </c>
      <c r="H14" s="131">
        <v>1500000</v>
      </c>
      <c r="I14" s="131">
        <v>1500000</v>
      </c>
      <c r="J14" s="328">
        <v>700000</v>
      </c>
      <c r="K14" s="328">
        <v>430000</v>
      </c>
      <c r="L14" s="328"/>
      <c r="M14" s="328"/>
      <c r="N14" s="328"/>
      <c r="O14" s="328"/>
      <c r="P14" s="328"/>
      <c r="Q14" s="328"/>
      <c r="R14" s="337"/>
    </row>
    <row r="15" spans="1:18" ht="27.75" customHeight="1">
      <c r="A15" s="46">
        <v>8</v>
      </c>
      <c r="B15" s="385" t="s">
        <v>103</v>
      </c>
      <c r="C15" s="131">
        <v>80000</v>
      </c>
      <c r="D15" s="131">
        <v>51000</v>
      </c>
      <c r="E15" s="344">
        <v>587896</v>
      </c>
      <c r="F15" s="131">
        <v>1765965</v>
      </c>
      <c r="G15" s="131">
        <v>5703000</v>
      </c>
      <c r="H15" s="131">
        <v>6250000</v>
      </c>
      <c r="I15" s="131">
        <v>6700000</v>
      </c>
      <c r="J15" s="328">
        <v>0</v>
      </c>
      <c r="K15" s="328"/>
      <c r="L15" s="328"/>
      <c r="M15" s="328"/>
      <c r="N15" s="328"/>
      <c r="O15" s="328"/>
      <c r="P15" s="328"/>
      <c r="Q15" s="328"/>
      <c r="R15" s="337"/>
    </row>
    <row r="16" spans="1:18" s="13" customFormat="1" ht="21" customHeight="1">
      <c r="A16" s="44">
        <v>9</v>
      </c>
      <c r="B16" s="45" t="s">
        <v>104</v>
      </c>
      <c r="C16" s="128">
        <f>C18+C22</f>
        <v>26005982.93</v>
      </c>
      <c r="D16" s="128">
        <f>SUM(D18,D22,)</f>
        <v>28525017.349999998</v>
      </c>
      <c r="E16" s="326">
        <f>SUM(E18+E22)</f>
        <v>33339704</v>
      </c>
      <c r="F16" s="326">
        <f>SUM(F18+F22)</f>
        <v>35610200</v>
      </c>
      <c r="G16" s="128">
        <f>SUM(G18,G22,)</f>
        <v>44538150</v>
      </c>
      <c r="H16" s="128">
        <f>H18+H22</f>
        <v>37800000</v>
      </c>
      <c r="I16" s="128">
        <f>I18+I22</f>
        <v>36100000</v>
      </c>
      <c r="J16" s="130">
        <f>J18+J22</f>
        <v>29162600</v>
      </c>
      <c r="K16" s="130">
        <f>K18+K22</f>
        <v>29130000</v>
      </c>
      <c r="L16" s="130">
        <f aca="true" t="shared" si="3" ref="L16:R16">L18+L22</f>
        <v>28970000</v>
      </c>
      <c r="M16" s="130">
        <f t="shared" si="3"/>
        <v>29250000</v>
      </c>
      <c r="N16" s="130">
        <f t="shared" si="3"/>
        <v>29250000</v>
      </c>
      <c r="O16" s="130">
        <f t="shared" si="3"/>
        <v>29500000</v>
      </c>
      <c r="P16" s="130">
        <f t="shared" si="3"/>
        <v>29500000</v>
      </c>
      <c r="Q16" s="130">
        <f t="shared" si="3"/>
        <v>29800000</v>
      </c>
      <c r="R16" s="130">
        <f t="shared" si="3"/>
        <v>30800000</v>
      </c>
    </row>
    <row r="17" spans="1:18" ht="12.75" customHeight="1">
      <c r="A17" s="46"/>
      <c r="B17" s="47" t="s">
        <v>95</v>
      </c>
      <c r="C17" s="129"/>
      <c r="D17" s="129"/>
      <c r="E17" s="343"/>
      <c r="F17" s="129"/>
      <c r="G17" s="129"/>
      <c r="H17" s="129"/>
      <c r="I17" s="129"/>
      <c r="J17" s="327"/>
      <c r="K17" s="327"/>
      <c r="L17" s="327"/>
      <c r="M17" s="327"/>
      <c r="N17" s="327"/>
      <c r="O17" s="327"/>
      <c r="P17" s="327"/>
      <c r="Q17" s="327"/>
      <c r="R17" s="327"/>
    </row>
    <row r="18" spans="1:18" s="50" customFormat="1" ht="18" customHeight="1">
      <c r="A18" s="48">
        <v>10</v>
      </c>
      <c r="B18" s="49" t="s">
        <v>105</v>
      </c>
      <c r="C18" s="132">
        <v>22671959.42</v>
      </c>
      <c r="D18" s="132">
        <v>24527669.06</v>
      </c>
      <c r="E18" s="345">
        <v>27286472</v>
      </c>
      <c r="F18" s="132">
        <v>28284200</v>
      </c>
      <c r="G18" s="132">
        <v>27838150</v>
      </c>
      <c r="H18" s="132">
        <v>27850000</v>
      </c>
      <c r="I18" s="132">
        <v>27900000</v>
      </c>
      <c r="J18" s="132">
        <v>27950000</v>
      </c>
      <c r="K18" s="132">
        <v>28000000</v>
      </c>
      <c r="L18" s="132">
        <v>28050000</v>
      </c>
      <c r="M18" s="132">
        <v>28080000</v>
      </c>
      <c r="N18" s="132">
        <v>28100000</v>
      </c>
      <c r="O18" s="132">
        <v>28200000</v>
      </c>
      <c r="P18" s="132">
        <v>28200000</v>
      </c>
      <c r="Q18" s="132">
        <v>28600000</v>
      </c>
      <c r="R18" s="132">
        <v>28800000</v>
      </c>
    </row>
    <row r="19" spans="1:18" ht="12.75">
      <c r="A19" s="46"/>
      <c r="B19" s="47" t="s">
        <v>101</v>
      </c>
      <c r="C19" s="131"/>
      <c r="D19" s="131"/>
      <c r="E19" s="344"/>
      <c r="F19" s="131"/>
      <c r="G19" s="131"/>
      <c r="H19" s="131"/>
      <c r="I19" s="131"/>
      <c r="J19" s="328"/>
      <c r="K19" s="328"/>
      <c r="L19" s="328"/>
      <c r="M19" s="328"/>
      <c r="N19" s="328"/>
      <c r="O19" s="328"/>
      <c r="P19" s="328"/>
      <c r="Q19" s="328"/>
      <c r="R19" s="328"/>
    </row>
    <row r="20" spans="1:18" ht="19.5" customHeight="1">
      <c r="A20" s="46">
        <v>11</v>
      </c>
      <c r="B20" s="51" t="s">
        <v>106</v>
      </c>
      <c r="C20" s="131">
        <v>391302.81</v>
      </c>
      <c r="D20" s="131">
        <v>471935.43</v>
      </c>
      <c r="E20" s="344">
        <v>460000</v>
      </c>
      <c r="F20" s="131">
        <v>500000</v>
      </c>
      <c r="G20" s="131">
        <v>750000</v>
      </c>
      <c r="H20" s="131">
        <v>980000</v>
      </c>
      <c r="I20" s="131">
        <v>1000000</v>
      </c>
      <c r="J20" s="328">
        <v>920000</v>
      </c>
      <c r="K20" s="328">
        <v>840000</v>
      </c>
      <c r="L20" s="328">
        <v>700000</v>
      </c>
      <c r="M20" s="328">
        <v>580000</v>
      </c>
      <c r="N20" s="328">
        <v>470000</v>
      </c>
      <c r="O20" s="328">
        <v>375000</v>
      </c>
      <c r="P20" s="328">
        <v>300000</v>
      </c>
      <c r="Q20" s="328">
        <v>225000</v>
      </c>
      <c r="R20" s="328">
        <v>85000</v>
      </c>
    </row>
    <row r="21" spans="1:18" ht="18.75" customHeight="1">
      <c r="A21" s="46">
        <v>12</v>
      </c>
      <c r="B21" s="133" t="s">
        <v>107</v>
      </c>
      <c r="C21" s="131">
        <v>0</v>
      </c>
      <c r="D21" s="131">
        <v>0</v>
      </c>
      <c r="E21" s="344">
        <v>0</v>
      </c>
      <c r="F21" s="131">
        <v>0</v>
      </c>
      <c r="G21" s="131">
        <v>0</v>
      </c>
      <c r="H21" s="131"/>
      <c r="I21" s="131"/>
      <c r="J21" s="328"/>
      <c r="K21" s="328"/>
      <c r="L21" s="328"/>
      <c r="M21" s="328"/>
      <c r="N21" s="328"/>
      <c r="O21" s="328"/>
      <c r="P21" s="328"/>
      <c r="Q21" s="328"/>
      <c r="R21" s="328"/>
    </row>
    <row r="22" spans="1:18" s="50" customFormat="1" ht="20.25" customHeight="1">
      <c r="A22" s="48">
        <v>13</v>
      </c>
      <c r="B22" s="49" t="s">
        <v>108</v>
      </c>
      <c r="C22" s="132">
        <v>3334023.51</v>
      </c>
      <c r="D22" s="132">
        <v>3997348.29</v>
      </c>
      <c r="E22" s="345">
        <v>6053232</v>
      </c>
      <c r="F22" s="132">
        <v>7326000</v>
      </c>
      <c r="G22" s="132">
        <v>16700000</v>
      </c>
      <c r="H22" s="132">
        <v>9950000</v>
      </c>
      <c r="I22" s="132">
        <v>8200000</v>
      </c>
      <c r="J22" s="132">
        <v>1212600</v>
      </c>
      <c r="K22" s="132">
        <v>1130000</v>
      </c>
      <c r="L22" s="132">
        <v>920000</v>
      </c>
      <c r="M22" s="132">
        <v>1170000</v>
      </c>
      <c r="N22" s="132">
        <v>1150000</v>
      </c>
      <c r="O22" s="132">
        <v>1300000</v>
      </c>
      <c r="P22" s="132">
        <v>1300000</v>
      </c>
      <c r="Q22" s="132">
        <v>1200000</v>
      </c>
      <c r="R22" s="132">
        <v>2000000</v>
      </c>
    </row>
    <row r="23" spans="1:18" ht="16.5" customHeight="1">
      <c r="A23" s="46">
        <v>14</v>
      </c>
      <c r="B23" s="52" t="s">
        <v>109</v>
      </c>
      <c r="C23" s="129">
        <f aca="true" t="shared" si="4" ref="C23:R23">C5-C16</f>
        <v>259596.7100000009</v>
      </c>
      <c r="D23" s="129">
        <f t="shared" si="4"/>
        <v>-1378405.6099999957</v>
      </c>
      <c r="E23" s="343">
        <f t="shared" si="4"/>
        <v>-3019231</v>
      </c>
      <c r="F23" s="129">
        <f t="shared" si="4"/>
        <v>-2993200</v>
      </c>
      <c r="G23" s="129">
        <f t="shared" si="4"/>
        <v>-6795150</v>
      </c>
      <c r="H23" s="129">
        <f t="shared" si="4"/>
        <v>-400000</v>
      </c>
      <c r="I23" s="129">
        <f t="shared" si="4"/>
        <v>2000000</v>
      </c>
      <c r="J23" s="327">
        <f t="shared" si="4"/>
        <v>1737399</v>
      </c>
      <c r="K23" s="327">
        <f t="shared" si="4"/>
        <v>1700000</v>
      </c>
      <c r="L23" s="327">
        <f t="shared" si="4"/>
        <v>1780000</v>
      </c>
      <c r="M23" s="327">
        <f t="shared" si="4"/>
        <v>2000000</v>
      </c>
      <c r="N23" s="327">
        <f t="shared" si="4"/>
        <v>2500000</v>
      </c>
      <c r="O23" s="327">
        <f t="shared" si="4"/>
        <v>2500000</v>
      </c>
      <c r="P23" s="327">
        <f t="shared" si="4"/>
        <v>3000000</v>
      </c>
      <c r="Q23" s="327">
        <f t="shared" si="4"/>
        <v>3000000</v>
      </c>
      <c r="R23" s="327">
        <f t="shared" si="4"/>
        <v>2000000</v>
      </c>
    </row>
    <row r="24" spans="1:18" ht="16.5" customHeight="1">
      <c r="A24" s="46">
        <v>15</v>
      </c>
      <c r="B24" s="52" t="s">
        <v>110</v>
      </c>
      <c r="C24" s="129">
        <f>C25-C41</f>
        <v>364438</v>
      </c>
      <c r="D24" s="129">
        <f>D25-D41</f>
        <v>1478223</v>
      </c>
      <c r="E24" s="343">
        <f>E25-E41</f>
        <v>3019231</v>
      </c>
      <c r="F24" s="129">
        <f>F25-F41</f>
        <v>2993200</v>
      </c>
      <c r="G24" s="129">
        <f>G25-G41</f>
        <v>6795150</v>
      </c>
      <c r="H24" s="129">
        <f>H25-H41</f>
        <v>400000</v>
      </c>
      <c r="I24" s="129">
        <f>I25-I41</f>
        <v>-2000000</v>
      </c>
      <c r="J24" s="327">
        <f>J25-J41</f>
        <v>-1737399</v>
      </c>
      <c r="K24" s="327">
        <f>K25-K41</f>
        <v>-1700000</v>
      </c>
      <c r="L24" s="327">
        <f>L25-L41</f>
        <v>-1780000</v>
      </c>
      <c r="M24" s="327">
        <f>M25-M41</f>
        <v>-2000000</v>
      </c>
      <c r="N24" s="327">
        <f>N25-N41</f>
        <v>-2500000</v>
      </c>
      <c r="O24" s="327">
        <f>O25-O41</f>
        <v>-2500000</v>
      </c>
      <c r="P24" s="327">
        <f>P25-P41</f>
        <v>-3000000</v>
      </c>
      <c r="Q24" s="327">
        <f>Q25-Q41</f>
        <v>-3000000</v>
      </c>
      <c r="R24" s="327">
        <f>R25-R41</f>
        <v>-2000000</v>
      </c>
    </row>
    <row r="25" spans="1:18" ht="14.25">
      <c r="A25" s="46">
        <v>16</v>
      </c>
      <c r="B25" s="52" t="s">
        <v>111</v>
      </c>
      <c r="C25" s="129">
        <f>C27+C30+C31+C32+C35+C38+C39+C40</f>
        <v>3852376</v>
      </c>
      <c r="D25" s="129">
        <f>D27+D30+D31+D32+D35+D38+D39+D40</f>
        <v>4325035</v>
      </c>
      <c r="E25" s="343">
        <f>E27+E30+E31+E32+E35+E38+E39+E40</f>
        <v>5700000</v>
      </c>
      <c r="F25" s="129">
        <f>F27+F30+F31+F32+F35+F38+F39+F40</f>
        <v>6079490</v>
      </c>
      <c r="G25" s="129">
        <f>G27+G30+G31+G32+G35+G38+G39+G40</f>
        <v>8795150</v>
      </c>
      <c r="H25" s="129">
        <f>H27+H30+H31+H32+H35+H38+H39+H40</f>
        <v>2519770</v>
      </c>
      <c r="I25" s="129">
        <f>I27+I30+I31+I32+I35+I38+I39+I40</f>
        <v>0</v>
      </c>
      <c r="J25" s="129">
        <f>J27+J30+J31+J32+J35+J38+J39+J40</f>
        <v>0</v>
      </c>
      <c r="K25" s="129">
        <f>K27+K30+K31+K32+K35+K38+K39+K40</f>
        <v>0</v>
      </c>
      <c r="L25" s="129">
        <f>L27+L30+L31+L32+L35+L38+L39+L40</f>
        <v>0</v>
      </c>
      <c r="M25" s="129">
        <f>M27+M30+M31+M32+M35+M38+M39+M40</f>
        <v>0</v>
      </c>
      <c r="N25" s="129">
        <f>N27+N30+N31+N32+N35+N38+N39+N40</f>
        <v>0</v>
      </c>
      <c r="O25" s="129">
        <f>O27+O30+O31+O32+O35+O38+O39+O40</f>
        <v>0</v>
      </c>
      <c r="P25" s="327">
        <f>P27+P30+P31+P32+P35+P38+P39+P40</f>
        <v>0</v>
      </c>
      <c r="Q25" s="327">
        <f>Q27+Q30+Q31+Q32+Q35+Q38+Q39+Q40</f>
        <v>0</v>
      </c>
      <c r="R25" s="327">
        <f>R27+R30+R31+R32+R35+R38+R39+R40</f>
        <v>0</v>
      </c>
    </row>
    <row r="26" spans="1:18" ht="12.75">
      <c r="A26" s="46"/>
      <c r="B26" s="47" t="s">
        <v>95</v>
      </c>
      <c r="C26" s="129"/>
      <c r="D26" s="129"/>
      <c r="E26" s="343"/>
      <c r="F26" s="129"/>
      <c r="G26" s="129"/>
      <c r="H26" s="129"/>
      <c r="I26" s="129"/>
      <c r="J26" s="327"/>
      <c r="K26" s="327"/>
      <c r="L26" s="327"/>
      <c r="M26" s="327"/>
      <c r="N26" s="327"/>
      <c r="O26" s="327"/>
      <c r="P26" s="327"/>
      <c r="Q26" s="327"/>
      <c r="R26" s="327"/>
    </row>
    <row r="27" spans="1:18" ht="12.75" customHeight="1">
      <c r="A27" s="46">
        <v>17</v>
      </c>
      <c r="B27" s="47" t="s">
        <v>112</v>
      </c>
      <c r="C27" s="131">
        <v>3548570</v>
      </c>
      <c r="D27" s="131">
        <v>3701000</v>
      </c>
      <c r="E27" s="344">
        <v>5700000</v>
      </c>
      <c r="F27" s="131">
        <v>179490</v>
      </c>
      <c r="G27" s="131">
        <v>1395150</v>
      </c>
      <c r="H27" s="131">
        <v>819770</v>
      </c>
      <c r="I27" s="131">
        <v>0</v>
      </c>
      <c r="J27" s="328"/>
      <c r="K27" s="328"/>
      <c r="L27" s="328"/>
      <c r="M27" s="328"/>
      <c r="N27" s="328"/>
      <c r="O27" s="328"/>
      <c r="P27" s="328"/>
      <c r="Q27" s="328"/>
      <c r="R27" s="328"/>
    </row>
    <row r="28" spans="1:18" ht="12.75" customHeight="1">
      <c r="A28" s="46"/>
      <c r="B28" s="47" t="s">
        <v>5</v>
      </c>
      <c r="C28" s="131"/>
      <c r="D28" s="131"/>
      <c r="E28" s="344"/>
      <c r="F28" s="131"/>
      <c r="G28" s="131"/>
      <c r="H28" s="131"/>
      <c r="I28" s="131"/>
      <c r="J28" s="328"/>
      <c r="K28" s="328"/>
      <c r="L28" s="328"/>
      <c r="M28" s="328"/>
      <c r="N28" s="328"/>
      <c r="O28" s="328"/>
      <c r="P28" s="328"/>
      <c r="Q28" s="328"/>
      <c r="R28" s="328"/>
    </row>
    <row r="29" spans="1:18" ht="18" customHeight="1">
      <c r="A29" s="46">
        <v>18</v>
      </c>
      <c r="B29" s="134" t="s">
        <v>113</v>
      </c>
      <c r="C29" s="131"/>
      <c r="D29" s="131"/>
      <c r="E29" s="344"/>
      <c r="F29" s="131"/>
      <c r="G29" s="131"/>
      <c r="H29" s="131"/>
      <c r="I29" s="131"/>
      <c r="J29" s="328"/>
      <c r="K29" s="328"/>
      <c r="L29" s="328"/>
      <c r="M29" s="328"/>
      <c r="N29" s="328"/>
      <c r="O29" s="328"/>
      <c r="P29" s="328"/>
      <c r="Q29" s="328"/>
      <c r="R29" s="328"/>
    </row>
    <row r="30" spans="1:18" ht="12.75">
      <c r="A30" s="46">
        <v>19</v>
      </c>
      <c r="B30" s="47" t="s">
        <v>114</v>
      </c>
      <c r="C30" s="131"/>
      <c r="D30" s="131"/>
      <c r="E30" s="344"/>
      <c r="F30" s="131"/>
      <c r="G30" s="131"/>
      <c r="H30" s="131"/>
      <c r="I30" s="131"/>
      <c r="J30" s="328"/>
      <c r="K30" s="328"/>
      <c r="L30" s="328"/>
      <c r="M30" s="328"/>
      <c r="N30" s="328"/>
      <c r="O30" s="328"/>
      <c r="P30" s="328"/>
      <c r="Q30" s="328"/>
      <c r="R30" s="328"/>
    </row>
    <row r="31" spans="1:18" ht="12.75">
      <c r="A31" s="46">
        <v>20</v>
      </c>
      <c r="B31" s="47" t="s">
        <v>115</v>
      </c>
      <c r="C31" s="131"/>
      <c r="D31" s="131"/>
      <c r="E31" s="344"/>
      <c r="F31" s="131"/>
      <c r="G31" s="131"/>
      <c r="H31" s="131"/>
      <c r="I31" s="131"/>
      <c r="J31" s="328"/>
      <c r="K31" s="328"/>
      <c r="L31" s="328"/>
      <c r="M31" s="328"/>
      <c r="N31" s="328"/>
      <c r="O31" s="328"/>
      <c r="P31" s="328"/>
      <c r="Q31" s="328"/>
      <c r="R31" s="328"/>
    </row>
    <row r="32" spans="1:18" ht="12.75">
      <c r="A32" s="46">
        <v>21</v>
      </c>
      <c r="B32" s="47" t="s">
        <v>116</v>
      </c>
      <c r="C32" s="131"/>
      <c r="D32" s="131"/>
      <c r="E32" s="344"/>
      <c r="F32" s="131"/>
      <c r="G32" s="131"/>
      <c r="H32" s="131"/>
      <c r="I32" s="131"/>
      <c r="J32" s="328"/>
      <c r="K32" s="328"/>
      <c r="L32" s="328"/>
      <c r="M32" s="328"/>
      <c r="N32" s="328"/>
      <c r="O32" s="328"/>
      <c r="P32" s="328"/>
      <c r="Q32" s="328"/>
      <c r="R32" s="328"/>
    </row>
    <row r="33" spans="1:18" ht="12.75">
      <c r="A33" s="46"/>
      <c r="B33" s="47" t="s">
        <v>5</v>
      </c>
      <c r="C33" s="131"/>
      <c r="D33" s="131"/>
      <c r="E33" s="344"/>
      <c r="F33" s="131"/>
      <c r="G33" s="131"/>
      <c r="H33" s="131"/>
      <c r="I33" s="131"/>
      <c r="J33" s="328"/>
      <c r="K33" s="328"/>
      <c r="L33" s="328"/>
      <c r="M33" s="328"/>
      <c r="N33" s="328"/>
      <c r="O33" s="328"/>
      <c r="P33" s="328"/>
      <c r="Q33" s="328"/>
      <c r="R33" s="328"/>
    </row>
    <row r="34" spans="1:18" ht="25.5" customHeight="1">
      <c r="A34" s="46">
        <v>22</v>
      </c>
      <c r="B34" s="134" t="s">
        <v>113</v>
      </c>
      <c r="C34" s="131"/>
      <c r="D34" s="131"/>
      <c r="E34" s="344"/>
      <c r="F34" s="131"/>
      <c r="G34" s="131"/>
      <c r="H34" s="131"/>
      <c r="I34" s="131"/>
      <c r="J34" s="328"/>
      <c r="K34" s="328"/>
      <c r="L34" s="328"/>
      <c r="M34" s="328"/>
      <c r="N34" s="328"/>
      <c r="O34" s="328"/>
      <c r="P34" s="328"/>
      <c r="Q34" s="328"/>
      <c r="R34" s="328"/>
    </row>
    <row r="35" spans="1:18" ht="29.25" customHeight="1">
      <c r="A35" s="46">
        <v>23</v>
      </c>
      <c r="B35" s="212" t="s">
        <v>117</v>
      </c>
      <c r="C35" s="131"/>
      <c r="D35" s="131"/>
      <c r="E35" s="344"/>
      <c r="F35" s="367">
        <v>5900000</v>
      </c>
      <c r="G35" s="367">
        <v>7400000</v>
      </c>
      <c r="H35" s="367">
        <v>1700000</v>
      </c>
      <c r="I35" s="131"/>
      <c r="J35" s="328"/>
      <c r="K35" s="328"/>
      <c r="L35" s="328"/>
      <c r="M35" s="328"/>
      <c r="N35" s="328"/>
      <c r="O35" s="328"/>
      <c r="P35" s="328"/>
      <c r="Q35" s="328"/>
      <c r="R35" s="328"/>
    </row>
    <row r="36" spans="1:18" ht="12.75">
      <c r="A36" s="46"/>
      <c r="B36" s="47" t="s">
        <v>101</v>
      </c>
      <c r="C36" s="131"/>
      <c r="D36" s="131"/>
      <c r="E36" s="344"/>
      <c r="F36" s="131"/>
      <c r="G36" s="131"/>
      <c r="H36" s="131"/>
      <c r="I36" s="131"/>
      <c r="J36" s="328"/>
      <c r="K36" s="328"/>
      <c r="L36" s="328"/>
      <c r="M36" s="328"/>
      <c r="N36" s="328"/>
      <c r="O36" s="328"/>
      <c r="P36" s="328"/>
      <c r="Q36" s="328"/>
      <c r="R36" s="328"/>
    </row>
    <row r="37" spans="1:18" ht="24" customHeight="1">
      <c r="A37" s="46">
        <v>24</v>
      </c>
      <c r="B37" s="112" t="s">
        <v>113</v>
      </c>
      <c r="C37" s="131"/>
      <c r="D37" s="131"/>
      <c r="E37" s="344"/>
      <c r="F37" s="131"/>
      <c r="G37" s="131"/>
      <c r="H37" s="131"/>
      <c r="I37" s="131"/>
      <c r="J37" s="328"/>
      <c r="K37" s="328"/>
      <c r="L37" s="328"/>
      <c r="M37" s="328"/>
      <c r="N37" s="328"/>
      <c r="O37" s="328"/>
      <c r="P37" s="328"/>
      <c r="Q37" s="328"/>
      <c r="R37" s="328"/>
    </row>
    <row r="38" spans="1:18" ht="12.75">
      <c r="A38" s="46">
        <v>25</v>
      </c>
      <c r="B38" s="53" t="s">
        <v>118</v>
      </c>
      <c r="C38" s="131"/>
      <c r="D38" s="131"/>
      <c r="E38" s="344"/>
      <c r="F38" s="131"/>
      <c r="G38" s="131"/>
      <c r="H38" s="131"/>
      <c r="I38" s="131"/>
      <c r="J38" s="328"/>
      <c r="K38" s="328"/>
      <c r="L38" s="328"/>
      <c r="M38" s="328"/>
      <c r="N38" s="328"/>
      <c r="O38" s="328"/>
      <c r="P38" s="328"/>
      <c r="Q38" s="328"/>
      <c r="R38" s="328"/>
    </row>
    <row r="39" spans="1:18" ht="12.75">
      <c r="A39" s="46">
        <v>26</v>
      </c>
      <c r="B39" s="47" t="s">
        <v>119</v>
      </c>
      <c r="C39" s="131">
        <v>303806</v>
      </c>
      <c r="D39" s="131">
        <v>624035</v>
      </c>
      <c r="E39" s="344">
        <v>0</v>
      </c>
      <c r="F39" s="131">
        <v>0</v>
      </c>
      <c r="G39" s="131">
        <v>0</v>
      </c>
      <c r="H39" s="131">
        <v>0</v>
      </c>
      <c r="I39" s="131">
        <v>0</v>
      </c>
      <c r="J39" s="328"/>
      <c r="K39" s="328"/>
      <c r="L39" s="328"/>
      <c r="M39" s="328"/>
      <c r="N39" s="328"/>
      <c r="O39" s="328"/>
      <c r="P39" s="328"/>
      <c r="Q39" s="328"/>
      <c r="R39" s="328"/>
    </row>
    <row r="40" spans="1:18" ht="12.75">
      <c r="A40" s="46">
        <v>27</v>
      </c>
      <c r="B40" s="47" t="s">
        <v>120</v>
      </c>
      <c r="C40" s="131"/>
      <c r="D40" s="131"/>
      <c r="E40" s="344"/>
      <c r="F40" s="131"/>
      <c r="G40" s="131"/>
      <c r="H40" s="131"/>
      <c r="I40" s="131"/>
      <c r="J40" s="328"/>
      <c r="K40" s="328"/>
      <c r="L40" s="328"/>
      <c r="M40" s="328"/>
      <c r="N40" s="328"/>
      <c r="O40" s="328"/>
      <c r="P40" s="328"/>
      <c r="Q40" s="328"/>
      <c r="R40" s="328"/>
    </row>
    <row r="41" spans="1:18" ht="14.25">
      <c r="A41" s="46">
        <v>28</v>
      </c>
      <c r="B41" s="52" t="s">
        <v>121</v>
      </c>
      <c r="C41" s="129">
        <f aca="true" t="shared" si="5" ref="C41:J41">C43+C46+C47+C48+C51+C54</f>
        <v>3487938</v>
      </c>
      <c r="D41" s="129">
        <f t="shared" si="5"/>
        <v>2846812</v>
      </c>
      <c r="E41" s="343">
        <f t="shared" si="5"/>
        <v>2680769</v>
      </c>
      <c r="F41" s="129">
        <f t="shared" si="5"/>
        <v>3086290</v>
      </c>
      <c r="G41" s="129">
        <f t="shared" si="5"/>
        <v>2000000</v>
      </c>
      <c r="H41" s="129">
        <f t="shared" si="5"/>
        <v>2119770</v>
      </c>
      <c r="I41" s="129">
        <f t="shared" si="5"/>
        <v>2000000</v>
      </c>
      <c r="J41" s="129">
        <f t="shared" si="5"/>
        <v>1737399</v>
      </c>
      <c r="K41" s="327">
        <v>1700000</v>
      </c>
      <c r="L41" s="327">
        <v>1780000</v>
      </c>
      <c r="M41" s="327">
        <f aca="true" t="shared" si="6" ref="M41:R41">M43+M46+M47+M48+M51+M54</f>
        <v>2000000</v>
      </c>
      <c r="N41" s="327">
        <f t="shared" si="6"/>
        <v>2500000</v>
      </c>
      <c r="O41" s="327">
        <v>2500000</v>
      </c>
      <c r="P41" s="327">
        <f t="shared" si="6"/>
        <v>3000000</v>
      </c>
      <c r="Q41" s="327">
        <f t="shared" si="6"/>
        <v>3000000</v>
      </c>
      <c r="R41" s="327">
        <f t="shared" si="6"/>
        <v>2000000</v>
      </c>
    </row>
    <row r="42" spans="1:18" ht="12.75">
      <c r="A42" s="46"/>
      <c r="B42" s="47" t="s">
        <v>95</v>
      </c>
      <c r="C42" s="129"/>
      <c r="D42" s="129"/>
      <c r="E42" s="343"/>
      <c r="F42" s="129"/>
      <c r="G42" s="129"/>
      <c r="H42" s="129"/>
      <c r="I42" s="129"/>
      <c r="J42" s="327"/>
      <c r="K42" s="327"/>
      <c r="L42" s="327"/>
      <c r="M42" s="327"/>
      <c r="N42" s="327"/>
      <c r="O42" s="327"/>
      <c r="P42" s="327"/>
      <c r="Q42" s="327"/>
      <c r="R42" s="327"/>
    </row>
    <row r="43" spans="1:18" ht="25.5">
      <c r="A43" s="46">
        <v>29</v>
      </c>
      <c r="B43" s="141" t="s">
        <v>122</v>
      </c>
      <c r="C43" s="131">
        <v>3487938</v>
      </c>
      <c r="D43" s="131">
        <v>2846812</v>
      </c>
      <c r="E43" s="344">
        <v>2680769</v>
      </c>
      <c r="F43" s="131">
        <v>3086290</v>
      </c>
      <c r="G43" s="131">
        <v>2000000</v>
      </c>
      <c r="H43" s="131">
        <v>2119770</v>
      </c>
      <c r="I43" s="131">
        <v>2000000</v>
      </c>
      <c r="J43" s="328">
        <v>1737399</v>
      </c>
      <c r="K43" s="328">
        <v>1700000</v>
      </c>
      <c r="L43" s="328">
        <v>1780000</v>
      </c>
      <c r="M43" s="328">
        <v>2000000</v>
      </c>
      <c r="N43" s="328">
        <v>2500000</v>
      </c>
      <c r="O43" s="328">
        <v>2500000</v>
      </c>
      <c r="P43" s="328">
        <v>3000000</v>
      </c>
      <c r="Q43" s="328">
        <v>3000000</v>
      </c>
      <c r="R43" s="328">
        <v>2000000</v>
      </c>
    </row>
    <row r="44" spans="1:18" ht="12.75">
      <c r="A44" s="46"/>
      <c r="B44" s="47" t="s">
        <v>5</v>
      </c>
      <c r="C44" s="131"/>
      <c r="D44" s="131"/>
      <c r="E44" s="344"/>
      <c r="F44" s="131"/>
      <c r="G44" s="131"/>
      <c r="H44" s="131"/>
      <c r="I44" s="131"/>
      <c r="J44" s="328"/>
      <c r="K44" s="328"/>
      <c r="L44" s="328"/>
      <c r="M44" s="328"/>
      <c r="N44" s="328"/>
      <c r="O44" s="328"/>
      <c r="P44" s="328"/>
      <c r="Q44" s="328"/>
      <c r="R44" s="328"/>
    </row>
    <row r="45" spans="1:18" ht="24.75" customHeight="1">
      <c r="A45" s="46">
        <v>30</v>
      </c>
      <c r="B45" s="209" t="s">
        <v>113</v>
      </c>
      <c r="C45" s="131"/>
      <c r="D45" s="131"/>
      <c r="E45" s="344"/>
      <c r="F45" s="131"/>
      <c r="G45" s="131"/>
      <c r="H45" s="131"/>
      <c r="I45" s="131"/>
      <c r="J45" s="328"/>
      <c r="K45" s="328"/>
      <c r="L45" s="328"/>
      <c r="M45" s="328"/>
      <c r="N45" s="328"/>
      <c r="O45" s="328"/>
      <c r="P45" s="328"/>
      <c r="Q45" s="328"/>
      <c r="R45" s="328"/>
    </row>
    <row r="46" spans="1:18" ht="12.75">
      <c r="A46" s="46">
        <v>31</v>
      </c>
      <c r="B46" s="47" t="s">
        <v>123</v>
      </c>
      <c r="C46" s="131"/>
      <c r="D46" s="131"/>
      <c r="E46" s="344"/>
      <c r="F46" s="131"/>
      <c r="G46" s="131"/>
      <c r="H46" s="131"/>
      <c r="I46" s="131"/>
      <c r="J46" s="328"/>
      <c r="K46" s="328"/>
      <c r="L46" s="328"/>
      <c r="M46" s="328"/>
      <c r="N46" s="328"/>
      <c r="O46" s="328"/>
      <c r="P46" s="328"/>
      <c r="Q46" s="328"/>
      <c r="R46" s="328"/>
    </row>
    <row r="47" spans="1:18" ht="12.75">
      <c r="A47" s="46">
        <v>32</v>
      </c>
      <c r="B47" s="47" t="s">
        <v>124</v>
      </c>
      <c r="C47" s="131"/>
      <c r="D47" s="131"/>
      <c r="E47" s="344"/>
      <c r="F47" s="131"/>
      <c r="G47" s="131"/>
      <c r="H47" s="131"/>
      <c r="I47" s="131"/>
      <c r="J47" s="328"/>
      <c r="K47" s="328"/>
      <c r="L47" s="328"/>
      <c r="M47" s="328"/>
      <c r="N47" s="328"/>
      <c r="O47" s="328"/>
      <c r="P47" s="328"/>
      <c r="Q47" s="328"/>
      <c r="R47" s="328"/>
    </row>
    <row r="48" spans="1:18" ht="12.75">
      <c r="A48" s="46">
        <v>33</v>
      </c>
      <c r="B48" s="47" t="s">
        <v>125</v>
      </c>
      <c r="C48" s="131"/>
      <c r="D48" s="131"/>
      <c r="E48" s="344"/>
      <c r="F48" s="131"/>
      <c r="G48" s="131"/>
      <c r="H48" s="131"/>
      <c r="I48" s="131"/>
      <c r="J48" s="328"/>
      <c r="K48" s="328"/>
      <c r="L48" s="328"/>
      <c r="M48" s="328"/>
      <c r="N48" s="328"/>
      <c r="O48" s="328"/>
      <c r="P48" s="328"/>
      <c r="Q48" s="328"/>
      <c r="R48" s="328"/>
    </row>
    <row r="49" spans="1:18" ht="12.75">
      <c r="A49" s="46"/>
      <c r="B49" s="47" t="s">
        <v>5</v>
      </c>
      <c r="C49" s="131"/>
      <c r="D49" s="131"/>
      <c r="E49" s="344"/>
      <c r="F49" s="131"/>
      <c r="G49" s="131"/>
      <c r="H49" s="131"/>
      <c r="I49" s="131"/>
      <c r="J49" s="328"/>
      <c r="K49" s="328"/>
      <c r="L49" s="328"/>
      <c r="M49" s="328"/>
      <c r="N49" s="328"/>
      <c r="O49" s="328"/>
      <c r="P49" s="328"/>
      <c r="Q49" s="328"/>
      <c r="R49" s="328"/>
    </row>
    <row r="50" spans="1:18" ht="28.5" customHeight="1">
      <c r="A50" s="46">
        <v>34</v>
      </c>
      <c r="B50" s="134" t="s">
        <v>113</v>
      </c>
      <c r="C50" s="131"/>
      <c r="D50" s="131"/>
      <c r="E50" s="344"/>
      <c r="F50" s="131"/>
      <c r="G50" s="131"/>
      <c r="H50" s="131"/>
      <c r="I50" s="131"/>
      <c r="J50" s="328"/>
      <c r="K50" s="328"/>
      <c r="L50" s="328"/>
      <c r="M50" s="328"/>
      <c r="N50" s="328"/>
      <c r="O50" s="328"/>
      <c r="P50" s="328"/>
      <c r="Q50" s="328"/>
      <c r="R50" s="328"/>
    </row>
    <row r="51" spans="1:18" ht="12.75">
      <c r="A51" s="46">
        <v>35</v>
      </c>
      <c r="B51" s="47" t="s">
        <v>126</v>
      </c>
      <c r="C51" s="131"/>
      <c r="D51" s="131"/>
      <c r="E51" s="344"/>
      <c r="F51" s="131"/>
      <c r="G51" s="131"/>
      <c r="H51" s="131"/>
      <c r="I51" s="131"/>
      <c r="J51" s="328"/>
      <c r="K51" s="328"/>
      <c r="L51" s="328"/>
      <c r="M51" s="328"/>
      <c r="N51" s="328"/>
      <c r="O51" s="328"/>
      <c r="P51" s="328"/>
      <c r="Q51" s="328"/>
      <c r="R51" s="328"/>
    </row>
    <row r="52" spans="1:18" ht="12.75">
      <c r="A52" s="46"/>
      <c r="B52" s="47" t="s">
        <v>5</v>
      </c>
      <c r="C52" s="131"/>
      <c r="D52" s="131"/>
      <c r="E52" s="344"/>
      <c r="F52" s="131"/>
      <c r="G52" s="131"/>
      <c r="H52" s="131"/>
      <c r="I52" s="131"/>
      <c r="J52" s="328"/>
      <c r="K52" s="328"/>
      <c r="L52" s="328"/>
      <c r="M52" s="328"/>
      <c r="N52" s="328"/>
      <c r="O52" s="328"/>
      <c r="P52" s="328"/>
      <c r="Q52" s="328"/>
      <c r="R52" s="328"/>
    </row>
    <row r="53" spans="1:18" ht="28.5" customHeight="1">
      <c r="A53" s="46">
        <v>36</v>
      </c>
      <c r="B53" s="134" t="s">
        <v>113</v>
      </c>
      <c r="C53" s="131"/>
      <c r="D53" s="131"/>
      <c r="E53" s="344"/>
      <c r="F53" s="131"/>
      <c r="G53" s="131"/>
      <c r="H53" s="131"/>
      <c r="I53" s="131"/>
      <c r="J53" s="328"/>
      <c r="K53" s="328"/>
      <c r="L53" s="328"/>
      <c r="M53" s="328"/>
      <c r="N53" s="328"/>
      <c r="O53" s="328"/>
      <c r="P53" s="328"/>
      <c r="Q53" s="328"/>
      <c r="R53" s="328"/>
    </row>
    <row r="54" spans="1:18" ht="12.75">
      <c r="A54" s="46">
        <v>37</v>
      </c>
      <c r="B54" s="47" t="s">
        <v>127</v>
      </c>
      <c r="C54" s="131"/>
      <c r="D54" s="131"/>
      <c r="E54" s="344"/>
      <c r="F54" s="131"/>
      <c r="G54" s="131"/>
      <c r="H54" s="131"/>
      <c r="I54" s="131"/>
      <c r="J54" s="328"/>
      <c r="K54" s="328"/>
      <c r="L54" s="328"/>
      <c r="M54" s="328"/>
      <c r="N54" s="328"/>
      <c r="O54" s="328"/>
      <c r="P54" s="328"/>
      <c r="Q54" s="328"/>
      <c r="R54" s="328"/>
    </row>
    <row r="55" spans="1:18" ht="20.25" customHeight="1">
      <c r="A55" s="46">
        <v>38</v>
      </c>
      <c r="B55" s="52" t="s">
        <v>128</v>
      </c>
      <c r="C55" s="129">
        <f>C58+C61+C64+C67+C68</f>
        <v>8491329.42</v>
      </c>
      <c r="D55" s="129">
        <f>D58+D61+D64+D67+D68</f>
        <v>9301744.73</v>
      </c>
      <c r="E55" s="343">
        <f>E58+E61+E64+E67+E68</f>
        <v>12029049</v>
      </c>
      <c r="F55" s="129">
        <f>F58+F61+F64+F67+F68</f>
        <v>15022249</v>
      </c>
      <c r="G55" s="129">
        <f aca="true" t="shared" si="7" ref="G55:P55">G58+G61+G64+G67+G68</f>
        <v>21817399</v>
      </c>
      <c r="H55" s="129">
        <f t="shared" si="7"/>
        <v>22217399</v>
      </c>
      <c r="I55" s="129">
        <f t="shared" si="7"/>
        <v>20217399</v>
      </c>
      <c r="J55" s="129">
        <f t="shared" si="7"/>
        <v>18480000</v>
      </c>
      <c r="K55" s="129">
        <f t="shared" si="7"/>
        <v>16780000</v>
      </c>
      <c r="L55" s="129">
        <f t="shared" si="7"/>
        <v>15000000</v>
      </c>
      <c r="M55" s="129">
        <f t="shared" si="7"/>
        <v>13000000</v>
      </c>
      <c r="N55" s="129">
        <f t="shared" si="7"/>
        <v>10500000</v>
      </c>
      <c r="O55" s="129">
        <f t="shared" si="7"/>
        <v>8000000</v>
      </c>
      <c r="P55" s="129">
        <f t="shared" si="7"/>
        <v>5000000</v>
      </c>
      <c r="Q55" s="129">
        <v>2000000</v>
      </c>
      <c r="R55" s="129">
        <v>0</v>
      </c>
    </row>
    <row r="56" spans="1:18" ht="12.75">
      <c r="A56" s="46"/>
      <c r="B56" s="47" t="s">
        <v>95</v>
      </c>
      <c r="C56" s="129"/>
      <c r="D56" s="129"/>
      <c r="E56" s="343" t="s">
        <v>16</v>
      </c>
      <c r="F56" s="129"/>
      <c r="G56" s="129"/>
      <c r="H56" s="129"/>
      <c r="I56" s="129"/>
      <c r="J56" s="327"/>
      <c r="K56" s="327"/>
      <c r="L56" s="327"/>
      <c r="M56" s="327"/>
      <c r="N56" s="327"/>
      <c r="O56" s="327"/>
      <c r="P56" s="327"/>
      <c r="Q56" s="327"/>
      <c r="R56" s="327"/>
    </row>
    <row r="57" spans="1:18" ht="12.75">
      <c r="A57" s="46"/>
      <c r="B57" s="45" t="s">
        <v>370</v>
      </c>
      <c r="C57" s="368">
        <v>2007</v>
      </c>
      <c r="D57" s="368">
        <v>2008</v>
      </c>
      <c r="E57" s="369">
        <v>2009</v>
      </c>
      <c r="F57" s="368">
        <v>2010</v>
      </c>
      <c r="G57" s="368">
        <v>2011</v>
      </c>
      <c r="H57" s="368">
        <v>2012</v>
      </c>
      <c r="I57" s="368">
        <v>2013</v>
      </c>
      <c r="J57" s="370">
        <v>2014</v>
      </c>
      <c r="K57" s="370">
        <v>2015</v>
      </c>
      <c r="L57" s="370">
        <v>2016</v>
      </c>
      <c r="M57" s="370">
        <v>2017</v>
      </c>
      <c r="N57" s="370">
        <v>2018</v>
      </c>
      <c r="O57" s="370">
        <v>2019</v>
      </c>
      <c r="P57" s="370">
        <v>2020</v>
      </c>
      <c r="Q57" s="370">
        <v>2021</v>
      </c>
      <c r="R57" s="370">
        <v>2022</v>
      </c>
    </row>
    <row r="58" spans="1:18" ht="25.5">
      <c r="A58" s="46">
        <v>39</v>
      </c>
      <c r="B58" s="47" t="s">
        <v>129</v>
      </c>
      <c r="C58" s="131">
        <v>8225152</v>
      </c>
      <c r="D58" s="131">
        <v>9079340</v>
      </c>
      <c r="E58" s="344">
        <v>12029049</v>
      </c>
      <c r="F58" s="131">
        <f>E58+F27-F43</f>
        <v>9122249</v>
      </c>
      <c r="G58" s="131">
        <f>F58+G27-G43</f>
        <v>8517399</v>
      </c>
      <c r="H58" s="131">
        <f>G58+H27-H43</f>
        <v>7217399</v>
      </c>
      <c r="I58" s="131">
        <f>H58+I27-I43</f>
        <v>5217399</v>
      </c>
      <c r="J58" s="131">
        <f>I58+J27-J43</f>
        <v>3480000</v>
      </c>
      <c r="K58" s="131">
        <f>J58+K27-K43</f>
        <v>1780000</v>
      </c>
      <c r="L58" s="131"/>
      <c r="M58" s="131"/>
      <c r="N58" s="131"/>
      <c r="O58" s="131"/>
      <c r="P58" s="328"/>
      <c r="Q58" s="328"/>
      <c r="R58" s="328"/>
    </row>
    <row r="59" spans="1:18" ht="12.75">
      <c r="A59" s="46"/>
      <c r="B59" s="47" t="s">
        <v>5</v>
      </c>
      <c r="C59" s="131"/>
      <c r="D59" s="131"/>
      <c r="E59" s="344"/>
      <c r="F59" s="131"/>
      <c r="G59" s="131"/>
      <c r="H59" s="131"/>
      <c r="I59" s="131"/>
      <c r="J59" s="328"/>
      <c r="K59" s="328"/>
      <c r="L59" s="328"/>
      <c r="M59" s="328"/>
      <c r="N59" s="328"/>
      <c r="O59" s="328"/>
      <c r="P59" s="328"/>
      <c r="Q59" s="328"/>
      <c r="R59" s="328"/>
    </row>
    <row r="60" spans="1:18" ht="34.5" customHeight="1">
      <c r="A60" s="46">
        <v>40</v>
      </c>
      <c r="B60" s="134" t="s">
        <v>113</v>
      </c>
      <c r="C60" s="131"/>
      <c r="D60" s="131"/>
      <c r="E60" s="344"/>
      <c r="F60" s="131"/>
      <c r="G60" s="131"/>
      <c r="H60" s="131"/>
      <c r="I60" s="131"/>
      <c r="J60" s="328"/>
      <c r="K60" s="328"/>
      <c r="L60" s="328"/>
      <c r="M60" s="328"/>
      <c r="N60" s="328"/>
      <c r="O60" s="328"/>
      <c r="P60" s="328"/>
      <c r="Q60" s="328"/>
      <c r="R60" s="328"/>
    </row>
    <row r="61" spans="1:18" ht="14.25" customHeight="1">
      <c r="A61" s="46">
        <v>41</v>
      </c>
      <c r="B61" s="47" t="s">
        <v>130</v>
      </c>
      <c r="C61" s="131"/>
      <c r="D61" s="131"/>
      <c r="E61" s="344"/>
      <c r="F61" s="131"/>
      <c r="G61" s="131"/>
      <c r="H61" s="131"/>
      <c r="I61" s="131"/>
      <c r="J61" s="328"/>
      <c r="K61" s="328"/>
      <c r="L61" s="328"/>
      <c r="M61" s="328"/>
      <c r="N61" s="328"/>
      <c r="O61" s="328"/>
      <c r="P61" s="328"/>
      <c r="Q61" s="328"/>
      <c r="R61" s="328"/>
    </row>
    <row r="62" spans="1:18" ht="12.75">
      <c r="A62" s="46"/>
      <c r="B62" s="47" t="s">
        <v>5</v>
      </c>
      <c r="C62" s="131"/>
      <c r="D62" s="131"/>
      <c r="E62" s="344"/>
      <c r="F62" s="131"/>
      <c r="G62" s="131"/>
      <c r="H62" s="131"/>
      <c r="I62" s="131"/>
      <c r="J62" s="328"/>
      <c r="K62" s="328"/>
      <c r="L62" s="328"/>
      <c r="M62" s="328"/>
      <c r="N62" s="328"/>
      <c r="O62" s="328"/>
      <c r="P62" s="328"/>
      <c r="Q62" s="328"/>
      <c r="R62" s="328"/>
    </row>
    <row r="63" spans="1:18" ht="29.25" customHeight="1">
      <c r="A63" s="46">
        <v>42</v>
      </c>
      <c r="B63" s="112" t="s">
        <v>113</v>
      </c>
      <c r="C63" s="131"/>
      <c r="D63" s="131"/>
      <c r="E63" s="344"/>
      <c r="F63" s="131"/>
      <c r="G63" s="131"/>
      <c r="H63" s="131"/>
      <c r="I63" s="131"/>
      <c r="J63" s="328"/>
      <c r="K63" s="328"/>
      <c r="L63" s="328"/>
      <c r="M63" s="328"/>
      <c r="N63" s="328"/>
      <c r="O63" s="328"/>
      <c r="P63" s="328"/>
      <c r="Q63" s="328"/>
      <c r="R63" s="328"/>
    </row>
    <row r="64" spans="1:18" ht="17.25" customHeight="1">
      <c r="A64" s="46">
        <v>43</v>
      </c>
      <c r="B64" s="111" t="s">
        <v>131</v>
      </c>
      <c r="C64" s="131"/>
      <c r="D64" s="131"/>
      <c r="E64" s="344"/>
      <c r="F64" s="131">
        <v>5900000</v>
      </c>
      <c r="G64" s="131">
        <v>13300000</v>
      </c>
      <c r="H64" s="131">
        <v>15000000</v>
      </c>
      <c r="I64" s="131">
        <v>15000000</v>
      </c>
      <c r="J64" s="131">
        <v>15000000</v>
      </c>
      <c r="K64" s="131">
        <v>15000000</v>
      </c>
      <c r="L64" s="131">
        <v>15000000</v>
      </c>
      <c r="M64" s="131">
        <v>13000000</v>
      </c>
      <c r="N64" s="131">
        <v>10500000</v>
      </c>
      <c r="O64" s="131">
        <v>8000000</v>
      </c>
      <c r="P64" s="131">
        <v>5000000</v>
      </c>
      <c r="Q64" s="131">
        <v>2000000</v>
      </c>
      <c r="R64" s="131">
        <v>0</v>
      </c>
    </row>
    <row r="65" spans="1:18" ht="12.75">
      <c r="A65" s="46"/>
      <c r="B65" s="47" t="s">
        <v>5</v>
      </c>
      <c r="C65" s="131"/>
      <c r="D65" s="131"/>
      <c r="E65" s="344"/>
      <c r="F65" s="131"/>
      <c r="G65" s="131"/>
      <c r="H65" s="131"/>
      <c r="I65" s="131"/>
      <c r="J65" s="328"/>
      <c r="K65" s="328"/>
      <c r="L65" s="328"/>
      <c r="M65" s="328"/>
      <c r="N65" s="328"/>
      <c r="O65" s="328"/>
      <c r="P65" s="328"/>
      <c r="Q65" s="328"/>
      <c r="R65" s="328"/>
    </row>
    <row r="66" spans="1:18" ht="23.25" customHeight="1">
      <c r="A66" s="46">
        <v>44</v>
      </c>
      <c r="B66" s="112" t="s">
        <v>113</v>
      </c>
      <c r="C66" s="131"/>
      <c r="D66" s="131"/>
      <c r="E66" s="344"/>
      <c r="F66" s="131"/>
      <c r="G66" s="131"/>
      <c r="H66" s="131"/>
      <c r="I66" s="131"/>
      <c r="J66" s="328"/>
      <c r="K66" s="328"/>
      <c r="L66" s="328"/>
      <c r="M66" s="328"/>
      <c r="N66" s="328"/>
      <c r="O66" s="328"/>
      <c r="P66" s="328"/>
      <c r="Q66" s="328"/>
      <c r="R66" s="328"/>
    </row>
    <row r="67" spans="1:18" ht="14.25">
      <c r="A67" s="46">
        <v>45</v>
      </c>
      <c r="B67" s="47" t="s">
        <v>132</v>
      </c>
      <c r="C67" s="131"/>
      <c r="D67" s="131"/>
      <c r="E67" s="344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131"/>
      <c r="Q67" s="131"/>
      <c r="R67" s="131"/>
    </row>
    <row r="68" spans="1:18" ht="12.75">
      <c r="A68" s="46">
        <v>46</v>
      </c>
      <c r="B68" s="47" t="s">
        <v>133</v>
      </c>
      <c r="C68" s="131">
        <v>266177.42</v>
      </c>
      <c r="D68" s="131">
        <v>222404.73</v>
      </c>
      <c r="E68" s="344">
        <v>0</v>
      </c>
      <c r="F68" s="131">
        <v>0</v>
      </c>
      <c r="G68" s="131">
        <v>0</v>
      </c>
      <c r="H68" s="131">
        <v>0</v>
      </c>
      <c r="I68" s="131">
        <v>0</v>
      </c>
      <c r="J68" s="131"/>
      <c r="K68" s="131"/>
      <c r="L68" s="131"/>
      <c r="M68" s="131"/>
      <c r="N68" s="131"/>
      <c r="O68" s="131"/>
      <c r="P68" s="131"/>
      <c r="Q68" s="131"/>
      <c r="R68" s="131"/>
    </row>
    <row r="69" spans="1:18" ht="12.75">
      <c r="A69" s="46"/>
      <c r="B69" s="47" t="s">
        <v>5</v>
      </c>
      <c r="C69" s="131"/>
      <c r="D69" s="131"/>
      <c r="E69" s="344"/>
      <c r="F69" s="131"/>
      <c r="G69" s="131"/>
      <c r="H69" s="131"/>
      <c r="I69" s="131"/>
      <c r="J69" s="131"/>
      <c r="K69" s="131"/>
      <c r="L69" s="131"/>
      <c r="M69" s="131"/>
      <c r="N69" s="131"/>
      <c r="O69" s="131"/>
      <c r="P69" s="131"/>
      <c r="Q69" s="131"/>
      <c r="R69" s="131"/>
    </row>
    <row r="70" spans="1:18" ht="12.75">
      <c r="A70" s="46">
        <v>47</v>
      </c>
      <c r="B70" s="47" t="s">
        <v>134</v>
      </c>
      <c r="C70" s="131"/>
      <c r="D70" s="131"/>
      <c r="E70" s="344"/>
      <c r="F70" s="131"/>
      <c r="G70" s="131"/>
      <c r="H70" s="131"/>
      <c r="I70" s="131"/>
      <c r="J70" s="131"/>
      <c r="K70" s="131"/>
      <c r="L70" s="131"/>
      <c r="M70" s="131"/>
      <c r="N70" s="131"/>
      <c r="O70" s="131"/>
      <c r="P70" s="131"/>
      <c r="Q70" s="131"/>
      <c r="R70" s="131"/>
    </row>
    <row r="71" spans="1:18" ht="12.75">
      <c r="A71" s="46">
        <v>48</v>
      </c>
      <c r="B71" s="47" t="s">
        <v>135</v>
      </c>
      <c r="C71" s="131"/>
      <c r="D71" s="131"/>
      <c r="E71" s="344"/>
      <c r="F71" s="131"/>
      <c r="G71" s="131"/>
      <c r="H71" s="131"/>
      <c r="I71" s="131"/>
      <c r="J71" s="131"/>
      <c r="K71" s="131"/>
      <c r="L71" s="131"/>
      <c r="M71" s="131"/>
      <c r="N71" s="131"/>
      <c r="O71" s="131"/>
      <c r="P71" s="131"/>
      <c r="Q71" s="131"/>
      <c r="R71" s="131"/>
    </row>
    <row r="72" spans="1:18" ht="18" customHeight="1">
      <c r="A72" s="46">
        <v>49</v>
      </c>
      <c r="B72" s="47" t="s">
        <v>435</v>
      </c>
      <c r="C72" s="129">
        <f>IF(C5=0,0,C55/C5*100)</f>
        <v>32.328734169903896</v>
      </c>
      <c r="D72" s="129">
        <f>IF(D5=0,0,D55/D5*100)</f>
        <v>34.26484608498696</v>
      </c>
      <c r="E72" s="343">
        <f>IF(E5=0,0,E55/E5*100)</f>
        <v>39.67302554943652</v>
      </c>
      <c r="F72" s="129">
        <f>IF(F5=0,0,F55/F5*100)</f>
        <v>46.05650121102492</v>
      </c>
      <c r="G72" s="129">
        <f>IF(G5=0,0,G55/G5*100)</f>
        <v>57.80515327345468</v>
      </c>
      <c r="H72" s="129">
        <f>IF(H5=0,0,H55/H5*100)</f>
        <v>59.404810160427814</v>
      </c>
      <c r="I72" s="129">
        <f>IF(I5=0,0,I55/I5*100)</f>
        <v>53.06403937007874</v>
      </c>
      <c r="J72" s="129">
        <f>IF(J5=0,0,J55/J5*100)</f>
        <v>59.80582717818211</v>
      </c>
      <c r="K72" s="129">
        <f>IF(K5=0,0,K55/K5*100)</f>
        <v>54.427505676289336</v>
      </c>
      <c r="L72" s="129">
        <f>IF(L5=0,0,L55/L5*100)</f>
        <v>48.78048780487805</v>
      </c>
      <c r="M72" s="129">
        <f>IF(M5=0,0,M55/M5*100)</f>
        <v>41.6</v>
      </c>
      <c r="N72" s="129">
        <f>IF(N5=0,0,N55/N5*100)</f>
        <v>33.07086614173229</v>
      </c>
      <c r="O72" s="129">
        <f>IF(O5=0,0,O55/O5*100)</f>
        <v>25</v>
      </c>
      <c r="P72" s="129">
        <f>IF(P5=0,0,P55/P5*100)</f>
        <v>15.384615384615385</v>
      </c>
      <c r="Q72" s="129">
        <f>IF(Q5=0,0,Q55/Q5*100)</f>
        <v>6.097560975609756</v>
      </c>
      <c r="R72" s="129">
        <f>IF(R5=0,0,R55/R5*100)</f>
        <v>0</v>
      </c>
    </row>
    <row r="73" spans="1:18" ht="24">
      <c r="A73" s="46">
        <v>50</v>
      </c>
      <c r="B73" s="47" t="s">
        <v>253</v>
      </c>
      <c r="C73" s="129">
        <f>(C55-C60-C63-C66)/C5*100</f>
        <v>32.328734169903896</v>
      </c>
      <c r="D73" s="129">
        <f>(D55-D60-D63-D66)/D5*100</f>
        <v>34.26484608498696</v>
      </c>
      <c r="E73" s="343">
        <f>(E55-E60-E63-E66)/E5*100</f>
        <v>39.67302554943652</v>
      </c>
      <c r="F73" s="129">
        <f>(F55-F60-F63-F66)/F5*100</f>
        <v>46.05650121102492</v>
      </c>
      <c r="G73" s="129">
        <f>(G55-G60-G63-G66)/G5*100</f>
        <v>57.80515327345468</v>
      </c>
      <c r="H73" s="129">
        <f>(H55-H60-H63-H66)/H5*100</f>
        <v>59.404810160427814</v>
      </c>
      <c r="I73" s="129">
        <f>(I55-I60-I63-I66)/I5*100</f>
        <v>53.06403937007874</v>
      </c>
      <c r="J73" s="129">
        <f>(J55-J60-J63-J66)/J5*100</f>
        <v>59.80582717818211</v>
      </c>
      <c r="K73" s="129">
        <f>(K55-K60-K63-K66)/K5*100</f>
        <v>54.427505676289336</v>
      </c>
      <c r="L73" s="129">
        <f>(L55-L60-L63-L66)/L5*100</f>
        <v>48.78048780487805</v>
      </c>
      <c r="M73" s="129">
        <f>(M55-M60-M63-M66)/M5*100</f>
        <v>41.6</v>
      </c>
      <c r="N73" s="129">
        <f>(N55-N60-N63-N66)/N5*100</f>
        <v>33.07086614173229</v>
      </c>
      <c r="O73" s="129">
        <f>(O55-O60-O63-O66)/O5*100</f>
        <v>25</v>
      </c>
      <c r="P73" s="129">
        <f>(P55-P60-P63-P66)/P5*100</f>
        <v>15.384615384615385</v>
      </c>
      <c r="Q73" s="129">
        <f>(Q55-Q60-Q63-Q66)/Q5*100</f>
        <v>6.097560975609756</v>
      </c>
      <c r="R73" s="129">
        <f>(R55-R60-R63-R66)/R5*100</f>
        <v>0</v>
      </c>
    </row>
    <row r="74" spans="1:18" ht="22.5">
      <c r="A74" s="46">
        <v>51</v>
      </c>
      <c r="B74" s="111" t="s">
        <v>137</v>
      </c>
      <c r="C74" s="129">
        <f>C55/(C9+C12-C15)*100</f>
        <v>89.9728867354365</v>
      </c>
      <c r="D74" s="129">
        <f>D55/(D9+D12-D15)*100</f>
        <v>103.74202280495817</v>
      </c>
      <c r="E74" s="343">
        <f>E55/(E9+E12-E15)*100</f>
        <v>113.01910098646322</v>
      </c>
      <c r="F74" s="129">
        <f>F55/(F9+F12-F15)*100</f>
        <v>133.15585127920394</v>
      </c>
      <c r="G74" s="129">
        <f>G55/(G9+G12-G15)*100</f>
        <v>193.0743274336283</v>
      </c>
      <c r="H74" s="129">
        <f>H55/(H9+H12-H15)*100</f>
        <v>219.97424752475246</v>
      </c>
      <c r="I74" s="129">
        <f>I55/(I9+I12-I15)*100</f>
        <v>198.20979411764705</v>
      </c>
      <c r="J74" s="129">
        <f>J55/(J9+J12-J15)*100</f>
        <v>194.52631578947367</v>
      </c>
      <c r="K74" s="129">
        <f>K55/(K9+K12-K15)*100</f>
        <v>179.84994640943194</v>
      </c>
      <c r="L74" s="129">
        <f>L55/(L9+L12-L15)*100</f>
        <v>167.5977653631285</v>
      </c>
      <c r="M74" s="129">
        <f>M55/(M9+M12-M15)*100</f>
        <v>142.85714285714286</v>
      </c>
      <c r="N74" s="129">
        <f>N55/(N9+N12-N15)*100</f>
        <v>112.90322580645163</v>
      </c>
      <c r="O74" s="129">
        <f>O55/(O9+O12-O15)*100</f>
        <v>85.1063829787234</v>
      </c>
      <c r="P74" s="129">
        <f>P55/(P9+P12-P15)*100</f>
        <v>52.083333333333336</v>
      </c>
      <c r="Q74" s="129">
        <f>Q55/(Q9+Q12-Q15)*100</f>
        <v>20.618556701030926</v>
      </c>
      <c r="R74" s="129">
        <f>R55/(R9+R12-R15)*100</f>
        <v>0</v>
      </c>
    </row>
    <row r="75" spans="1:18" ht="33.75">
      <c r="A75" s="46">
        <v>52</v>
      </c>
      <c r="B75" s="111" t="s">
        <v>138</v>
      </c>
      <c r="C75" s="129">
        <f>(C55-C60-C63-C66)/(C9+C12-C15)*100</f>
        <v>89.9728867354365</v>
      </c>
      <c r="D75" s="129">
        <f>(D55-D60-D63-D66)/(D9+D12-D15)*100</f>
        <v>103.74202280495817</v>
      </c>
      <c r="E75" s="129">
        <f>(E55-E60-E63-E66)/(E9+E12-E15)*100</f>
        <v>113.01910098646322</v>
      </c>
      <c r="F75" s="129">
        <f>(F55-F60-F63-F66)/(F9+F12-F15)*100</f>
        <v>133.15585127920394</v>
      </c>
      <c r="G75" s="129">
        <f>(G55-G60-G63-G66)/(G9+G12-G15)*100</f>
        <v>193.0743274336283</v>
      </c>
      <c r="H75" s="129">
        <f>(H55-H60-H63-H66)/(H9+H12-H15)*100</f>
        <v>219.97424752475246</v>
      </c>
      <c r="I75" s="129">
        <f>(I55-I60-I63-I66)/(I9+I12-I15)*100</f>
        <v>198.20979411764705</v>
      </c>
      <c r="J75" s="129">
        <f>(J55-J60-J63-J66)/(J9+J12-J15)*100</f>
        <v>194.52631578947367</v>
      </c>
      <c r="K75" s="129">
        <f>(K55-K60-K63-K66)/(K9+K12-K15)*100</f>
        <v>179.84994640943194</v>
      </c>
      <c r="L75" s="129">
        <f>(L55-L60-L63-L66)/(L9+L12-L15)*100</f>
        <v>167.5977653631285</v>
      </c>
      <c r="M75" s="129">
        <f>(M55-M60-M63-M66)/(M9+M12-M15)*100</f>
        <v>142.85714285714286</v>
      </c>
      <c r="N75" s="129">
        <f>(N55-N60-N63-N66)/(N9+N12-N15)*100</f>
        <v>112.90322580645163</v>
      </c>
      <c r="O75" s="129">
        <f>(O55-O60-O63-O66)/(O9+O12-O15)*100</f>
        <v>85.1063829787234</v>
      </c>
      <c r="P75" s="129">
        <f>(P55-P60-P63-P66)/(P9+P12-P15)*100</f>
        <v>52.083333333333336</v>
      </c>
      <c r="Q75" s="129">
        <f>(Q55-Q60-Q63-Q66)/(Q9+Q12-Q15)*100</f>
        <v>20.618556701030926</v>
      </c>
      <c r="R75" s="129">
        <f>(R55-R60-R63-R66)/(R9+R12-R15)*100</f>
        <v>0</v>
      </c>
    </row>
    <row r="76" spans="1:18" ht="14.25">
      <c r="A76" s="46">
        <v>53</v>
      </c>
      <c r="B76" s="52" t="s">
        <v>139</v>
      </c>
      <c r="C76" s="129">
        <f aca="true" t="shared" si="8" ref="C76:R76">C78+C81+C84+C87</f>
        <v>3879240.81</v>
      </c>
      <c r="D76" s="129">
        <f t="shared" si="8"/>
        <v>3318747.43</v>
      </c>
      <c r="E76" s="343">
        <f t="shared" si="8"/>
        <v>3140769</v>
      </c>
      <c r="F76" s="129">
        <f t="shared" si="8"/>
        <v>3586290</v>
      </c>
      <c r="G76" s="129">
        <f t="shared" si="8"/>
        <v>2750000</v>
      </c>
      <c r="H76" s="129">
        <f t="shared" si="8"/>
        <v>3099770</v>
      </c>
      <c r="I76" s="129">
        <f t="shared" si="8"/>
        <v>3000000</v>
      </c>
      <c r="J76" s="129">
        <f t="shared" si="8"/>
        <v>2657399</v>
      </c>
      <c r="K76" s="129">
        <f t="shared" si="8"/>
        <v>2540000</v>
      </c>
      <c r="L76" s="129">
        <f t="shared" si="8"/>
        <v>2480000</v>
      </c>
      <c r="M76" s="129">
        <f t="shared" si="8"/>
        <v>2580000</v>
      </c>
      <c r="N76" s="129">
        <f t="shared" si="8"/>
        <v>2970000</v>
      </c>
      <c r="O76" s="129">
        <f t="shared" si="8"/>
        <v>2875000</v>
      </c>
      <c r="P76" s="129">
        <f t="shared" si="8"/>
        <v>3300000</v>
      </c>
      <c r="Q76" s="129">
        <f t="shared" si="8"/>
        <v>3225000</v>
      </c>
      <c r="R76" s="129">
        <f t="shared" si="8"/>
        <v>2085000</v>
      </c>
    </row>
    <row r="77" spans="1:18" ht="21.75" customHeight="1">
      <c r="A77" s="46"/>
      <c r="B77" s="111" t="s">
        <v>140</v>
      </c>
      <c r="C77" s="129"/>
      <c r="D77" s="129"/>
      <c r="E77" s="343"/>
      <c r="F77" s="129"/>
      <c r="G77" s="129"/>
      <c r="H77" s="129"/>
      <c r="I77" s="129"/>
      <c r="J77" s="129"/>
      <c r="K77" s="129"/>
      <c r="L77" s="129"/>
      <c r="M77" s="129"/>
      <c r="N77" s="129"/>
      <c r="O77" s="129"/>
      <c r="P77" s="129"/>
      <c r="Q77" s="129"/>
      <c r="R77" s="129"/>
    </row>
    <row r="78" spans="1:18" ht="18.75" customHeight="1">
      <c r="A78" s="46">
        <v>54</v>
      </c>
      <c r="B78" s="175" t="s">
        <v>141</v>
      </c>
      <c r="C78" s="131">
        <f>C20+C43</f>
        <v>3879240.81</v>
      </c>
      <c r="D78" s="131">
        <v>3318747.43</v>
      </c>
      <c r="E78" s="344">
        <f>SUM(E20,E43,)</f>
        <v>3140769</v>
      </c>
      <c r="F78" s="131">
        <f>F20+F43</f>
        <v>3586290</v>
      </c>
      <c r="G78" s="131">
        <f>G20+G43</f>
        <v>2750000</v>
      </c>
      <c r="H78" s="131">
        <f>H20+H43</f>
        <v>3099770</v>
      </c>
      <c r="I78" s="131">
        <f>I20+I43</f>
        <v>3000000</v>
      </c>
      <c r="J78" s="131">
        <f>J20+J43</f>
        <v>2657399</v>
      </c>
      <c r="K78" s="131">
        <f>K20+K43</f>
        <v>2540000</v>
      </c>
      <c r="L78" s="131">
        <f>L20+L43</f>
        <v>2480000</v>
      </c>
      <c r="M78" s="131">
        <f>M20+M43</f>
        <v>2580000</v>
      </c>
      <c r="N78" s="131">
        <f>N20+N43</f>
        <v>2970000</v>
      </c>
      <c r="O78" s="131">
        <f>O20+O43</f>
        <v>2875000</v>
      </c>
      <c r="P78" s="131">
        <f>P20+P43</f>
        <v>3300000</v>
      </c>
      <c r="Q78" s="131">
        <f>Q20+Q43</f>
        <v>3225000</v>
      </c>
      <c r="R78" s="131">
        <f>R20+R43</f>
        <v>2085000</v>
      </c>
    </row>
    <row r="79" spans="1:18" ht="12.75">
      <c r="A79" s="46"/>
      <c r="B79" s="47" t="s">
        <v>5</v>
      </c>
      <c r="C79" s="131"/>
      <c r="D79" s="131"/>
      <c r="E79" s="344"/>
      <c r="F79" s="131"/>
      <c r="G79" s="131"/>
      <c r="H79" s="131"/>
      <c r="I79" s="131"/>
      <c r="J79" s="131"/>
      <c r="K79" s="131"/>
      <c r="L79" s="131"/>
      <c r="M79" s="131"/>
      <c r="N79" s="131"/>
      <c r="O79" s="131"/>
      <c r="P79" s="131"/>
      <c r="Q79" s="131"/>
      <c r="R79" s="131"/>
    </row>
    <row r="80" spans="1:18" ht="21" customHeight="1">
      <c r="A80" s="46">
        <v>55</v>
      </c>
      <c r="B80" s="112" t="s">
        <v>113</v>
      </c>
      <c r="C80" s="131"/>
      <c r="D80" s="131"/>
      <c r="E80" s="344"/>
      <c r="F80" s="131"/>
      <c r="G80" s="131"/>
      <c r="H80" s="131"/>
      <c r="I80" s="131"/>
      <c r="J80" s="131"/>
      <c r="K80" s="131"/>
      <c r="L80" s="131"/>
      <c r="M80" s="131"/>
      <c r="N80" s="131"/>
      <c r="O80" s="131"/>
      <c r="P80" s="131"/>
      <c r="Q80" s="131"/>
      <c r="R80" s="131"/>
    </row>
    <row r="81" spans="1:18" ht="12.75">
      <c r="A81" s="46">
        <v>56</v>
      </c>
      <c r="B81" s="47" t="s">
        <v>142</v>
      </c>
      <c r="C81" s="131"/>
      <c r="D81" s="131"/>
      <c r="E81" s="344"/>
      <c r="F81" s="131"/>
      <c r="G81" s="131"/>
      <c r="H81" s="131"/>
      <c r="I81" s="131"/>
      <c r="J81" s="131"/>
      <c r="K81" s="131"/>
      <c r="L81" s="131"/>
      <c r="M81" s="131"/>
      <c r="N81" s="131"/>
      <c r="O81" s="131"/>
      <c r="P81" s="131"/>
      <c r="Q81" s="131"/>
      <c r="R81" s="131"/>
    </row>
    <row r="82" spans="1:18" ht="12" customHeight="1">
      <c r="A82" s="46"/>
      <c r="B82" s="111" t="s">
        <v>5</v>
      </c>
      <c r="C82" s="131"/>
      <c r="D82" s="131"/>
      <c r="E82" s="344"/>
      <c r="F82" s="131"/>
      <c r="G82" s="131"/>
      <c r="H82" s="131"/>
      <c r="I82" s="131"/>
      <c r="J82" s="131"/>
      <c r="K82" s="131"/>
      <c r="L82" s="131"/>
      <c r="M82" s="131"/>
      <c r="N82" s="131"/>
      <c r="O82" s="131"/>
      <c r="P82" s="131"/>
      <c r="Q82" s="131"/>
      <c r="R82" s="131"/>
    </row>
    <row r="83" spans="1:18" ht="16.5" customHeight="1">
      <c r="A83" s="46">
        <v>57</v>
      </c>
      <c r="B83" s="112" t="s">
        <v>113</v>
      </c>
      <c r="C83" s="131"/>
      <c r="D83" s="131"/>
      <c r="E83" s="344"/>
      <c r="F83" s="131"/>
      <c r="G83" s="131"/>
      <c r="H83" s="131"/>
      <c r="I83" s="131"/>
      <c r="J83" s="131"/>
      <c r="K83" s="131"/>
      <c r="L83" s="131"/>
      <c r="M83" s="131"/>
      <c r="N83" s="131"/>
      <c r="O83" s="131"/>
      <c r="P83" s="131"/>
      <c r="Q83" s="131"/>
      <c r="R83" s="131"/>
    </row>
    <row r="84" spans="1:18" ht="12.75">
      <c r="A84" s="46">
        <v>58</v>
      </c>
      <c r="B84" s="47" t="s">
        <v>143</v>
      </c>
      <c r="C84" s="131"/>
      <c r="D84" s="131"/>
      <c r="E84" s="344"/>
      <c r="F84" s="131"/>
      <c r="G84" s="131"/>
      <c r="H84" s="131"/>
      <c r="I84" s="131"/>
      <c r="J84" s="131"/>
      <c r="K84" s="131"/>
      <c r="L84" s="131"/>
      <c r="M84" s="131"/>
      <c r="N84" s="131"/>
      <c r="O84" s="131"/>
      <c r="P84" s="131"/>
      <c r="Q84" s="131"/>
      <c r="R84" s="131"/>
    </row>
    <row r="85" spans="1:18" ht="12.75">
      <c r="A85" s="46"/>
      <c r="B85" s="111" t="s">
        <v>5</v>
      </c>
      <c r="C85" s="131"/>
      <c r="D85" s="131"/>
      <c r="E85" s="344"/>
      <c r="F85" s="131"/>
      <c r="G85" s="131"/>
      <c r="H85" s="131"/>
      <c r="I85" s="131"/>
      <c r="J85" s="131"/>
      <c r="K85" s="131"/>
      <c r="L85" s="131"/>
      <c r="M85" s="131"/>
      <c r="N85" s="131"/>
      <c r="O85" s="131"/>
      <c r="P85" s="131"/>
      <c r="Q85" s="131"/>
      <c r="R85" s="131"/>
    </row>
    <row r="86" spans="1:18" ht="21" customHeight="1">
      <c r="A86" s="46">
        <v>59</v>
      </c>
      <c r="B86" s="112" t="s">
        <v>113</v>
      </c>
      <c r="C86" s="131"/>
      <c r="D86" s="131"/>
      <c r="E86" s="344"/>
      <c r="F86" s="131"/>
      <c r="G86" s="131"/>
      <c r="H86" s="131"/>
      <c r="I86" s="131"/>
      <c r="J86" s="131"/>
      <c r="K86" s="131"/>
      <c r="L86" s="131"/>
      <c r="M86" s="131"/>
      <c r="N86" s="131"/>
      <c r="O86" s="131"/>
      <c r="P86" s="131"/>
      <c r="Q86" s="131"/>
      <c r="R86" s="131"/>
    </row>
    <row r="87" spans="1:18" ht="15" customHeight="1">
      <c r="A87" s="46">
        <v>60</v>
      </c>
      <c r="B87" s="135" t="s">
        <v>364</v>
      </c>
      <c r="C87" s="131"/>
      <c r="D87" s="131"/>
      <c r="E87" s="344"/>
      <c r="F87" s="131"/>
      <c r="G87" s="131"/>
      <c r="H87" s="131"/>
      <c r="I87" s="131"/>
      <c r="J87" s="131"/>
      <c r="K87" s="131"/>
      <c r="L87" s="131"/>
      <c r="M87" s="131"/>
      <c r="N87" s="131"/>
      <c r="O87" s="131"/>
      <c r="P87" s="131"/>
      <c r="Q87" s="131"/>
      <c r="R87" s="131"/>
    </row>
    <row r="88" spans="1:18" ht="16.5" customHeight="1">
      <c r="A88" s="46">
        <v>61</v>
      </c>
      <c r="B88" s="175" t="s">
        <v>144</v>
      </c>
      <c r="C88" s="131">
        <f>C78/C5*100</f>
        <v>14.769294503184243</v>
      </c>
      <c r="D88" s="131">
        <f>D78/D5*100</f>
        <v>12.225273127216427</v>
      </c>
      <c r="E88" s="344">
        <f>E78/E5*100</f>
        <v>10.358575210881439</v>
      </c>
      <c r="F88" s="131">
        <f>F78/F5*100</f>
        <v>10.99515590029739</v>
      </c>
      <c r="G88" s="131">
        <f>G78/G5*100</f>
        <v>7.286119280396365</v>
      </c>
      <c r="H88" s="131">
        <f>H78/H5*100</f>
        <v>8.288155080213903</v>
      </c>
      <c r="I88" s="131">
        <f>I78/I5*100</f>
        <v>7.874015748031496</v>
      </c>
      <c r="J88" s="131">
        <f>J78/J5*100</f>
        <v>8.599997042071102</v>
      </c>
      <c r="K88" s="131">
        <f>K78/K5*100</f>
        <v>8.238728511190399</v>
      </c>
      <c r="L88" s="131">
        <f>L78/L5*100</f>
        <v>8.065040650406505</v>
      </c>
      <c r="M88" s="131">
        <f>M78/M5*100</f>
        <v>8.256</v>
      </c>
      <c r="N88" s="131">
        <f>N78/N5*100</f>
        <v>9.354330708661417</v>
      </c>
      <c r="O88" s="131">
        <f>O78/O5*100</f>
        <v>8.984375</v>
      </c>
      <c r="P88" s="131">
        <f>P78/P5*100</f>
        <v>10.153846153846153</v>
      </c>
      <c r="Q88" s="131">
        <f>Q78/Q5*100</f>
        <v>9.832317073170731</v>
      </c>
      <c r="R88" s="131">
        <f>R78/R5*100</f>
        <v>6.3567073170731705</v>
      </c>
    </row>
    <row r="89" spans="1:18" ht="28.5" customHeight="1">
      <c r="A89" s="46">
        <v>62</v>
      </c>
      <c r="B89" s="47" t="s">
        <v>145</v>
      </c>
      <c r="C89" s="131">
        <f>(C76-C80-C83-C86)/C5*100</f>
        <v>14.769294503184243</v>
      </c>
      <c r="D89" s="131">
        <f>(D76-D80-D83-D86)/D5*100</f>
        <v>12.225273127216427</v>
      </c>
      <c r="E89" s="344">
        <f>(E76-E80-E83-E86)/E5*100</f>
        <v>10.358575210881439</v>
      </c>
      <c r="F89" s="131">
        <f>(F76-F80-F83-F86)/F5*100</f>
        <v>10.99515590029739</v>
      </c>
      <c r="G89" s="131">
        <f>(G76-G80-G83-G86)/G5*100</f>
        <v>7.286119280396365</v>
      </c>
      <c r="H89" s="131">
        <f>(H76-H80-H83-H86)/H5*100</f>
        <v>8.288155080213903</v>
      </c>
      <c r="I89" s="131">
        <f>(I76-I80-I83-I86)/I5*100</f>
        <v>7.874015748031496</v>
      </c>
      <c r="J89" s="131">
        <f>(J76-J80-J83-J86)/J5*100</f>
        <v>8.599997042071102</v>
      </c>
      <c r="K89" s="131">
        <f>(K76-K80-K83-K86)/K5*100</f>
        <v>8.238728511190399</v>
      </c>
      <c r="L89" s="131">
        <f>(L76-L80-L83-L86)/L5*100</f>
        <v>8.065040650406505</v>
      </c>
      <c r="M89" s="131">
        <f>(M76-M80-M83-M86)/M5*100</f>
        <v>8.256</v>
      </c>
      <c r="N89" s="131">
        <f>(N76-N80-N83-N86)/N5*100</f>
        <v>9.354330708661417</v>
      </c>
      <c r="O89" s="131">
        <f>(O76-O80-O83-O86)/O5*100</f>
        <v>8.984375</v>
      </c>
      <c r="P89" s="131">
        <f>(P76-P80-P83-P86)/P5*100</f>
        <v>10.153846153846153</v>
      </c>
      <c r="Q89" s="131">
        <f>(Q76-Q80-Q83-Q86)/Q5*100</f>
        <v>9.832317073170731</v>
      </c>
      <c r="R89" s="131">
        <f>(R76-R80-R83-R86)/R5*100</f>
        <v>6.3567073170731705</v>
      </c>
    </row>
    <row r="90" spans="1:18" ht="36">
      <c r="A90" s="46">
        <v>63</v>
      </c>
      <c r="B90" s="175" t="s">
        <v>365</v>
      </c>
      <c r="C90" s="131">
        <f>C76/(C9+C12-C15)*100</f>
        <v>41.10386922400343</v>
      </c>
      <c r="D90" s="131">
        <f>D76/(D9+D12-D15)*100</f>
        <v>37.01387014594587</v>
      </c>
      <c r="E90" s="344">
        <f>E76/(E9+E12-E15)*100</f>
        <v>29.50913981530486</v>
      </c>
      <c r="F90" s="131">
        <f>F76/(F9+F12-F15)*100</f>
        <v>31.788548963879926</v>
      </c>
      <c r="G90" s="131">
        <f>G76/(G9+G12-G15)*100</f>
        <v>24.336283185840706</v>
      </c>
      <c r="H90" s="131">
        <f>H76/(H9+H12-H15)*100</f>
        <v>30.690792079207917</v>
      </c>
      <c r="I90" s="131">
        <f>I76/(I9+I12-I15)*100</f>
        <v>29.411764705882355</v>
      </c>
      <c r="J90" s="131">
        <f>J76/(J9+J12-J15)*100</f>
        <v>27.97262105263158</v>
      </c>
      <c r="K90" s="131">
        <f>K76/(K9+K12-K15)*100</f>
        <v>27.224008574490888</v>
      </c>
      <c r="L90" s="131">
        <f>L76/(L9+L12-L15)*100</f>
        <v>27.709497206703908</v>
      </c>
      <c r="M90" s="131">
        <f>M76/(M9+M12-M15)*100</f>
        <v>28.35164835164835</v>
      </c>
      <c r="N90" s="131">
        <f>N76/(N9+N12-N15)*100</f>
        <v>31.93548387096774</v>
      </c>
      <c r="O90" s="131">
        <f>O76/(O9+O12-O15)*100</f>
        <v>30.585106382978722</v>
      </c>
      <c r="P90" s="131">
        <f>P76/(P9+P12-P15)*100</f>
        <v>34.375</v>
      </c>
      <c r="Q90" s="131">
        <f>Q76/(Q9+Q12-Q15)*100</f>
        <v>33.24742268041237</v>
      </c>
      <c r="R90" s="131">
        <f>R76/(R9+R12-R15)*100</f>
        <v>21.494845360824744</v>
      </c>
    </row>
    <row r="91" spans="1:18" ht="33.75">
      <c r="A91" s="46">
        <v>64</v>
      </c>
      <c r="B91" s="111" t="s">
        <v>146</v>
      </c>
      <c r="C91" s="131">
        <f>(C76-C80-C83-C86)/(C9+C12-C15)*100</f>
        <v>41.10386922400343</v>
      </c>
      <c r="D91" s="131">
        <f>(D76-D80-D83-D86)/(D9+D12-D15)*100</f>
        <v>37.01387014594587</v>
      </c>
      <c r="E91" s="344">
        <f>(E76-E80-E83-E86)/(E9+E12-E15)*100</f>
        <v>29.50913981530486</v>
      </c>
      <c r="F91" s="131">
        <f>(F76-F80-F83-F86)/(F9+F12-F15)*100</f>
        <v>31.788548963879926</v>
      </c>
      <c r="G91" s="131">
        <f>(G76-G80-G83-G86)/(G9+G12-G15)*100</f>
        <v>24.336283185840706</v>
      </c>
      <c r="H91" s="131">
        <f>(H76-H80-H83-H86)/(H9+H12-H15)*100</f>
        <v>30.690792079207917</v>
      </c>
      <c r="I91" s="131">
        <f>(I76-I80-I83-I86)/(I9+I12-I15)*100</f>
        <v>29.411764705882355</v>
      </c>
      <c r="J91" s="131">
        <f>(J76-J80-J83-J86)/(J9+J12-J15)*100</f>
        <v>27.97262105263158</v>
      </c>
      <c r="K91" s="131">
        <f>(K76-K80-K83-K86)/(K9+K12-K15)*100</f>
        <v>27.224008574490888</v>
      </c>
      <c r="L91" s="131">
        <f>(L76-L80-L83-L86)/(L9+L12-L15)*100</f>
        <v>27.709497206703908</v>
      </c>
      <c r="M91" s="131">
        <f>(M76-M80-M83-M86)/(M9+M12-M15)*100</f>
        <v>28.35164835164835</v>
      </c>
      <c r="N91" s="131">
        <f>(N76-N80-N83-N86)/(N9+N12-N15)*100</f>
        <v>31.93548387096774</v>
      </c>
      <c r="O91" s="131">
        <f>(O76-O80-O83-O86)/(O9+O12-O15)*100</f>
        <v>30.585106382978722</v>
      </c>
      <c r="P91" s="131">
        <f>(P76-P80-P83-P86)/(P9+P12-P15)*100</f>
        <v>34.375</v>
      </c>
      <c r="Q91" s="131">
        <f>(Q76-Q80-Q83-Q86)/(Q9+Q12-Q15)*100</f>
        <v>33.24742268041237</v>
      </c>
      <c r="R91" s="131">
        <f>(R76-R80-R83-R86)/(R9+R12-R15)*100</f>
        <v>21.494845360824744</v>
      </c>
    </row>
    <row r="92" spans="1:18" ht="58.5">
      <c r="A92" s="46">
        <v>65</v>
      </c>
      <c r="B92" s="135" t="s">
        <v>147</v>
      </c>
      <c r="C92" s="131"/>
      <c r="D92" s="131"/>
      <c r="E92" s="344"/>
      <c r="F92" s="367">
        <v>10.3</v>
      </c>
      <c r="G92" s="367">
        <v>8.4</v>
      </c>
      <c r="H92" s="367">
        <v>8.96</v>
      </c>
      <c r="I92" s="367">
        <v>9.27</v>
      </c>
      <c r="J92" s="367">
        <v>9.71</v>
      </c>
      <c r="K92" s="367">
        <v>9.19</v>
      </c>
      <c r="L92" s="367">
        <v>9.31</v>
      </c>
      <c r="M92" s="367">
        <v>9.17</v>
      </c>
      <c r="N92" s="367">
        <v>9.37</v>
      </c>
      <c r="O92" s="367">
        <v>10.14</v>
      </c>
      <c r="P92" s="367">
        <v>11.17</v>
      </c>
      <c r="Q92" s="367">
        <v>12.2</v>
      </c>
      <c r="R92" s="367">
        <v>12.43</v>
      </c>
    </row>
    <row r="93" spans="1:18" ht="24" customHeight="1">
      <c r="A93" s="46">
        <v>66</v>
      </c>
      <c r="B93" s="111" t="s">
        <v>148</v>
      </c>
      <c r="C93" s="131">
        <f aca="true" t="shared" si="9" ref="C93:R93">C7-C18</f>
        <v>1388137.9899999984</v>
      </c>
      <c r="D93" s="131">
        <f t="shared" si="9"/>
        <v>1298303.8500000015</v>
      </c>
      <c r="E93" s="344">
        <f t="shared" si="9"/>
        <v>356105</v>
      </c>
      <c r="F93" s="131">
        <f t="shared" si="9"/>
        <v>-294165</v>
      </c>
      <c r="G93" s="131">
        <f t="shared" si="9"/>
        <v>1401850</v>
      </c>
      <c r="H93" s="131">
        <f t="shared" si="9"/>
        <v>1800000</v>
      </c>
      <c r="I93" s="131">
        <f t="shared" si="9"/>
        <v>2000000</v>
      </c>
      <c r="J93" s="131">
        <f t="shared" si="9"/>
        <v>2249999</v>
      </c>
      <c r="K93" s="131">
        <f t="shared" si="9"/>
        <v>2400000</v>
      </c>
      <c r="L93" s="131">
        <f t="shared" si="9"/>
        <v>2700000</v>
      </c>
      <c r="M93" s="131">
        <f t="shared" si="9"/>
        <v>3170000</v>
      </c>
      <c r="N93" s="131">
        <f t="shared" si="9"/>
        <v>3650000</v>
      </c>
      <c r="O93" s="131">
        <f t="shared" si="9"/>
        <v>3800000</v>
      </c>
      <c r="P93" s="131">
        <f t="shared" si="9"/>
        <v>4300000</v>
      </c>
      <c r="Q93" s="131">
        <f t="shared" si="9"/>
        <v>4200000</v>
      </c>
      <c r="R93" s="131">
        <f t="shared" si="9"/>
        <v>4000000</v>
      </c>
    </row>
    <row r="94" spans="1:18" ht="11.25" customHeight="1">
      <c r="A94" s="136" t="s">
        <v>254</v>
      </c>
      <c r="B94" s="137"/>
      <c r="C94" s="137"/>
      <c r="D94" s="137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</row>
    <row r="95" spans="1:18" ht="10.5" customHeight="1">
      <c r="A95" s="475" t="s">
        <v>255</v>
      </c>
      <c r="B95" s="476"/>
      <c r="C95" s="476"/>
      <c r="D95" s="476"/>
      <c r="E95" s="476"/>
      <c r="F95" s="476"/>
      <c r="G95" s="476"/>
      <c r="H95" s="476"/>
      <c r="I95" s="476"/>
      <c r="J95" s="476"/>
      <c r="K95" s="476"/>
      <c r="L95" s="476"/>
      <c r="M95" s="476"/>
      <c r="N95" s="476"/>
      <c r="O95" s="476"/>
      <c r="P95" s="476"/>
      <c r="Q95" s="476"/>
      <c r="R95" s="476"/>
    </row>
    <row r="96" spans="1:18" ht="11.25" customHeight="1">
      <c r="A96" s="136" t="s">
        <v>256</v>
      </c>
      <c r="B96" s="137"/>
      <c r="C96" s="137"/>
      <c r="D96" s="137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</row>
    <row r="97" spans="1:18" ht="21.75" customHeight="1">
      <c r="A97" s="475" t="s">
        <v>257</v>
      </c>
      <c r="B97" s="476"/>
      <c r="C97" s="476"/>
      <c r="D97" s="476"/>
      <c r="E97" s="476"/>
      <c r="F97" s="476"/>
      <c r="G97" s="476"/>
      <c r="H97" s="476"/>
      <c r="I97" s="476"/>
      <c r="J97" s="476"/>
      <c r="K97" s="476"/>
      <c r="L97" s="476"/>
      <c r="M97" s="476"/>
      <c r="N97" s="476"/>
      <c r="O97" s="476"/>
      <c r="P97" s="476"/>
      <c r="Q97" s="476"/>
      <c r="R97" s="476"/>
    </row>
    <row r="98" spans="2:6" ht="21" customHeight="1">
      <c r="B98" s="474" t="s">
        <v>433</v>
      </c>
      <c r="C98" s="474"/>
      <c r="D98" s="474"/>
      <c r="E98" s="474"/>
      <c r="F98" s="474"/>
    </row>
  </sheetData>
  <sheetProtection/>
  <mergeCells count="7">
    <mergeCell ref="B98:F98"/>
    <mergeCell ref="A2:A3"/>
    <mergeCell ref="B2:B3"/>
    <mergeCell ref="C2:D2"/>
    <mergeCell ref="E2:R2"/>
    <mergeCell ref="A95:R95"/>
    <mergeCell ref="A97:R97"/>
  </mergeCells>
  <printOptions/>
  <pageMargins left="0" right="0" top="0.15748031496062992" bottom="0.15748031496062992" header="0.1968503937007874" footer="0.1968503937007874"/>
  <pageSetup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43"/>
  <sheetViews>
    <sheetView zoomScalePageLayoutView="0" workbookViewId="0" topLeftCell="A1">
      <selection activeCell="Y3" sqref="Y2:Y3"/>
    </sheetView>
  </sheetViews>
  <sheetFormatPr defaultColWidth="9.00390625" defaultRowHeight="12.75"/>
  <cols>
    <col min="1" max="1" width="2.125" style="108" customWidth="1"/>
    <col min="2" max="2" width="4.00390625" style="1" customWidth="1"/>
    <col min="3" max="3" width="5.75390625" style="1" customWidth="1"/>
    <col min="4" max="4" width="32.75390625" style="1" customWidth="1"/>
    <col min="5" max="5" width="10.625" style="1" customWidth="1"/>
    <col min="6" max="7" width="11.25390625" style="1" customWidth="1"/>
    <col min="8" max="8" width="8.75390625" style="1" customWidth="1"/>
    <col min="9" max="9" width="7.875" style="1" customWidth="1"/>
    <col min="10" max="10" width="7.125" style="1" customWidth="1"/>
    <col min="11" max="11" width="8.75390625" style="1" customWidth="1"/>
    <col min="12" max="12" width="8.375" style="1" customWidth="1"/>
    <col min="13" max="13" width="9.375" style="1" customWidth="1"/>
    <col min="14" max="14" width="10.625" style="1" customWidth="1"/>
    <col min="15" max="15" width="7.875" style="1" customWidth="1"/>
    <col min="16" max="16" width="9.125" style="1" customWidth="1"/>
    <col min="17" max="18" width="10.125" style="1" bestFit="1" customWidth="1"/>
    <col min="19" max="16384" width="9.125" style="1" customWidth="1"/>
  </cols>
  <sheetData>
    <row r="1" spans="11:15" ht="15.75">
      <c r="K1" s="390" t="s">
        <v>413</v>
      </c>
      <c r="L1" s="390"/>
      <c r="M1" s="390"/>
      <c r="N1" s="390"/>
      <c r="O1" s="390"/>
    </row>
    <row r="2" spans="11:15" ht="12.75">
      <c r="K2" s="390" t="s">
        <v>322</v>
      </c>
      <c r="L2" s="390"/>
      <c r="M2" s="390"/>
      <c r="N2" s="390"/>
      <c r="O2" s="390"/>
    </row>
    <row r="3" spans="11:15" ht="12.75">
      <c r="K3" s="390" t="s">
        <v>246</v>
      </c>
      <c r="L3" s="390"/>
      <c r="M3" s="390"/>
      <c r="N3" s="390"/>
      <c r="O3" s="390"/>
    </row>
    <row r="4" spans="11:15" ht="12.75">
      <c r="K4" s="390" t="s">
        <v>310</v>
      </c>
      <c r="L4" s="390"/>
      <c r="M4" s="390"/>
      <c r="N4" s="390"/>
      <c r="O4" s="390"/>
    </row>
    <row r="5" spans="1:32" ht="20.25" customHeight="1">
      <c r="A5" s="403" t="s">
        <v>291</v>
      </c>
      <c r="B5" s="403"/>
      <c r="C5" s="403"/>
      <c r="D5" s="403"/>
      <c r="E5" s="403"/>
      <c r="F5" s="403"/>
      <c r="G5" s="403"/>
      <c r="H5" s="403"/>
      <c r="I5" s="403"/>
      <c r="J5" s="403"/>
      <c r="K5" s="403"/>
      <c r="L5" s="403"/>
      <c r="M5" s="403"/>
      <c r="N5" s="403"/>
      <c r="O5" s="403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1:15" s="9" customFormat="1" ht="12" customHeight="1">
      <c r="A6" s="397" t="s">
        <v>17</v>
      </c>
      <c r="B6" s="398" t="s">
        <v>1</v>
      </c>
      <c r="C6" s="399" t="s">
        <v>13</v>
      </c>
      <c r="D6" s="391" t="s">
        <v>38</v>
      </c>
      <c r="E6" s="391" t="s">
        <v>18</v>
      </c>
      <c r="F6" s="400" t="s">
        <v>295</v>
      </c>
      <c r="G6" s="394" t="s">
        <v>26</v>
      </c>
      <c r="H6" s="394"/>
      <c r="I6" s="394"/>
      <c r="J6" s="394"/>
      <c r="K6" s="394"/>
      <c r="L6" s="394"/>
      <c r="M6" s="394"/>
      <c r="N6" s="395"/>
      <c r="O6" s="396" t="s">
        <v>19</v>
      </c>
    </row>
    <row r="7" spans="1:15" s="9" customFormat="1" ht="12.75" customHeight="1">
      <c r="A7" s="397"/>
      <c r="B7" s="398"/>
      <c r="C7" s="399"/>
      <c r="D7" s="391"/>
      <c r="E7" s="391"/>
      <c r="F7" s="401"/>
      <c r="G7" s="395" t="s">
        <v>292</v>
      </c>
      <c r="H7" s="391" t="s">
        <v>10</v>
      </c>
      <c r="I7" s="391"/>
      <c r="J7" s="391"/>
      <c r="K7" s="391"/>
      <c r="L7" s="391" t="s">
        <v>51</v>
      </c>
      <c r="M7" s="391" t="s">
        <v>293</v>
      </c>
      <c r="N7" s="404" t="s">
        <v>294</v>
      </c>
      <c r="O7" s="396"/>
    </row>
    <row r="8" spans="1:32" s="9" customFormat="1" ht="45.75" customHeight="1">
      <c r="A8" s="397"/>
      <c r="B8" s="398"/>
      <c r="C8" s="399"/>
      <c r="D8" s="391"/>
      <c r="E8" s="391"/>
      <c r="F8" s="401"/>
      <c r="G8" s="395"/>
      <c r="H8" s="113" t="s">
        <v>40</v>
      </c>
      <c r="I8" s="118" t="s">
        <v>372</v>
      </c>
      <c r="J8" s="119" t="s">
        <v>41</v>
      </c>
      <c r="K8" s="114" t="s">
        <v>37</v>
      </c>
      <c r="L8" s="391"/>
      <c r="M8" s="391"/>
      <c r="N8" s="405"/>
      <c r="O8" s="396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18" ht="8.25" customHeight="1">
      <c r="A9" s="104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  <c r="L9" s="6">
        <v>12</v>
      </c>
      <c r="M9" s="6">
        <v>13</v>
      </c>
      <c r="N9" s="6">
        <v>14</v>
      </c>
      <c r="O9" s="6">
        <v>15</v>
      </c>
      <c r="P9" s="115"/>
      <c r="R9" s="115"/>
    </row>
    <row r="10" spans="1:18" ht="53.25" customHeight="1">
      <c r="A10" s="105">
        <v>1</v>
      </c>
      <c r="B10" s="78" t="s">
        <v>204</v>
      </c>
      <c r="C10" s="78" t="s">
        <v>205</v>
      </c>
      <c r="D10" s="99" t="s">
        <v>334</v>
      </c>
      <c r="E10" s="160">
        <f>SUM(F10,G10,L10,M10,N10,)</f>
        <v>3481967</v>
      </c>
      <c r="F10" s="160">
        <v>105857</v>
      </c>
      <c r="G10" s="160">
        <v>1784010</v>
      </c>
      <c r="H10" s="293">
        <v>1358</v>
      </c>
      <c r="I10" s="80">
        <v>840000</v>
      </c>
      <c r="J10" s="81" t="s">
        <v>20</v>
      </c>
      <c r="K10" s="293">
        <v>942652</v>
      </c>
      <c r="L10" s="96"/>
      <c r="M10" s="80">
        <v>1592100</v>
      </c>
      <c r="N10" s="211"/>
      <c r="O10" s="83" t="s">
        <v>228</v>
      </c>
      <c r="R10" s="1" t="s">
        <v>249</v>
      </c>
    </row>
    <row r="11" spans="1:15" ht="30" customHeight="1">
      <c r="A11" s="106">
        <v>2</v>
      </c>
      <c r="B11" s="78"/>
      <c r="C11" s="78" t="s">
        <v>205</v>
      </c>
      <c r="D11" s="99" t="s">
        <v>229</v>
      </c>
      <c r="E11" s="160">
        <f aca="true" t="shared" si="0" ref="E11:E17">SUM(F11,G11,L11,M11,N11,)</f>
        <v>755294</v>
      </c>
      <c r="F11" s="160">
        <v>19794</v>
      </c>
      <c r="G11" s="160">
        <f aca="true" t="shared" si="1" ref="G11:G17">SUM(H11,I11,K11,)</f>
        <v>735500</v>
      </c>
      <c r="H11" s="82">
        <v>382300</v>
      </c>
      <c r="I11" s="103">
        <v>353200</v>
      </c>
      <c r="J11" s="84" t="s">
        <v>20</v>
      </c>
      <c r="K11" s="82"/>
      <c r="L11" s="82"/>
      <c r="M11" s="85"/>
      <c r="N11" s="82"/>
      <c r="O11" s="84" t="s">
        <v>230</v>
      </c>
    </row>
    <row r="12" spans="1:15" ht="45" customHeight="1">
      <c r="A12" s="106">
        <v>3</v>
      </c>
      <c r="B12" s="78"/>
      <c r="C12" s="78" t="s">
        <v>205</v>
      </c>
      <c r="D12" s="99" t="s">
        <v>323</v>
      </c>
      <c r="E12" s="160">
        <f t="shared" si="0"/>
        <v>121200</v>
      </c>
      <c r="F12" s="160">
        <v>1200</v>
      </c>
      <c r="G12" s="160">
        <f t="shared" si="1"/>
        <v>20000</v>
      </c>
      <c r="H12" s="80">
        <v>20000</v>
      </c>
      <c r="I12" s="80"/>
      <c r="J12" s="84" t="s">
        <v>20</v>
      </c>
      <c r="K12" s="86"/>
      <c r="L12" s="80">
        <v>100000</v>
      </c>
      <c r="M12" s="86"/>
      <c r="N12" s="86"/>
      <c r="O12" s="83" t="s">
        <v>232</v>
      </c>
    </row>
    <row r="13" spans="1:15" ht="30.75" customHeight="1">
      <c r="A13" s="106">
        <v>4</v>
      </c>
      <c r="B13" s="78"/>
      <c r="C13" s="78" t="s">
        <v>205</v>
      </c>
      <c r="D13" s="175" t="s">
        <v>273</v>
      </c>
      <c r="E13" s="160">
        <f t="shared" si="0"/>
        <v>40000</v>
      </c>
      <c r="F13" s="160">
        <v>10000</v>
      </c>
      <c r="G13" s="160">
        <f t="shared" si="1"/>
        <v>30000</v>
      </c>
      <c r="H13" s="80">
        <v>30000</v>
      </c>
      <c r="I13" s="80"/>
      <c r="J13" s="88" t="s">
        <v>20</v>
      </c>
      <c r="K13" s="80"/>
      <c r="L13" s="80"/>
      <c r="M13" s="80"/>
      <c r="N13" s="80"/>
      <c r="O13" s="84" t="s">
        <v>232</v>
      </c>
    </row>
    <row r="14" spans="1:15" ht="43.5" customHeight="1">
      <c r="A14" s="106">
        <v>5</v>
      </c>
      <c r="B14" s="78" t="s">
        <v>206</v>
      </c>
      <c r="C14" s="78" t="s">
        <v>207</v>
      </c>
      <c r="D14" s="87" t="s">
        <v>414</v>
      </c>
      <c r="E14" s="160">
        <f t="shared" si="0"/>
        <v>7800000</v>
      </c>
      <c r="F14" s="160">
        <v>92000</v>
      </c>
      <c r="G14" s="160">
        <v>4500</v>
      </c>
      <c r="H14" s="80">
        <v>4500</v>
      </c>
      <c r="I14" s="96"/>
      <c r="J14" s="81" t="s">
        <v>20</v>
      </c>
      <c r="K14" s="80"/>
      <c r="L14" s="80">
        <v>4000000</v>
      </c>
      <c r="M14" s="82"/>
      <c r="N14" s="82">
        <v>3703500</v>
      </c>
      <c r="O14" s="84" t="s">
        <v>231</v>
      </c>
    </row>
    <row r="15" spans="1:15" ht="45" customHeight="1">
      <c r="A15" s="106">
        <v>6</v>
      </c>
      <c r="B15" s="78"/>
      <c r="C15" s="78" t="s">
        <v>207</v>
      </c>
      <c r="D15" s="175" t="s">
        <v>371</v>
      </c>
      <c r="E15" s="160">
        <f t="shared" si="0"/>
        <v>310000</v>
      </c>
      <c r="F15" s="160">
        <v>10000</v>
      </c>
      <c r="G15" s="160">
        <v>300000</v>
      </c>
      <c r="H15" s="80">
        <v>300000</v>
      </c>
      <c r="I15" s="96"/>
      <c r="J15" s="81" t="s">
        <v>20</v>
      </c>
      <c r="K15" s="80"/>
      <c r="L15" s="80"/>
      <c r="M15" s="82"/>
      <c r="N15" s="82"/>
      <c r="O15" s="84" t="s">
        <v>231</v>
      </c>
    </row>
    <row r="16" spans="1:15" ht="43.5" customHeight="1">
      <c r="A16" s="106">
        <v>7</v>
      </c>
      <c r="B16" s="78"/>
      <c r="C16" s="95" t="s">
        <v>207</v>
      </c>
      <c r="D16" s="87" t="s">
        <v>415</v>
      </c>
      <c r="E16" s="160">
        <f t="shared" si="0"/>
        <v>2316000</v>
      </c>
      <c r="F16" s="160">
        <v>128000</v>
      </c>
      <c r="G16" s="160">
        <f t="shared" si="1"/>
        <v>58000</v>
      </c>
      <c r="H16" s="80">
        <v>58000</v>
      </c>
      <c r="I16" s="80"/>
      <c r="J16" s="88" t="s">
        <v>20</v>
      </c>
      <c r="K16" s="80"/>
      <c r="L16" s="80"/>
      <c r="M16" s="80">
        <v>1640000</v>
      </c>
      <c r="N16" s="80">
        <v>490000</v>
      </c>
      <c r="O16" s="83" t="s">
        <v>233</v>
      </c>
    </row>
    <row r="17" spans="1:15" ht="51" customHeight="1">
      <c r="A17" s="106">
        <v>8</v>
      </c>
      <c r="B17" s="78"/>
      <c r="C17" s="95" t="s">
        <v>207</v>
      </c>
      <c r="D17" s="87" t="s">
        <v>332</v>
      </c>
      <c r="E17" s="160">
        <f t="shared" si="0"/>
        <v>961735</v>
      </c>
      <c r="F17" s="160">
        <v>6100</v>
      </c>
      <c r="G17" s="160">
        <f t="shared" si="1"/>
        <v>2000</v>
      </c>
      <c r="H17" s="80">
        <v>2000</v>
      </c>
      <c r="I17" s="80"/>
      <c r="J17" s="88" t="s">
        <v>20</v>
      </c>
      <c r="K17" s="80"/>
      <c r="L17" s="80">
        <v>16500</v>
      </c>
      <c r="M17" s="80"/>
      <c r="N17" s="80">
        <v>937135</v>
      </c>
      <c r="O17" s="83" t="s">
        <v>233</v>
      </c>
    </row>
    <row r="18" spans="1:15" ht="15" customHeight="1">
      <c r="A18" s="397" t="s">
        <v>17</v>
      </c>
      <c r="B18" s="398" t="s">
        <v>1</v>
      </c>
      <c r="C18" s="399" t="s">
        <v>13</v>
      </c>
      <c r="D18" s="391" t="s">
        <v>38</v>
      </c>
      <c r="E18" s="391" t="s">
        <v>18</v>
      </c>
      <c r="F18" s="400" t="s">
        <v>295</v>
      </c>
      <c r="G18" s="394" t="s">
        <v>26</v>
      </c>
      <c r="H18" s="394"/>
      <c r="I18" s="394"/>
      <c r="J18" s="394"/>
      <c r="K18" s="394"/>
      <c r="L18" s="394"/>
      <c r="M18" s="394"/>
      <c r="N18" s="395"/>
      <c r="O18" s="396" t="s">
        <v>19</v>
      </c>
    </row>
    <row r="19" spans="1:15" ht="18" customHeight="1">
      <c r="A19" s="397"/>
      <c r="B19" s="398"/>
      <c r="C19" s="399"/>
      <c r="D19" s="391"/>
      <c r="E19" s="391"/>
      <c r="F19" s="401"/>
      <c r="G19" s="395" t="s">
        <v>341</v>
      </c>
      <c r="H19" s="391" t="s">
        <v>10</v>
      </c>
      <c r="I19" s="391"/>
      <c r="J19" s="391"/>
      <c r="K19" s="391"/>
      <c r="L19" s="391" t="s">
        <v>51</v>
      </c>
      <c r="M19" s="391" t="s">
        <v>293</v>
      </c>
      <c r="N19" s="392" t="s">
        <v>294</v>
      </c>
      <c r="O19" s="396"/>
    </row>
    <row r="20" spans="1:15" ht="50.25" customHeight="1">
      <c r="A20" s="397"/>
      <c r="B20" s="398"/>
      <c r="C20" s="399"/>
      <c r="D20" s="391"/>
      <c r="E20" s="391"/>
      <c r="F20" s="401"/>
      <c r="G20" s="395"/>
      <c r="H20" s="113" t="s">
        <v>40</v>
      </c>
      <c r="I20" s="118" t="s">
        <v>372</v>
      </c>
      <c r="J20" s="119" t="s">
        <v>41</v>
      </c>
      <c r="K20" s="114" t="s">
        <v>37</v>
      </c>
      <c r="L20" s="391"/>
      <c r="M20" s="391"/>
      <c r="N20" s="393"/>
      <c r="O20" s="396"/>
    </row>
    <row r="21" spans="1:15" ht="57" customHeight="1">
      <c r="A21" s="106">
        <v>9</v>
      </c>
      <c r="B21" s="78" t="s">
        <v>209</v>
      </c>
      <c r="C21" s="78" t="s">
        <v>210</v>
      </c>
      <c r="D21" s="99" t="s">
        <v>279</v>
      </c>
      <c r="E21" s="160">
        <f>SUM(F21,G21,L21,M21,N21,)</f>
        <v>41188</v>
      </c>
      <c r="F21" s="160">
        <v>26188</v>
      </c>
      <c r="G21" s="160">
        <f aca="true" t="shared" si="2" ref="G21:G27">SUM(H21,I21,K21,)</f>
        <v>15000</v>
      </c>
      <c r="H21" s="160">
        <v>15000</v>
      </c>
      <c r="I21" s="82"/>
      <c r="J21" s="84" t="s">
        <v>20</v>
      </c>
      <c r="K21" s="82"/>
      <c r="L21" s="82"/>
      <c r="M21" s="82"/>
      <c r="N21" s="82"/>
      <c r="O21" s="83" t="s">
        <v>234</v>
      </c>
    </row>
    <row r="22" spans="1:15" ht="56.25" customHeight="1">
      <c r="A22" s="106">
        <v>10</v>
      </c>
      <c r="B22" s="78"/>
      <c r="C22" s="78" t="s">
        <v>210</v>
      </c>
      <c r="D22" s="99" t="s">
        <v>342</v>
      </c>
      <c r="E22" s="160">
        <f aca="true" t="shared" si="3" ref="E22:E27">SUM(F22,G22,L22,M22,N22,)</f>
        <v>47510</v>
      </c>
      <c r="F22" s="160">
        <v>33410</v>
      </c>
      <c r="G22" s="160">
        <f t="shared" si="2"/>
        <v>14100</v>
      </c>
      <c r="H22" s="160">
        <v>14100</v>
      </c>
      <c r="I22" s="82"/>
      <c r="J22" s="84" t="s">
        <v>20</v>
      </c>
      <c r="K22" s="82"/>
      <c r="L22" s="82"/>
      <c r="M22" s="82"/>
      <c r="N22" s="82"/>
      <c r="O22" s="83" t="s">
        <v>234</v>
      </c>
    </row>
    <row r="23" spans="1:15" ht="81" customHeight="1">
      <c r="A23" s="106">
        <v>11</v>
      </c>
      <c r="B23" s="78"/>
      <c r="C23" s="78" t="s">
        <v>210</v>
      </c>
      <c r="D23" s="111" t="s">
        <v>278</v>
      </c>
      <c r="E23" s="160">
        <f t="shared" si="3"/>
        <v>29912</v>
      </c>
      <c r="F23" s="160">
        <v>3312</v>
      </c>
      <c r="G23" s="160">
        <f t="shared" si="2"/>
        <v>26600</v>
      </c>
      <c r="H23" s="160">
        <v>26600</v>
      </c>
      <c r="I23" s="82"/>
      <c r="J23" s="84" t="s">
        <v>20</v>
      </c>
      <c r="K23" s="82"/>
      <c r="L23" s="82"/>
      <c r="M23" s="82"/>
      <c r="N23" s="82"/>
      <c r="O23" s="83" t="s">
        <v>234</v>
      </c>
    </row>
    <row r="24" spans="1:15" ht="61.5" customHeight="1">
      <c r="A24" s="106">
        <v>12</v>
      </c>
      <c r="B24" s="95"/>
      <c r="C24" s="95" t="s">
        <v>210</v>
      </c>
      <c r="D24" s="99" t="s">
        <v>352</v>
      </c>
      <c r="E24" s="160">
        <f t="shared" si="3"/>
        <v>27000</v>
      </c>
      <c r="F24" s="160">
        <v>1000</v>
      </c>
      <c r="G24" s="160">
        <f t="shared" si="2"/>
        <v>26000</v>
      </c>
      <c r="H24" s="160">
        <v>26000</v>
      </c>
      <c r="I24" s="80"/>
      <c r="J24" s="81" t="s">
        <v>20</v>
      </c>
      <c r="K24" s="80"/>
      <c r="L24" s="80"/>
      <c r="M24" s="80"/>
      <c r="N24" s="98"/>
      <c r="O24" s="83" t="s">
        <v>234</v>
      </c>
    </row>
    <row r="25" spans="1:15" ht="54" customHeight="1">
      <c r="A25" s="106">
        <v>13</v>
      </c>
      <c r="B25" s="89" t="s">
        <v>211</v>
      </c>
      <c r="C25" s="89" t="s">
        <v>212</v>
      </c>
      <c r="D25" s="139" t="s">
        <v>324</v>
      </c>
      <c r="E25" s="160">
        <f t="shared" si="3"/>
        <v>8354000</v>
      </c>
      <c r="F25" s="160">
        <v>1554000</v>
      </c>
      <c r="G25" s="160">
        <v>800000</v>
      </c>
      <c r="H25" s="160"/>
      <c r="I25" s="96">
        <v>800000</v>
      </c>
      <c r="J25" s="91" t="s">
        <v>20</v>
      </c>
      <c r="K25" s="90"/>
      <c r="L25" s="102">
        <v>5200000</v>
      </c>
      <c r="M25" s="80">
        <v>800000</v>
      </c>
      <c r="N25" s="90"/>
      <c r="O25" s="92" t="s">
        <v>235</v>
      </c>
    </row>
    <row r="26" spans="1:15" ht="51" customHeight="1">
      <c r="A26" s="106">
        <v>14</v>
      </c>
      <c r="B26" s="203" t="s">
        <v>213</v>
      </c>
      <c r="C26" s="78" t="s">
        <v>214</v>
      </c>
      <c r="D26" s="140" t="s">
        <v>351</v>
      </c>
      <c r="E26" s="160">
        <f t="shared" si="3"/>
        <v>197910</v>
      </c>
      <c r="F26" s="160">
        <v>177000</v>
      </c>
      <c r="G26" s="160">
        <v>20910</v>
      </c>
      <c r="H26" s="160">
        <v>20910</v>
      </c>
      <c r="I26" s="82"/>
      <c r="J26" s="84" t="s">
        <v>20</v>
      </c>
      <c r="K26" s="82"/>
      <c r="L26" s="82"/>
      <c r="M26" s="82"/>
      <c r="N26" s="93"/>
      <c r="O26" s="94" t="s">
        <v>233</v>
      </c>
    </row>
    <row r="27" spans="1:15" ht="48.75" customHeight="1">
      <c r="A27" s="106">
        <v>15</v>
      </c>
      <c r="B27" s="203" t="s">
        <v>218</v>
      </c>
      <c r="C27" s="78" t="s">
        <v>219</v>
      </c>
      <c r="D27" s="111" t="s">
        <v>303</v>
      </c>
      <c r="E27" s="160">
        <f t="shared" si="3"/>
        <v>30554</v>
      </c>
      <c r="F27" s="160">
        <v>10554</v>
      </c>
      <c r="G27" s="160">
        <f t="shared" si="2"/>
        <v>20000</v>
      </c>
      <c r="H27" s="160">
        <v>20000</v>
      </c>
      <c r="I27" s="82"/>
      <c r="J27" s="84" t="s">
        <v>20</v>
      </c>
      <c r="K27" s="82"/>
      <c r="L27" s="82"/>
      <c r="M27" s="82"/>
      <c r="N27" s="93"/>
      <c r="O27" s="94" t="s">
        <v>233</v>
      </c>
    </row>
    <row r="28" spans="1:15" ht="12" customHeight="1">
      <c r="A28" s="397" t="s">
        <v>17</v>
      </c>
      <c r="B28" s="398" t="s">
        <v>1</v>
      </c>
      <c r="C28" s="399" t="s">
        <v>13</v>
      </c>
      <c r="D28" s="391" t="s">
        <v>38</v>
      </c>
      <c r="E28" s="391" t="s">
        <v>18</v>
      </c>
      <c r="F28" s="400" t="s">
        <v>295</v>
      </c>
      <c r="G28" s="394" t="s">
        <v>26</v>
      </c>
      <c r="H28" s="394"/>
      <c r="I28" s="394"/>
      <c r="J28" s="394"/>
      <c r="K28" s="394"/>
      <c r="L28" s="394"/>
      <c r="M28" s="394"/>
      <c r="N28" s="395"/>
      <c r="O28" s="396" t="s">
        <v>19</v>
      </c>
    </row>
    <row r="29" spans="1:15" ht="14.25" customHeight="1">
      <c r="A29" s="397"/>
      <c r="B29" s="398"/>
      <c r="C29" s="399"/>
      <c r="D29" s="391"/>
      <c r="E29" s="391"/>
      <c r="F29" s="401"/>
      <c r="G29" s="395" t="s">
        <v>341</v>
      </c>
      <c r="H29" s="391" t="s">
        <v>10</v>
      </c>
      <c r="I29" s="391"/>
      <c r="J29" s="391"/>
      <c r="K29" s="391"/>
      <c r="L29" s="391" t="s">
        <v>51</v>
      </c>
      <c r="M29" s="391" t="s">
        <v>293</v>
      </c>
      <c r="N29" s="392" t="s">
        <v>294</v>
      </c>
      <c r="O29" s="396"/>
    </row>
    <row r="30" spans="1:15" ht="44.25" customHeight="1">
      <c r="A30" s="397"/>
      <c r="B30" s="398"/>
      <c r="C30" s="399"/>
      <c r="D30" s="391"/>
      <c r="E30" s="391"/>
      <c r="F30" s="401"/>
      <c r="G30" s="395"/>
      <c r="H30" s="113" t="s">
        <v>40</v>
      </c>
      <c r="I30" s="118" t="s">
        <v>372</v>
      </c>
      <c r="J30" s="119" t="s">
        <v>41</v>
      </c>
      <c r="K30" s="114" t="s">
        <v>37</v>
      </c>
      <c r="L30" s="391"/>
      <c r="M30" s="391"/>
      <c r="N30" s="393"/>
      <c r="O30" s="396"/>
    </row>
    <row r="31" spans="1:15" ht="56.25" customHeight="1">
      <c r="A31" s="106">
        <v>16</v>
      </c>
      <c r="B31" s="78" t="s">
        <v>218</v>
      </c>
      <c r="C31" s="78" t="s">
        <v>219</v>
      </c>
      <c r="D31" s="99" t="s">
        <v>275</v>
      </c>
      <c r="E31" s="160">
        <f aca="true" t="shared" si="4" ref="E31:E37">SUM(F31,G31,L31,M31,N31,)</f>
        <v>2201917</v>
      </c>
      <c r="F31" s="160">
        <v>1894917</v>
      </c>
      <c r="G31" s="160">
        <f aca="true" t="shared" si="5" ref="G31:G37">SUM(H31,I31,K31,)</f>
        <v>307000</v>
      </c>
      <c r="H31" s="80">
        <v>307000</v>
      </c>
      <c r="I31" s="97"/>
      <c r="J31" s="81" t="s">
        <v>247</v>
      </c>
      <c r="K31" s="97"/>
      <c r="L31" s="97"/>
      <c r="M31" s="80"/>
      <c r="N31" s="80"/>
      <c r="O31" s="83" t="s">
        <v>236</v>
      </c>
    </row>
    <row r="32" spans="1:15" ht="45.75" customHeight="1">
      <c r="A32" s="106">
        <v>17</v>
      </c>
      <c r="B32" s="78"/>
      <c r="C32" s="78" t="s">
        <v>219</v>
      </c>
      <c r="D32" s="138" t="s">
        <v>325</v>
      </c>
      <c r="E32" s="160">
        <f t="shared" si="4"/>
        <v>6042739</v>
      </c>
      <c r="F32" s="160">
        <v>106700</v>
      </c>
      <c r="G32" s="160">
        <f t="shared" si="5"/>
        <v>57280</v>
      </c>
      <c r="H32" s="293">
        <v>22912</v>
      </c>
      <c r="I32" s="80"/>
      <c r="J32" s="294" t="s">
        <v>20</v>
      </c>
      <c r="K32" s="97">
        <v>34368</v>
      </c>
      <c r="L32" s="80">
        <v>4186155</v>
      </c>
      <c r="M32" s="80">
        <v>1692604</v>
      </c>
      <c r="N32" s="96"/>
      <c r="O32" s="83" t="s">
        <v>236</v>
      </c>
    </row>
    <row r="33" spans="1:15" ht="44.25" customHeight="1">
      <c r="A33" s="106">
        <v>18</v>
      </c>
      <c r="B33" s="78"/>
      <c r="C33" s="78" t="s">
        <v>220</v>
      </c>
      <c r="D33" s="138" t="s">
        <v>326</v>
      </c>
      <c r="E33" s="160">
        <f t="shared" si="4"/>
        <v>1102143</v>
      </c>
      <c r="F33" s="160">
        <v>90843</v>
      </c>
      <c r="G33" s="160">
        <f t="shared" si="5"/>
        <v>14100</v>
      </c>
      <c r="H33" s="97">
        <v>14100</v>
      </c>
      <c r="I33" s="97"/>
      <c r="J33" s="81" t="s">
        <v>20</v>
      </c>
      <c r="K33" s="80"/>
      <c r="L33" s="80">
        <v>12600</v>
      </c>
      <c r="M33" s="80">
        <v>12600</v>
      </c>
      <c r="N33" s="82">
        <v>972000</v>
      </c>
      <c r="O33" s="83" t="s">
        <v>236</v>
      </c>
    </row>
    <row r="34" spans="1:18" ht="45.75" customHeight="1">
      <c r="A34" s="106">
        <v>19</v>
      </c>
      <c r="B34" s="78"/>
      <c r="C34" s="95" t="s">
        <v>221</v>
      </c>
      <c r="D34" s="87" t="s">
        <v>331</v>
      </c>
      <c r="E34" s="160">
        <f t="shared" si="4"/>
        <v>69500</v>
      </c>
      <c r="F34" s="160">
        <v>8500</v>
      </c>
      <c r="G34" s="160">
        <v>61000</v>
      </c>
      <c r="H34" s="80">
        <v>61000</v>
      </c>
      <c r="I34" s="80"/>
      <c r="J34" s="81" t="s">
        <v>20</v>
      </c>
      <c r="K34" s="80"/>
      <c r="L34" s="80"/>
      <c r="M34" s="82"/>
      <c r="N34" s="82"/>
      <c r="O34" s="94" t="s">
        <v>233</v>
      </c>
      <c r="R34" s="115"/>
    </row>
    <row r="35" spans="1:18" ht="46.5" customHeight="1">
      <c r="A35" s="106">
        <v>20</v>
      </c>
      <c r="B35" s="78"/>
      <c r="C35" s="95" t="s">
        <v>222</v>
      </c>
      <c r="D35" s="111" t="s">
        <v>417</v>
      </c>
      <c r="E35" s="160">
        <f t="shared" si="4"/>
        <v>360000</v>
      </c>
      <c r="F35" s="160"/>
      <c r="G35" s="160">
        <f t="shared" si="5"/>
        <v>210000</v>
      </c>
      <c r="H35" s="80">
        <v>210000</v>
      </c>
      <c r="I35" s="80"/>
      <c r="J35" s="81" t="s">
        <v>20</v>
      </c>
      <c r="K35" s="80"/>
      <c r="L35" s="80">
        <v>150000</v>
      </c>
      <c r="M35" s="80"/>
      <c r="N35" s="80"/>
      <c r="O35" s="94" t="s">
        <v>233</v>
      </c>
      <c r="R35" s="115"/>
    </row>
    <row r="36" spans="1:15" ht="51.75" customHeight="1">
      <c r="A36" s="106">
        <v>21</v>
      </c>
      <c r="B36" s="78" t="s">
        <v>223</v>
      </c>
      <c r="C36" s="95" t="s">
        <v>226</v>
      </c>
      <c r="D36" s="79" t="s">
        <v>416</v>
      </c>
      <c r="E36" s="160">
        <f t="shared" si="4"/>
        <v>7267760</v>
      </c>
      <c r="F36" s="160">
        <v>192760</v>
      </c>
      <c r="G36" s="160">
        <v>75000</v>
      </c>
      <c r="H36" s="80">
        <v>75000</v>
      </c>
      <c r="I36" s="80"/>
      <c r="J36" s="81" t="s">
        <v>20</v>
      </c>
      <c r="K36" s="80"/>
      <c r="L36" s="80"/>
      <c r="M36" s="80">
        <v>3500000</v>
      </c>
      <c r="N36" s="96">
        <v>3500000</v>
      </c>
      <c r="O36" s="94" t="s">
        <v>231</v>
      </c>
    </row>
    <row r="37" spans="1:18" ht="47.25" customHeight="1">
      <c r="A37" s="107">
        <v>22</v>
      </c>
      <c r="B37" s="8">
        <v>926</v>
      </c>
      <c r="C37" s="8">
        <v>92605</v>
      </c>
      <c r="D37" s="99" t="s">
        <v>272</v>
      </c>
      <c r="E37" s="160">
        <f t="shared" si="4"/>
        <v>740440</v>
      </c>
      <c r="F37" s="160">
        <v>24440</v>
      </c>
      <c r="G37" s="160">
        <f t="shared" si="5"/>
        <v>716000</v>
      </c>
      <c r="H37" s="80">
        <v>301480</v>
      </c>
      <c r="I37" s="80"/>
      <c r="J37" s="81" t="s">
        <v>20</v>
      </c>
      <c r="K37" s="80">
        <v>414520</v>
      </c>
      <c r="L37" s="80"/>
      <c r="M37" s="80"/>
      <c r="N37" s="80"/>
      <c r="O37" s="94" t="s">
        <v>231</v>
      </c>
      <c r="Q37" s="115"/>
      <c r="R37" s="115"/>
    </row>
    <row r="38" spans="1:15" ht="36.75" customHeight="1">
      <c r="A38" s="402" t="s">
        <v>267</v>
      </c>
      <c r="B38" s="402"/>
      <c r="C38" s="402"/>
      <c r="D38" s="402"/>
      <c r="E38" s="100">
        <f>SUM(E10:E17,E21:E27,E31:E37,)</f>
        <v>42298769</v>
      </c>
      <c r="F38" s="100">
        <f>SUM(F10:F37)</f>
        <v>4496575</v>
      </c>
      <c r="G38" s="100">
        <f>SUM(G10:G37)</f>
        <v>5297000</v>
      </c>
      <c r="H38" s="155">
        <f>SUM(H10:H37)</f>
        <v>1912260</v>
      </c>
      <c r="I38" s="156">
        <f>SUM(I10:I37)</f>
        <v>1993200</v>
      </c>
      <c r="J38" s="81" t="s">
        <v>296</v>
      </c>
      <c r="K38" s="156">
        <f>SUM(K10:K37)</f>
        <v>1391540</v>
      </c>
      <c r="L38" s="156">
        <f>SUM(L10:L37)</f>
        <v>13665255</v>
      </c>
      <c r="M38" s="156">
        <f>SUM(M10:M37)</f>
        <v>9237304</v>
      </c>
      <c r="N38" s="157">
        <f>SUM(N10:N37)</f>
        <v>9602635</v>
      </c>
      <c r="O38" s="14" t="s">
        <v>16</v>
      </c>
    </row>
    <row r="39" spans="1:6" ht="8.25" customHeight="1">
      <c r="A39" s="108" t="s">
        <v>25</v>
      </c>
      <c r="B39" s="210"/>
      <c r="C39" s="210"/>
      <c r="D39" s="210"/>
      <c r="E39" s="210"/>
      <c r="F39" s="210"/>
    </row>
    <row r="40" spans="1:6" ht="10.5" customHeight="1">
      <c r="A40" s="108" t="s">
        <v>21</v>
      </c>
      <c r="B40" s="210"/>
      <c r="C40" s="210"/>
      <c r="D40" s="210"/>
      <c r="E40" s="210"/>
      <c r="F40" s="210"/>
    </row>
    <row r="41" spans="1:6" ht="9" customHeight="1">
      <c r="A41" s="108" t="s">
        <v>22</v>
      </c>
      <c r="B41" s="210"/>
      <c r="C41" s="210"/>
      <c r="D41" s="210"/>
      <c r="E41" s="210"/>
      <c r="F41" s="210"/>
    </row>
    <row r="42" spans="1:6" ht="9" customHeight="1">
      <c r="A42" s="108" t="s">
        <v>23</v>
      </c>
      <c r="B42" s="210"/>
      <c r="C42" s="210"/>
      <c r="D42" s="210"/>
      <c r="E42" s="210"/>
      <c r="F42" s="210"/>
    </row>
    <row r="43" spans="1:6" ht="12.75">
      <c r="A43" s="108" t="s">
        <v>24</v>
      </c>
      <c r="B43" s="210"/>
      <c r="C43" s="210"/>
      <c r="D43" s="210"/>
      <c r="E43" s="210"/>
      <c r="F43" s="210"/>
    </row>
  </sheetData>
  <sheetProtection/>
  <mergeCells count="45">
    <mergeCell ref="M7:M8"/>
    <mergeCell ref="O6:O8"/>
    <mergeCell ref="N7:N8"/>
    <mergeCell ref="H7:K7"/>
    <mergeCell ref="G7:G8"/>
    <mergeCell ref="E6:E8"/>
    <mergeCell ref="F6:F8"/>
    <mergeCell ref="G6:N6"/>
    <mergeCell ref="L7:L8"/>
    <mergeCell ref="E18:E20"/>
    <mergeCell ref="A38:D38"/>
    <mergeCell ref="D28:D30"/>
    <mergeCell ref="G19:G20"/>
    <mergeCell ref="A5:O5"/>
    <mergeCell ref="A6:A8"/>
    <mergeCell ref="B6:B8"/>
    <mergeCell ref="C6:C8"/>
    <mergeCell ref="D6:D8"/>
    <mergeCell ref="O18:O20"/>
    <mergeCell ref="A18:A20"/>
    <mergeCell ref="B18:B20"/>
    <mergeCell ref="C18:C20"/>
    <mergeCell ref="F28:F30"/>
    <mergeCell ref="A28:A30"/>
    <mergeCell ref="F18:F20"/>
    <mergeCell ref="B28:B30"/>
    <mergeCell ref="C28:C30"/>
    <mergeCell ref="E28:E30"/>
    <mergeCell ref="D18:D20"/>
    <mergeCell ref="L19:L20"/>
    <mergeCell ref="M19:M20"/>
    <mergeCell ref="M29:M30"/>
    <mergeCell ref="O28:O30"/>
    <mergeCell ref="G29:G30"/>
    <mergeCell ref="H29:K29"/>
    <mergeCell ref="K1:O1"/>
    <mergeCell ref="K2:O2"/>
    <mergeCell ref="K3:O3"/>
    <mergeCell ref="K4:O4"/>
    <mergeCell ref="L29:L30"/>
    <mergeCell ref="N29:N30"/>
    <mergeCell ref="N19:N20"/>
    <mergeCell ref="G18:N18"/>
    <mergeCell ref="G28:N28"/>
    <mergeCell ref="H19:K19"/>
  </mergeCells>
  <printOptions/>
  <pageMargins left="0.11811023622047245" right="0" top="0.7480314960629921" bottom="0.7480314960629921" header="0" footer="0.31496062992125984"/>
  <pageSetup horizontalDpi="600" verticalDpi="600" orientation="landscape" paperSize="9" r:id="rId1"/>
  <headerFoot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R9" sqref="R9"/>
    </sheetView>
  </sheetViews>
  <sheetFormatPr defaultColWidth="9.00390625" defaultRowHeight="12.75"/>
  <cols>
    <col min="1" max="1" width="3.625" style="1" customWidth="1"/>
    <col min="2" max="2" width="5.125" style="1" customWidth="1"/>
    <col min="3" max="3" width="6.25390625" style="1" customWidth="1"/>
    <col min="4" max="4" width="51.25390625" style="1" customWidth="1"/>
    <col min="5" max="6" width="12.75390625" style="1" customWidth="1"/>
    <col min="7" max="7" width="10.125" style="1" customWidth="1"/>
    <col min="8" max="8" width="11.125" style="1" customWidth="1"/>
    <col min="9" max="9" width="11.875" style="1" customWidth="1"/>
    <col min="10" max="10" width="14.375" style="1" customWidth="1"/>
    <col min="11" max="16384" width="9.125" style="1" customWidth="1"/>
  </cols>
  <sheetData>
    <row r="1" spans="9:10" ht="15">
      <c r="I1" s="406" t="s">
        <v>418</v>
      </c>
      <c r="J1" s="406"/>
    </row>
    <row r="2" spans="9:10" ht="12.75">
      <c r="I2" s="406" t="s">
        <v>314</v>
      </c>
      <c r="J2" s="406"/>
    </row>
    <row r="3" spans="9:10" ht="12.75">
      <c r="I3" s="406" t="s">
        <v>246</v>
      </c>
      <c r="J3" s="406"/>
    </row>
    <row r="4" spans="9:10" ht="12.75">
      <c r="I4" s="406" t="s">
        <v>306</v>
      </c>
      <c r="J4" s="406"/>
    </row>
    <row r="5" spans="1:10" ht="24" customHeight="1">
      <c r="A5" s="403" t="s">
        <v>339</v>
      </c>
      <c r="B5" s="403"/>
      <c r="C5" s="403"/>
      <c r="D5" s="403"/>
      <c r="E5" s="403"/>
      <c r="F5" s="403"/>
      <c r="G5" s="403"/>
      <c r="H5" s="403"/>
      <c r="I5" s="403"/>
      <c r="J5" s="403"/>
    </row>
    <row r="6" spans="1:10" s="9" customFormat="1" ht="13.5" customHeight="1">
      <c r="A6" s="407" t="s">
        <v>17</v>
      </c>
      <c r="B6" s="407" t="s">
        <v>1</v>
      </c>
      <c r="C6" s="407" t="s">
        <v>13</v>
      </c>
      <c r="D6" s="410" t="s">
        <v>43</v>
      </c>
      <c r="E6" s="391" t="s">
        <v>26</v>
      </c>
      <c r="F6" s="391"/>
      <c r="G6" s="391"/>
      <c r="H6" s="391"/>
      <c r="I6" s="391"/>
      <c r="J6" s="408" t="s">
        <v>19</v>
      </c>
    </row>
    <row r="7" spans="1:10" s="9" customFormat="1" ht="16.5" customHeight="1">
      <c r="A7" s="407"/>
      <c r="B7" s="407"/>
      <c r="C7" s="407"/>
      <c r="D7" s="410"/>
      <c r="E7" s="391" t="s">
        <v>340</v>
      </c>
      <c r="F7" s="391" t="s">
        <v>10</v>
      </c>
      <c r="G7" s="391"/>
      <c r="H7" s="391"/>
      <c r="I7" s="391"/>
      <c r="J7" s="408"/>
    </row>
    <row r="8" spans="1:10" s="9" customFormat="1" ht="38.25" customHeight="1">
      <c r="A8" s="407"/>
      <c r="B8" s="407"/>
      <c r="C8" s="407"/>
      <c r="D8" s="410"/>
      <c r="E8" s="391"/>
      <c r="F8" s="113" t="s">
        <v>40</v>
      </c>
      <c r="G8" s="113" t="s">
        <v>36</v>
      </c>
      <c r="H8" s="114" t="s">
        <v>42</v>
      </c>
      <c r="I8" s="114" t="s">
        <v>37</v>
      </c>
      <c r="J8" s="408"/>
    </row>
    <row r="9" spans="1:10" ht="8.25" customHeight="1">
      <c r="A9" s="6">
        <v>1</v>
      </c>
      <c r="B9" s="6">
        <v>2</v>
      </c>
      <c r="C9" s="6">
        <v>3</v>
      </c>
      <c r="D9" s="6">
        <v>4</v>
      </c>
      <c r="E9" s="6">
        <v>6</v>
      </c>
      <c r="F9" s="6">
        <v>7</v>
      </c>
      <c r="G9" s="6">
        <v>8</v>
      </c>
      <c r="H9" s="6">
        <v>9</v>
      </c>
      <c r="I9" s="6">
        <v>10</v>
      </c>
      <c r="J9" s="6">
        <v>11</v>
      </c>
    </row>
    <row r="10" spans="1:10" ht="30.75" customHeight="1">
      <c r="A10" s="109">
        <v>1</v>
      </c>
      <c r="B10" s="110" t="s">
        <v>204</v>
      </c>
      <c r="C10" s="110" t="s">
        <v>205</v>
      </c>
      <c r="D10" s="175" t="s">
        <v>333</v>
      </c>
      <c r="E10" s="90">
        <v>15000</v>
      </c>
      <c r="F10" s="90">
        <v>15000</v>
      </c>
      <c r="G10" s="101"/>
      <c r="H10" s="209" t="s">
        <v>20</v>
      </c>
      <c r="I10" s="101"/>
      <c r="J10" s="204" t="s">
        <v>237</v>
      </c>
    </row>
    <row r="11" spans="1:10" ht="39.75" customHeight="1">
      <c r="A11" s="109">
        <v>2</v>
      </c>
      <c r="B11" s="110" t="s">
        <v>206</v>
      </c>
      <c r="C11" s="110" t="s">
        <v>208</v>
      </c>
      <c r="D11" s="111" t="s">
        <v>312</v>
      </c>
      <c r="E11" s="101">
        <v>180000</v>
      </c>
      <c r="F11" s="101">
        <v>80000</v>
      </c>
      <c r="G11" s="101"/>
      <c r="H11" s="209" t="s">
        <v>20</v>
      </c>
      <c r="I11" s="101">
        <v>100000</v>
      </c>
      <c r="J11" s="204" t="s">
        <v>237</v>
      </c>
    </row>
    <row r="12" spans="1:10" ht="39.75" customHeight="1">
      <c r="A12" s="109">
        <v>3</v>
      </c>
      <c r="B12" s="110" t="s">
        <v>215</v>
      </c>
      <c r="C12" s="110" t="s">
        <v>216</v>
      </c>
      <c r="D12" s="141" t="s">
        <v>316</v>
      </c>
      <c r="E12" s="101">
        <v>100000</v>
      </c>
      <c r="F12" s="101">
        <v>100000</v>
      </c>
      <c r="G12" s="101"/>
      <c r="H12" s="134" t="s">
        <v>20</v>
      </c>
      <c r="I12" s="7"/>
      <c r="J12" s="204" t="s">
        <v>317</v>
      </c>
    </row>
    <row r="13" spans="1:10" ht="39.75" customHeight="1">
      <c r="A13" s="109">
        <v>4</v>
      </c>
      <c r="B13" s="110"/>
      <c r="C13" s="110" t="s">
        <v>216</v>
      </c>
      <c r="D13" s="47" t="s">
        <v>335</v>
      </c>
      <c r="E13" s="101">
        <v>30000</v>
      </c>
      <c r="F13" s="101">
        <v>30000</v>
      </c>
      <c r="G13" s="101"/>
      <c r="H13" s="134" t="s">
        <v>20</v>
      </c>
      <c r="I13" s="7"/>
      <c r="J13" s="204" t="s">
        <v>336</v>
      </c>
    </row>
    <row r="14" spans="1:10" ht="36.75" customHeight="1">
      <c r="A14" s="109">
        <v>5</v>
      </c>
      <c r="B14" s="110"/>
      <c r="C14" s="110" t="s">
        <v>217</v>
      </c>
      <c r="D14" s="47" t="s">
        <v>337</v>
      </c>
      <c r="E14" s="101">
        <v>8000</v>
      </c>
      <c r="F14" s="101">
        <v>8000</v>
      </c>
      <c r="G14" s="101"/>
      <c r="H14" s="134" t="s">
        <v>20</v>
      </c>
      <c r="I14" s="7"/>
      <c r="J14" s="83" t="s">
        <v>338</v>
      </c>
    </row>
    <row r="15" spans="1:10" ht="39.75" customHeight="1">
      <c r="A15" s="182">
        <v>6</v>
      </c>
      <c r="B15" s="110" t="s">
        <v>218</v>
      </c>
      <c r="C15" s="110" t="s">
        <v>222</v>
      </c>
      <c r="D15" s="312" t="s">
        <v>318</v>
      </c>
      <c r="E15" s="90">
        <v>50000</v>
      </c>
      <c r="F15" s="90">
        <v>20000</v>
      </c>
      <c r="G15" s="90"/>
      <c r="H15" s="134" t="s">
        <v>20</v>
      </c>
      <c r="I15" s="90">
        <v>30000</v>
      </c>
      <c r="J15" s="204" t="s">
        <v>237</v>
      </c>
    </row>
    <row r="16" spans="1:10" ht="32.25" customHeight="1">
      <c r="A16" s="182">
        <v>7</v>
      </c>
      <c r="B16" s="110" t="s">
        <v>223</v>
      </c>
      <c r="C16" s="110" t="s">
        <v>224</v>
      </c>
      <c r="D16" s="111" t="s">
        <v>313</v>
      </c>
      <c r="E16" s="101">
        <v>300000</v>
      </c>
      <c r="F16" s="101">
        <v>115575</v>
      </c>
      <c r="G16" s="101"/>
      <c r="H16" s="209" t="s">
        <v>20</v>
      </c>
      <c r="I16" s="101">
        <v>184425</v>
      </c>
      <c r="J16" s="204" t="s">
        <v>237</v>
      </c>
    </row>
    <row r="17" spans="1:10" ht="36" customHeight="1">
      <c r="A17" s="109">
        <v>8</v>
      </c>
      <c r="B17" s="110" t="s">
        <v>227</v>
      </c>
      <c r="C17" s="110" t="s">
        <v>311</v>
      </c>
      <c r="D17" s="312" t="s">
        <v>319</v>
      </c>
      <c r="E17" s="101">
        <v>50000</v>
      </c>
      <c r="F17" s="101">
        <v>20000</v>
      </c>
      <c r="G17" s="101"/>
      <c r="H17" s="209" t="s">
        <v>20</v>
      </c>
      <c r="I17" s="101">
        <v>30000</v>
      </c>
      <c r="J17" s="204" t="s">
        <v>237</v>
      </c>
    </row>
    <row r="18" spans="1:10" ht="40.5" customHeight="1">
      <c r="A18" s="109">
        <v>9</v>
      </c>
      <c r="B18" s="110"/>
      <c r="C18" s="110" t="s">
        <v>311</v>
      </c>
      <c r="D18" s="312" t="s">
        <v>320</v>
      </c>
      <c r="E18" s="90">
        <v>50000</v>
      </c>
      <c r="F18" s="90">
        <v>20000</v>
      </c>
      <c r="G18" s="90"/>
      <c r="H18" s="209" t="s">
        <v>20</v>
      </c>
      <c r="I18" s="7">
        <v>30000</v>
      </c>
      <c r="J18" s="204" t="s">
        <v>237</v>
      </c>
    </row>
    <row r="19" spans="1:10" ht="44.25" customHeight="1">
      <c r="A19" s="409" t="s">
        <v>39</v>
      </c>
      <c r="B19" s="409"/>
      <c r="C19" s="409"/>
      <c r="D19" s="409"/>
      <c r="E19" s="100">
        <f>SUM(E10:E17,E18:E18,)</f>
        <v>783000</v>
      </c>
      <c r="F19" s="100">
        <f>SUM(F10:F18)</f>
        <v>408575</v>
      </c>
      <c r="G19" s="100">
        <f>SUM(G10:G18)</f>
        <v>0</v>
      </c>
      <c r="H19" s="212" t="s">
        <v>304</v>
      </c>
      <c r="I19" s="100">
        <f>SUM(I10:I17,I18:I18,)</f>
        <v>374425</v>
      </c>
      <c r="J19" s="14" t="s">
        <v>16</v>
      </c>
    </row>
    <row r="20" spans="1:5" ht="8.25" customHeight="1">
      <c r="A20" s="210" t="s">
        <v>25</v>
      </c>
      <c r="B20" s="210"/>
      <c r="C20" s="210"/>
      <c r="D20" s="210"/>
      <c r="E20" s="210"/>
    </row>
    <row r="21" spans="1:5" ht="9" customHeight="1">
      <c r="A21" s="210" t="s">
        <v>21</v>
      </c>
      <c r="B21" s="210"/>
      <c r="C21" s="210"/>
      <c r="D21" s="210"/>
      <c r="E21" s="210"/>
    </row>
    <row r="22" spans="1:5" ht="8.25" customHeight="1">
      <c r="A22" s="210" t="s">
        <v>22</v>
      </c>
      <c r="B22" s="210"/>
      <c r="C22" s="210"/>
      <c r="D22" s="210"/>
      <c r="E22" s="210"/>
    </row>
    <row r="23" spans="1:5" ht="9" customHeight="1">
      <c r="A23" s="210" t="s">
        <v>23</v>
      </c>
      <c r="B23" s="210"/>
      <c r="C23" s="210"/>
      <c r="D23" s="210"/>
      <c r="E23" s="210"/>
    </row>
    <row r="24" spans="1:5" ht="6.75" customHeight="1">
      <c r="A24" s="210" t="s">
        <v>24</v>
      </c>
      <c r="B24" s="210"/>
      <c r="C24" s="210"/>
      <c r="D24" s="210"/>
      <c r="E24" s="210"/>
    </row>
    <row r="25" spans="1:4" ht="12.75">
      <c r="A25" s="158"/>
      <c r="B25" s="158"/>
      <c r="C25" s="158"/>
      <c r="D25" s="158"/>
    </row>
  </sheetData>
  <sheetProtection/>
  <mergeCells count="14">
    <mergeCell ref="I1:J1"/>
    <mergeCell ref="A5:J5"/>
    <mergeCell ref="A6:A8"/>
    <mergeCell ref="I2:J2"/>
    <mergeCell ref="I3:J3"/>
    <mergeCell ref="I4:J4"/>
    <mergeCell ref="B6:B8"/>
    <mergeCell ref="J6:J8"/>
    <mergeCell ref="C6:C8"/>
    <mergeCell ref="A19:D19"/>
    <mergeCell ref="E7:E8"/>
    <mergeCell ref="F7:I7"/>
    <mergeCell ref="D6:D8"/>
    <mergeCell ref="E6:I6"/>
  </mergeCells>
  <printOptions/>
  <pageMargins left="0.7086614173228347" right="0.11811023622047245" top="0.15748031496062992" bottom="0.1968503937007874" header="0.31496062992125984" footer="0.11811023622047245"/>
  <pageSetup horizontalDpi="600" verticalDpi="600" orientation="landscape" paperSize="9" r:id="rId1"/>
  <headerFooter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K10" sqref="K10"/>
    </sheetView>
  </sheetViews>
  <sheetFormatPr defaultColWidth="9.00390625" defaultRowHeight="12.75"/>
  <cols>
    <col min="1" max="1" width="4.25390625" style="0" customWidth="1"/>
    <col min="2" max="2" width="27.25390625" style="0" customWidth="1"/>
    <col min="3" max="3" width="15.25390625" style="0" customWidth="1"/>
    <col min="4" max="4" width="14.375" style="0" customWidth="1"/>
    <col min="5" max="5" width="14.125" style="0" customWidth="1"/>
    <col min="6" max="6" width="13.375" style="0" customWidth="1"/>
  </cols>
  <sheetData>
    <row r="1" spans="1:6" ht="15.75">
      <c r="A1" s="21"/>
      <c r="B1" s="21"/>
      <c r="C1" s="21"/>
      <c r="D1" s="21"/>
      <c r="E1" s="21" t="s">
        <v>419</v>
      </c>
      <c r="F1" s="21"/>
    </row>
    <row r="2" spans="1:6" ht="12.75">
      <c r="A2" s="21"/>
      <c r="B2" s="21"/>
      <c r="C2" s="21"/>
      <c r="D2" s="21"/>
      <c r="E2" s="411" t="s">
        <v>406</v>
      </c>
      <c r="F2" s="411"/>
    </row>
    <row r="3" spans="1:6" ht="12.75">
      <c r="A3" s="21"/>
      <c r="B3" s="21"/>
      <c r="C3" s="21"/>
      <c r="D3" s="21"/>
      <c r="E3" s="21" t="s">
        <v>246</v>
      </c>
      <c r="F3" s="21"/>
    </row>
    <row r="4" spans="1:6" ht="12.75">
      <c r="A4" s="21"/>
      <c r="B4" s="21"/>
      <c r="C4" s="21"/>
      <c r="D4" s="21"/>
      <c r="E4" s="21" t="s">
        <v>306</v>
      </c>
      <c r="F4" s="21"/>
    </row>
    <row r="5" spans="1:6" ht="15.75">
      <c r="A5" s="22"/>
      <c r="B5" s="22"/>
      <c r="C5" s="23"/>
      <c r="D5" s="22"/>
      <c r="E5" s="412"/>
      <c r="F5" s="412"/>
    </row>
    <row r="6" spans="1:6" ht="12.75">
      <c r="A6" s="22"/>
      <c r="B6" s="22"/>
      <c r="C6" s="22"/>
      <c r="D6" s="22"/>
      <c r="E6" s="412"/>
      <c r="F6" s="412"/>
    </row>
    <row r="7" spans="1:6" ht="28.5" customHeight="1">
      <c r="A7" s="413" t="s">
        <v>373</v>
      </c>
      <c r="B7" s="413"/>
      <c r="C7" s="413"/>
      <c r="D7" s="413"/>
      <c r="E7" s="413"/>
      <c r="F7" s="413"/>
    </row>
    <row r="8" spans="1:6" ht="12.75">
      <c r="A8" s="24"/>
      <c r="B8" s="24"/>
      <c r="C8" s="24"/>
      <c r="D8" s="24"/>
      <c r="E8" s="24"/>
      <c r="F8" s="24"/>
    </row>
    <row r="9" spans="1:6" ht="12.75">
      <c r="A9" s="22"/>
      <c r="B9" s="22"/>
      <c r="C9" s="22"/>
      <c r="D9" s="22"/>
      <c r="E9" s="22"/>
      <c r="F9" s="25" t="s">
        <v>52</v>
      </c>
    </row>
    <row r="10" spans="1:6" ht="12.75">
      <c r="A10" s="414" t="s">
        <v>53</v>
      </c>
      <c r="B10" s="414" t="s">
        <v>54</v>
      </c>
      <c r="C10" s="414" t="s">
        <v>374</v>
      </c>
      <c r="D10" s="414" t="s">
        <v>70</v>
      </c>
      <c r="E10" s="414"/>
      <c r="F10" s="414"/>
    </row>
    <row r="11" spans="1:6" ht="24">
      <c r="A11" s="414"/>
      <c r="B11" s="414"/>
      <c r="C11" s="414"/>
      <c r="D11" s="26" t="s">
        <v>69</v>
      </c>
      <c r="E11" s="26" t="s">
        <v>375</v>
      </c>
      <c r="F11" s="26" t="s">
        <v>376</v>
      </c>
    </row>
    <row r="12" spans="1:6" ht="36" customHeight="1">
      <c r="A12" s="199" t="s">
        <v>55</v>
      </c>
      <c r="B12" s="201" t="s">
        <v>56</v>
      </c>
      <c r="C12" s="240">
        <f>SUM(C13:C15)</f>
        <v>304968</v>
      </c>
      <c r="D12" s="240">
        <f>SUM(D13:D15)</f>
        <v>53005</v>
      </c>
      <c r="E12" s="240">
        <f>SUM(E13:E15)</f>
        <v>0</v>
      </c>
      <c r="F12" s="240">
        <f aca="true" t="shared" si="0" ref="F12:F17">SUM(D12:E12)</f>
        <v>53005</v>
      </c>
    </row>
    <row r="13" spans="1:6" ht="27" customHeight="1">
      <c r="A13" s="142"/>
      <c r="B13" s="278" t="s">
        <v>57</v>
      </c>
      <c r="C13" s="279">
        <v>1600</v>
      </c>
      <c r="D13" s="279">
        <v>1200</v>
      </c>
      <c r="E13" s="279">
        <v>0</v>
      </c>
      <c r="F13" s="280">
        <f t="shared" si="0"/>
        <v>1200</v>
      </c>
    </row>
    <row r="14" spans="1:6" ht="36" customHeight="1">
      <c r="A14" s="142"/>
      <c r="B14" s="236" t="s">
        <v>58</v>
      </c>
      <c r="C14" s="237">
        <v>45506</v>
      </c>
      <c r="D14" s="242">
        <v>7771</v>
      </c>
      <c r="E14" s="242">
        <v>0</v>
      </c>
      <c r="F14" s="281">
        <f t="shared" si="0"/>
        <v>7771</v>
      </c>
    </row>
    <row r="15" spans="1:6" ht="57" customHeight="1">
      <c r="A15" s="143"/>
      <c r="B15" s="238" t="s">
        <v>59</v>
      </c>
      <c r="C15" s="239">
        <v>257862</v>
      </c>
      <c r="D15" s="239">
        <v>44034</v>
      </c>
      <c r="E15" s="239">
        <v>0</v>
      </c>
      <c r="F15" s="241">
        <f t="shared" si="0"/>
        <v>44034</v>
      </c>
    </row>
    <row r="16" spans="1:6" ht="34.5" customHeight="1">
      <c r="A16" s="199" t="s">
        <v>60</v>
      </c>
      <c r="B16" s="200" t="s">
        <v>61</v>
      </c>
      <c r="C16" s="243">
        <f>SUM(C17:C19)</f>
        <v>3187290</v>
      </c>
      <c r="D16" s="243">
        <f>SUM(D17:D19)</f>
        <v>4186155</v>
      </c>
      <c r="E16" s="243">
        <f>SUM(E17:E19)</f>
        <v>3284704</v>
      </c>
      <c r="F16" s="243">
        <f t="shared" si="0"/>
        <v>7470859</v>
      </c>
    </row>
    <row r="17" spans="1:6" ht="31.5" customHeight="1">
      <c r="A17" s="142"/>
      <c r="B17" s="278" t="s">
        <v>57</v>
      </c>
      <c r="C17" s="257">
        <v>1421325</v>
      </c>
      <c r="D17" s="257">
        <v>1723177</v>
      </c>
      <c r="E17" s="282">
        <v>1335242</v>
      </c>
      <c r="F17" s="282">
        <f t="shared" si="0"/>
        <v>3058419</v>
      </c>
    </row>
    <row r="18" spans="1:13" ht="41.25" customHeight="1">
      <c r="A18" s="142"/>
      <c r="B18" s="236" t="s">
        <v>58</v>
      </c>
      <c r="C18" s="247">
        <v>0</v>
      </c>
      <c r="D18" s="247">
        <v>0</v>
      </c>
      <c r="E18" s="283">
        <v>0</v>
      </c>
      <c r="F18" s="283">
        <v>0</v>
      </c>
      <c r="M18" s="244"/>
    </row>
    <row r="19" spans="1:6" ht="60" customHeight="1" thickBot="1">
      <c r="A19" s="289"/>
      <c r="B19" s="290" t="s">
        <v>59</v>
      </c>
      <c r="C19" s="291">
        <v>1765965</v>
      </c>
      <c r="D19" s="291">
        <v>2462978</v>
      </c>
      <c r="E19" s="292">
        <v>1949462</v>
      </c>
      <c r="F19" s="292">
        <f>SUM(D19:E19)</f>
        <v>4412440</v>
      </c>
    </row>
    <row r="20" spans="1:6" ht="33" customHeight="1" thickBot="1" thickTop="1">
      <c r="A20" s="286"/>
      <c r="B20" s="287" t="s">
        <v>62</v>
      </c>
      <c r="C20" s="288">
        <f>SUM(C12,C16,)</f>
        <v>3492258</v>
      </c>
      <c r="D20" s="288">
        <f>SUM(D12,D16,)</f>
        <v>4239160</v>
      </c>
      <c r="E20" s="288">
        <f>SUM(E12,E16,)</f>
        <v>3284704</v>
      </c>
      <c r="F20" s="288">
        <f>SUM(F12,F16,)</f>
        <v>7523864</v>
      </c>
    </row>
    <row r="21" spans="1:11" ht="33" customHeight="1" thickTop="1">
      <c r="A21" s="142"/>
      <c r="B21" s="284" t="s">
        <v>57</v>
      </c>
      <c r="C21" s="285">
        <f>SUM(C17+C13)</f>
        <v>1422925</v>
      </c>
      <c r="D21" s="285">
        <f>SUM(D17+D13)</f>
        <v>1724377</v>
      </c>
      <c r="E21" s="285">
        <f>SUM(E13+E17)</f>
        <v>1335242</v>
      </c>
      <c r="F21" s="285">
        <f>SUM(F13+F17)</f>
        <v>3059619</v>
      </c>
      <c r="K21" s="244"/>
    </row>
    <row r="22" spans="1:6" ht="36" customHeight="1">
      <c r="A22" s="142"/>
      <c r="B22" s="236" t="s">
        <v>58</v>
      </c>
      <c r="C22" s="283">
        <f aca="true" t="shared" si="1" ref="C22:E23">SUM(C14+C18)</f>
        <v>45506</v>
      </c>
      <c r="D22" s="283">
        <f t="shared" si="1"/>
        <v>7771</v>
      </c>
      <c r="E22" s="283">
        <f t="shared" si="1"/>
        <v>0</v>
      </c>
      <c r="F22" s="283">
        <f>SUM(F14,F18,)</f>
        <v>7771</v>
      </c>
    </row>
    <row r="23" spans="1:12" ht="60.75" customHeight="1">
      <c r="A23" s="143"/>
      <c r="B23" s="238" t="s">
        <v>59</v>
      </c>
      <c r="C23" s="239">
        <f>SUM(C15+C19)</f>
        <v>2023827</v>
      </c>
      <c r="D23" s="239">
        <f>SUM(D15+D19)</f>
        <v>2507012</v>
      </c>
      <c r="E23" s="239">
        <f t="shared" si="1"/>
        <v>1949462</v>
      </c>
      <c r="F23" s="239">
        <f>SUM(F15+F19)</f>
        <v>4456474</v>
      </c>
      <c r="L23" s="244"/>
    </row>
    <row r="24" spans="1:6" ht="12.75">
      <c r="A24" s="22"/>
      <c r="B24" s="22"/>
      <c r="C24" s="22"/>
      <c r="D24" s="22"/>
      <c r="E24" s="22"/>
      <c r="F24" s="22"/>
    </row>
  </sheetData>
  <sheetProtection/>
  <mergeCells count="7">
    <mergeCell ref="E2:F2"/>
    <mergeCell ref="E5:F6"/>
    <mergeCell ref="A7:F7"/>
    <mergeCell ref="A10:A11"/>
    <mergeCell ref="B10:B11"/>
    <mergeCell ref="C10:C11"/>
    <mergeCell ref="D10:F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82"/>
  <sheetViews>
    <sheetView zoomScalePageLayoutView="0" workbookViewId="0" topLeftCell="A1">
      <selection activeCell="C41" sqref="C41"/>
    </sheetView>
  </sheetViews>
  <sheetFormatPr defaultColWidth="9.00390625" defaultRowHeight="12.75"/>
  <cols>
    <col min="1" max="1" width="3.75390625" style="22" customWidth="1"/>
    <col min="2" max="2" width="45.625" style="22" customWidth="1"/>
    <col min="3" max="3" width="10.375" style="22" customWidth="1"/>
    <col min="4" max="4" width="11.625" style="22" customWidth="1"/>
    <col min="5" max="5" width="7.125" style="22" customWidth="1"/>
    <col min="6" max="6" width="7.75390625" style="22" customWidth="1"/>
    <col min="7" max="7" width="22.25390625" style="22" customWidth="1"/>
    <col min="8" max="8" width="12.25390625" style="22" customWidth="1"/>
    <col min="9" max="9" width="9.875" style="22" customWidth="1"/>
    <col min="10" max="10" width="11.375" style="22" customWidth="1"/>
    <col min="11" max="11" width="10.625" style="22" customWidth="1"/>
    <col min="12" max="16384" width="9.125" style="22" customWidth="1"/>
  </cols>
  <sheetData>
    <row r="1" spans="10:11" s="21" customFormat="1" ht="15.75">
      <c r="J1" s="411" t="s">
        <v>420</v>
      </c>
      <c r="K1" s="411"/>
    </row>
    <row r="2" spans="10:13" s="21" customFormat="1" ht="12">
      <c r="J2" s="411" t="s">
        <v>406</v>
      </c>
      <c r="K2" s="411"/>
      <c r="L2" s="411"/>
      <c r="M2" s="411"/>
    </row>
    <row r="3" s="21" customFormat="1" ht="12">
      <c r="J3" s="21" t="s">
        <v>246</v>
      </c>
    </row>
    <row r="4" spans="10:11" s="21" customFormat="1" ht="12">
      <c r="J4" s="411" t="s">
        <v>306</v>
      </c>
      <c r="K4" s="411"/>
    </row>
    <row r="5" s="21" customFormat="1" ht="12"/>
    <row r="6" spans="1:13" ht="32.25" customHeight="1">
      <c r="A6" s="415" t="s">
        <v>377</v>
      </c>
      <c r="B6" s="415"/>
      <c r="C6" s="415"/>
      <c r="D6" s="415"/>
      <c r="E6" s="415"/>
      <c r="F6" s="415"/>
      <c r="G6" s="415"/>
      <c r="H6" s="415"/>
      <c r="I6" s="415"/>
      <c r="J6" s="415"/>
      <c r="K6" s="415"/>
      <c r="L6" s="415"/>
      <c r="M6" s="415"/>
    </row>
    <row r="7" spans="1:13" ht="12.75" customHeight="1">
      <c r="A7" s="126"/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418" t="s">
        <v>14</v>
      </c>
      <c r="M7" s="418"/>
    </row>
    <row r="8" spans="1:13" ht="48" customHeight="1">
      <c r="A8" s="414" t="s">
        <v>53</v>
      </c>
      <c r="B8" s="414" t="s">
        <v>63</v>
      </c>
      <c r="C8" s="414" t="s">
        <v>64</v>
      </c>
      <c r="D8" s="416" t="s">
        <v>19</v>
      </c>
      <c r="E8" s="414" t="s">
        <v>1</v>
      </c>
      <c r="F8" s="416" t="s">
        <v>2</v>
      </c>
      <c r="G8" s="414" t="s">
        <v>65</v>
      </c>
      <c r="H8" s="414"/>
      <c r="I8" s="416" t="s">
        <v>295</v>
      </c>
      <c r="J8" s="414" t="s">
        <v>374</v>
      </c>
      <c r="K8" s="414" t="s">
        <v>378</v>
      </c>
      <c r="L8" s="414"/>
      <c r="M8" s="414"/>
    </row>
    <row r="9" spans="1:13" ht="24">
      <c r="A9" s="414"/>
      <c r="B9" s="414"/>
      <c r="C9" s="414"/>
      <c r="D9" s="417"/>
      <c r="E9" s="414"/>
      <c r="F9" s="417"/>
      <c r="G9" s="26" t="s">
        <v>66</v>
      </c>
      <c r="H9" s="26" t="s">
        <v>67</v>
      </c>
      <c r="I9" s="417"/>
      <c r="J9" s="414"/>
      <c r="K9" s="26" t="s">
        <v>69</v>
      </c>
      <c r="L9" s="26" t="s">
        <v>375</v>
      </c>
      <c r="M9" s="26" t="s">
        <v>379</v>
      </c>
    </row>
    <row r="10" spans="1:13" ht="15.75" customHeight="1">
      <c r="A10" s="29">
        <v>1</v>
      </c>
      <c r="B10" s="187" t="s">
        <v>265</v>
      </c>
      <c r="C10" s="419" t="s">
        <v>285</v>
      </c>
      <c r="D10" s="187"/>
      <c r="E10" s="202">
        <v>853</v>
      </c>
      <c r="F10" s="202">
        <v>85395</v>
      </c>
      <c r="G10" s="376" t="s">
        <v>68</v>
      </c>
      <c r="H10" s="371">
        <f>SUM(H11:H13)</f>
        <v>239348</v>
      </c>
      <c r="I10" s="371">
        <f>SUM(I11:I13)</f>
        <v>110820</v>
      </c>
      <c r="J10" s="371">
        <f>SUM(J11:J13)</f>
        <v>128528</v>
      </c>
      <c r="K10" s="371"/>
      <c r="L10" s="224"/>
      <c r="M10" s="224"/>
    </row>
    <row r="11" spans="1:13" ht="24.75">
      <c r="A11" s="27"/>
      <c r="B11" s="185" t="s">
        <v>258</v>
      </c>
      <c r="C11" s="420"/>
      <c r="D11" s="422" t="s">
        <v>264</v>
      </c>
      <c r="E11" s="188"/>
      <c r="F11" s="188"/>
      <c r="G11" s="377" t="s">
        <v>57</v>
      </c>
      <c r="H11" s="347"/>
      <c r="I11" s="347"/>
      <c r="J11" s="347"/>
      <c r="K11" s="347"/>
      <c r="L11" s="225"/>
      <c r="M11" s="225"/>
    </row>
    <row r="12" spans="1:13" ht="37.5" customHeight="1">
      <c r="A12" s="27"/>
      <c r="B12" s="185" t="s">
        <v>283</v>
      </c>
      <c r="C12" s="420"/>
      <c r="D12" s="422"/>
      <c r="E12" s="189"/>
      <c r="F12" s="189"/>
      <c r="G12" s="377" t="s">
        <v>58</v>
      </c>
      <c r="H12" s="347">
        <v>35903</v>
      </c>
      <c r="I12" s="347">
        <v>16623</v>
      </c>
      <c r="J12" s="347">
        <v>19280</v>
      </c>
      <c r="K12" s="347"/>
      <c r="L12" s="225"/>
      <c r="M12" s="225"/>
    </row>
    <row r="13" spans="1:15" ht="39" customHeight="1">
      <c r="A13" s="28"/>
      <c r="B13" s="190" t="s">
        <v>284</v>
      </c>
      <c r="C13" s="421"/>
      <c r="D13" s="186"/>
      <c r="E13" s="188"/>
      <c r="F13" s="186"/>
      <c r="G13" s="378" t="s">
        <v>59</v>
      </c>
      <c r="H13" s="372">
        <v>203445</v>
      </c>
      <c r="I13" s="372">
        <v>94197</v>
      </c>
      <c r="J13" s="372">
        <v>109248</v>
      </c>
      <c r="K13" s="372"/>
      <c r="L13" s="226"/>
      <c r="M13" s="226"/>
      <c r="N13" s="191"/>
      <c r="O13" s="192"/>
    </row>
    <row r="14" spans="1:15" ht="19.5" customHeight="1">
      <c r="A14" s="29">
        <v>2</v>
      </c>
      <c r="B14" s="187" t="s">
        <v>265</v>
      </c>
      <c r="C14" s="419" t="s">
        <v>286</v>
      </c>
      <c r="D14" s="423" t="s">
        <v>280</v>
      </c>
      <c r="E14" s="216"/>
      <c r="F14" s="168"/>
      <c r="G14" s="379" t="s">
        <v>68</v>
      </c>
      <c r="H14" s="371">
        <f>SUM(H15:H17)</f>
        <v>196770</v>
      </c>
      <c r="I14" s="371">
        <v>53915</v>
      </c>
      <c r="J14" s="371">
        <f>SUM(J15:J17)</f>
        <v>89850</v>
      </c>
      <c r="K14" s="371">
        <v>53005</v>
      </c>
      <c r="L14" s="224"/>
      <c r="M14" s="224"/>
      <c r="N14" s="191"/>
      <c r="O14" s="192"/>
    </row>
    <row r="15" spans="1:15" ht="27.75" customHeight="1">
      <c r="A15" s="27"/>
      <c r="B15" s="185" t="s">
        <v>258</v>
      </c>
      <c r="C15" s="420"/>
      <c r="D15" s="424"/>
      <c r="E15" s="215">
        <v>801</v>
      </c>
      <c r="F15" s="168">
        <v>80101</v>
      </c>
      <c r="G15" s="346" t="s">
        <v>57</v>
      </c>
      <c r="H15" s="347">
        <v>3200</v>
      </c>
      <c r="I15" s="347">
        <v>400</v>
      </c>
      <c r="J15" s="347">
        <v>1600</v>
      </c>
      <c r="K15" s="347">
        <v>1200</v>
      </c>
      <c r="L15" s="225"/>
      <c r="M15" s="225"/>
      <c r="N15" s="191"/>
      <c r="O15" s="192"/>
    </row>
    <row r="16" spans="1:15" ht="38.25" customHeight="1">
      <c r="A16" s="27"/>
      <c r="B16" s="185" t="s">
        <v>281</v>
      </c>
      <c r="C16" s="420"/>
      <c r="D16" s="425"/>
      <c r="E16" s="215">
        <v>853</v>
      </c>
      <c r="F16" s="168">
        <v>85395</v>
      </c>
      <c r="G16" s="346" t="s">
        <v>58</v>
      </c>
      <c r="H16" s="347">
        <v>29037</v>
      </c>
      <c r="I16" s="347">
        <v>8028</v>
      </c>
      <c r="J16" s="347">
        <v>13238</v>
      </c>
      <c r="K16" s="347">
        <v>7771</v>
      </c>
      <c r="L16" s="225"/>
      <c r="M16" s="225"/>
      <c r="N16" s="191"/>
      <c r="O16" s="192"/>
    </row>
    <row r="17" spans="1:15" ht="27" customHeight="1">
      <c r="A17" s="28"/>
      <c r="B17" s="190" t="s">
        <v>282</v>
      </c>
      <c r="C17" s="421"/>
      <c r="D17" s="417"/>
      <c r="E17" s="186"/>
      <c r="F17" s="186"/>
      <c r="G17" s="378" t="s">
        <v>59</v>
      </c>
      <c r="H17" s="372">
        <v>164533</v>
      </c>
      <c r="I17" s="372">
        <v>45487</v>
      </c>
      <c r="J17" s="372">
        <v>75012</v>
      </c>
      <c r="K17" s="372">
        <v>44034</v>
      </c>
      <c r="L17" s="226"/>
      <c r="M17" s="226"/>
      <c r="N17" s="191"/>
      <c r="O17" s="192"/>
    </row>
    <row r="18" spans="1:15" ht="16.5" customHeight="1">
      <c r="A18" s="27">
        <v>3</v>
      </c>
      <c r="B18" s="304" t="s">
        <v>265</v>
      </c>
      <c r="C18" s="419" t="s">
        <v>298</v>
      </c>
      <c r="D18" s="423" t="s">
        <v>280</v>
      </c>
      <c r="E18" s="216"/>
      <c r="F18" s="168"/>
      <c r="G18" s="379" t="s">
        <v>68</v>
      </c>
      <c r="H18" s="371">
        <v>140270</v>
      </c>
      <c r="I18" s="371">
        <v>53680</v>
      </c>
      <c r="J18" s="371">
        <v>86590</v>
      </c>
      <c r="K18" s="371"/>
      <c r="L18" s="224"/>
      <c r="M18" s="224"/>
      <c r="N18" s="191"/>
      <c r="O18" s="192"/>
    </row>
    <row r="19" spans="1:15" ht="26.25" customHeight="1">
      <c r="A19" s="27"/>
      <c r="B19" s="305" t="s">
        <v>258</v>
      </c>
      <c r="C19" s="420"/>
      <c r="D19" s="424"/>
      <c r="E19" s="215"/>
      <c r="F19" s="168"/>
      <c r="G19" s="346" t="s">
        <v>57</v>
      </c>
      <c r="H19" s="347"/>
      <c r="I19" s="347"/>
      <c r="J19" s="347"/>
      <c r="K19" s="347"/>
      <c r="L19" s="225"/>
      <c r="M19" s="225"/>
      <c r="N19" s="191"/>
      <c r="O19" s="192"/>
    </row>
    <row r="20" spans="1:15" ht="39.75" customHeight="1">
      <c r="A20" s="27"/>
      <c r="B20" s="305" t="s">
        <v>281</v>
      </c>
      <c r="C20" s="420"/>
      <c r="D20" s="425"/>
      <c r="E20" s="348">
        <v>853</v>
      </c>
      <c r="F20" s="349">
        <v>85395</v>
      </c>
      <c r="G20" s="346" t="s">
        <v>58</v>
      </c>
      <c r="H20" s="347">
        <v>21040</v>
      </c>
      <c r="I20" s="347">
        <v>8051.97</v>
      </c>
      <c r="J20" s="347">
        <v>12988</v>
      </c>
      <c r="K20" s="347"/>
      <c r="L20" s="225"/>
      <c r="M20" s="225"/>
      <c r="N20" s="191"/>
      <c r="O20" s="192"/>
    </row>
    <row r="21" spans="1:15" ht="24.75" customHeight="1">
      <c r="A21" s="28"/>
      <c r="B21" s="306" t="s">
        <v>297</v>
      </c>
      <c r="C21" s="421"/>
      <c r="D21" s="417"/>
      <c r="E21" s="186"/>
      <c r="F21" s="186"/>
      <c r="G21" s="378" t="s">
        <v>59</v>
      </c>
      <c r="H21" s="372">
        <v>119230</v>
      </c>
      <c r="I21" s="372">
        <v>45628.03</v>
      </c>
      <c r="J21" s="372">
        <v>73602</v>
      </c>
      <c r="K21" s="372"/>
      <c r="L21" s="226"/>
      <c r="M21" s="226"/>
      <c r="N21" s="191"/>
      <c r="O21" s="192"/>
    </row>
    <row r="22" spans="1:15" ht="24.75" customHeight="1" thickBot="1">
      <c r="A22" s="217"/>
      <c r="B22" s="173" t="s">
        <v>56</v>
      </c>
      <c r="C22" s="173"/>
      <c r="D22" s="173"/>
      <c r="E22" s="173"/>
      <c r="F22" s="173"/>
      <c r="G22" s="173"/>
      <c r="H22" s="227">
        <f>SUM(H10+H14+H18)</f>
        <v>576388</v>
      </c>
      <c r="I22" s="227">
        <f>SUM(I10+I14+I18)</f>
        <v>218415</v>
      </c>
      <c r="J22" s="227">
        <f>SUM(J10+J14+J18)</f>
        <v>304968</v>
      </c>
      <c r="K22" s="227">
        <f>SUM(K14)</f>
        <v>53005</v>
      </c>
      <c r="L22" s="227"/>
      <c r="M22" s="227"/>
      <c r="N22" s="191"/>
      <c r="O22" s="192"/>
    </row>
    <row r="23" spans="1:13" ht="23.25" customHeight="1" thickTop="1">
      <c r="A23" s="27"/>
      <c r="B23" s="218" t="s">
        <v>57</v>
      </c>
      <c r="C23" s="219"/>
      <c r="D23" s="219"/>
      <c r="E23" s="219"/>
      <c r="F23" s="219"/>
      <c r="G23" s="380"/>
      <c r="H23" s="373">
        <f>SUM(H15)</f>
        <v>3200</v>
      </c>
      <c r="I23" s="373">
        <f>SUM(I15)</f>
        <v>400</v>
      </c>
      <c r="J23" s="373">
        <f>SUM(J15)</f>
        <v>1600</v>
      </c>
      <c r="K23" s="373">
        <f>SUM(K15)</f>
        <v>1200</v>
      </c>
      <c r="L23" s="228"/>
      <c r="M23" s="229"/>
    </row>
    <row r="24" spans="1:13" ht="22.5" customHeight="1">
      <c r="A24" s="27"/>
      <c r="B24" s="220" t="s">
        <v>58</v>
      </c>
      <c r="C24" s="221"/>
      <c r="D24" s="221"/>
      <c r="E24" s="221"/>
      <c r="F24" s="221"/>
      <c r="G24" s="381"/>
      <c r="H24" s="374">
        <f aca="true" t="shared" si="0" ref="H24:J25">SUM(H12+H16+H20)</f>
        <v>85980</v>
      </c>
      <c r="I24" s="374">
        <f t="shared" si="0"/>
        <v>32702.97</v>
      </c>
      <c r="J24" s="374">
        <f t="shared" si="0"/>
        <v>45506</v>
      </c>
      <c r="K24" s="374">
        <f>SUM(K16)</f>
        <v>7771</v>
      </c>
      <c r="L24" s="230"/>
      <c r="M24" s="231"/>
    </row>
    <row r="25" spans="1:13" ht="24" customHeight="1" thickBot="1">
      <c r="A25" s="28"/>
      <c r="B25" s="222" t="s">
        <v>59</v>
      </c>
      <c r="C25" s="223"/>
      <c r="D25" s="223"/>
      <c r="E25" s="223"/>
      <c r="F25" s="223"/>
      <c r="G25" s="382"/>
      <c r="H25" s="375">
        <f t="shared" si="0"/>
        <v>487208</v>
      </c>
      <c r="I25" s="375">
        <f t="shared" si="0"/>
        <v>185312.03</v>
      </c>
      <c r="J25" s="375">
        <f t="shared" si="0"/>
        <v>257862</v>
      </c>
      <c r="K25" s="375">
        <f>SUM(K17)</f>
        <v>44034</v>
      </c>
      <c r="L25" s="232"/>
      <c r="M25" s="233"/>
    </row>
    <row r="26" ht="13.5" thickTop="1">
      <c r="G26" s="383"/>
    </row>
    <row r="30" spans="1:13" ht="12.75">
      <c r="A30" s="192"/>
      <c r="B30" s="192"/>
      <c r="C30" s="192"/>
      <c r="D30" s="192"/>
      <c r="E30" s="192"/>
      <c r="F30" s="192"/>
      <c r="G30" s="192"/>
      <c r="H30" s="192"/>
      <c r="I30" s="192"/>
      <c r="J30" s="192"/>
      <c r="K30" s="192"/>
      <c r="L30" s="192"/>
      <c r="M30" s="192"/>
    </row>
    <row r="31" spans="1:13" ht="12.75">
      <c r="A31" s="192"/>
      <c r="B31" s="192"/>
      <c r="C31" s="192"/>
      <c r="D31" s="192"/>
      <c r="E31" s="192"/>
      <c r="F31" s="192"/>
      <c r="G31" s="192"/>
      <c r="H31" s="192"/>
      <c r="I31" s="192"/>
      <c r="J31" s="192"/>
      <c r="K31" s="192"/>
      <c r="L31" s="192"/>
      <c r="M31" s="192"/>
    </row>
    <row r="32" spans="1:13" ht="12.75">
      <c r="A32" s="192"/>
      <c r="B32" s="192"/>
      <c r="C32" s="192"/>
      <c r="D32" s="192"/>
      <c r="E32" s="192"/>
      <c r="F32" s="192"/>
      <c r="G32" s="192"/>
      <c r="H32" s="192"/>
      <c r="I32" s="192"/>
      <c r="J32" s="192"/>
      <c r="K32" s="192"/>
      <c r="L32" s="192"/>
      <c r="M32" s="192"/>
    </row>
    <row r="33" spans="1:13" ht="12.75">
      <c r="A33" s="192"/>
      <c r="B33" s="192"/>
      <c r="C33" s="192"/>
      <c r="D33" s="192"/>
      <c r="E33" s="192"/>
      <c r="F33" s="192"/>
      <c r="G33" s="192"/>
      <c r="H33" s="192"/>
      <c r="I33" s="192"/>
      <c r="J33" s="192"/>
      <c r="K33" s="192"/>
      <c r="L33" s="192"/>
      <c r="M33" s="192"/>
    </row>
    <row r="34" spans="1:13" ht="12.75">
      <c r="A34" s="192"/>
      <c r="B34" s="192"/>
      <c r="C34" s="192"/>
      <c r="D34" s="192"/>
      <c r="E34" s="192"/>
      <c r="F34" s="192"/>
      <c r="G34" s="192"/>
      <c r="H34" s="192"/>
      <c r="I34" s="192"/>
      <c r="J34" s="192"/>
      <c r="K34" s="192"/>
      <c r="L34" s="192"/>
      <c r="M34" s="192"/>
    </row>
    <row r="35" spans="1:13" ht="12.75">
      <c r="A35" s="192"/>
      <c r="B35" s="192"/>
      <c r="C35" s="192"/>
      <c r="D35" s="192"/>
      <c r="E35" s="192"/>
      <c r="F35" s="192"/>
      <c r="G35" s="192"/>
      <c r="H35" s="192"/>
      <c r="I35" s="192"/>
      <c r="J35" s="192"/>
      <c r="K35" s="192"/>
      <c r="L35" s="192"/>
      <c r="M35" s="192"/>
    </row>
    <row r="36" spans="1:13" ht="12.75">
      <c r="A36" s="192"/>
      <c r="B36" s="192"/>
      <c r="C36" s="192"/>
      <c r="D36" s="192"/>
      <c r="E36" s="192"/>
      <c r="F36" s="192"/>
      <c r="G36" s="192"/>
      <c r="H36" s="192"/>
      <c r="I36" s="192"/>
      <c r="J36" s="192"/>
      <c r="K36" s="192"/>
      <c r="L36" s="192"/>
      <c r="M36" s="192"/>
    </row>
    <row r="37" spans="1:13" ht="12.75">
      <c r="A37" s="192"/>
      <c r="B37" s="192"/>
      <c r="C37" s="192"/>
      <c r="D37" s="192"/>
      <c r="E37" s="192"/>
      <c r="F37" s="192"/>
      <c r="G37" s="192"/>
      <c r="H37" s="192"/>
      <c r="I37" s="192"/>
      <c r="J37" s="192"/>
      <c r="K37" s="192"/>
      <c r="L37" s="192"/>
      <c r="M37" s="192"/>
    </row>
    <row r="38" spans="1:13" ht="12.75">
      <c r="A38" s="192"/>
      <c r="B38" s="192"/>
      <c r="C38" s="192"/>
      <c r="D38" s="192"/>
      <c r="E38" s="192"/>
      <c r="F38" s="192"/>
      <c r="G38" s="192"/>
      <c r="H38" s="192"/>
      <c r="I38" s="192"/>
      <c r="J38" s="192"/>
      <c r="K38" s="192"/>
      <c r="L38" s="192"/>
      <c r="M38" s="192"/>
    </row>
    <row r="39" spans="1:13" ht="12.75">
      <c r="A39" s="192"/>
      <c r="B39" s="192"/>
      <c r="C39" s="192"/>
      <c r="D39" s="192"/>
      <c r="E39" s="192"/>
      <c r="F39" s="192"/>
      <c r="G39" s="192"/>
      <c r="H39" s="192"/>
      <c r="I39" s="192"/>
      <c r="J39" s="192"/>
      <c r="K39" s="192"/>
      <c r="L39" s="192"/>
      <c r="M39" s="192"/>
    </row>
    <row r="40" spans="1:13" ht="12.75">
      <c r="A40" s="192"/>
      <c r="B40" s="192"/>
      <c r="C40" s="192"/>
      <c r="D40" s="192"/>
      <c r="E40" s="192"/>
      <c r="F40" s="192"/>
      <c r="G40" s="192"/>
      <c r="H40" s="192"/>
      <c r="I40" s="192"/>
      <c r="J40" s="192"/>
      <c r="K40" s="192"/>
      <c r="L40" s="192"/>
      <c r="M40" s="192"/>
    </row>
    <row r="41" spans="1:13" ht="12.75">
      <c r="A41" s="192"/>
      <c r="B41" s="192"/>
      <c r="C41" s="192"/>
      <c r="D41" s="192"/>
      <c r="E41" s="192"/>
      <c r="F41" s="192"/>
      <c r="G41" s="192"/>
      <c r="H41" s="192"/>
      <c r="I41" s="192"/>
      <c r="J41" s="192"/>
      <c r="K41" s="192"/>
      <c r="L41" s="192"/>
      <c r="M41" s="192"/>
    </row>
    <row r="42" spans="1:13" ht="12.75">
      <c r="A42" s="192"/>
      <c r="B42" s="192"/>
      <c r="C42" s="192"/>
      <c r="D42" s="192"/>
      <c r="E42" s="192"/>
      <c r="F42" s="192"/>
      <c r="G42" s="192"/>
      <c r="H42" s="192"/>
      <c r="I42" s="192"/>
      <c r="J42" s="192"/>
      <c r="K42" s="192"/>
      <c r="L42" s="192"/>
      <c r="M42" s="192"/>
    </row>
    <row r="43" spans="1:13" ht="12.75">
      <c r="A43" s="192"/>
      <c r="B43" s="192"/>
      <c r="C43" s="192"/>
      <c r="D43" s="192"/>
      <c r="E43" s="192"/>
      <c r="F43" s="192"/>
      <c r="G43" s="192"/>
      <c r="H43" s="192"/>
      <c r="I43" s="192"/>
      <c r="J43" s="192"/>
      <c r="K43" s="192"/>
      <c r="L43" s="192"/>
      <c r="M43" s="192"/>
    </row>
    <row r="44" spans="1:13" ht="12.75">
      <c r="A44" s="192"/>
      <c r="B44" s="192"/>
      <c r="C44" s="192"/>
      <c r="D44" s="192"/>
      <c r="E44" s="192"/>
      <c r="F44" s="192"/>
      <c r="G44" s="192"/>
      <c r="H44" s="192"/>
      <c r="I44" s="192"/>
      <c r="J44" s="192"/>
      <c r="K44" s="192"/>
      <c r="L44" s="192"/>
      <c r="M44" s="192"/>
    </row>
    <row r="45" spans="1:13" ht="12.75">
      <c r="A45" s="192"/>
      <c r="B45" s="192"/>
      <c r="C45" s="192"/>
      <c r="D45" s="192"/>
      <c r="E45" s="192"/>
      <c r="F45" s="192"/>
      <c r="G45" s="192"/>
      <c r="H45" s="192"/>
      <c r="I45" s="192"/>
      <c r="J45" s="192"/>
      <c r="K45" s="192"/>
      <c r="L45" s="192"/>
      <c r="M45" s="192"/>
    </row>
    <row r="46" spans="1:13" ht="12.75">
      <c r="A46" s="192"/>
      <c r="B46" s="192"/>
      <c r="C46" s="192"/>
      <c r="D46" s="192"/>
      <c r="E46" s="192"/>
      <c r="F46" s="192"/>
      <c r="G46" s="192"/>
      <c r="H46" s="192"/>
      <c r="I46" s="192"/>
      <c r="J46" s="192"/>
      <c r="K46" s="192"/>
      <c r="L46" s="192"/>
      <c r="M46" s="192"/>
    </row>
    <row r="47" spans="1:13" ht="12.75">
      <c r="A47" s="192"/>
      <c r="B47" s="192"/>
      <c r="C47" s="192"/>
      <c r="D47" s="192"/>
      <c r="E47" s="192"/>
      <c r="F47" s="192"/>
      <c r="G47" s="192"/>
      <c r="H47" s="192"/>
      <c r="I47" s="192"/>
      <c r="J47" s="192"/>
      <c r="K47" s="192"/>
      <c r="L47" s="192"/>
      <c r="M47" s="192"/>
    </row>
    <row r="48" spans="1:13" ht="12.75">
      <c r="A48" s="192"/>
      <c r="B48" s="192"/>
      <c r="C48" s="192"/>
      <c r="D48" s="192"/>
      <c r="E48" s="192"/>
      <c r="F48" s="192"/>
      <c r="G48" s="192"/>
      <c r="H48" s="192"/>
      <c r="I48" s="192"/>
      <c r="J48" s="192"/>
      <c r="K48" s="192"/>
      <c r="L48" s="192"/>
      <c r="M48" s="192"/>
    </row>
    <row r="49" spans="1:13" ht="12.75">
      <c r="A49" s="192"/>
      <c r="B49" s="192"/>
      <c r="C49" s="192"/>
      <c r="D49" s="192"/>
      <c r="E49" s="192"/>
      <c r="F49" s="192"/>
      <c r="G49" s="192"/>
      <c r="H49" s="192"/>
      <c r="I49" s="192"/>
      <c r="J49" s="192"/>
      <c r="K49" s="192"/>
      <c r="L49" s="192"/>
      <c r="M49" s="192"/>
    </row>
    <row r="50" spans="1:13" ht="12.75">
      <c r="A50" s="192"/>
      <c r="B50" s="192"/>
      <c r="C50" s="192"/>
      <c r="D50" s="192"/>
      <c r="E50" s="192"/>
      <c r="F50" s="192"/>
      <c r="G50" s="192"/>
      <c r="H50" s="192"/>
      <c r="I50" s="192"/>
      <c r="J50" s="192"/>
      <c r="K50" s="192"/>
      <c r="L50" s="192"/>
      <c r="M50" s="192"/>
    </row>
    <row r="51" spans="1:13" ht="12.75">
      <c r="A51" s="192"/>
      <c r="B51" s="192"/>
      <c r="C51" s="192"/>
      <c r="D51" s="192"/>
      <c r="E51" s="192"/>
      <c r="F51" s="192"/>
      <c r="G51" s="192"/>
      <c r="H51" s="192"/>
      <c r="I51" s="192"/>
      <c r="J51" s="192"/>
      <c r="K51" s="192"/>
      <c r="L51" s="192"/>
      <c r="M51" s="192"/>
    </row>
    <row r="52" spans="1:13" ht="12.75">
      <c r="A52" s="192"/>
      <c r="B52" s="192"/>
      <c r="C52" s="192"/>
      <c r="D52" s="192"/>
      <c r="E52" s="192"/>
      <c r="F52" s="192"/>
      <c r="G52" s="192"/>
      <c r="H52" s="192"/>
      <c r="I52" s="192"/>
      <c r="J52" s="192"/>
      <c r="K52" s="192"/>
      <c r="L52" s="192"/>
      <c r="M52" s="192"/>
    </row>
    <row r="53" spans="1:13" ht="12.75">
      <c r="A53" s="192"/>
      <c r="B53" s="192"/>
      <c r="C53" s="192"/>
      <c r="D53" s="192"/>
      <c r="E53" s="192"/>
      <c r="F53" s="192"/>
      <c r="G53" s="192"/>
      <c r="H53" s="192"/>
      <c r="I53" s="192"/>
      <c r="J53" s="192"/>
      <c r="K53" s="192"/>
      <c r="L53" s="192"/>
      <c r="M53" s="192"/>
    </row>
    <row r="54" spans="1:13" ht="12.75">
      <c r="A54" s="192"/>
      <c r="B54" s="192"/>
      <c r="C54" s="192"/>
      <c r="D54" s="192"/>
      <c r="E54" s="192"/>
      <c r="F54" s="192"/>
      <c r="G54" s="192"/>
      <c r="H54" s="192"/>
      <c r="I54" s="192"/>
      <c r="J54" s="192"/>
      <c r="K54" s="192"/>
      <c r="L54" s="192"/>
      <c r="M54" s="192"/>
    </row>
    <row r="55" spans="1:13" ht="12.75">
      <c r="A55" s="192"/>
      <c r="B55" s="192"/>
      <c r="C55" s="192"/>
      <c r="D55" s="192"/>
      <c r="E55" s="192"/>
      <c r="F55" s="192"/>
      <c r="G55" s="192"/>
      <c r="H55" s="192"/>
      <c r="I55" s="192"/>
      <c r="J55" s="192"/>
      <c r="K55" s="192"/>
      <c r="L55" s="192"/>
      <c r="M55" s="192"/>
    </row>
    <row r="56" spans="1:13" ht="12.75">
      <c r="A56" s="192"/>
      <c r="B56" s="192"/>
      <c r="C56" s="192"/>
      <c r="D56" s="192"/>
      <c r="E56" s="192"/>
      <c r="F56" s="192"/>
      <c r="G56" s="192"/>
      <c r="H56" s="192"/>
      <c r="I56" s="192"/>
      <c r="J56" s="192"/>
      <c r="K56" s="192"/>
      <c r="L56" s="192"/>
      <c r="M56" s="192"/>
    </row>
    <row r="57" spans="1:13" ht="12.75">
      <c r="A57" s="192"/>
      <c r="B57" s="192"/>
      <c r="C57" s="192"/>
      <c r="D57" s="192"/>
      <c r="E57" s="192"/>
      <c r="F57" s="192"/>
      <c r="G57" s="192"/>
      <c r="H57" s="192"/>
      <c r="I57" s="192"/>
      <c r="J57" s="192"/>
      <c r="K57" s="192"/>
      <c r="L57" s="192"/>
      <c r="M57" s="192"/>
    </row>
    <row r="58" spans="1:13" ht="12.75">
      <c r="A58" s="192"/>
      <c r="B58" s="192"/>
      <c r="C58" s="192"/>
      <c r="D58" s="192"/>
      <c r="E58" s="192"/>
      <c r="F58" s="192"/>
      <c r="G58" s="192"/>
      <c r="H58" s="192"/>
      <c r="I58" s="192"/>
      <c r="J58" s="192"/>
      <c r="K58" s="192"/>
      <c r="L58" s="192"/>
      <c r="M58" s="192"/>
    </row>
    <row r="59" spans="1:13" ht="12.75">
      <c r="A59" s="192"/>
      <c r="B59" s="192"/>
      <c r="C59" s="192"/>
      <c r="D59" s="192"/>
      <c r="E59" s="192"/>
      <c r="F59" s="192"/>
      <c r="G59" s="192"/>
      <c r="H59" s="192"/>
      <c r="I59" s="192"/>
      <c r="J59" s="192"/>
      <c r="K59" s="192"/>
      <c r="L59" s="192"/>
      <c r="M59" s="192"/>
    </row>
    <row r="60" spans="1:13" ht="12.75">
      <c r="A60" s="192"/>
      <c r="B60" s="192"/>
      <c r="C60" s="192"/>
      <c r="D60" s="192"/>
      <c r="E60" s="192"/>
      <c r="F60" s="192"/>
      <c r="G60" s="192"/>
      <c r="H60" s="192"/>
      <c r="I60" s="192"/>
      <c r="J60" s="192"/>
      <c r="K60" s="192"/>
      <c r="L60" s="192"/>
      <c r="M60" s="192"/>
    </row>
    <row r="61" spans="1:13" ht="12.75">
      <c r="A61" s="192"/>
      <c r="B61" s="192"/>
      <c r="C61" s="192"/>
      <c r="D61" s="192"/>
      <c r="E61" s="192"/>
      <c r="F61" s="192"/>
      <c r="G61" s="192"/>
      <c r="H61" s="192"/>
      <c r="I61" s="192"/>
      <c r="J61" s="192"/>
      <c r="K61" s="192"/>
      <c r="L61" s="192"/>
      <c r="M61" s="192"/>
    </row>
    <row r="62" spans="1:13" ht="12.75">
      <c r="A62" s="192"/>
      <c r="B62" s="192"/>
      <c r="C62" s="192"/>
      <c r="D62" s="192"/>
      <c r="E62" s="192"/>
      <c r="F62" s="192"/>
      <c r="G62" s="192"/>
      <c r="H62" s="192"/>
      <c r="I62" s="192"/>
      <c r="J62" s="192"/>
      <c r="K62" s="192"/>
      <c r="L62" s="192"/>
      <c r="M62" s="192"/>
    </row>
    <row r="63" spans="1:13" ht="12.75">
      <c r="A63" s="192"/>
      <c r="B63" s="192"/>
      <c r="C63" s="192"/>
      <c r="D63" s="192"/>
      <c r="E63" s="192"/>
      <c r="F63" s="192"/>
      <c r="G63" s="192"/>
      <c r="H63" s="192"/>
      <c r="I63" s="192"/>
      <c r="J63" s="192"/>
      <c r="K63" s="192"/>
      <c r="L63" s="192"/>
      <c r="M63" s="192"/>
    </row>
    <row r="64" spans="1:13" ht="12.75">
      <c r="A64" s="192"/>
      <c r="B64" s="192"/>
      <c r="C64" s="192"/>
      <c r="D64" s="192"/>
      <c r="E64" s="192"/>
      <c r="F64" s="192"/>
      <c r="G64" s="192"/>
      <c r="H64" s="192"/>
      <c r="I64" s="192"/>
      <c r="J64" s="192"/>
      <c r="K64" s="192"/>
      <c r="L64" s="192"/>
      <c r="M64" s="192"/>
    </row>
    <row r="65" spans="1:13" ht="12.75">
      <c r="A65" s="192"/>
      <c r="B65" s="192"/>
      <c r="C65" s="192"/>
      <c r="D65" s="192"/>
      <c r="E65" s="192"/>
      <c r="F65" s="192"/>
      <c r="G65" s="192"/>
      <c r="H65" s="192"/>
      <c r="I65" s="192"/>
      <c r="J65" s="192"/>
      <c r="K65" s="192"/>
      <c r="L65" s="192"/>
      <c r="M65" s="192"/>
    </row>
    <row r="66" spans="1:13" ht="12.75">
      <c r="A66" s="192"/>
      <c r="B66" s="192"/>
      <c r="C66" s="192"/>
      <c r="D66" s="192"/>
      <c r="E66" s="192"/>
      <c r="F66" s="192"/>
      <c r="G66" s="192"/>
      <c r="H66" s="192"/>
      <c r="I66" s="192"/>
      <c r="J66" s="192"/>
      <c r="K66" s="192"/>
      <c r="L66" s="192"/>
      <c r="M66" s="192"/>
    </row>
    <row r="67" spans="1:13" ht="12.75">
      <c r="A67" s="192"/>
      <c r="B67" s="192"/>
      <c r="C67" s="192"/>
      <c r="D67" s="192"/>
      <c r="E67" s="192"/>
      <c r="F67" s="192"/>
      <c r="G67" s="192"/>
      <c r="H67" s="192"/>
      <c r="I67" s="192"/>
      <c r="J67" s="192"/>
      <c r="K67" s="192"/>
      <c r="L67" s="192"/>
      <c r="M67" s="192"/>
    </row>
    <row r="68" spans="1:13" ht="12.75">
      <c r="A68" s="192"/>
      <c r="B68" s="192"/>
      <c r="C68" s="192"/>
      <c r="D68" s="192"/>
      <c r="E68" s="192"/>
      <c r="F68" s="192"/>
      <c r="G68" s="192"/>
      <c r="H68" s="192"/>
      <c r="I68" s="192"/>
      <c r="J68" s="192"/>
      <c r="K68" s="192"/>
      <c r="L68" s="192"/>
      <c r="M68" s="192"/>
    </row>
    <row r="69" spans="1:13" ht="12.75">
      <c r="A69" s="192"/>
      <c r="B69" s="192"/>
      <c r="C69" s="192"/>
      <c r="D69" s="192"/>
      <c r="E69" s="192"/>
      <c r="F69" s="192"/>
      <c r="G69" s="192"/>
      <c r="H69" s="192"/>
      <c r="I69" s="192"/>
      <c r="J69" s="192"/>
      <c r="K69" s="192"/>
      <c r="L69" s="192"/>
      <c r="M69" s="192"/>
    </row>
    <row r="70" spans="1:13" ht="12.75">
      <c r="A70" s="192"/>
      <c r="B70" s="192"/>
      <c r="C70" s="192"/>
      <c r="D70" s="192"/>
      <c r="E70" s="192"/>
      <c r="F70" s="192"/>
      <c r="G70" s="192"/>
      <c r="H70" s="192"/>
      <c r="I70" s="192"/>
      <c r="J70" s="192"/>
      <c r="K70" s="192"/>
      <c r="L70" s="192"/>
      <c r="M70" s="192"/>
    </row>
    <row r="71" spans="1:13" ht="12.75">
      <c r="A71" s="192"/>
      <c r="B71" s="192"/>
      <c r="C71" s="192"/>
      <c r="D71" s="192"/>
      <c r="E71" s="192"/>
      <c r="F71" s="192"/>
      <c r="G71" s="192"/>
      <c r="H71" s="192"/>
      <c r="I71" s="192"/>
      <c r="J71" s="192"/>
      <c r="K71" s="192"/>
      <c r="L71" s="192"/>
      <c r="M71" s="192"/>
    </row>
    <row r="72" spans="1:13" ht="12.75">
      <c r="A72" s="192"/>
      <c r="B72" s="192"/>
      <c r="C72" s="192"/>
      <c r="D72" s="192"/>
      <c r="E72" s="192"/>
      <c r="F72" s="192"/>
      <c r="G72" s="192"/>
      <c r="H72" s="192"/>
      <c r="I72" s="192"/>
      <c r="J72" s="192"/>
      <c r="K72" s="192"/>
      <c r="L72" s="192"/>
      <c r="M72" s="192"/>
    </row>
    <row r="73" spans="1:13" ht="12.75">
      <c r="A73" s="192"/>
      <c r="B73" s="192"/>
      <c r="C73" s="192"/>
      <c r="D73" s="192"/>
      <c r="E73" s="192"/>
      <c r="F73" s="192"/>
      <c r="G73" s="192"/>
      <c r="H73" s="192"/>
      <c r="I73" s="192"/>
      <c r="J73" s="192"/>
      <c r="K73" s="192"/>
      <c r="L73" s="192"/>
      <c r="M73" s="192"/>
    </row>
    <row r="74" spans="1:13" ht="12.75">
      <c r="A74" s="192"/>
      <c r="B74" s="192"/>
      <c r="C74" s="192"/>
      <c r="D74" s="192"/>
      <c r="E74" s="192"/>
      <c r="F74" s="192"/>
      <c r="G74" s="192"/>
      <c r="H74" s="192"/>
      <c r="I74" s="192"/>
      <c r="J74" s="192"/>
      <c r="K74" s="192"/>
      <c r="L74" s="192"/>
      <c r="M74" s="192"/>
    </row>
    <row r="75" spans="1:13" ht="12.75">
      <c r="A75" s="192"/>
      <c r="B75" s="192"/>
      <c r="C75" s="192"/>
      <c r="D75" s="192"/>
      <c r="E75" s="192"/>
      <c r="F75" s="192"/>
      <c r="G75" s="192"/>
      <c r="H75" s="192"/>
      <c r="I75" s="192"/>
      <c r="J75" s="192"/>
      <c r="K75" s="192"/>
      <c r="L75" s="192"/>
      <c r="M75" s="192"/>
    </row>
    <row r="76" spans="1:13" ht="12.75">
      <c r="A76" s="192"/>
      <c r="B76" s="192"/>
      <c r="C76" s="192"/>
      <c r="D76" s="192"/>
      <c r="E76" s="192"/>
      <c r="F76" s="192"/>
      <c r="G76" s="192"/>
      <c r="H76" s="192"/>
      <c r="I76" s="192"/>
      <c r="J76" s="192"/>
      <c r="K76" s="192"/>
      <c r="L76" s="192"/>
      <c r="M76" s="192"/>
    </row>
    <row r="77" spans="1:13" ht="12.75">
      <c r="A77" s="192"/>
      <c r="B77" s="192"/>
      <c r="C77" s="192"/>
      <c r="D77" s="192"/>
      <c r="E77" s="192"/>
      <c r="F77" s="192"/>
      <c r="G77" s="192"/>
      <c r="H77" s="192"/>
      <c r="I77" s="192"/>
      <c r="J77" s="192"/>
      <c r="K77" s="192"/>
      <c r="L77" s="192"/>
      <c r="M77" s="192"/>
    </row>
    <row r="78" spans="1:13" ht="12.75">
      <c r="A78" s="192"/>
      <c r="B78" s="192"/>
      <c r="C78" s="192"/>
      <c r="D78" s="192"/>
      <c r="E78" s="192"/>
      <c r="F78" s="192"/>
      <c r="G78" s="192"/>
      <c r="H78" s="192"/>
      <c r="I78" s="192"/>
      <c r="J78" s="192"/>
      <c r="K78" s="192"/>
      <c r="L78" s="192"/>
      <c r="M78" s="192"/>
    </row>
    <row r="79" spans="1:13" ht="12.75">
      <c r="A79" s="192"/>
      <c r="B79" s="192"/>
      <c r="C79" s="192"/>
      <c r="D79" s="192"/>
      <c r="E79" s="192"/>
      <c r="F79" s="192"/>
      <c r="G79" s="192"/>
      <c r="H79" s="192"/>
      <c r="I79" s="192"/>
      <c r="J79" s="192"/>
      <c r="K79" s="192"/>
      <c r="L79" s="192"/>
      <c r="M79" s="192"/>
    </row>
    <row r="80" spans="1:13" ht="12.75">
      <c r="A80" s="192"/>
      <c r="B80" s="192"/>
      <c r="C80" s="192"/>
      <c r="D80" s="192"/>
      <c r="E80" s="192"/>
      <c r="F80" s="192"/>
      <c r="G80" s="192"/>
      <c r="H80" s="192"/>
      <c r="I80" s="192"/>
      <c r="J80" s="192"/>
      <c r="K80" s="192"/>
      <c r="L80" s="192"/>
      <c r="M80" s="192"/>
    </row>
    <row r="81" spans="1:13" ht="12.75">
      <c r="A81" s="192"/>
      <c r="B81" s="192"/>
      <c r="C81" s="192"/>
      <c r="D81" s="192"/>
      <c r="E81" s="192"/>
      <c r="F81" s="192"/>
      <c r="G81" s="192"/>
      <c r="H81" s="192"/>
      <c r="I81" s="192"/>
      <c r="J81" s="192"/>
      <c r="K81" s="192"/>
      <c r="L81" s="192"/>
      <c r="M81" s="192"/>
    </row>
    <row r="82" ht="12.75">
      <c r="B82" s="192"/>
    </row>
  </sheetData>
  <sheetProtection/>
  <mergeCells count="21">
    <mergeCell ref="D14:D17"/>
    <mergeCell ref="G8:H8"/>
    <mergeCell ref="J8:J9"/>
    <mergeCell ref="C18:C21"/>
    <mergeCell ref="F8:F9"/>
    <mergeCell ref="C8:C9"/>
    <mergeCell ref="D8:D9"/>
    <mergeCell ref="C14:C17"/>
    <mergeCell ref="C10:C13"/>
    <mergeCell ref="D11:D12"/>
    <mergeCell ref="D18:D21"/>
    <mergeCell ref="K8:M8"/>
    <mergeCell ref="E8:E9"/>
    <mergeCell ref="J1:K1"/>
    <mergeCell ref="A6:M6"/>
    <mergeCell ref="A8:A9"/>
    <mergeCell ref="B8:B9"/>
    <mergeCell ref="J2:M2"/>
    <mergeCell ref="I8:I9"/>
    <mergeCell ref="L7:M7"/>
    <mergeCell ref="J4:K4"/>
  </mergeCells>
  <printOptions/>
  <pageMargins left="0.35433070866141736" right="0.11811023622047245" top="0.3937007874015748" bottom="0.1968503937007874" header="0.2362204724409449" footer="0.11811023622047245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5"/>
  <sheetViews>
    <sheetView zoomScalePageLayoutView="0" workbookViewId="0" topLeftCell="A25">
      <selection activeCell="C19" sqref="C19"/>
    </sheetView>
  </sheetViews>
  <sheetFormatPr defaultColWidth="9.00390625" defaultRowHeight="12.75"/>
  <cols>
    <col min="1" max="1" width="3.875" style="22" customWidth="1"/>
    <col min="2" max="2" width="53.875" style="22" customWidth="1"/>
    <col min="3" max="3" width="10.00390625" style="22" customWidth="1"/>
    <col min="4" max="4" width="11.875" style="22" customWidth="1"/>
    <col min="5" max="5" width="4.875" style="22" customWidth="1"/>
    <col min="6" max="6" width="7.375" style="22" customWidth="1"/>
    <col min="7" max="7" width="26.00390625" style="22" customWidth="1"/>
    <col min="8" max="9" width="12.875" style="22" customWidth="1"/>
    <col min="10" max="10" width="11.375" style="22" customWidth="1"/>
    <col min="11" max="11" width="10.875" style="22" customWidth="1"/>
    <col min="12" max="12" width="11.875" style="22" customWidth="1"/>
    <col min="13" max="13" width="12.375" style="22" customWidth="1"/>
    <col min="14" max="16384" width="9.125" style="22" customWidth="1"/>
  </cols>
  <sheetData>
    <row r="1" spans="10:11" s="21" customFormat="1" ht="15.75">
      <c r="J1" s="411" t="s">
        <v>421</v>
      </c>
      <c r="K1" s="411"/>
    </row>
    <row r="2" spans="10:13" s="21" customFormat="1" ht="12">
      <c r="J2" s="411" t="s">
        <v>406</v>
      </c>
      <c r="K2" s="411"/>
      <c r="L2" s="411"/>
      <c r="M2" s="411"/>
    </row>
    <row r="3" s="21" customFormat="1" ht="12">
      <c r="J3" s="21" t="s">
        <v>246</v>
      </c>
    </row>
    <row r="4" spans="10:11" s="21" customFormat="1" ht="12">
      <c r="J4" s="411" t="s">
        <v>310</v>
      </c>
      <c r="K4" s="411"/>
    </row>
    <row r="5" spans="1:13" ht="21.75" customHeight="1">
      <c r="A5" s="426" t="s">
        <v>380</v>
      </c>
      <c r="B5" s="426"/>
      <c r="C5" s="426"/>
      <c r="D5" s="426"/>
      <c r="E5" s="426"/>
      <c r="F5" s="426"/>
      <c r="G5" s="426"/>
      <c r="H5" s="426"/>
      <c r="I5" s="426"/>
      <c r="J5" s="426"/>
      <c r="K5" s="426"/>
      <c r="L5" s="426"/>
      <c r="M5" s="426"/>
    </row>
    <row r="6" spans="1:13" ht="15.75">
      <c r="A6" s="126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428" t="s">
        <v>14</v>
      </c>
      <c r="M6" s="428"/>
    </row>
    <row r="7" spans="1:13" ht="39" customHeight="1">
      <c r="A7" s="414" t="s">
        <v>53</v>
      </c>
      <c r="B7" s="414" t="s">
        <v>63</v>
      </c>
      <c r="C7" s="414" t="s">
        <v>64</v>
      </c>
      <c r="D7" s="416" t="s">
        <v>19</v>
      </c>
      <c r="E7" s="414" t="s">
        <v>1</v>
      </c>
      <c r="F7" s="416" t="s">
        <v>2</v>
      </c>
      <c r="G7" s="414" t="s">
        <v>65</v>
      </c>
      <c r="H7" s="414"/>
      <c r="I7" s="416" t="s">
        <v>295</v>
      </c>
      <c r="J7" s="414" t="s">
        <v>374</v>
      </c>
      <c r="K7" s="414" t="s">
        <v>381</v>
      </c>
      <c r="L7" s="414"/>
      <c r="M7" s="414"/>
    </row>
    <row r="8" spans="1:13" ht="19.5" customHeight="1" thickBot="1">
      <c r="A8" s="414"/>
      <c r="B8" s="427"/>
      <c r="C8" s="414"/>
      <c r="D8" s="417"/>
      <c r="E8" s="414"/>
      <c r="F8" s="417"/>
      <c r="G8" s="26" t="s">
        <v>65</v>
      </c>
      <c r="H8" s="26" t="s">
        <v>67</v>
      </c>
      <c r="I8" s="417"/>
      <c r="J8" s="414"/>
      <c r="K8" s="26" t="s">
        <v>69</v>
      </c>
      <c r="L8" s="26" t="s">
        <v>375</v>
      </c>
      <c r="M8" s="26" t="s">
        <v>379</v>
      </c>
    </row>
    <row r="9" spans="1:13" ht="18.75" customHeight="1">
      <c r="A9" s="334" t="s">
        <v>6</v>
      </c>
      <c r="B9" s="264" t="s">
        <v>382</v>
      </c>
      <c r="C9" s="350"/>
      <c r="D9" s="430" t="s">
        <v>290</v>
      </c>
      <c r="E9" s="214"/>
      <c r="F9" s="214"/>
      <c r="G9" s="234" t="s">
        <v>68</v>
      </c>
      <c r="H9" s="224">
        <f>SUM(I9:M9)</f>
        <v>3481967</v>
      </c>
      <c r="I9" s="224">
        <f>SUM(I10:I12)</f>
        <v>105857</v>
      </c>
      <c r="J9" s="224">
        <f>SUM(J10:J12)</f>
        <v>1784010</v>
      </c>
      <c r="K9" s="270"/>
      <c r="L9" s="270">
        <f>SUM(L10:L12)</f>
        <v>1592100</v>
      </c>
      <c r="M9" s="270"/>
    </row>
    <row r="10" spans="1:13" ht="25.5" customHeight="1">
      <c r="A10" s="336"/>
      <c r="B10" s="351" t="s">
        <v>383</v>
      </c>
      <c r="C10" s="352" t="s">
        <v>384</v>
      </c>
      <c r="D10" s="429"/>
      <c r="E10" s="353" t="s">
        <v>204</v>
      </c>
      <c r="F10" s="353" t="s">
        <v>205</v>
      </c>
      <c r="G10" s="153" t="s">
        <v>57</v>
      </c>
      <c r="H10" s="154">
        <f>SUM(I10:M10)</f>
        <v>1565309</v>
      </c>
      <c r="I10" s="154">
        <v>105857</v>
      </c>
      <c r="J10" s="154">
        <v>841358</v>
      </c>
      <c r="K10" s="152"/>
      <c r="L10" s="152">
        <v>618094</v>
      </c>
      <c r="M10" s="152"/>
    </row>
    <row r="11" spans="1:13" ht="25.5" customHeight="1">
      <c r="A11" s="336"/>
      <c r="B11" s="351" t="s">
        <v>385</v>
      </c>
      <c r="C11" s="354">
        <v>2012</v>
      </c>
      <c r="D11" s="429"/>
      <c r="E11" s="213"/>
      <c r="F11" s="213"/>
      <c r="G11" s="153" t="s">
        <v>58</v>
      </c>
      <c r="H11" s="154"/>
      <c r="I11" s="154"/>
      <c r="J11" s="154"/>
      <c r="K11" s="154"/>
      <c r="L11" s="152"/>
      <c r="M11" s="152"/>
    </row>
    <row r="12" spans="1:13" ht="38.25" customHeight="1">
      <c r="A12" s="335"/>
      <c r="B12" s="355" t="s">
        <v>386</v>
      </c>
      <c r="C12" s="352"/>
      <c r="D12" s="431"/>
      <c r="E12" s="213"/>
      <c r="F12" s="296"/>
      <c r="G12" s="357" t="s">
        <v>59</v>
      </c>
      <c r="H12" s="271">
        <f>SUM(I12:M12)</f>
        <v>1916658</v>
      </c>
      <c r="I12" s="276"/>
      <c r="J12" s="276">
        <v>942652</v>
      </c>
      <c r="K12" s="277"/>
      <c r="L12" s="277">
        <v>974006</v>
      </c>
      <c r="M12" s="277"/>
    </row>
    <row r="13" spans="1:13" ht="21" customHeight="1">
      <c r="A13" s="334" t="s">
        <v>8</v>
      </c>
      <c r="B13" s="264" t="s">
        <v>387</v>
      </c>
      <c r="C13" s="260"/>
      <c r="D13" s="430" t="s">
        <v>290</v>
      </c>
      <c r="E13" s="214"/>
      <c r="F13" s="214"/>
      <c r="G13" s="234" t="s">
        <v>68</v>
      </c>
      <c r="H13" s="224">
        <f>SUM(I13:M13)</f>
        <v>180000</v>
      </c>
      <c r="I13" s="224">
        <f>SUM(I14:I16)</f>
        <v>0</v>
      </c>
      <c r="J13" s="224">
        <f>SUM(J14:J16)</f>
        <v>180000</v>
      </c>
      <c r="K13" s="270">
        <f>SUM(K14:K16)</f>
        <v>0</v>
      </c>
      <c r="L13" s="270">
        <f>SUM(L14:L16)</f>
        <v>0</v>
      </c>
      <c r="M13" s="270"/>
    </row>
    <row r="14" spans="1:13" ht="23.25" customHeight="1">
      <c r="A14" s="336"/>
      <c r="B14" s="351" t="s">
        <v>388</v>
      </c>
      <c r="C14" s="269">
        <v>2010</v>
      </c>
      <c r="D14" s="429"/>
      <c r="E14" s="213">
        <v>600</v>
      </c>
      <c r="F14" s="213">
        <v>60095</v>
      </c>
      <c r="G14" s="153" t="s">
        <v>57</v>
      </c>
      <c r="H14" s="154">
        <f>SUM(I14:M14)</f>
        <v>80000</v>
      </c>
      <c r="I14" s="154"/>
      <c r="J14" s="154">
        <v>80000</v>
      </c>
      <c r="K14" s="152"/>
      <c r="L14" s="152"/>
      <c r="M14" s="152"/>
    </row>
    <row r="15" spans="1:13" ht="24" customHeight="1">
      <c r="A15" s="336"/>
      <c r="B15" s="351" t="s">
        <v>389</v>
      </c>
      <c r="C15" s="269"/>
      <c r="D15" s="429"/>
      <c r="E15" s="213"/>
      <c r="F15" s="213"/>
      <c r="G15" s="153" t="s">
        <v>58</v>
      </c>
      <c r="H15" s="154"/>
      <c r="I15" s="154"/>
      <c r="J15" s="154"/>
      <c r="K15" s="154"/>
      <c r="L15" s="152"/>
      <c r="M15" s="152"/>
    </row>
    <row r="16" spans="1:13" ht="49.5" customHeight="1">
      <c r="A16" s="335"/>
      <c r="B16" s="355" t="s">
        <v>390</v>
      </c>
      <c r="C16" s="263"/>
      <c r="D16" s="431"/>
      <c r="E16" s="213"/>
      <c r="F16" s="296"/>
      <c r="G16" s="235" t="s">
        <v>59</v>
      </c>
      <c r="H16" s="271">
        <f>SUM(I16:M16)</f>
        <v>100000</v>
      </c>
      <c r="I16" s="276"/>
      <c r="J16" s="276">
        <v>100000</v>
      </c>
      <c r="K16" s="277"/>
      <c r="L16" s="277"/>
      <c r="M16" s="277"/>
    </row>
    <row r="17" spans="1:13" ht="26.25" customHeight="1">
      <c r="A17" s="29" t="s">
        <v>0</v>
      </c>
      <c r="B17" s="264" t="s">
        <v>288</v>
      </c>
      <c r="C17" s="260"/>
      <c r="D17" s="261"/>
      <c r="E17" s="214"/>
      <c r="F17" s="214"/>
      <c r="G17" s="234" t="s">
        <v>68</v>
      </c>
      <c r="H17" s="224">
        <f>SUM(H18:H20)</f>
        <v>6042739</v>
      </c>
      <c r="I17" s="224">
        <f>SUM(I18:I20)</f>
        <v>106700</v>
      </c>
      <c r="J17" s="224">
        <v>57280</v>
      </c>
      <c r="K17" s="270">
        <f>SUM(K18:K20)</f>
        <v>4186155</v>
      </c>
      <c r="L17" s="270">
        <f>SUM(L18:L20)</f>
        <v>1692604</v>
      </c>
      <c r="M17" s="270"/>
    </row>
    <row r="18" spans="1:13" ht="27.75" customHeight="1">
      <c r="A18" s="27"/>
      <c r="B18" s="169" t="s">
        <v>391</v>
      </c>
      <c r="C18" s="263" t="s">
        <v>289</v>
      </c>
      <c r="D18" s="429" t="s">
        <v>290</v>
      </c>
      <c r="E18" s="213">
        <v>900</v>
      </c>
      <c r="F18" s="213">
        <v>90001</v>
      </c>
      <c r="G18" s="153" t="s">
        <v>57</v>
      </c>
      <c r="H18" s="154">
        <f>SUM(I18:L18)</f>
        <v>2562017</v>
      </c>
      <c r="I18" s="154">
        <v>98780</v>
      </c>
      <c r="J18" s="154">
        <v>22912</v>
      </c>
      <c r="K18" s="152">
        <v>1723177</v>
      </c>
      <c r="L18" s="152">
        <v>717148</v>
      </c>
      <c r="M18" s="152"/>
    </row>
    <row r="19" spans="1:13" ht="27.75" customHeight="1">
      <c r="A19" s="27"/>
      <c r="B19" s="351" t="s">
        <v>392</v>
      </c>
      <c r="C19" s="269">
        <v>2012</v>
      </c>
      <c r="D19" s="429"/>
      <c r="E19" s="213"/>
      <c r="F19" s="213"/>
      <c r="G19" s="153" t="s">
        <v>58</v>
      </c>
      <c r="H19" s="154"/>
      <c r="I19" s="154"/>
      <c r="J19" s="154"/>
      <c r="K19" s="154"/>
      <c r="L19" s="152"/>
      <c r="M19" s="152"/>
    </row>
    <row r="20" spans="1:13" ht="27.75" customHeight="1">
      <c r="A20" s="28"/>
      <c r="B20" s="355" t="s">
        <v>393</v>
      </c>
      <c r="C20" s="358"/>
      <c r="D20" s="356"/>
      <c r="E20" s="296"/>
      <c r="F20" s="296"/>
      <c r="G20" s="235" t="s">
        <v>59</v>
      </c>
      <c r="H20" s="271">
        <f>SUM(I20:M20)</f>
        <v>3480722</v>
      </c>
      <c r="I20" s="276">
        <v>7920</v>
      </c>
      <c r="J20" s="276">
        <v>34368</v>
      </c>
      <c r="K20" s="277">
        <v>2462978</v>
      </c>
      <c r="L20" s="277">
        <v>975456</v>
      </c>
      <c r="M20" s="277"/>
    </row>
    <row r="21" spans="1:13" ht="20.25" customHeight="1">
      <c r="A21" s="27" t="s">
        <v>161</v>
      </c>
      <c r="B21" s="264" t="s">
        <v>387</v>
      </c>
      <c r="C21" s="263"/>
      <c r="D21" s="262"/>
      <c r="E21" s="213"/>
      <c r="F21" s="213"/>
      <c r="G21" s="234" t="s">
        <v>68</v>
      </c>
      <c r="H21" s="224">
        <f>SUM(H22:H24)</f>
        <v>50000</v>
      </c>
      <c r="I21" s="224">
        <f>SUM(I22:I24)</f>
        <v>0</v>
      </c>
      <c r="J21" s="224">
        <f>SUM(J22:J24)</f>
        <v>50000</v>
      </c>
      <c r="K21" s="270">
        <f>SUM(K22:K24)</f>
        <v>0</v>
      </c>
      <c r="L21" s="270">
        <f>SUM(L22:L24)</f>
        <v>0</v>
      </c>
      <c r="M21" s="270"/>
    </row>
    <row r="22" spans="1:13" ht="23.25" customHeight="1">
      <c r="A22" s="27"/>
      <c r="B22" s="351" t="s">
        <v>388</v>
      </c>
      <c r="C22" s="269">
        <v>2010</v>
      </c>
      <c r="D22" s="429" t="s">
        <v>290</v>
      </c>
      <c r="E22" s="213">
        <v>900</v>
      </c>
      <c r="F22" s="213">
        <v>90095</v>
      </c>
      <c r="G22" s="153" t="s">
        <v>57</v>
      </c>
      <c r="H22" s="154">
        <f>SUM(I22:L22)</f>
        <v>20000</v>
      </c>
      <c r="I22" s="154"/>
      <c r="J22" s="154">
        <v>20000</v>
      </c>
      <c r="K22" s="152"/>
      <c r="L22" s="152"/>
      <c r="M22" s="152"/>
    </row>
    <row r="23" spans="1:13" ht="25.5" customHeight="1">
      <c r="A23" s="27"/>
      <c r="B23" s="351" t="s">
        <v>389</v>
      </c>
      <c r="C23" s="263"/>
      <c r="D23" s="429"/>
      <c r="E23" s="213"/>
      <c r="F23" s="213"/>
      <c r="G23" s="153" t="s">
        <v>58</v>
      </c>
      <c r="H23" s="154"/>
      <c r="I23" s="154"/>
      <c r="J23" s="154"/>
      <c r="K23" s="154"/>
      <c r="L23" s="152"/>
      <c r="M23" s="152"/>
    </row>
    <row r="24" spans="1:13" ht="44.25" customHeight="1">
      <c r="A24" s="28"/>
      <c r="B24" s="355" t="s">
        <v>394</v>
      </c>
      <c r="C24" s="358"/>
      <c r="D24" s="356"/>
      <c r="E24" s="296"/>
      <c r="F24" s="296"/>
      <c r="G24" s="235" t="s">
        <v>59</v>
      </c>
      <c r="H24" s="359">
        <f>SUM(I24:M24)</f>
        <v>30000</v>
      </c>
      <c r="I24" s="360"/>
      <c r="J24" s="360">
        <v>30000</v>
      </c>
      <c r="K24" s="361"/>
      <c r="L24" s="361"/>
      <c r="M24" s="361"/>
    </row>
    <row r="25" spans="1:13" ht="18.75" customHeight="1">
      <c r="A25" s="29" t="s">
        <v>175</v>
      </c>
      <c r="B25" s="264" t="s">
        <v>387</v>
      </c>
      <c r="C25" s="260"/>
      <c r="D25" s="261"/>
      <c r="E25" s="214"/>
      <c r="F25" s="214"/>
      <c r="G25" s="234" t="s">
        <v>68</v>
      </c>
      <c r="H25" s="224">
        <f>SUM(H26:H28)</f>
        <v>300000</v>
      </c>
      <c r="I25" s="224">
        <f>SUM(I26:I28)</f>
        <v>0</v>
      </c>
      <c r="J25" s="224">
        <f>SUM(J26:J28)</f>
        <v>300000</v>
      </c>
      <c r="K25" s="270">
        <f>SUM(K26:K28)</f>
        <v>0</v>
      </c>
      <c r="L25" s="270">
        <f>SUM(L26:L28)</f>
        <v>0</v>
      </c>
      <c r="M25" s="270"/>
    </row>
    <row r="26" spans="1:13" ht="24" customHeight="1">
      <c r="A26" s="27"/>
      <c r="B26" s="351" t="s">
        <v>383</v>
      </c>
      <c r="C26" s="269">
        <v>2010</v>
      </c>
      <c r="D26" s="429" t="s">
        <v>290</v>
      </c>
      <c r="E26" s="213">
        <v>921</v>
      </c>
      <c r="F26" s="213">
        <v>92109</v>
      </c>
      <c r="G26" s="153" t="s">
        <v>57</v>
      </c>
      <c r="H26" s="154">
        <f>SUM(I26:L26)</f>
        <v>115575</v>
      </c>
      <c r="I26" s="154"/>
      <c r="J26" s="154">
        <v>115575</v>
      </c>
      <c r="K26" s="152"/>
      <c r="L26" s="152"/>
      <c r="M26" s="152"/>
    </row>
    <row r="27" spans="1:13" ht="23.25" customHeight="1">
      <c r="A27" s="27"/>
      <c r="B27" s="362" t="s">
        <v>395</v>
      </c>
      <c r="C27" s="263"/>
      <c r="D27" s="429"/>
      <c r="E27" s="213"/>
      <c r="F27" s="213"/>
      <c r="G27" s="153" t="s">
        <v>58</v>
      </c>
      <c r="H27" s="154"/>
      <c r="I27" s="154"/>
      <c r="J27" s="154"/>
      <c r="K27" s="154"/>
      <c r="L27" s="152"/>
      <c r="M27" s="152"/>
    </row>
    <row r="28" spans="1:13" ht="35.25" customHeight="1">
      <c r="A28" s="28"/>
      <c r="B28" s="355" t="s">
        <v>396</v>
      </c>
      <c r="C28" s="358"/>
      <c r="D28" s="356"/>
      <c r="E28" s="296"/>
      <c r="F28" s="296"/>
      <c r="G28" s="235" t="s">
        <v>59</v>
      </c>
      <c r="H28" s="359">
        <f>SUM(I28:M28)</f>
        <v>184425</v>
      </c>
      <c r="I28" s="360"/>
      <c r="J28" s="360">
        <v>184425</v>
      </c>
      <c r="K28" s="361"/>
      <c r="L28" s="361"/>
      <c r="M28" s="361"/>
    </row>
    <row r="29" spans="1:13" ht="20.25" customHeight="1">
      <c r="A29" s="27" t="s">
        <v>178</v>
      </c>
      <c r="B29" s="264" t="s">
        <v>387</v>
      </c>
      <c r="C29" s="263"/>
      <c r="D29" s="262"/>
      <c r="E29" s="213"/>
      <c r="F29" s="213"/>
      <c r="G29" s="234" t="s">
        <v>68</v>
      </c>
      <c r="H29" s="224">
        <f>SUM(H30:H32)</f>
        <v>50000</v>
      </c>
      <c r="I29" s="224">
        <f>SUM(I30:I32)</f>
        <v>0</v>
      </c>
      <c r="J29" s="224">
        <f>SUM(J30:J32)</f>
        <v>50000</v>
      </c>
      <c r="K29" s="270">
        <f>SUM(K30:K32)</f>
        <v>0</v>
      </c>
      <c r="L29" s="270">
        <f>SUM(L30:L32)</f>
        <v>0</v>
      </c>
      <c r="M29" s="270"/>
    </row>
    <row r="30" spans="1:13" ht="24.75" customHeight="1">
      <c r="A30" s="27"/>
      <c r="B30" s="351" t="s">
        <v>388</v>
      </c>
      <c r="C30" s="269">
        <v>2010</v>
      </c>
      <c r="D30" s="429" t="s">
        <v>290</v>
      </c>
      <c r="E30" s="213">
        <v>926</v>
      </c>
      <c r="F30" s="213">
        <v>92601</v>
      </c>
      <c r="G30" s="153" t="s">
        <v>57</v>
      </c>
      <c r="H30" s="154">
        <f>SUM(I30:L30)</f>
        <v>20000</v>
      </c>
      <c r="I30" s="154"/>
      <c r="J30" s="154">
        <v>20000</v>
      </c>
      <c r="K30" s="152"/>
      <c r="L30" s="152"/>
      <c r="M30" s="152"/>
    </row>
    <row r="31" spans="1:13" ht="24" customHeight="1">
      <c r="A31" s="27"/>
      <c r="B31" s="351" t="s">
        <v>389</v>
      </c>
      <c r="C31" s="263"/>
      <c r="D31" s="429"/>
      <c r="E31" s="213"/>
      <c r="F31" s="213"/>
      <c r="G31" s="153" t="s">
        <v>58</v>
      </c>
      <c r="H31" s="154"/>
      <c r="I31" s="154"/>
      <c r="J31" s="154"/>
      <c r="K31" s="154"/>
      <c r="L31" s="152"/>
      <c r="M31" s="152"/>
    </row>
    <row r="32" spans="1:13" ht="34.5" customHeight="1">
      <c r="A32" s="28"/>
      <c r="B32" s="355" t="s">
        <v>397</v>
      </c>
      <c r="C32" s="358"/>
      <c r="D32" s="356"/>
      <c r="E32" s="296"/>
      <c r="F32" s="296"/>
      <c r="G32" s="235" t="s">
        <v>59</v>
      </c>
      <c r="H32" s="359">
        <f>SUM(I32:M32)</f>
        <v>30000</v>
      </c>
      <c r="I32" s="360"/>
      <c r="J32" s="360">
        <v>30000</v>
      </c>
      <c r="K32" s="361"/>
      <c r="L32" s="361"/>
      <c r="M32" s="361"/>
    </row>
    <row r="33" spans="1:13" ht="18.75" customHeight="1">
      <c r="A33" s="27" t="s">
        <v>181</v>
      </c>
      <c r="B33" s="264" t="s">
        <v>387</v>
      </c>
      <c r="C33" s="263"/>
      <c r="D33" s="262"/>
      <c r="E33" s="213"/>
      <c r="F33" s="213"/>
      <c r="G33" s="234" t="s">
        <v>68</v>
      </c>
      <c r="H33" s="224">
        <f>SUM(H34:H36)</f>
        <v>50000</v>
      </c>
      <c r="I33" s="224">
        <f>SUM(I34:I36)</f>
        <v>0</v>
      </c>
      <c r="J33" s="224">
        <f>SUM(J34:J36)</f>
        <v>50000</v>
      </c>
      <c r="K33" s="270">
        <f>SUM(K34:K36)</f>
        <v>0</v>
      </c>
      <c r="L33" s="270">
        <f>SUM(L34:L36)</f>
        <v>0</v>
      </c>
      <c r="M33" s="270"/>
    </row>
    <row r="34" spans="1:13" ht="24" customHeight="1">
      <c r="A34" s="27"/>
      <c r="B34" s="351" t="s">
        <v>388</v>
      </c>
      <c r="C34" s="269">
        <v>2010</v>
      </c>
      <c r="D34" s="429" t="s">
        <v>290</v>
      </c>
      <c r="E34" s="213">
        <v>926</v>
      </c>
      <c r="F34" s="213">
        <v>92601</v>
      </c>
      <c r="G34" s="153" t="s">
        <v>57</v>
      </c>
      <c r="H34" s="154">
        <f>SUM(I34:L34)</f>
        <v>20000</v>
      </c>
      <c r="I34" s="154"/>
      <c r="J34" s="154">
        <v>20000</v>
      </c>
      <c r="K34" s="152"/>
      <c r="L34" s="152"/>
      <c r="M34" s="152"/>
    </row>
    <row r="35" spans="1:13" ht="24.75" customHeight="1">
      <c r="A35" s="27"/>
      <c r="B35" s="351" t="s">
        <v>398</v>
      </c>
      <c r="C35" s="263"/>
      <c r="D35" s="429"/>
      <c r="E35" s="213"/>
      <c r="F35" s="213"/>
      <c r="G35" s="153" t="s">
        <v>58</v>
      </c>
      <c r="H35" s="154"/>
      <c r="I35" s="154"/>
      <c r="J35" s="154"/>
      <c r="K35" s="154"/>
      <c r="L35" s="152"/>
      <c r="M35" s="152"/>
    </row>
    <row r="36" spans="1:13" ht="36.75" customHeight="1">
      <c r="A36" s="28"/>
      <c r="B36" s="355" t="s">
        <v>399</v>
      </c>
      <c r="C36" s="358"/>
      <c r="D36" s="356"/>
      <c r="E36" s="296"/>
      <c r="F36" s="296"/>
      <c r="G36" s="235" t="s">
        <v>59</v>
      </c>
      <c r="H36" s="359">
        <f>SUM(I36:M36)</f>
        <v>30000</v>
      </c>
      <c r="I36" s="360"/>
      <c r="J36" s="360">
        <v>30000</v>
      </c>
      <c r="K36" s="361"/>
      <c r="L36" s="361"/>
      <c r="M36" s="361"/>
    </row>
    <row r="37" spans="1:13" ht="24" customHeight="1">
      <c r="A37" s="27" t="s">
        <v>184</v>
      </c>
      <c r="B37" s="264" t="s">
        <v>387</v>
      </c>
      <c r="C37" s="263"/>
      <c r="D37" s="262"/>
      <c r="E37" s="213"/>
      <c r="F37" s="213"/>
      <c r="G37" s="234" t="s">
        <v>68</v>
      </c>
      <c r="H37" s="224">
        <f>SUM(H38:H40)</f>
        <v>740440</v>
      </c>
      <c r="I37" s="224">
        <f>SUM(I38:I40)</f>
        <v>24440</v>
      </c>
      <c r="J37" s="224">
        <f>SUM(J38:J40)</f>
        <v>716000</v>
      </c>
      <c r="K37" s="270">
        <f>SUM(K38:K40)</f>
        <v>0</v>
      </c>
      <c r="L37" s="270">
        <f>SUM(L38:L40)</f>
        <v>0</v>
      </c>
      <c r="M37" s="270"/>
    </row>
    <row r="38" spans="1:13" ht="26.25" customHeight="1">
      <c r="A38" s="27"/>
      <c r="B38" s="351" t="s">
        <v>383</v>
      </c>
      <c r="C38" s="263" t="s">
        <v>400</v>
      </c>
      <c r="D38" s="429" t="s">
        <v>290</v>
      </c>
      <c r="E38" s="213">
        <v>926</v>
      </c>
      <c r="F38" s="213">
        <v>92605</v>
      </c>
      <c r="G38" s="153" t="s">
        <v>57</v>
      </c>
      <c r="H38" s="154">
        <f>SUM(I38:L38)</f>
        <v>325920</v>
      </c>
      <c r="I38" s="154">
        <v>24440</v>
      </c>
      <c r="J38" s="154">
        <v>301480</v>
      </c>
      <c r="K38" s="152"/>
      <c r="L38" s="152"/>
      <c r="M38" s="152"/>
    </row>
    <row r="39" spans="1:13" ht="25.5" customHeight="1">
      <c r="A39" s="27"/>
      <c r="B39" s="351" t="s">
        <v>401</v>
      </c>
      <c r="C39" s="269">
        <v>2010</v>
      </c>
      <c r="D39" s="429"/>
      <c r="E39" s="213"/>
      <c r="F39" s="213"/>
      <c r="G39" s="153" t="s">
        <v>58</v>
      </c>
      <c r="H39" s="154"/>
      <c r="I39" s="154"/>
      <c r="J39" s="154"/>
      <c r="K39" s="154"/>
      <c r="L39" s="152"/>
      <c r="M39" s="152"/>
    </row>
    <row r="40" spans="1:13" ht="45.75" customHeight="1">
      <c r="A40" s="28"/>
      <c r="B40" s="355" t="s">
        <v>402</v>
      </c>
      <c r="C40" s="358"/>
      <c r="D40" s="356"/>
      <c r="E40" s="296"/>
      <c r="F40" s="296"/>
      <c r="G40" s="235" t="s">
        <v>59</v>
      </c>
      <c r="H40" s="359">
        <f>SUM(I40:M40)</f>
        <v>414520</v>
      </c>
      <c r="I40" s="360"/>
      <c r="J40" s="360">
        <v>414520</v>
      </c>
      <c r="K40" s="361"/>
      <c r="L40" s="361"/>
      <c r="M40" s="361"/>
    </row>
    <row r="41" spans="1:13" ht="34.5" customHeight="1" thickBot="1">
      <c r="A41" s="272"/>
      <c r="B41" s="273" t="s">
        <v>61</v>
      </c>
      <c r="C41" s="274"/>
      <c r="D41" s="274"/>
      <c r="E41" s="274"/>
      <c r="F41" s="274"/>
      <c r="G41" s="274"/>
      <c r="H41" s="275">
        <f>SUM(H37+H33+H29+H25+H21+H17+H13+H9)</f>
        <v>10895146</v>
      </c>
      <c r="I41" s="275">
        <f>SUM(I37+I17+I9)</f>
        <v>236997</v>
      </c>
      <c r="J41" s="275">
        <f>SUM(J37+J33+J29+J25+J21+J17+J13+J9)</f>
        <v>3187290</v>
      </c>
      <c r="K41" s="275">
        <f>SUM(K17)</f>
        <v>4186155</v>
      </c>
      <c r="L41" s="275">
        <f>SUM(L42:L44)</f>
        <v>3284704</v>
      </c>
      <c r="M41" s="275"/>
    </row>
    <row r="42" spans="1:13" ht="33" customHeight="1" thickBot="1" thickTop="1">
      <c r="A42" s="27"/>
      <c r="B42" s="265" t="s">
        <v>57</v>
      </c>
      <c r="C42" s="266"/>
      <c r="D42" s="266"/>
      <c r="E42" s="266"/>
      <c r="F42" s="266"/>
      <c r="G42" s="266"/>
      <c r="H42" s="275">
        <f>SUM(I42:M42)</f>
        <v>4708821</v>
      </c>
      <c r="I42" s="275">
        <f>SUM(I38+I18+I10)</f>
        <v>229077</v>
      </c>
      <c r="J42" s="275">
        <f>SUM(J38+J34+J30+J26+J22+J18+J14+J10)</f>
        <v>1421325</v>
      </c>
      <c r="K42" s="275">
        <f>SUM(K18)</f>
        <v>1723177</v>
      </c>
      <c r="L42" s="275">
        <f>SUM(L18+L10)</f>
        <v>1335242</v>
      </c>
      <c r="M42" s="275"/>
    </row>
    <row r="43" spans="1:13" ht="29.25" customHeight="1" thickBot="1" thickTop="1">
      <c r="A43" s="27"/>
      <c r="B43" s="267" t="s">
        <v>58</v>
      </c>
      <c r="C43" s="268"/>
      <c r="D43" s="268"/>
      <c r="E43" s="268"/>
      <c r="F43" s="268"/>
      <c r="G43" s="268"/>
      <c r="H43" s="275">
        <f>SUM(H19)</f>
        <v>0</v>
      </c>
      <c r="I43" s="275">
        <f>SUM(I19)</f>
        <v>0</v>
      </c>
      <c r="J43" s="275">
        <f>SUM(J19)</f>
        <v>0</v>
      </c>
      <c r="K43" s="275">
        <f>SUM(K19)</f>
        <v>0</v>
      </c>
      <c r="L43" s="275">
        <f>SUM(L19)</f>
        <v>0</v>
      </c>
      <c r="M43" s="275"/>
    </row>
    <row r="44" spans="1:13" ht="31.5" customHeight="1" thickBot="1" thickTop="1">
      <c r="A44" s="272"/>
      <c r="B44" s="363" t="s">
        <v>59</v>
      </c>
      <c r="C44" s="364"/>
      <c r="D44" s="364"/>
      <c r="E44" s="364"/>
      <c r="F44" s="364"/>
      <c r="G44" s="364"/>
      <c r="H44" s="275">
        <f>SUM(I44:M44)</f>
        <v>6186325</v>
      </c>
      <c r="I44" s="275">
        <f>SUM(I20+K13)</f>
        <v>7920</v>
      </c>
      <c r="J44" s="275">
        <f>SUM(J40+J36+J32+J28+J24+J20+J16+J12)</f>
        <v>1765965</v>
      </c>
      <c r="K44" s="275">
        <f>SUM(K20)</f>
        <v>2462978</v>
      </c>
      <c r="L44" s="275">
        <f>SUM(L20+L12)</f>
        <v>1949462</v>
      </c>
      <c r="M44" s="275"/>
    </row>
    <row r="45" spans="8:11" ht="16.5" thickTop="1">
      <c r="H45" s="23"/>
      <c r="I45" s="23"/>
      <c r="J45" s="23"/>
      <c r="K45" s="23"/>
    </row>
  </sheetData>
  <sheetProtection/>
  <mergeCells count="23">
    <mergeCell ref="D34:D35"/>
    <mergeCell ref="D38:D39"/>
    <mergeCell ref="D9:D12"/>
    <mergeCell ref="D18:D19"/>
    <mergeCell ref="D22:D23"/>
    <mergeCell ref="D26:D27"/>
    <mergeCell ref="D13:D16"/>
    <mergeCell ref="L6:M6"/>
    <mergeCell ref="F7:F8"/>
    <mergeCell ref="I7:I8"/>
    <mergeCell ref="E7:E8"/>
    <mergeCell ref="G7:H7"/>
    <mergeCell ref="D30:D31"/>
    <mergeCell ref="J1:K1"/>
    <mergeCell ref="K7:M7"/>
    <mergeCell ref="A5:M5"/>
    <mergeCell ref="A7:A8"/>
    <mergeCell ref="B7:B8"/>
    <mergeCell ref="C7:C8"/>
    <mergeCell ref="D7:D8"/>
    <mergeCell ref="J7:J8"/>
    <mergeCell ref="J2:M2"/>
    <mergeCell ref="J4:K4"/>
  </mergeCells>
  <printOptions/>
  <pageMargins left="0.5511811023622047" right="0" top="0.3937007874015748" bottom="0.7874015748031497" header="0.5905511811023623" footer="0.7086614173228347"/>
  <pageSetup horizontalDpi="600" verticalDpi="600" orientation="landscape" paperSize="9" scale="75" r:id="rId1"/>
  <headerFooter alignWithMargins="0">
    <oddFooter>&amp;CStrona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40"/>
  <sheetViews>
    <sheetView showGridLines="0" workbookViewId="0" topLeftCell="A30">
      <selection activeCell="J41" sqref="J41"/>
    </sheetView>
  </sheetViews>
  <sheetFormatPr defaultColWidth="9.00390625" defaultRowHeight="12.75"/>
  <cols>
    <col min="1" max="1" width="4.75390625" style="1" bestFit="1" customWidth="1"/>
    <col min="2" max="2" width="44.375" style="1" customWidth="1"/>
    <col min="3" max="3" width="16.00390625" style="1" customWidth="1"/>
    <col min="4" max="4" width="19.375" style="1" customWidth="1"/>
    <col min="5" max="16384" width="9.125" style="1" customWidth="1"/>
  </cols>
  <sheetData>
    <row r="1" spans="3:6" ht="15.75">
      <c r="C1" s="432" t="s">
        <v>422</v>
      </c>
      <c r="D1" s="432"/>
      <c r="E1" s="432"/>
      <c r="F1" s="432"/>
    </row>
    <row r="2" spans="3:6" ht="12.75">
      <c r="C2" s="432" t="s">
        <v>407</v>
      </c>
      <c r="D2" s="432"/>
      <c r="E2" s="432"/>
      <c r="F2" s="432"/>
    </row>
    <row r="3" spans="3:6" ht="12.75">
      <c r="C3" s="432" t="s">
        <v>246</v>
      </c>
      <c r="D3" s="432"/>
      <c r="E3" s="432"/>
      <c r="F3" s="432"/>
    </row>
    <row r="4" spans="3:6" ht="12.75">
      <c r="C4" s="432" t="s">
        <v>306</v>
      </c>
      <c r="D4" s="432"/>
      <c r="E4" s="432"/>
      <c r="F4" s="432"/>
    </row>
    <row r="6" spans="1:4" ht="15" customHeight="1">
      <c r="A6" s="435" t="s">
        <v>405</v>
      </c>
      <c r="B6" s="435"/>
      <c r="C6" s="435"/>
      <c r="D6" s="435"/>
    </row>
    <row r="7" ht="6.75" customHeight="1">
      <c r="A7" s="59"/>
    </row>
    <row r="8" ht="12.75">
      <c r="D8" s="40" t="s">
        <v>14</v>
      </c>
    </row>
    <row r="9" spans="1:4" ht="15" customHeight="1">
      <c r="A9" s="407" t="s">
        <v>17</v>
      </c>
      <c r="B9" s="407" t="s">
        <v>4</v>
      </c>
      <c r="C9" s="410" t="s">
        <v>151</v>
      </c>
      <c r="D9" s="410" t="s">
        <v>152</v>
      </c>
    </row>
    <row r="10" spans="1:4" ht="15" customHeight="1">
      <c r="A10" s="407"/>
      <c r="B10" s="407"/>
      <c r="C10" s="407"/>
      <c r="D10" s="410"/>
    </row>
    <row r="11" spans="1:4" ht="15.75" customHeight="1">
      <c r="A11" s="407"/>
      <c r="B11" s="407"/>
      <c r="C11" s="407"/>
      <c r="D11" s="410"/>
    </row>
    <row r="12" spans="1:4" s="61" customFormat="1" ht="15" customHeight="1">
      <c r="A12" s="60">
        <v>1</v>
      </c>
      <c r="B12" s="60">
        <v>2</v>
      </c>
      <c r="C12" s="60">
        <v>3</v>
      </c>
      <c r="D12" s="60">
        <v>4</v>
      </c>
    </row>
    <row r="13" spans="1:4" ht="23.25" customHeight="1">
      <c r="A13" s="434" t="s">
        <v>153</v>
      </c>
      <c r="B13" s="434"/>
      <c r="C13" s="62"/>
      <c r="D13" s="63">
        <f>SUM(D14:D27)</f>
        <v>6079490</v>
      </c>
    </row>
    <row r="14" spans="1:4" ht="18.75" customHeight="1">
      <c r="A14" s="64" t="s">
        <v>6</v>
      </c>
      <c r="B14" s="37" t="s">
        <v>154</v>
      </c>
      <c r="C14" s="64" t="s">
        <v>155</v>
      </c>
      <c r="D14" s="65"/>
    </row>
    <row r="15" spans="1:4" ht="18.75" customHeight="1">
      <c r="A15" s="66" t="s">
        <v>7</v>
      </c>
      <c r="B15" s="38" t="s">
        <v>156</v>
      </c>
      <c r="C15" s="66" t="s">
        <v>155</v>
      </c>
      <c r="D15" s="67">
        <v>179490</v>
      </c>
    </row>
    <row r="16" spans="1:4" ht="25.5">
      <c r="A16" s="66" t="s">
        <v>8</v>
      </c>
      <c r="B16" s="68" t="s">
        <v>157</v>
      </c>
      <c r="C16" s="66" t="s">
        <v>158</v>
      </c>
      <c r="D16" s="67"/>
    </row>
    <row r="17" spans="1:4" ht="18.75" customHeight="1">
      <c r="A17" s="66" t="s">
        <v>0</v>
      </c>
      <c r="B17" s="38" t="s">
        <v>159</v>
      </c>
      <c r="C17" s="66" t="s">
        <v>160</v>
      </c>
      <c r="D17" s="67"/>
    </row>
    <row r="18" spans="1:4" ht="18.75" customHeight="1">
      <c r="A18" s="66" t="s">
        <v>161</v>
      </c>
      <c r="B18" s="38" t="s">
        <v>162</v>
      </c>
      <c r="C18" s="66" t="s">
        <v>203</v>
      </c>
      <c r="D18" s="67"/>
    </row>
    <row r="19" spans="1:4" ht="18.75" customHeight="1">
      <c r="A19" s="66" t="s">
        <v>163</v>
      </c>
      <c r="B19" s="38" t="s">
        <v>164</v>
      </c>
      <c r="C19" s="66" t="s">
        <v>165</v>
      </c>
      <c r="D19" s="67"/>
    </row>
    <row r="20" spans="1:4" ht="18.75" customHeight="1">
      <c r="A20" s="66" t="s">
        <v>166</v>
      </c>
      <c r="B20" s="38" t="s">
        <v>167</v>
      </c>
      <c r="C20" s="66" t="s">
        <v>168</v>
      </c>
      <c r="D20" s="67"/>
    </row>
    <row r="21" spans="1:4" ht="44.25" customHeight="1">
      <c r="A21" s="66" t="s">
        <v>169</v>
      </c>
      <c r="B21" s="68" t="s">
        <v>170</v>
      </c>
      <c r="C21" s="66" t="s">
        <v>171</v>
      </c>
      <c r="D21" s="67"/>
    </row>
    <row r="22" spans="1:4" ht="18.75" customHeight="1">
      <c r="A22" s="66" t="s">
        <v>172</v>
      </c>
      <c r="B22" s="38" t="s">
        <v>173</v>
      </c>
      <c r="C22" s="66" t="s">
        <v>174</v>
      </c>
      <c r="D22" s="67"/>
    </row>
    <row r="23" spans="1:4" ht="18.75" customHeight="1">
      <c r="A23" s="66" t="s">
        <v>175</v>
      </c>
      <c r="B23" s="38" t="s">
        <v>176</v>
      </c>
      <c r="C23" s="66" t="s">
        <v>177</v>
      </c>
      <c r="D23" s="67"/>
    </row>
    <row r="24" spans="1:4" ht="18.75" customHeight="1">
      <c r="A24" s="66" t="s">
        <v>178</v>
      </c>
      <c r="B24" s="38" t="s">
        <v>179</v>
      </c>
      <c r="C24" s="66" t="s">
        <v>180</v>
      </c>
      <c r="D24" s="67">
        <v>5900000</v>
      </c>
    </row>
    <row r="25" spans="1:4" ht="18.75" customHeight="1">
      <c r="A25" s="66" t="s">
        <v>181</v>
      </c>
      <c r="B25" s="38" t="s">
        <v>182</v>
      </c>
      <c r="C25" s="66" t="s">
        <v>183</v>
      </c>
      <c r="D25" s="67"/>
    </row>
    <row r="26" spans="1:4" ht="18.75" customHeight="1">
      <c r="A26" s="66" t="s">
        <v>184</v>
      </c>
      <c r="B26" s="38" t="s">
        <v>185</v>
      </c>
      <c r="C26" s="66" t="s">
        <v>186</v>
      </c>
      <c r="D26" s="67"/>
    </row>
    <row r="27" spans="1:4" ht="18.75" customHeight="1">
      <c r="A27" s="69" t="s">
        <v>187</v>
      </c>
      <c r="B27" s="39" t="s">
        <v>188</v>
      </c>
      <c r="C27" s="69" t="s">
        <v>189</v>
      </c>
      <c r="D27" s="70"/>
    </row>
    <row r="28" spans="1:4" ht="25.5" customHeight="1">
      <c r="A28" s="434" t="s">
        <v>190</v>
      </c>
      <c r="B28" s="434"/>
      <c r="C28" s="62"/>
      <c r="D28" s="63">
        <f>SUM(D29:D30)</f>
        <v>3086290</v>
      </c>
    </row>
    <row r="29" spans="1:4" ht="18.75" customHeight="1">
      <c r="A29" s="64" t="s">
        <v>6</v>
      </c>
      <c r="B29" s="37" t="s">
        <v>191</v>
      </c>
      <c r="C29" s="64" t="s">
        <v>192</v>
      </c>
      <c r="D29" s="65">
        <v>2912290</v>
      </c>
    </row>
    <row r="30" spans="1:4" ht="18.75" customHeight="1">
      <c r="A30" s="66" t="s">
        <v>7</v>
      </c>
      <c r="B30" s="38" t="s">
        <v>193</v>
      </c>
      <c r="C30" s="66" t="s">
        <v>192</v>
      </c>
      <c r="D30" s="67">
        <v>174000</v>
      </c>
    </row>
    <row r="31" spans="1:4" ht="38.25">
      <c r="A31" s="66" t="s">
        <v>8</v>
      </c>
      <c r="B31" s="68" t="s">
        <v>194</v>
      </c>
      <c r="C31" s="66" t="s">
        <v>195</v>
      </c>
      <c r="D31" s="67"/>
    </row>
    <row r="32" spans="1:4" ht="18.75" customHeight="1">
      <c r="A32" s="66" t="s">
        <v>0</v>
      </c>
      <c r="B32" s="38" t="s">
        <v>123</v>
      </c>
      <c r="C32" s="66" t="s">
        <v>196</v>
      </c>
      <c r="D32" s="67"/>
    </row>
    <row r="33" spans="1:4" ht="18.75" customHeight="1">
      <c r="A33" s="66" t="s">
        <v>161</v>
      </c>
      <c r="B33" s="38" t="s">
        <v>197</v>
      </c>
      <c r="C33" s="66" t="s">
        <v>189</v>
      </c>
      <c r="D33" s="67"/>
    </row>
    <row r="34" spans="1:4" ht="18.75" customHeight="1">
      <c r="A34" s="66" t="s">
        <v>175</v>
      </c>
      <c r="B34" s="38" t="s">
        <v>125</v>
      </c>
      <c r="C34" s="66" t="s">
        <v>198</v>
      </c>
      <c r="D34" s="67"/>
    </row>
    <row r="35" spans="1:4" ht="18.75" customHeight="1">
      <c r="A35" s="66" t="s">
        <v>178</v>
      </c>
      <c r="B35" s="38" t="s">
        <v>199</v>
      </c>
      <c r="C35" s="66" t="s">
        <v>200</v>
      </c>
      <c r="D35" s="67"/>
    </row>
    <row r="36" spans="1:4" ht="18.75" customHeight="1">
      <c r="A36" s="69" t="s">
        <v>181</v>
      </c>
      <c r="B36" s="39" t="s">
        <v>201</v>
      </c>
      <c r="C36" s="69" t="s">
        <v>202</v>
      </c>
      <c r="D36" s="70"/>
    </row>
    <row r="37" spans="1:4" ht="7.5" customHeight="1">
      <c r="A37" s="71"/>
      <c r="B37" s="3"/>
      <c r="C37" s="3"/>
      <c r="D37" s="3"/>
    </row>
    <row r="38" spans="1:6" ht="12.75">
      <c r="A38" s="72"/>
      <c r="B38" s="73"/>
      <c r="C38" s="73"/>
      <c r="D38" s="73"/>
      <c r="E38" s="41"/>
      <c r="F38" s="41"/>
    </row>
    <row r="39" spans="1:6" ht="12.75">
      <c r="A39" s="433" t="s">
        <v>436</v>
      </c>
      <c r="B39" s="433"/>
      <c r="C39" s="433"/>
      <c r="D39" s="433"/>
      <c r="E39" s="433"/>
      <c r="F39" s="433"/>
    </row>
    <row r="40" spans="1:6" ht="22.5" customHeight="1">
      <c r="A40" s="433"/>
      <c r="B40" s="433"/>
      <c r="C40" s="433"/>
      <c r="D40" s="433"/>
      <c r="E40" s="433"/>
      <c r="F40" s="433"/>
    </row>
  </sheetData>
  <sheetProtection/>
  <mergeCells count="12">
    <mergeCell ref="A39:F40"/>
    <mergeCell ref="A13:B13"/>
    <mergeCell ref="A28:B28"/>
    <mergeCell ref="A6:D6"/>
    <mergeCell ref="A9:A11"/>
    <mergeCell ref="C9:C11"/>
    <mergeCell ref="B9:B11"/>
    <mergeCell ref="D9:D11"/>
    <mergeCell ref="C1:F1"/>
    <mergeCell ref="C2:F2"/>
    <mergeCell ref="C3:F3"/>
    <mergeCell ref="C4:F4"/>
  </mergeCells>
  <printOptions horizontalCentered="1"/>
  <pageMargins left="0.984251968503937" right="0.3937007874015748" top="0.6299212598425197" bottom="0.5905511811023623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N15"/>
  <sheetViews>
    <sheetView defaultGridColor="0" zoomScalePageLayoutView="0" colorId="8" workbookViewId="0" topLeftCell="A1">
      <selection activeCell="L9" sqref="L9"/>
    </sheetView>
  </sheetViews>
  <sheetFormatPr defaultColWidth="9.00390625" defaultRowHeight="12.75"/>
  <cols>
    <col min="1" max="1" width="6.875" style="1" customWidth="1"/>
    <col min="2" max="2" width="12.125" style="1" customWidth="1"/>
    <col min="3" max="3" width="9.00390625" style="1" customWidth="1"/>
    <col min="4" max="4" width="16.00390625" style="1" customWidth="1"/>
    <col min="5" max="5" width="16.25390625" style="1" customWidth="1"/>
    <col min="6" max="6" width="16.125" style="1" customWidth="1"/>
    <col min="7" max="7" width="17.125" style="0" customWidth="1"/>
    <col min="8" max="8" width="15.75390625" style="0" customWidth="1"/>
    <col min="9" max="9" width="13.375" style="0" customWidth="1"/>
    <col min="10" max="10" width="15.875" style="0" customWidth="1"/>
    <col min="14" max="14" width="11.75390625" style="0" bestFit="1" customWidth="1"/>
  </cols>
  <sheetData>
    <row r="2" spans="8:12" ht="15.75">
      <c r="H2" s="432" t="s">
        <v>423</v>
      </c>
      <c r="I2" s="432"/>
      <c r="J2" s="432"/>
      <c r="K2" s="432"/>
      <c r="L2" s="432"/>
    </row>
    <row r="3" spans="8:12" ht="12.75">
      <c r="H3" s="432" t="s">
        <v>406</v>
      </c>
      <c r="I3" s="432"/>
      <c r="J3" s="432"/>
      <c r="K3" s="432"/>
      <c r="L3" s="432"/>
    </row>
    <row r="4" spans="8:12" ht="12.75">
      <c r="H4" s="432" t="s">
        <v>246</v>
      </c>
      <c r="I4" s="432"/>
      <c r="J4" s="432"/>
      <c r="K4" s="432"/>
      <c r="L4" s="432"/>
    </row>
    <row r="5" spans="8:12" ht="12.75">
      <c r="H5" s="432" t="s">
        <v>403</v>
      </c>
      <c r="I5" s="432"/>
      <c r="J5" s="432"/>
      <c r="K5" s="432"/>
      <c r="L5" s="432"/>
    </row>
    <row r="6" spans="1:10" ht="57.75" customHeight="1">
      <c r="A6" s="403" t="s">
        <v>404</v>
      </c>
      <c r="B6" s="403"/>
      <c r="C6" s="403"/>
      <c r="D6" s="403"/>
      <c r="E6" s="403"/>
      <c r="F6" s="403"/>
      <c r="G6" s="403"/>
      <c r="H6" s="403"/>
      <c r="I6" s="403"/>
      <c r="J6" s="403"/>
    </row>
    <row r="7" spans="1:10" s="2" customFormat="1" ht="20.25" customHeight="1">
      <c r="A7" s="407" t="s">
        <v>1</v>
      </c>
      <c r="B7" s="439" t="s">
        <v>2</v>
      </c>
      <c r="C7" s="439" t="s">
        <v>3</v>
      </c>
      <c r="D7" s="410" t="s">
        <v>35</v>
      </c>
      <c r="E7" s="410" t="s">
        <v>34</v>
      </c>
      <c r="F7" s="410" t="s">
        <v>27</v>
      </c>
      <c r="G7" s="410"/>
      <c r="H7" s="410"/>
      <c r="I7" s="410"/>
      <c r="J7" s="410"/>
    </row>
    <row r="8" spans="1:10" s="2" customFormat="1" ht="20.25" customHeight="1">
      <c r="A8" s="407"/>
      <c r="B8" s="440"/>
      <c r="C8" s="440"/>
      <c r="D8" s="407"/>
      <c r="E8" s="410"/>
      <c r="F8" s="410" t="s">
        <v>32</v>
      </c>
      <c r="G8" s="410" t="s">
        <v>5</v>
      </c>
      <c r="H8" s="410"/>
      <c r="I8" s="410"/>
      <c r="J8" s="410" t="s">
        <v>33</v>
      </c>
    </row>
    <row r="9" spans="1:10" s="2" customFormat="1" ht="65.25" customHeight="1">
      <c r="A9" s="407"/>
      <c r="B9" s="441"/>
      <c r="C9" s="441"/>
      <c r="D9" s="407"/>
      <c r="E9" s="410"/>
      <c r="F9" s="410"/>
      <c r="G9" s="5" t="s">
        <v>71</v>
      </c>
      <c r="H9" s="5" t="s">
        <v>31</v>
      </c>
      <c r="I9" s="5" t="s">
        <v>72</v>
      </c>
      <c r="J9" s="410"/>
    </row>
    <row r="10" spans="1:10" ht="9" customHeight="1">
      <c r="A10" s="6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  <c r="G10" s="6">
        <v>7</v>
      </c>
      <c r="H10" s="6">
        <v>8</v>
      </c>
      <c r="I10" s="6">
        <v>9</v>
      </c>
      <c r="J10" s="6">
        <v>10</v>
      </c>
    </row>
    <row r="11" spans="1:14" ht="32.25" customHeight="1">
      <c r="A11" s="149">
        <v>750</v>
      </c>
      <c r="B11" s="159">
        <v>75011</v>
      </c>
      <c r="C11" s="159">
        <v>2010</v>
      </c>
      <c r="D11" s="196">
        <v>74057</v>
      </c>
      <c r="E11" s="196">
        <v>74057</v>
      </c>
      <c r="F11" s="196">
        <v>74057</v>
      </c>
      <c r="G11" s="197">
        <v>74057</v>
      </c>
      <c r="H11" s="197"/>
      <c r="I11" s="197"/>
      <c r="J11" s="193"/>
      <c r="N11" s="170"/>
    </row>
    <row r="12" spans="1:10" ht="30" customHeight="1">
      <c r="A12" s="149"/>
      <c r="B12" s="159">
        <v>75101</v>
      </c>
      <c r="C12" s="159">
        <v>2010</v>
      </c>
      <c r="D12" s="196">
        <v>1912</v>
      </c>
      <c r="E12" s="196">
        <v>1912</v>
      </c>
      <c r="F12" s="196">
        <v>1912</v>
      </c>
      <c r="G12" s="197">
        <v>1912</v>
      </c>
      <c r="H12" s="197"/>
      <c r="I12" s="197"/>
      <c r="J12" s="193"/>
    </row>
    <row r="13" spans="1:10" ht="32.25" customHeight="1">
      <c r="A13" s="149">
        <v>852</v>
      </c>
      <c r="B13" s="159">
        <v>85203</v>
      </c>
      <c r="C13" s="159">
        <v>2010</v>
      </c>
      <c r="D13" s="196">
        <v>270000</v>
      </c>
      <c r="E13" s="196">
        <v>270000</v>
      </c>
      <c r="F13" s="196">
        <v>270000</v>
      </c>
      <c r="G13" s="197">
        <v>242500</v>
      </c>
      <c r="H13" s="197"/>
      <c r="I13" s="197">
        <v>27500</v>
      </c>
      <c r="J13" s="193"/>
    </row>
    <row r="14" spans="1:10" ht="33.75" customHeight="1">
      <c r="A14" s="149"/>
      <c r="B14" s="159">
        <v>85212</v>
      </c>
      <c r="C14" s="159">
        <v>2010</v>
      </c>
      <c r="D14" s="196">
        <v>3954647</v>
      </c>
      <c r="E14" s="196">
        <v>3954647</v>
      </c>
      <c r="F14" s="196">
        <v>3954647</v>
      </c>
      <c r="G14" s="197">
        <v>146100</v>
      </c>
      <c r="H14" s="197"/>
      <c r="I14" s="197">
        <v>3808547</v>
      </c>
      <c r="J14" s="193"/>
    </row>
    <row r="15" spans="1:10" ht="30" customHeight="1">
      <c r="A15" s="436" t="s">
        <v>267</v>
      </c>
      <c r="B15" s="437"/>
      <c r="C15" s="438"/>
      <c r="D15" s="198">
        <f>SUM(D11:D14)</f>
        <v>4300616</v>
      </c>
      <c r="E15" s="198">
        <f>SUM(E11:E14)</f>
        <v>4300616</v>
      </c>
      <c r="F15" s="198">
        <f>SUM(F11:F14)</f>
        <v>4300616</v>
      </c>
      <c r="G15" s="198">
        <f>SUM(G11:G14)</f>
        <v>464569</v>
      </c>
      <c r="H15" s="198"/>
      <c r="I15" s="198">
        <f>SUM(I11:I14)</f>
        <v>3836047</v>
      </c>
      <c r="J15" s="166"/>
    </row>
  </sheetData>
  <sheetProtection/>
  <mergeCells count="15">
    <mergeCell ref="D7:D9"/>
    <mergeCell ref="E7:E9"/>
    <mergeCell ref="A7:A9"/>
    <mergeCell ref="B7:B9"/>
    <mergeCell ref="C7:C9"/>
    <mergeCell ref="A15:C15"/>
    <mergeCell ref="H2:L2"/>
    <mergeCell ref="H3:L3"/>
    <mergeCell ref="H4:L4"/>
    <mergeCell ref="H5:L5"/>
    <mergeCell ref="G8:I8"/>
    <mergeCell ref="J8:J9"/>
    <mergeCell ref="F7:J7"/>
    <mergeCell ref="A6:J6"/>
    <mergeCell ref="F8:F9"/>
  </mergeCells>
  <printOptions horizontalCentered="1"/>
  <pageMargins left="0.5511811023622047" right="0.15748031496062992" top="0.7874015748031497" bottom="0.3937007874015748" header="0.5118110236220472" footer="0.511811023622047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M10" sqref="M10"/>
    </sheetView>
  </sheetViews>
  <sheetFormatPr defaultColWidth="9.00390625" defaultRowHeight="12.75"/>
  <cols>
    <col min="4" max="4" width="11.625" style="0" customWidth="1"/>
    <col min="5" max="5" width="13.375" style="0" customWidth="1"/>
    <col min="6" max="6" width="12.625" style="0" customWidth="1"/>
    <col min="7" max="7" width="13.375" style="0" customWidth="1"/>
    <col min="9" max="9" width="14.375" style="0" customWidth="1"/>
    <col min="10" max="10" width="15.375" style="0" customWidth="1"/>
  </cols>
  <sheetData>
    <row r="1" spans="1:6" ht="12.75">
      <c r="A1" s="1"/>
      <c r="B1" s="1"/>
      <c r="C1" s="1"/>
      <c r="D1" s="1"/>
      <c r="E1" s="1"/>
      <c r="F1" s="1"/>
    </row>
    <row r="2" spans="1:12" ht="15.75">
      <c r="A2" s="1"/>
      <c r="B2" s="1"/>
      <c r="C2" s="1"/>
      <c r="D2" s="1"/>
      <c r="E2" s="1"/>
      <c r="F2" s="1"/>
      <c r="H2" s="432" t="s">
        <v>424</v>
      </c>
      <c r="I2" s="432"/>
      <c r="J2" s="432"/>
      <c r="K2" s="432"/>
      <c r="L2" s="432"/>
    </row>
    <row r="3" spans="1:12" ht="12.75">
      <c r="A3" s="1"/>
      <c r="B3" s="1"/>
      <c r="C3" s="1"/>
      <c r="D3" s="1"/>
      <c r="E3" s="1"/>
      <c r="F3" s="1"/>
      <c r="H3" s="432" t="s">
        <v>322</v>
      </c>
      <c r="I3" s="432"/>
      <c r="J3" s="432"/>
      <c r="K3" s="432"/>
      <c r="L3" s="432"/>
    </row>
    <row r="4" spans="1:12" ht="12.75">
      <c r="A4" s="1"/>
      <c r="B4" s="1"/>
      <c r="C4" s="1"/>
      <c r="D4" s="1"/>
      <c r="E4" s="1"/>
      <c r="F4" s="1"/>
      <c r="H4" s="432" t="s">
        <v>246</v>
      </c>
      <c r="I4" s="432"/>
      <c r="J4" s="432"/>
      <c r="K4" s="432"/>
      <c r="L4" s="432"/>
    </row>
    <row r="5" spans="1:12" ht="12.75">
      <c r="A5" s="1"/>
      <c r="B5" s="1"/>
      <c r="C5" s="1"/>
      <c r="D5" s="1"/>
      <c r="E5" s="1"/>
      <c r="F5" s="1"/>
      <c r="H5" s="432" t="s">
        <v>306</v>
      </c>
      <c r="I5" s="432"/>
      <c r="J5" s="432"/>
      <c r="K5" s="432"/>
      <c r="L5" s="432"/>
    </row>
    <row r="6" spans="1:10" ht="33.75" customHeight="1">
      <c r="A6" s="403" t="s">
        <v>307</v>
      </c>
      <c r="B6" s="403"/>
      <c r="C6" s="403"/>
      <c r="D6" s="403"/>
      <c r="E6" s="403"/>
      <c r="F6" s="403"/>
      <c r="G6" s="403"/>
      <c r="H6" s="403"/>
      <c r="I6" s="403"/>
      <c r="J6" s="403"/>
    </row>
    <row r="7" spans="1:10" ht="12.75">
      <c r="A7" s="1"/>
      <c r="B7" s="1"/>
      <c r="C7" s="1"/>
      <c r="D7" s="1"/>
      <c r="E7" s="1"/>
      <c r="F7" s="1"/>
      <c r="J7" s="4" t="s">
        <v>14</v>
      </c>
    </row>
    <row r="8" spans="1:12" ht="12.75">
      <c r="A8" s="407" t="s">
        <v>1</v>
      </c>
      <c r="B8" s="439" t="s">
        <v>2</v>
      </c>
      <c r="C8" s="439" t="s">
        <v>3</v>
      </c>
      <c r="D8" s="410" t="s">
        <v>35</v>
      </c>
      <c r="E8" s="410" t="s">
        <v>34</v>
      </c>
      <c r="F8" s="410" t="s">
        <v>27</v>
      </c>
      <c r="G8" s="410"/>
      <c r="H8" s="410"/>
      <c r="I8" s="410"/>
      <c r="J8" s="410"/>
      <c r="K8" s="2"/>
      <c r="L8" s="2"/>
    </row>
    <row r="9" spans="1:12" ht="12.75">
      <c r="A9" s="407"/>
      <c r="B9" s="440"/>
      <c r="C9" s="440"/>
      <c r="D9" s="407"/>
      <c r="E9" s="410"/>
      <c r="F9" s="410" t="s">
        <v>32</v>
      </c>
      <c r="G9" s="410" t="s">
        <v>5</v>
      </c>
      <c r="H9" s="410"/>
      <c r="I9" s="410"/>
      <c r="J9" s="410" t="s">
        <v>33</v>
      </c>
      <c r="K9" s="2"/>
      <c r="L9" s="2"/>
    </row>
    <row r="10" spans="1:12" ht="36">
      <c r="A10" s="407"/>
      <c r="B10" s="441"/>
      <c r="C10" s="441"/>
      <c r="D10" s="407"/>
      <c r="E10" s="410"/>
      <c r="F10" s="410"/>
      <c r="G10" s="113" t="s">
        <v>71</v>
      </c>
      <c r="H10" s="5" t="s">
        <v>31</v>
      </c>
      <c r="I10" s="5" t="s">
        <v>72</v>
      </c>
      <c r="J10" s="410"/>
      <c r="K10" s="2"/>
      <c r="L10" s="2"/>
    </row>
    <row r="11" spans="1:10" ht="12.75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  <c r="I11" s="6">
        <v>9</v>
      </c>
      <c r="J11" s="6">
        <v>10</v>
      </c>
    </row>
    <row r="12" spans="1:10" ht="33.75" customHeight="1">
      <c r="A12" s="149">
        <v>710</v>
      </c>
      <c r="B12" s="159">
        <v>71035</v>
      </c>
      <c r="C12" s="159">
        <v>2020</v>
      </c>
      <c r="D12" s="160">
        <v>2000</v>
      </c>
      <c r="E12" s="160">
        <v>2000</v>
      </c>
      <c r="F12" s="160">
        <v>2000</v>
      </c>
      <c r="G12" s="161"/>
      <c r="H12" s="161"/>
      <c r="I12" s="161">
        <v>2000</v>
      </c>
      <c r="J12" s="162"/>
    </row>
    <row r="13" spans="1:10" ht="15.75">
      <c r="A13" s="149"/>
      <c r="B13" s="159"/>
      <c r="C13" s="159"/>
      <c r="D13" s="160"/>
      <c r="E13" s="160"/>
      <c r="F13" s="160"/>
      <c r="G13" s="161"/>
      <c r="H13" s="161"/>
      <c r="I13" s="161"/>
      <c r="J13" s="162"/>
    </row>
    <row r="14" spans="1:10" ht="15.75">
      <c r="A14" s="149"/>
      <c r="B14" s="159"/>
      <c r="C14" s="159"/>
      <c r="D14" s="160"/>
      <c r="E14" s="160"/>
      <c r="F14" s="160"/>
      <c r="G14" s="161"/>
      <c r="H14" s="161"/>
      <c r="I14" s="161"/>
      <c r="J14" s="162"/>
    </row>
    <row r="15" spans="1:10" ht="15.75">
      <c r="A15" s="149"/>
      <c r="B15" s="159"/>
      <c r="C15" s="159"/>
      <c r="D15" s="160"/>
      <c r="E15" s="160"/>
      <c r="F15" s="160"/>
      <c r="G15" s="161"/>
      <c r="H15" s="161"/>
      <c r="I15" s="161"/>
      <c r="J15" s="162"/>
    </row>
    <row r="16" spans="1:10" ht="15.75">
      <c r="A16" s="149"/>
      <c r="B16" s="159"/>
      <c r="C16" s="159"/>
      <c r="D16" s="160"/>
      <c r="E16" s="160"/>
      <c r="F16" s="160"/>
      <c r="G16" s="161"/>
      <c r="H16" s="161"/>
      <c r="I16" s="161"/>
      <c r="J16" s="162"/>
    </row>
    <row r="17" spans="1:10" ht="15.75">
      <c r="A17" s="149"/>
      <c r="B17" s="159"/>
      <c r="C17" s="159"/>
      <c r="D17" s="160"/>
      <c r="E17" s="160"/>
      <c r="F17" s="160"/>
      <c r="G17" s="163"/>
      <c r="H17" s="163"/>
      <c r="I17" s="163"/>
      <c r="J17" s="164"/>
    </row>
    <row r="18" spans="1:10" ht="27.75" customHeight="1">
      <c r="A18" s="442" t="s">
        <v>39</v>
      </c>
      <c r="B18" s="442"/>
      <c r="C18" s="442"/>
      <c r="D18" s="442"/>
      <c r="E18" s="165">
        <f>SUM(E12:E17)</f>
        <v>2000</v>
      </c>
      <c r="F18" s="165">
        <f>SUM(F12:F17)</f>
        <v>2000</v>
      </c>
      <c r="G18" s="165">
        <f>SUM(G12:G17)</f>
        <v>0</v>
      </c>
      <c r="H18" s="166"/>
      <c r="I18" s="165">
        <f>SUM(I12:I17)</f>
        <v>2000</v>
      </c>
      <c r="J18" s="166"/>
    </row>
  </sheetData>
  <sheetProtection/>
  <mergeCells count="15">
    <mergeCell ref="H2:L2"/>
    <mergeCell ref="H3:L3"/>
    <mergeCell ref="H4:L4"/>
    <mergeCell ref="H5:L5"/>
    <mergeCell ref="A6:J6"/>
    <mergeCell ref="A8:A10"/>
    <mergeCell ref="B8:B10"/>
    <mergeCell ref="C8:C10"/>
    <mergeCell ref="D8:D10"/>
    <mergeCell ref="E8:E10"/>
    <mergeCell ref="F8:J8"/>
    <mergeCell ref="F9:F10"/>
    <mergeCell ref="G9:I9"/>
    <mergeCell ref="J9:J10"/>
    <mergeCell ref="A18:D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Irena Słomka</cp:lastModifiedBy>
  <cp:lastPrinted>2009-11-16T07:19:31Z</cp:lastPrinted>
  <dcterms:created xsi:type="dcterms:W3CDTF">1998-12-09T13:02:10Z</dcterms:created>
  <dcterms:modified xsi:type="dcterms:W3CDTF">2009-11-16T08:04:53Z</dcterms:modified>
  <cp:category/>
  <cp:version/>
  <cp:contentType/>
  <cp:contentStatus/>
</cp:coreProperties>
</file>