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firstSheet="3" activeTab="7"/>
  </bookViews>
  <sheets>
    <sheet name="Dane" sheetId="1" r:id="rId1"/>
    <sheet name="Załącznik Nr 7" sheetId="2" r:id="rId2"/>
    <sheet name="Załacznik Nr 6" sheetId="3" r:id="rId3"/>
    <sheet name="Arkusz1" sheetId="4" r:id="rId4"/>
    <sheet name="Załacznik Nr 5" sheetId="5" r:id="rId5"/>
    <sheet name="Załącznik Nr 4" sheetId="6" r:id="rId6"/>
    <sheet name="Załącznik Nr 1" sheetId="7" r:id="rId7"/>
    <sheet name="Załacznik Nr 2" sheetId="8" r:id="rId8"/>
    <sheet name="Załącznik Nr3 " sheetId="9" r:id="rId9"/>
  </sheets>
  <definedNames/>
  <calcPr fullCalcOnLoad="1"/>
</workbook>
</file>

<file path=xl/sharedStrings.xml><?xml version="1.0" encoding="utf-8"?>
<sst xmlns="http://schemas.openxmlformats.org/spreadsheetml/2006/main" count="313" uniqueCount="169">
  <si>
    <t>Załącznik Nr 1</t>
  </si>
  <si>
    <t>Dochody budżetu gminy</t>
  </si>
  <si>
    <t>na 2003 rok</t>
  </si>
  <si>
    <t>Klasyfikacja budżetowa</t>
  </si>
  <si>
    <t>Wyszczególnienie</t>
  </si>
  <si>
    <t>Dział</t>
  </si>
  <si>
    <t>DOCHODY OGÓŁEM</t>
  </si>
  <si>
    <t>Załącznik Nr 2</t>
  </si>
  <si>
    <t>Wydatki budżetu gminy</t>
  </si>
  <si>
    <t>WYDATKI OGÓŁEM</t>
  </si>
  <si>
    <t>Plan po zmianach na 2003 rok</t>
  </si>
  <si>
    <t>§</t>
  </si>
  <si>
    <t>Rozdział</t>
  </si>
  <si>
    <t>Aktualny plan na 2003 rok</t>
  </si>
  <si>
    <t>zmniejszenia</t>
  </si>
  <si>
    <t>zwiększenia</t>
  </si>
  <si>
    <t>kod</t>
  </si>
  <si>
    <t>paragrafy 3 znakowe do końca grudnia 2003</t>
  </si>
  <si>
    <t>B</t>
  </si>
  <si>
    <t>010</t>
  </si>
  <si>
    <t>084</t>
  </si>
  <si>
    <t>Załącznik Nr 3</t>
  </si>
  <si>
    <t>Rady Miejskiej w Sulejowie</t>
  </si>
  <si>
    <t>Zrównoważenie budżetu gminy</t>
  </si>
  <si>
    <t>L.p.</t>
  </si>
  <si>
    <t>Kwota</t>
  </si>
  <si>
    <t>Dochody budżetowe (załącznik Nr 1)</t>
  </si>
  <si>
    <t>Nadwyżka z lat ubiegłych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</si>
  <si>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</si>
  <si>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</si>
  <si>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</si>
  <si>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</si>
  <si>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</si>
  <si>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</si>
  <si>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</si>
  <si>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Załącznik Nr 5</t>
  </si>
  <si>
    <t>Plan dotacji budżetu oraz wpłat</t>
  </si>
  <si>
    <t xml:space="preserve">do budżetu gminnych jednostek organizacyjnych </t>
  </si>
  <si>
    <r>
      <t xml:space="preserve">Nazwa jednostki      </t>
    </r>
    <r>
      <rPr>
        <sz val="10"/>
        <rFont val="Arial CE"/>
        <family val="0"/>
      </rPr>
      <t>(forma organizacyjna)</t>
    </r>
  </si>
  <si>
    <t>Kwota dotacji</t>
  </si>
  <si>
    <t>Wpłaty do budżetu</t>
  </si>
  <si>
    <t>środków obrotowych</t>
  </si>
  <si>
    <t>z zysku</t>
  </si>
  <si>
    <t>Ogółem</t>
  </si>
  <si>
    <t>1.</t>
  </si>
  <si>
    <t>Miejski Zakład Komunalny    zakład budżetowy</t>
  </si>
  <si>
    <t>Plan nakładów na inwestycje w 2003 roku</t>
  </si>
  <si>
    <t>Nazwa zadania</t>
  </si>
  <si>
    <t>Rok rozpoczęcia</t>
  </si>
  <si>
    <t>Wielkość nakładów zrealizowanych w 2002 roku</t>
  </si>
  <si>
    <t>Nakłady planowane na lata 2003-2004</t>
  </si>
  <si>
    <t>Dotacje z budżetu gminy</t>
  </si>
  <si>
    <t>Limit dotacji na lata 2004-2005</t>
  </si>
  <si>
    <t>Środki ludności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</si>
  <si>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</si>
  <si>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</si>
  <si>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</si>
  <si>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</si>
  <si>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</si>
  <si>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</si>
  <si>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modernizacja ulicy Rolniczej w Przygłowie</t>
  </si>
  <si>
    <t>2002 - 2003</t>
  </si>
  <si>
    <t>PRDM Piotrków Trybunalski</t>
  </si>
  <si>
    <t>modernizacja ulicy Orzechowej w Poniatowie</t>
  </si>
  <si>
    <t>PRD "PEUK" S.A.  Piotrków Tryb.</t>
  </si>
  <si>
    <t>modernizacja ulicy Kopalnia Dolna w Sulejowie</t>
  </si>
  <si>
    <t>DROMO Końskie</t>
  </si>
  <si>
    <t>rozbudowa programu księgowego i sieci komputerowej, zakup komputerów, centrali telefonicznej</t>
  </si>
  <si>
    <t>zakup patelni dla świetlicy szkolnej w Przygłowie</t>
  </si>
  <si>
    <t>zakup wyparzaczki dla świetlicy szkolnej w Uszczynie</t>
  </si>
  <si>
    <t>zakup wyparzaczki dla przedszkola w Sulejowie</t>
  </si>
  <si>
    <t>modernizacja oświetlenia ulicznego  ulica Dobra Woda w Sulejowie</t>
  </si>
  <si>
    <t>modernizacja układów pomiarowych i ich wyniesienie poza układ Zakładu Energetycznego</t>
  </si>
  <si>
    <t>Razem - wydatki na zadania inwestycyjne wieloletnie</t>
  </si>
  <si>
    <t>2003 - 2004</t>
  </si>
  <si>
    <t>2002 - 2004</t>
  </si>
  <si>
    <t>drugi etap budowy Szkoły Podstawowej i Gimnazjum w Przygłowie</t>
  </si>
  <si>
    <t>Firma ARBUD Piotrków Tryb.</t>
  </si>
  <si>
    <t>w tym: 22.500 zł to kwota umorzonej pożyczki z WFOŚiGW w Łodzi</t>
  </si>
  <si>
    <t>budowa sieci wodociągowej w Sulejowie ulica Podkurnędz</t>
  </si>
  <si>
    <t>budowa sieci wodociągowej w Sulejowie ulica Polna</t>
  </si>
  <si>
    <t>budowa sieci wodociągowej w Podklasztorzu ulica Wypoczynkowa, Letniskowa i Wycieczkowa</t>
  </si>
  <si>
    <t>Załącznik Nr 6</t>
  </si>
  <si>
    <t>Przychody</t>
  </si>
  <si>
    <t>Miejski Zakład Komunalny</t>
  </si>
  <si>
    <t>stan środków pieniężnych na 1.01.2003 r.</t>
  </si>
  <si>
    <t xml:space="preserve">Ogółem </t>
  </si>
  <si>
    <t>Wydatki</t>
  </si>
  <si>
    <t>stan środków pieniężnych na 31.12.2003 r.</t>
  </si>
  <si>
    <t>083</t>
  </si>
  <si>
    <t>wpływy z usług</t>
  </si>
  <si>
    <t>zakup energii</t>
  </si>
  <si>
    <t>zakup pozostałych usług</t>
  </si>
  <si>
    <t>odpisy na zakładowy fundusz świadczeń socjalnych</t>
  </si>
  <si>
    <t>Gospodarka Komunalna i Ochrona Środowiska</t>
  </si>
  <si>
    <t>Zakłady Gospodarki Komunalnej</t>
  </si>
  <si>
    <t>wpływy ze sprzedaży wyrobów i składników majątkowych</t>
  </si>
  <si>
    <t>092</t>
  </si>
  <si>
    <t>Pozostałe odsetki</t>
  </si>
  <si>
    <t>dotacja podmiotowa z budżetu</t>
  </si>
  <si>
    <t xml:space="preserve">nagrody i wydatki osobowe nie zaliczane do wynagrodzeń </t>
  </si>
  <si>
    <t>wynagrodzenia osobowe pracowników</t>
  </si>
  <si>
    <t>dodatkowe wynagrodzenia roczne</t>
  </si>
  <si>
    <t>zakup materiałów i wyposażenia</t>
  </si>
  <si>
    <t>zakup usług remontowych</t>
  </si>
  <si>
    <t>podróże służbowe krajowe</t>
  </si>
  <si>
    <t>różne opłaty i składki</t>
  </si>
  <si>
    <t>podatek od nieruchomości</t>
  </si>
  <si>
    <t>wydatki na zakupy inwestycyjne zakładów budżetowych</t>
  </si>
  <si>
    <t>ostatni etap modernizacji ulicy Rolniczej w Przygłowie</t>
  </si>
  <si>
    <t xml:space="preserve">zakup samochodu dostawczego dla Urzędu Miejskiego </t>
  </si>
  <si>
    <t>zakup wyparzaczki dla świetlicy szkolnej w Sulejowie</t>
  </si>
  <si>
    <t>Zakup samochodu śmieciarki do wywozu nieczystości stałych</t>
  </si>
  <si>
    <t>Inne - GFOŚiGWodnej</t>
  </si>
  <si>
    <t>zakup pieca do ogrzewania pomieszczeń budynku biblioteki</t>
  </si>
  <si>
    <t>modernizacja serwera głównego Urzędu Miejskiego</t>
  </si>
  <si>
    <t>składki na ubezpieczenia społeczne</t>
  </si>
  <si>
    <t>składki na fundusz pracy</t>
  </si>
  <si>
    <t>zakup stanowisk komputerowych dla Centrum Informacji Turystycznej</t>
  </si>
  <si>
    <t>modernizacja oświetlenia ulicznego nie będącego w zarządzie gminy na terenie wsi Biała, Kłudzice i Łęczno</t>
  </si>
  <si>
    <t>infrastruktura wodociągowa wsi - Barkowice ul. Cisowa, Cyprysowa i Malinowa</t>
  </si>
  <si>
    <t>infrastruktura wodociągowa wsi - Łazy Dąbrowa</t>
  </si>
  <si>
    <t>infrastruktura wodociągowa wsi - Włodzimierzów ul. Polanka</t>
  </si>
  <si>
    <t>infrastruktura wodociągowa wsi - Zalesice Kolonia</t>
  </si>
  <si>
    <t>PRII Każmierczak Moszczenica</t>
  </si>
  <si>
    <t>Pobrane transze pożyczek</t>
  </si>
  <si>
    <t>Spłaty rat pożyczek</t>
  </si>
  <si>
    <t>pozostałe podatki na rzecz budżetu jednostki samorządu terytorialnego</t>
  </si>
  <si>
    <t>Aktualny plan na 2003 r.</t>
  </si>
  <si>
    <t>Zwiększenie (   ) zmniejszenie ( - )</t>
  </si>
  <si>
    <t>z dnia 30 grudnia 2003 roku</t>
  </si>
  <si>
    <t>Subwencje ogólne z budżetu państwa -część oświatowa subwencji ogólnej dla jednostek samorządu terytorialnego z budżetu państwa na remonty placówek oświatowych</t>
  </si>
  <si>
    <t>Rozliczenie inwesycji2003 roku</t>
  </si>
  <si>
    <t>130/01</t>
  </si>
  <si>
    <t>080/**</t>
  </si>
  <si>
    <t>ub.rok</t>
  </si>
  <si>
    <t>następny rok</t>
  </si>
  <si>
    <t>080/01</t>
  </si>
  <si>
    <t>080/02</t>
  </si>
  <si>
    <t>080/S</t>
  </si>
  <si>
    <t>Transport i łączność - drogi wewnętrzne - zakup pozostałych usług</t>
  </si>
  <si>
    <t>Administracja publiczna - Urząd Miejski - zakup energii</t>
  </si>
  <si>
    <t>Bezpieczeństwo publiczne i ochrona przeciwpożarowa - ochotnicze straże pożarne - zakup materiałów i wyposażenia</t>
  </si>
  <si>
    <t>Bezpieczeństwo publiczne i ochrona przeciwpożarowa - ochotnicze straże pożarne - zakup energii</t>
  </si>
  <si>
    <t xml:space="preserve">Ochrona zdrowia - przeciwdziałanie alkoholizmowi - zakup pozostałych usług </t>
  </si>
  <si>
    <t>Ochrona zdrowia - przeciwdziałanie alkoholizmowi - zakup usług remontowych</t>
  </si>
  <si>
    <t>Gospodarka komunalna i ochrona środowiska - oczyszczanie miast i wsi - zakup pozostałych usług</t>
  </si>
  <si>
    <t>Gospodarka komunalna i ochrona środowiska - pozostała działalność - wydatki inwestycyjne jednostek budżetowych</t>
  </si>
  <si>
    <t>031</t>
  </si>
  <si>
    <t>032</t>
  </si>
  <si>
    <t>Gospodarka mieszkaniowa - gospodarka gruntami i nieruchomościami - wpływy ze sprzedaży wyrobów i składników majątkowych</t>
  </si>
  <si>
    <t>Transport i łączność - drogi publiczne gminne - wydatki inwestycyjne jednostek budżetowych</t>
  </si>
  <si>
    <t>Gospodarka komunalna i ochrona środowiska - zakłady gospodarki komunalnej - dotacja przedmiotowa z budżetu dla zakładu budżetowego</t>
  </si>
  <si>
    <t xml:space="preserve">Oświata i wychowanie - szkoły podstawowe - zakup usług remontowych </t>
  </si>
  <si>
    <t xml:space="preserve">Oświata i wychowanie - gimnazja - zakup usług remontowych </t>
  </si>
  <si>
    <t>Transport i łączność - drogi publiczne gminne - środki na dofinansowanie własnych zadań bieżących gmin pozyskane z innych źródeł</t>
  </si>
  <si>
    <t>Dochody od osób prawnych, osób fizycznych i innych jednostek nie posiadających osobowości prawnej - wpływy z podatku od nieruchomości</t>
  </si>
  <si>
    <t>Dochody od osób prawnych, osób fizycznych i innych jednostek nie posiadających osobowości prawnej - wpływy z podatku rolnego</t>
  </si>
  <si>
    <t>Administracja publiczna - Urząd Miejski - różne opłaty i składki</t>
  </si>
  <si>
    <t>Załącznik Nr 7</t>
  </si>
  <si>
    <t>Opieka społeczna - dodatki mieszkaniowe - świadczenia społeczne</t>
  </si>
  <si>
    <t>Zakup 5 komputerów, 5 drukarek i urządzenia wielofunkcyjnego dla Gminnego Centrum Informacji</t>
  </si>
  <si>
    <t>Zakup 5 komputerów, 5 drukarek i uzrądzenia wielofunkcyjnego dla Gminnego Centrum Informacji</t>
  </si>
  <si>
    <t xml:space="preserve">Rolnictwo i łowiectwo - infrastruktura wodociągowa wsi - wpłaty gmin na rzecz innych jednostek samorządu terytorialnego na dofinasowanie zadań inwestycyjnych </t>
  </si>
  <si>
    <t xml:space="preserve">Administracja publiczna - pozostała działalność - odsetki od wydzielonego rachunku bankowego </t>
  </si>
  <si>
    <t>Administracja publiczna - pozostała działalność - środki na dofiansowanie zadań bieżących pozyskane z innych żródeł</t>
  </si>
  <si>
    <t>Administracja publiczna - pozostała działalność - środki na dofinansowanie zakupów inwestycyjnychpozyskane z innych żródeł</t>
  </si>
  <si>
    <t>Administracja publiczna - pozostała działalność - zakup matreiałów i wyposażenia</t>
  </si>
  <si>
    <t>do Uchwały Nr XIII/76/2003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</si>
</sst>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i/>
      <sz val="12"/>
      <name val="Arial CE"/>
      <family val="2"/>
    </font>
    <font>
      <i/>
      <sz val="11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i/>
      <sz val="22"/>
      <name val="Arial CE"/>
      <family val="2"/>
    </font>
    <font>
      <sz val="22"/>
      <name val="Arial CE"/>
      <family val="2"/>
    </font>
    <font>
      <i/>
      <sz val="26"/>
      <name val="Times New Roman CE"/>
      <family val="1"/>
    </font>
    <font>
      <sz val="5"/>
      <name val="Arial CE"/>
      <family val="2"/>
    </font>
    <font>
      <i/>
      <sz val="18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/>
    </xf>
    <xf numFmtId="3" fontId="7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 quotePrefix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3" fontId="9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quotePrefix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1" fillId="0" borderId="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4" fontId="14" fillId="0" borderId="0" xfId="0" applyNumberFormat="1" applyFont="1" applyAlignment="1">
      <alignment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 quotePrefix="1">
      <alignment horizontal="center"/>
    </xf>
    <xf numFmtId="4" fontId="0" fillId="0" borderId="3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4" fontId="0" fillId="0" borderId="0" xfId="0" applyNumberFormat="1" applyAlignment="1" quotePrefix="1">
      <alignment vertic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00390625" defaultRowHeight="12.75"/>
  <sheetData>
    <row r="1" ht="12.75">
      <c r="B1" t="s">
        <v>168</v>
      </c>
    </row>
    <row r="2" ht="12.75">
      <c r="B2" t="s">
        <v>130</v>
      </c>
    </row>
    <row r="4" spans="1:4" ht="12.75">
      <c r="A4">
        <v>6050</v>
      </c>
      <c r="B4" s="41">
        <f>SUMIF('Załacznik Nr 5'!E31:E40,A4,'Załacznik Nr 5'!J31:J40)</f>
        <v>1194064</v>
      </c>
      <c r="C4" s="41">
        <f>SUMIF('Załacznik Nr 5'!E12:E29,A4,'Załacznik Nr 5'!J12:J29)</f>
        <v>408060</v>
      </c>
      <c r="D4" s="41">
        <f>SUM(B4:C4)</f>
        <v>1602124</v>
      </c>
    </row>
    <row r="5" spans="1:4" ht="12.75">
      <c r="A5">
        <v>6060</v>
      </c>
      <c r="B5" s="41">
        <f>SUMIF('Załacznik Nr 5'!E31:E40,A5,'Załacznik Nr 5'!J31:J40)</f>
        <v>0</v>
      </c>
      <c r="C5" s="41">
        <f>SUMIF('Załacznik Nr 5'!E12:E29,A5,'Załacznik Nr 5'!J12:J29)</f>
        <v>285159</v>
      </c>
      <c r="D5" s="41">
        <f>SUM(B5:C5)</f>
        <v>285159</v>
      </c>
    </row>
    <row r="6" spans="2:4" ht="12.75">
      <c r="B6" s="41">
        <f>SUM(B4:B5)</f>
        <v>1194064</v>
      </c>
      <c r="C6" s="41">
        <f>SUM(C4:C5)</f>
        <v>693219</v>
      </c>
      <c r="D6" s="41">
        <f>SUM(B6:C6)</f>
        <v>1887283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8"/>
  <sheetViews>
    <sheetView workbookViewId="0" topLeftCell="A1">
      <selection activeCell="H38" sqref="B1:H38"/>
    </sheetView>
  </sheetViews>
  <sheetFormatPr defaultColWidth="9.00390625" defaultRowHeight="12.75"/>
  <cols>
    <col min="1" max="1" width="2.75390625" style="0" customWidth="1"/>
    <col min="2" max="2" width="5.125" style="82" customWidth="1"/>
    <col min="3" max="3" width="7.625" style="77" customWidth="1"/>
    <col min="4" max="4" width="6.25390625" style="77" customWidth="1"/>
    <col min="5" max="5" width="35.375" style="0" customWidth="1"/>
    <col min="6" max="6" width="12.125" style="41" customWidth="1"/>
    <col min="7" max="7" width="13.375" style="41" customWidth="1"/>
    <col min="8" max="8" width="12.375" style="76" customWidth="1"/>
    <col min="9" max="10" width="2.75390625" style="0" customWidth="1"/>
  </cols>
  <sheetData>
    <row r="1" spans="5:8" ht="15">
      <c r="E1" s="191" t="s">
        <v>159</v>
      </c>
      <c r="F1" s="191"/>
      <c r="G1" s="191"/>
      <c r="H1" s="192"/>
    </row>
    <row r="2" spans="5:8" ht="12.75">
      <c r="E2" s="193" t="str">
        <f>Dane!B1</f>
        <v>do Uchwały Nr XIII/76/2003</v>
      </c>
      <c r="F2" s="193"/>
      <c r="G2" s="193"/>
      <c r="H2" s="192"/>
    </row>
    <row r="3" spans="5:8" ht="14.25">
      <c r="E3" s="194" t="s">
        <v>22</v>
      </c>
      <c r="F3" s="194"/>
      <c r="G3" s="194"/>
      <c r="H3" s="192"/>
    </row>
    <row r="4" spans="5:8" ht="12.75">
      <c r="E4" s="193" t="str">
        <f>Dane!B2</f>
        <v>z dnia 30 grudnia 2003 roku</v>
      </c>
      <c r="F4" s="193"/>
      <c r="G4" s="193"/>
      <c r="H4" s="192"/>
    </row>
    <row r="5" spans="2:8" ht="23.25">
      <c r="B5" s="186" t="s">
        <v>84</v>
      </c>
      <c r="C5" s="187"/>
      <c r="D5" s="187"/>
      <c r="E5" s="187"/>
      <c r="F5" s="187"/>
      <c r="G5" s="187"/>
      <c r="H5" s="187"/>
    </row>
    <row r="6" spans="2:9" ht="23.25">
      <c r="B6" s="106"/>
      <c r="C6" s="85" t="s">
        <v>3</v>
      </c>
      <c r="D6" s="86"/>
      <c r="E6" s="182" t="s">
        <v>83</v>
      </c>
      <c r="F6" s="184" t="s">
        <v>128</v>
      </c>
      <c r="G6" s="189" t="s">
        <v>129</v>
      </c>
      <c r="H6" s="184" t="s">
        <v>10</v>
      </c>
      <c r="I6" s="160"/>
    </row>
    <row r="7" spans="2:9" ht="23.25">
      <c r="B7" s="83" t="s">
        <v>5</v>
      </c>
      <c r="C7" s="83" t="s">
        <v>55</v>
      </c>
      <c r="D7" s="83" t="s">
        <v>11</v>
      </c>
      <c r="E7" s="183"/>
      <c r="F7" s="188"/>
      <c r="G7" s="190"/>
      <c r="H7" s="185"/>
      <c r="I7" s="160"/>
    </row>
    <row r="8" spans="2:8" s="161" customFormat="1" ht="28.5">
      <c r="B8" s="154">
        <v>900</v>
      </c>
      <c r="C8" s="155"/>
      <c r="D8" s="156"/>
      <c r="E8" s="121" t="s">
        <v>94</v>
      </c>
      <c r="F8" s="90">
        <f>F9</f>
        <v>3370000</v>
      </c>
      <c r="G8" s="90">
        <f>G9</f>
        <v>82500</v>
      </c>
      <c r="H8" s="90">
        <f>H9</f>
        <v>3452500</v>
      </c>
    </row>
    <row r="9" spans="2:8" s="80" customFormat="1" ht="15">
      <c r="B9" s="157"/>
      <c r="C9" s="154">
        <v>90017</v>
      </c>
      <c r="D9" s="156"/>
      <c r="E9" s="152" t="s">
        <v>95</v>
      </c>
      <c r="F9" s="90">
        <f>SUM(F10:F13)</f>
        <v>3370000</v>
      </c>
      <c r="G9" s="90">
        <f>SUM(G10:G13)</f>
        <v>82500</v>
      </c>
      <c r="H9" s="90">
        <f>SUM(H10:H13)</f>
        <v>3452500</v>
      </c>
    </row>
    <row r="10" spans="2:8" s="80" customFormat="1" ht="12.75">
      <c r="B10" s="157"/>
      <c r="C10" s="158"/>
      <c r="D10" s="159" t="s">
        <v>89</v>
      </c>
      <c r="E10" s="147" t="s">
        <v>90</v>
      </c>
      <c r="F10" s="150">
        <v>2785010</v>
      </c>
      <c r="G10" s="149"/>
      <c r="H10" s="150">
        <f>F10+G10</f>
        <v>2785010</v>
      </c>
    </row>
    <row r="11" spans="2:8" s="80" customFormat="1" ht="24">
      <c r="B11" s="157"/>
      <c r="C11" s="158"/>
      <c r="D11" s="159" t="s">
        <v>20</v>
      </c>
      <c r="E11" s="147" t="s">
        <v>96</v>
      </c>
      <c r="F11" s="150">
        <v>10000</v>
      </c>
      <c r="G11" s="149"/>
      <c r="H11" s="150">
        <f>F11+G11</f>
        <v>10000</v>
      </c>
    </row>
    <row r="12" spans="2:8" s="80" customFormat="1" ht="12.75">
      <c r="B12" s="157"/>
      <c r="C12" s="158"/>
      <c r="D12" s="159" t="s">
        <v>97</v>
      </c>
      <c r="E12" s="147" t="s">
        <v>98</v>
      </c>
      <c r="F12" s="150">
        <v>5000</v>
      </c>
      <c r="G12" s="149"/>
      <c r="H12" s="150">
        <f>F12+G12</f>
        <v>5000</v>
      </c>
    </row>
    <row r="13" spans="2:8" s="80" customFormat="1" ht="12.75">
      <c r="B13" s="157"/>
      <c r="C13" s="158"/>
      <c r="D13" s="159">
        <v>265</v>
      </c>
      <c r="E13" s="147" t="s">
        <v>99</v>
      </c>
      <c r="F13" s="150">
        <v>569990</v>
      </c>
      <c r="G13" s="149">
        <v>82500</v>
      </c>
      <c r="H13" s="150">
        <f>F13+G13</f>
        <v>652490</v>
      </c>
    </row>
    <row r="14" spans="2:8" s="80" customFormat="1" ht="15">
      <c r="B14" s="157"/>
      <c r="C14" s="158"/>
      <c r="D14" s="158"/>
      <c r="E14" s="148" t="s">
        <v>85</v>
      </c>
      <c r="F14" s="134">
        <v>65037</v>
      </c>
      <c r="G14" s="134"/>
      <c r="H14" s="90">
        <v>65037</v>
      </c>
    </row>
    <row r="15" spans="2:8" s="80" customFormat="1" ht="15">
      <c r="B15" s="108"/>
      <c r="C15" s="84"/>
      <c r="D15" s="84"/>
      <c r="E15" s="144" t="s">
        <v>86</v>
      </c>
      <c r="F15" s="151">
        <f>F8+F14</f>
        <v>3435037</v>
      </c>
      <c r="G15" s="151">
        <f>G8+G14</f>
        <v>82500</v>
      </c>
      <c r="H15" s="151">
        <f>H8+H14</f>
        <v>3517537</v>
      </c>
    </row>
    <row r="16" spans="2:8" s="80" customFormat="1" ht="18">
      <c r="B16" s="108"/>
      <c r="C16" s="84"/>
      <c r="D16" s="84"/>
      <c r="E16" s="132"/>
      <c r="F16" s="145"/>
      <c r="G16" s="145"/>
      <c r="H16" s="133"/>
    </row>
    <row r="17" spans="2:9" ht="23.25">
      <c r="B17" s="106"/>
      <c r="C17" s="85" t="s">
        <v>3</v>
      </c>
      <c r="D17" s="86"/>
      <c r="E17" s="182" t="s">
        <v>87</v>
      </c>
      <c r="F17" s="184" t="s">
        <v>128</v>
      </c>
      <c r="G17" s="189" t="s">
        <v>129</v>
      </c>
      <c r="H17" s="184" t="s">
        <v>10</v>
      </c>
      <c r="I17" s="160"/>
    </row>
    <row r="18" spans="2:9" ht="23.25">
      <c r="B18" s="83" t="s">
        <v>5</v>
      </c>
      <c r="C18" s="83" t="s">
        <v>55</v>
      </c>
      <c r="D18" s="83" t="s">
        <v>11</v>
      </c>
      <c r="E18" s="183"/>
      <c r="F18" s="188"/>
      <c r="G18" s="190"/>
      <c r="H18" s="185"/>
      <c r="I18" s="160"/>
    </row>
    <row r="19" spans="2:8" s="161" customFormat="1" ht="28.5">
      <c r="B19" s="154">
        <v>900</v>
      </c>
      <c r="C19" s="155"/>
      <c r="D19" s="156"/>
      <c r="E19" s="121" t="s">
        <v>94</v>
      </c>
      <c r="F19" s="90">
        <f>F20</f>
        <v>3320000</v>
      </c>
      <c r="G19" s="90">
        <f>G20</f>
        <v>82500</v>
      </c>
      <c r="H19" s="90">
        <f>H20</f>
        <v>3402500</v>
      </c>
    </row>
    <row r="20" spans="2:8" s="80" customFormat="1" ht="15">
      <c r="B20" s="107"/>
      <c r="C20" s="154">
        <v>90017</v>
      </c>
      <c r="D20" s="89"/>
      <c r="E20" s="152" t="s">
        <v>95</v>
      </c>
      <c r="F20" s="90">
        <f>SUM(F21:F36)</f>
        <v>3320000</v>
      </c>
      <c r="G20" s="90">
        <f>SUM(G21:G36)</f>
        <v>82500</v>
      </c>
      <c r="H20" s="90">
        <f>SUM(H21:H36)</f>
        <v>3402500</v>
      </c>
    </row>
    <row r="21" spans="2:8" s="80" customFormat="1" ht="24">
      <c r="B21" s="107"/>
      <c r="C21" s="88"/>
      <c r="D21" s="159">
        <v>3020</v>
      </c>
      <c r="E21" s="125" t="s">
        <v>100</v>
      </c>
      <c r="F21" s="150">
        <v>10000</v>
      </c>
      <c r="G21" s="149"/>
      <c r="H21" s="150">
        <f aca="true" t="shared" si="0" ref="H21:H36">F21+G21</f>
        <v>10000</v>
      </c>
    </row>
    <row r="22" spans="2:8" s="80" customFormat="1" ht="15">
      <c r="B22" s="107"/>
      <c r="C22" s="88"/>
      <c r="D22" s="154">
        <v>4010</v>
      </c>
      <c r="E22" s="125" t="s">
        <v>101</v>
      </c>
      <c r="F22" s="150">
        <v>1460000</v>
      </c>
      <c r="G22" s="149"/>
      <c r="H22" s="150">
        <f t="shared" si="0"/>
        <v>1460000</v>
      </c>
    </row>
    <row r="23" spans="2:8" s="80" customFormat="1" ht="15">
      <c r="B23" s="107"/>
      <c r="C23" s="88"/>
      <c r="D23" s="154">
        <v>4040</v>
      </c>
      <c r="E23" s="125" t="s">
        <v>102</v>
      </c>
      <c r="F23" s="150">
        <v>125000</v>
      </c>
      <c r="G23" s="149"/>
      <c r="H23" s="150">
        <f t="shared" si="0"/>
        <v>125000</v>
      </c>
    </row>
    <row r="24" spans="2:8" s="80" customFormat="1" ht="15">
      <c r="B24" s="107"/>
      <c r="C24" s="88"/>
      <c r="D24" s="154">
        <v>4110</v>
      </c>
      <c r="E24" s="125" t="s">
        <v>116</v>
      </c>
      <c r="F24" s="150">
        <v>270000</v>
      </c>
      <c r="G24" s="149"/>
      <c r="H24" s="150">
        <f t="shared" si="0"/>
        <v>270000</v>
      </c>
    </row>
    <row r="25" spans="2:8" s="80" customFormat="1" ht="15">
      <c r="B25" s="107"/>
      <c r="C25" s="88"/>
      <c r="D25" s="154">
        <v>4120</v>
      </c>
      <c r="E25" s="125" t="s">
        <v>117</v>
      </c>
      <c r="F25" s="150">
        <v>35000</v>
      </c>
      <c r="G25" s="149"/>
      <c r="H25" s="150">
        <f t="shared" si="0"/>
        <v>35000</v>
      </c>
    </row>
    <row r="26" spans="2:8" s="80" customFormat="1" ht="15">
      <c r="B26" s="107"/>
      <c r="C26" s="88"/>
      <c r="D26" s="154">
        <v>4210</v>
      </c>
      <c r="E26" s="125" t="s">
        <v>103</v>
      </c>
      <c r="F26" s="150">
        <v>600000</v>
      </c>
      <c r="G26" s="149">
        <v>32500</v>
      </c>
      <c r="H26" s="150">
        <f t="shared" si="0"/>
        <v>632500</v>
      </c>
    </row>
    <row r="27" spans="2:8" s="80" customFormat="1" ht="15">
      <c r="B27" s="107"/>
      <c r="C27" s="88"/>
      <c r="D27" s="154">
        <v>4260</v>
      </c>
      <c r="E27" s="125" t="s">
        <v>91</v>
      </c>
      <c r="F27" s="150">
        <v>270000</v>
      </c>
      <c r="G27" s="149"/>
      <c r="H27" s="150">
        <f t="shared" si="0"/>
        <v>270000</v>
      </c>
    </row>
    <row r="28" spans="2:8" s="80" customFormat="1" ht="15">
      <c r="B28" s="107"/>
      <c r="C28" s="88"/>
      <c r="D28" s="154">
        <v>4270</v>
      </c>
      <c r="E28" s="125" t="s">
        <v>104</v>
      </c>
      <c r="F28" s="150">
        <v>122500</v>
      </c>
      <c r="G28" s="149">
        <v>50000</v>
      </c>
      <c r="H28" s="150">
        <f t="shared" si="0"/>
        <v>172500</v>
      </c>
    </row>
    <row r="29" spans="2:8" s="80" customFormat="1" ht="15">
      <c r="B29" s="107"/>
      <c r="C29" s="88"/>
      <c r="D29" s="154">
        <v>4300</v>
      </c>
      <c r="E29" s="125" t="s">
        <v>92</v>
      </c>
      <c r="F29" s="150">
        <v>180000</v>
      </c>
      <c r="G29" s="149"/>
      <c r="H29" s="150">
        <f t="shared" si="0"/>
        <v>180000</v>
      </c>
    </row>
    <row r="30" spans="2:8" s="80" customFormat="1" ht="15">
      <c r="B30" s="107"/>
      <c r="C30" s="88"/>
      <c r="D30" s="154">
        <v>4410</v>
      </c>
      <c r="E30" s="153" t="s">
        <v>105</v>
      </c>
      <c r="F30" s="150">
        <v>20000</v>
      </c>
      <c r="G30" s="150"/>
      <c r="H30" s="150">
        <f t="shared" si="0"/>
        <v>20000</v>
      </c>
    </row>
    <row r="31" spans="2:8" s="80" customFormat="1" ht="15">
      <c r="B31" s="107"/>
      <c r="C31" s="88"/>
      <c r="D31" s="154">
        <v>4430</v>
      </c>
      <c r="E31" s="125" t="s">
        <v>106</v>
      </c>
      <c r="F31" s="150">
        <v>150000</v>
      </c>
      <c r="G31" s="149"/>
      <c r="H31" s="150">
        <f t="shared" si="0"/>
        <v>150000</v>
      </c>
    </row>
    <row r="32" spans="2:8" s="80" customFormat="1" ht="24">
      <c r="B32" s="107"/>
      <c r="C32" s="88"/>
      <c r="D32" s="154">
        <v>4440</v>
      </c>
      <c r="E32" s="125" t="s">
        <v>93</v>
      </c>
      <c r="F32" s="150">
        <v>55000</v>
      </c>
      <c r="G32" s="149"/>
      <c r="H32" s="150">
        <f t="shared" si="0"/>
        <v>55000</v>
      </c>
    </row>
    <row r="33" spans="2:8" s="80" customFormat="1" ht="15">
      <c r="B33" s="107"/>
      <c r="C33" s="88"/>
      <c r="D33" s="154">
        <v>4480</v>
      </c>
      <c r="E33" s="147" t="s">
        <v>107</v>
      </c>
      <c r="F33" s="150">
        <v>5000</v>
      </c>
      <c r="G33" s="149"/>
      <c r="H33" s="150">
        <f t="shared" si="0"/>
        <v>5000</v>
      </c>
    </row>
    <row r="34" spans="2:8" s="80" customFormat="1" ht="24">
      <c r="B34" s="107"/>
      <c r="C34" s="88"/>
      <c r="D34" s="154">
        <v>4500</v>
      </c>
      <c r="E34" s="147" t="s">
        <v>127</v>
      </c>
      <c r="F34" s="150">
        <v>2500</v>
      </c>
      <c r="G34" s="149"/>
      <c r="H34" s="150">
        <f t="shared" si="0"/>
        <v>2500</v>
      </c>
    </row>
    <row r="35" spans="2:8" s="80" customFormat="1" ht="15">
      <c r="B35" s="107"/>
      <c r="C35" s="88"/>
      <c r="D35" s="154">
        <v>4580</v>
      </c>
      <c r="E35" s="147" t="s">
        <v>98</v>
      </c>
      <c r="F35" s="150">
        <v>5000</v>
      </c>
      <c r="G35" s="149"/>
      <c r="H35" s="150">
        <f t="shared" si="0"/>
        <v>5000</v>
      </c>
    </row>
    <row r="36" spans="2:8" s="80" customFormat="1" ht="24">
      <c r="B36" s="107"/>
      <c r="C36" s="88"/>
      <c r="D36" s="154">
        <v>6080</v>
      </c>
      <c r="E36" s="147" t="s">
        <v>108</v>
      </c>
      <c r="F36" s="150">
        <v>10000</v>
      </c>
      <c r="G36" s="149"/>
      <c r="H36" s="150">
        <f t="shared" si="0"/>
        <v>10000</v>
      </c>
    </row>
    <row r="37" spans="2:8" s="80" customFormat="1" ht="15">
      <c r="B37" s="108"/>
      <c r="C37" s="87"/>
      <c r="D37" s="87"/>
      <c r="E37" s="148" t="s">
        <v>88</v>
      </c>
      <c r="F37" s="134">
        <v>115037</v>
      </c>
      <c r="G37" s="134"/>
      <c r="H37" s="90">
        <v>115037</v>
      </c>
    </row>
    <row r="38" spans="2:8" s="80" customFormat="1" ht="18.75">
      <c r="B38" s="109"/>
      <c r="C38" s="110"/>
      <c r="D38" s="110"/>
      <c r="E38" s="146" t="s">
        <v>43</v>
      </c>
      <c r="F38" s="151">
        <f>F19+F37</f>
        <v>3435037</v>
      </c>
      <c r="G38" s="151">
        <f>G19+G37</f>
        <v>82500</v>
      </c>
      <c r="H38" s="151">
        <f>H19+H37</f>
        <v>3517537</v>
      </c>
    </row>
    <row r="40" ht="12.75">
      <c r="H40" s="41"/>
    </row>
    <row r="41" ht="15">
      <c r="H41" s="57"/>
    </row>
    <row r="42" ht="12.75">
      <c r="H42" s="58"/>
    </row>
    <row r="43" ht="14.25">
      <c r="H43" s="40"/>
    </row>
    <row r="44" ht="12.75">
      <c r="H44" s="58"/>
    </row>
    <row r="45" ht="12.75">
      <c r="H45" s="41"/>
    </row>
    <row r="46" spans="5:7" ht="27.75">
      <c r="E46" s="91"/>
      <c r="F46" s="135"/>
      <c r="G46" s="135"/>
    </row>
    <row r="47" ht="20.25">
      <c r="D47" s="92"/>
    </row>
    <row r="48" spans="2:8" ht="12.75">
      <c r="B48" s="93"/>
      <c r="C48" s="93"/>
      <c r="D48" s="94"/>
      <c r="E48" s="39"/>
      <c r="F48" s="136"/>
      <c r="G48" s="136"/>
      <c r="H48" s="95"/>
    </row>
    <row r="49" spans="2:8" ht="20.25">
      <c r="B49" s="93"/>
      <c r="C49" s="93"/>
      <c r="D49" s="93"/>
      <c r="E49" s="96"/>
      <c r="F49" s="137"/>
      <c r="G49" s="137"/>
      <c r="H49" s="97"/>
    </row>
    <row r="50" spans="3:7" ht="12.75">
      <c r="C50" s="82"/>
      <c r="D50" s="98"/>
      <c r="E50" s="99"/>
      <c r="F50" s="138"/>
      <c r="G50" s="138"/>
    </row>
    <row r="51" spans="3:7" ht="12.75">
      <c r="C51" s="82"/>
      <c r="D51" s="98"/>
      <c r="E51" s="100"/>
      <c r="F51" s="139"/>
      <c r="G51" s="139"/>
    </row>
    <row r="52" spans="3:7" ht="12.75">
      <c r="C52" s="82"/>
      <c r="D52" s="98"/>
      <c r="E52" s="100"/>
      <c r="F52" s="139"/>
      <c r="G52" s="139"/>
    </row>
    <row r="53" spans="3:7" ht="12.75">
      <c r="C53" s="82"/>
      <c r="D53" s="98"/>
      <c r="E53" s="100"/>
      <c r="F53" s="139"/>
      <c r="G53" s="139"/>
    </row>
    <row r="54" spans="3:7" ht="12.75">
      <c r="C54" s="82"/>
      <c r="D54" s="82"/>
      <c r="E54" s="100"/>
      <c r="F54" s="139"/>
      <c r="G54" s="139"/>
    </row>
    <row r="55" spans="3:7" ht="12.75">
      <c r="C55" s="82"/>
      <c r="D55" s="82"/>
      <c r="E55" s="101"/>
      <c r="F55" s="140"/>
      <c r="G55" s="140"/>
    </row>
    <row r="56" spans="3:8" ht="15">
      <c r="C56" s="82"/>
      <c r="D56" s="82"/>
      <c r="E56" s="102"/>
      <c r="F56" s="141"/>
      <c r="G56" s="141"/>
      <c r="H56" s="103"/>
    </row>
    <row r="57" spans="3:4" ht="12.75">
      <c r="C57" s="82"/>
      <c r="D57" s="82"/>
    </row>
    <row r="58" spans="2:8" ht="12.75">
      <c r="B58" s="93"/>
      <c r="C58" s="93"/>
      <c r="D58" s="94"/>
      <c r="E58" s="104"/>
      <c r="F58" s="142"/>
      <c r="G58" s="142"/>
      <c r="H58" s="82"/>
    </row>
    <row r="59" spans="2:8" ht="20.25">
      <c r="B59" s="93"/>
      <c r="C59" s="93"/>
      <c r="D59" s="93"/>
      <c r="E59" s="96"/>
      <c r="F59" s="137"/>
      <c r="G59" s="137"/>
      <c r="H59" s="97"/>
    </row>
    <row r="60" spans="3:7" ht="12.75">
      <c r="C60" s="82"/>
      <c r="D60" s="98"/>
      <c r="E60" s="99"/>
      <c r="F60" s="138"/>
      <c r="G60" s="138"/>
    </row>
    <row r="61" spans="3:7" ht="12.75">
      <c r="C61" s="82"/>
      <c r="D61" s="98"/>
      <c r="E61" s="100"/>
      <c r="F61" s="139"/>
      <c r="G61" s="139"/>
    </row>
    <row r="62" spans="3:7" ht="12.75">
      <c r="C62" s="82"/>
      <c r="D62" s="98"/>
      <c r="E62" s="100"/>
      <c r="F62" s="139"/>
      <c r="G62" s="139"/>
    </row>
    <row r="63" spans="3:7" ht="12.75">
      <c r="C63" s="82"/>
      <c r="D63" s="82"/>
      <c r="E63" s="100"/>
      <c r="F63" s="139"/>
      <c r="G63" s="139"/>
    </row>
    <row r="64" spans="3:7" ht="12.75">
      <c r="C64" s="82"/>
      <c r="D64" s="82"/>
      <c r="E64" s="100"/>
      <c r="F64" s="139"/>
      <c r="G64" s="139"/>
    </row>
    <row r="65" spans="5:7" ht="12.75">
      <c r="E65" s="101"/>
      <c r="F65" s="140"/>
      <c r="G65" s="140"/>
    </row>
    <row r="66" spans="5:8" ht="15">
      <c r="E66" s="102"/>
      <c r="F66" s="141"/>
      <c r="G66" s="141"/>
      <c r="H66" s="103"/>
    </row>
    <row r="68" spans="5:7" ht="27.75">
      <c r="E68" s="91"/>
      <c r="F68" s="135"/>
      <c r="G68" s="135"/>
    </row>
    <row r="69" spans="3:7" ht="20.25">
      <c r="C69" s="92"/>
      <c r="D69" s="92"/>
      <c r="E69" s="105"/>
      <c r="F69" s="143"/>
      <c r="G69" s="143"/>
    </row>
    <row r="70" spans="2:8" ht="12.75">
      <c r="B70" s="93"/>
      <c r="C70" s="93"/>
      <c r="D70" s="94"/>
      <c r="E70" s="39"/>
      <c r="F70" s="136"/>
      <c r="G70" s="136"/>
      <c r="H70" s="95"/>
    </row>
    <row r="71" spans="2:8" ht="20.25">
      <c r="B71" s="93"/>
      <c r="C71" s="93"/>
      <c r="D71" s="93"/>
      <c r="E71" s="96"/>
      <c r="F71" s="137"/>
      <c r="G71" s="137"/>
      <c r="H71" s="97"/>
    </row>
    <row r="72" spans="3:7" ht="12.75">
      <c r="C72" s="82"/>
      <c r="D72" s="98"/>
      <c r="E72" s="100"/>
      <c r="F72" s="139"/>
      <c r="G72" s="139"/>
    </row>
    <row r="73" spans="3:7" ht="12.75">
      <c r="C73" s="82"/>
      <c r="D73" s="98"/>
      <c r="E73" s="100"/>
      <c r="F73" s="139"/>
      <c r="G73" s="139"/>
    </row>
    <row r="74" spans="3:7" ht="12.75">
      <c r="C74" s="82"/>
      <c r="D74" s="98"/>
      <c r="E74" s="100"/>
      <c r="F74" s="139"/>
      <c r="G74" s="139"/>
    </row>
    <row r="75" spans="3:7" ht="12.75">
      <c r="C75" s="82"/>
      <c r="D75" s="98"/>
      <c r="E75" s="100"/>
      <c r="F75" s="139"/>
      <c r="G75" s="139"/>
    </row>
    <row r="76" spans="3:7" ht="12.75">
      <c r="C76" s="82"/>
      <c r="D76" s="82"/>
      <c r="E76" s="100"/>
      <c r="F76" s="139"/>
      <c r="G76" s="139"/>
    </row>
    <row r="77" spans="3:7" ht="12.75">
      <c r="C77" s="82"/>
      <c r="D77" s="82"/>
      <c r="E77" s="101"/>
      <c r="F77" s="140"/>
      <c r="G77" s="140"/>
    </row>
    <row r="78" spans="3:8" ht="15">
      <c r="C78" s="82"/>
      <c r="D78" s="82"/>
      <c r="E78" s="102"/>
      <c r="F78" s="141"/>
      <c r="G78" s="141"/>
      <c r="H78" s="103"/>
    </row>
    <row r="79" spans="3:4" ht="12.75">
      <c r="C79" s="82"/>
      <c r="D79" s="82"/>
    </row>
    <row r="80" spans="2:8" ht="12.75">
      <c r="B80" s="93"/>
      <c r="C80" s="93"/>
      <c r="D80" s="94"/>
      <c r="E80" s="104"/>
      <c r="F80" s="142"/>
      <c r="G80" s="142"/>
      <c r="H80" s="82"/>
    </row>
    <row r="81" spans="2:8" ht="20.25">
      <c r="B81" s="93"/>
      <c r="C81" s="93"/>
      <c r="D81" s="93"/>
      <c r="E81" s="96"/>
      <c r="F81" s="137"/>
      <c r="G81" s="137"/>
      <c r="H81" s="97"/>
    </row>
    <row r="82" spans="3:7" ht="12.75">
      <c r="C82" s="82"/>
      <c r="D82" s="98"/>
      <c r="E82" s="99"/>
      <c r="F82" s="138"/>
      <c r="G82" s="138"/>
    </row>
    <row r="83" spans="3:7" ht="12.75">
      <c r="C83" s="82"/>
      <c r="D83" s="98"/>
      <c r="E83" s="100"/>
      <c r="F83" s="139"/>
      <c r="G83" s="139"/>
    </row>
    <row r="84" spans="3:7" ht="12.75">
      <c r="C84" s="82"/>
      <c r="D84" s="98"/>
      <c r="E84" s="100"/>
      <c r="F84" s="139"/>
      <c r="G84" s="139"/>
    </row>
    <row r="85" spans="3:7" ht="12.75">
      <c r="C85" s="82"/>
      <c r="D85" s="82"/>
      <c r="E85" s="100"/>
      <c r="F85" s="139"/>
      <c r="G85" s="139"/>
    </row>
    <row r="86" spans="3:7" ht="12.75">
      <c r="C86" s="82"/>
      <c r="D86" s="82"/>
      <c r="E86" s="100"/>
      <c r="F86" s="139"/>
      <c r="G86" s="139"/>
    </row>
    <row r="87" spans="5:7" ht="12.75">
      <c r="E87" s="101"/>
      <c r="F87" s="140"/>
      <c r="G87" s="140"/>
    </row>
    <row r="88" spans="5:8" ht="15">
      <c r="E88" s="102"/>
      <c r="F88" s="141"/>
      <c r="G88" s="141"/>
      <c r="H88" s="103"/>
    </row>
  </sheetData>
  <mergeCells count="13">
    <mergeCell ref="E1:H1"/>
    <mergeCell ref="E2:H2"/>
    <mergeCell ref="E3:H3"/>
    <mergeCell ref="E4:H4"/>
    <mergeCell ref="E17:E18"/>
    <mergeCell ref="H17:H18"/>
    <mergeCell ref="B5:H5"/>
    <mergeCell ref="E6:E7"/>
    <mergeCell ref="H6:H7"/>
    <mergeCell ref="F6:F7"/>
    <mergeCell ref="G6:G7"/>
    <mergeCell ref="F17:F18"/>
    <mergeCell ref="G17:G18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C7">
      <selection activeCell="C7" sqref="A1:IV16384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9.00390625" style="0" customWidth="1"/>
    <col min="4" max="5" width="18.75390625" style="0" customWidth="1"/>
    <col min="6" max="6" width="15.75390625" style="0" customWidth="1"/>
    <col min="7" max="8" width="2.625" style="0" customWidth="1"/>
  </cols>
  <sheetData>
    <row r="1" spans="5:6" ht="15">
      <c r="E1" s="191" t="s">
        <v>82</v>
      </c>
      <c r="F1" s="192"/>
    </row>
    <row r="2" spans="5:6" ht="12.75">
      <c r="E2" s="193" t="str">
        <f>Dane!B1</f>
        <v>do Uchwały Nr XIII/76/2003</v>
      </c>
      <c r="F2" s="192"/>
    </row>
    <row r="3" spans="5:6" ht="14.25">
      <c r="E3" s="194" t="s">
        <v>22</v>
      </c>
      <c r="F3" s="192"/>
    </row>
    <row r="4" spans="5:6" ht="12.75">
      <c r="E4" s="193" t="str">
        <f>Dane!B2</f>
        <v>z dnia 30 grudnia 2003 roku</v>
      </c>
      <c r="F4" s="192"/>
    </row>
    <row r="5" ht="12.75">
      <c r="F5" s="41"/>
    </row>
    <row r="6" spans="2:6" ht="27">
      <c r="B6" s="195" t="s">
        <v>36</v>
      </c>
      <c r="C6" s="192"/>
      <c r="D6" s="192"/>
      <c r="E6" s="192"/>
      <c r="F6" s="192"/>
    </row>
    <row r="7" spans="2:6" ht="20.25">
      <c r="B7" s="196" t="s">
        <v>37</v>
      </c>
      <c r="C7" s="192"/>
      <c r="D7" s="192"/>
      <c r="E7" s="192"/>
      <c r="F7" s="192"/>
    </row>
    <row r="8" spans="2:6" ht="27">
      <c r="B8" s="195" t="s">
        <v>2</v>
      </c>
      <c r="C8" s="192"/>
      <c r="D8" s="192"/>
      <c r="E8" s="192"/>
      <c r="F8" s="192"/>
    </row>
    <row r="10" spans="2:6" s="39" customFormat="1" ht="18">
      <c r="B10" s="175" t="s">
        <v>24</v>
      </c>
      <c r="C10" s="176" t="s">
        <v>38</v>
      </c>
      <c r="D10" s="178" t="s">
        <v>39</v>
      </c>
      <c r="E10" s="179" t="s">
        <v>40</v>
      </c>
      <c r="F10" s="179"/>
    </row>
    <row r="11" spans="2:6" s="39" customFormat="1" ht="12.75">
      <c r="B11" s="175"/>
      <c r="C11" s="177"/>
      <c r="D11" s="178"/>
      <c r="E11" s="61" t="s">
        <v>41</v>
      </c>
      <c r="F11" s="61" t="s">
        <v>42</v>
      </c>
    </row>
    <row r="12" spans="2:6" ht="12.75">
      <c r="B12" s="61">
        <v>1</v>
      </c>
      <c r="C12" s="61">
        <v>2</v>
      </c>
      <c r="D12" s="61">
        <v>3</v>
      </c>
      <c r="E12" s="61">
        <v>4</v>
      </c>
      <c r="F12" s="61">
        <v>5</v>
      </c>
    </row>
    <row r="13" spans="2:6" ht="23.25">
      <c r="B13" s="52"/>
      <c r="C13" s="62" t="s">
        <v>43</v>
      </c>
      <c r="D13" s="63">
        <f>SUM(D14)</f>
        <v>652490</v>
      </c>
      <c r="E13" s="63">
        <f>SUM(E14)</f>
        <v>0</v>
      </c>
      <c r="F13" s="63">
        <f>SUM(F14)</f>
        <v>0</v>
      </c>
    </row>
    <row r="14" spans="2:6" ht="30">
      <c r="B14" s="72" t="s">
        <v>44</v>
      </c>
      <c r="C14" s="111" t="s">
        <v>45</v>
      </c>
      <c r="D14" s="71">
        <f>'Załącznik Nr 7'!H13</f>
        <v>652490</v>
      </c>
      <c r="E14" s="71">
        <v>0</v>
      </c>
      <c r="F14" s="71">
        <v>0</v>
      </c>
    </row>
  </sheetData>
  <mergeCells count="11">
    <mergeCell ref="E1:F1"/>
    <mergeCell ref="E2:F2"/>
    <mergeCell ref="E3:F3"/>
    <mergeCell ref="E4:F4"/>
    <mergeCell ref="B6:F6"/>
    <mergeCell ref="B7:F7"/>
    <mergeCell ref="B8:F8"/>
    <mergeCell ref="B10:B11"/>
    <mergeCell ref="C10:C11"/>
    <mergeCell ref="D10:D11"/>
    <mergeCell ref="E10:F10"/>
  </mergeCells>
  <printOptions/>
  <pageMargins left="0.7874015748031497" right="0" top="0.19685039370078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H30">
      <selection activeCell="L37" sqref="L37"/>
    </sheetView>
  </sheetViews>
  <sheetFormatPr defaultColWidth="9.00390625" defaultRowHeight="12.75"/>
  <cols>
    <col min="1" max="1" width="4.25390625" style="0" hidden="1" customWidth="1"/>
    <col min="2" max="2" width="6.25390625" style="0" hidden="1" customWidth="1"/>
    <col min="3" max="3" width="7.375" style="0" customWidth="1"/>
    <col min="4" max="4" width="5.75390625" style="0" customWidth="1"/>
    <col min="5" max="5" width="26.25390625" style="0" customWidth="1"/>
    <col min="6" max="6" width="10.125" style="39" hidden="1" customWidth="1"/>
    <col min="7" max="7" width="14.375" style="0" customWidth="1"/>
    <col min="8" max="9" width="14.00390625" style="0" bestFit="1" customWidth="1"/>
    <col min="10" max="11" width="14.00390625" style="174" customWidth="1"/>
    <col min="12" max="12" width="11.125" style="174" customWidth="1"/>
    <col min="13" max="13" width="14.00390625" style="174" customWidth="1"/>
    <col min="14" max="14" width="14.00390625" style="0" bestFit="1" customWidth="1"/>
    <col min="15" max="15" width="9.625" style="0" hidden="1" customWidth="1"/>
    <col min="16" max="16" width="9.375" style="0" hidden="1" customWidth="1"/>
    <col min="17" max="17" width="12.875" style="0" hidden="1" customWidth="1"/>
    <col min="18" max="18" width="2.75390625" style="0" customWidth="1"/>
  </cols>
  <sheetData>
    <row r="1" spans="3:16" ht="33">
      <c r="C1" s="205" t="s">
        <v>132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8" ht="12.75">
      <c r="A2" s="64"/>
      <c r="B2" s="64"/>
      <c r="C2" s="64"/>
      <c r="D2" s="64"/>
      <c r="E2" s="64"/>
      <c r="F2" s="65"/>
      <c r="G2" s="64"/>
      <c r="H2" s="64"/>
      <c r="I2" s="64"/>
      <c r="J2" s="162"/>
      <c r="K2" s="162"/>
      <c r="L2" s="162"/>
      <c r="M2" s="162"/>
      <c r="N2" s="64"/>
      <c r="O2" s="64"/>
      <c r="P2" s="64"/>
      <c r="Q2" s="64"/>
      <c r="R2" s="64"/>
    </row>
    <row r="3" spans="1:17" ht="22.5">
      <c r="A3" s="177" t="s">
        <v>24</v>
      </c>
      <c r="B3" s="206" t="s">
        <v>3</v>
      </c>
      <c r="C3" s="177"/>
      <c r="D3" s="177"/>
      <c r="E3" s="177" t="s">
        <v>47</v>
      </c>
      <c r="F3" s="67" t="s">
        <v>48</v>
      </c>
      <c r="G3" s="207" t="s">
        <v>49</v>
      </c>
      <c r="H3" s="207" t="s">
        <v>50</v>
      </c>
      <c r="I3" s="177" t="s">
        <v>51</v>
      </c>
      <c r="J3" s="163"/>
      <c r="K3" s="163"/>
      <c r="L3" s="163"/>
      <c r="M3" s="163"/>
      <c r="N3" s="207" t="s">
        <v>52</v>
      </c>
      <c r="O3" s="177" t="s">
        <v>113</v>
      </c>
      <c r="P3" s="177" t="s">
        <v>53</v>
      </c>
      <c r="Q3" s="177" t="s">
        <v>54</v>
      </c>
    </row>
    <row r="4" spans="1:17" ht="22.5">
      <c r="A4" s="177"/>
      <c r="B4" s="66" t="s">
        <v>5</v>
      </c>
      <c r="C4" s="66" t="s">
        <v>55</v>
      </c>
      <c r="D4" s="66" t="s">
        <v>11</v>
      </c>
      <c r="E4" s="177"/>
      <c r="F4" s="68" t="s">
        <v>56</v>
      </c>
      <c r="G4" s="207"/>
      <c r="H4" s="207"/>
      <c r="I4" s="177"/>
      <c r="J4" s="163"/>
      <c r="K4" s="163"/>
      <c r="L4" s="163"/>
      <c r="M4" s="163"/>
      <c r="N4" s="207"/>
      <c r="O4" s="177"/>
      <c r="P4" s="177"/>
      <c r="Q4" s="177"/>
    </row>
    <row r="5" spans="1:18" ht="12.7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164" t="s">
        <v>133</v>
      </c>
      <c r="K5" s="165" t="s">
        <v>134</v>
      </c>
      <c r="L5" s="164" t="s">
        <v>135</v>
      </c>
      <c r="M5" s="164" t="s">
        <v>136</v>
      </c>
      <c r="N5" s="61">
        <v>10</v>
      </c>
      <c r="O5" s="61">
        <v>11</v>
      </c>
      <c r="P5" s="61">
        <v>12</v>
      </c>
      <c r="Q5" s="61">
        <v>13</v>
      </c>
      <c r="R5" s="39"/>
    </row>
    <row r="6" spans="1:17" ht="15">
      <c r="A6" s="69"/>
      <c r="B6" s="70"/>
      <c r="C6" s="200" t="s">
        <v>57</v>
      </c>
      <c r="D6" s="201"/>
      <c r="E6" s="201"/>
      <c r="F6" s="116"/>
      <c r="G6" s="117">
        <f aca="true" t="shared" si="0" ref="G6:P6">SUM(G7+G25)</f>
        <v>1145327</v>
      </c>
      <c r="H6" s="117">
        <f t="shared" si="0"/>
        <v>2881019</v>
      </c>
      <c r="I6" s="117">
        <f t="shared" si="0"/>
        <v>1887283</v>
      </c>
      <c r="J6" s="166">
        <f>SUM(J7+J25)</f>
        <v>1515231.73</v>
      </c>
      <c r="K6" s="166">
        <f>SUM(K7+K25)</f>
        <v>1432162.28</v>
      </c>
      <c r="L6" s="166">
        <f>SUM(L7+L25)</f>
        <v>122014.62</v>
      </c>
      <c r="M6" s="166">
        <f>SUM(M7+M25)</f>
        <v>46357.71</v>
      </c>
      <c r="N6" s="117">
        <f t="shared" si="0"/>
        <v>873736</v>
      </c>
      <c r="O6" s="117">
        <f t="shared" si="0"/>
        <v>120000</v>
      </c>
      <c r="P6" s="117">
        <f t="shared" si="0"/>
        <v>0</v>
      </c>
      <c r="Q6" s="112"/>
    </row>
    <row r="7" spans="1:17" ht="27">
      <c r="A7" s="180" t="s">
        <v>58</v>
      </c>
      <c r="B7" s="202"/>
      <c r="C7" s="203" t="s">
        <v>59</v>
      </c>
      <c r="D7" s="204"/>
      <c r="E7" s="204"/>
      <c r="F7" s="113"/>
      <c r="G7" s="114">
        <f aca="true" t="shared" si="1" ref="G7:P7">SUM(G8:G24)</f>
        <v>335438</v>
      </c>
      <c r="H7" s="114">
        <f t="shared" si="1"/>
        <v>746219</v>
      </c>
      <c r="I7" s="114">
        <f t="shared" si="1"/>
        <v>626219</v>
      </c>
      <c r="J7" s="167">
        <f>SUM(J8:J24)</f>
        <v>613027.06</v>
      </c>
      <c r="K7" s="167">
        <f>SUM(K8:K24)</f>
        <v>576878.56</v>
      </c>
      <c r="L7" s="167">
        <f>SUM(L8:L24)</f>
        <v>36148.5</v>
      </c>
      <c r="M7" s="167">
        <f>SUM(M8:M24)</f>
        <v>0</v>
      </c>
      <c r="N7" s="114">
        <f t="shared" si="1"/>
        <v>0</v>
      </c>
      <c r="O7" s="114">
        <f t="shared" si="1"/>
        <v>120000</v>
      </c>
      <c r="P7" s="114">
        <f t="shared" si="1"/>
        <v>0</v>
      </c>
      <c r="Q7" s="115"/>
    </row>
    <row r="8" spans="1:17" ht="25.5">
      <c r="A8" s="72">
        <v>1</v>
      </c>
      <c r="B8" s="73">
        <v>600</v>
      </c>
      <c r="C8" s="73">
        <v>60016</v>
      </c>
      <c r="D8" s="72">
        <v>6050</v>
      </c>
      <c r="E8" s="74" t="s">
        <v>60</v>
      </c>
      <c r="F8" s="60" t="s">
        <v>61</v>
      </c>
      <c r="G8" s="75">
        <v>34625</v>
      </c>
      <c r="H8" s="75">
        <v>80000</v>
      </c>
      <c r="I8" s="75">
        <v>80000</v>
      </c>
      <c r="J8" s="168">
        <v>79999.99</v>
      </c>
      <c r="K8" s="168">
        <v>79999.99</v>
      </c>
      <c r="L8" s="168"/>
      <c r="M8" s="168"/>
      <c r="N8" s="75">
        <v>0</v>
      </c>
      <c r="O8" s="75">
        <v>0</v>
      </c>
      <c r="P8" s="75">
        <v>0</v>
      </c>
      <c r="Q8" s="67" t="s">
        <v>62</v>
      </c>
    </row>
    <row r="9" spans="1:17" ht="25.5">
      <c r="A9" s="72">
        <v>2</v>
      </c>
      <c r="B9" s="73">
        <v>600</v>
      </c>
      <c r="C9" s="73">
        <v>60016</v>
      </c>
      <c r="D9" s="72">
        <v>6050</v>
      </c>
      <c r="E9" s="74" t="s">
        <v>63</v>
      </c>
      <c r="F9" s="60" t="s">
        <v>61</v>
      </c>
      <c r="G9" s="75">
        <v>117738</v>
      </c>
      <c r="H9" s="75">
        <v>37000</v>
      </c>
      <c r="I9" s="75">
        <v>37000</v>
      </c>
      <c r="J9" s="168">
        <v>36148.5</v>
      </c>
      <c r="K9" s="168">
        <v>0</v>
      </c>
      <c r="L9" s="168">
        <v>36148.5</v>
      </c>
      <c r="M9" s="168"/>
      <c r="N9" s="75">
        <v>0</v>
      </c>
      <c r="O9" s="75">
        <v>0</v>
      </c>
      <c r="P9" s="75">
        <v>0</v>
      </c>
      <c r="Q9" s="67" t="s">
        <v>64</v>
      </c>
    </row>
    <row r="10" spans="1:17" ht="25.5">
      <c r="A10" s="72">
        <v>3</v>
      </c>
      <c r="B10" s="73">
        <v>600</v>
      </c>
      <c r="C10" s="73">
        <v>60016</v>
      </c>
      <c r="D10" s="72">
        <v>6050</v>
      </c>
      <c r="E10" s="74" t="s">
        <v>65</v>
      </c>
      <c r="F10" s="60" t="s">
        <v>61</v>
      </c>
      <c r="G10" s="75">
        <v>183075</v>
      </c>
      <c r="H10" s="75">
        <v>134300</v>
      </c>
      <c r="I10" s="75">
        <v>134300</v>
      </c>
      <c r="J10" s="168">
        <v>134289.22</v>
      </c>
      <c r="K10" s="168">
        <v>134289.22</v>
      </c>
      <c r="L10" s="168"/>
      <c r="M10" s="168"/>
      <c r="N10" s="75">
        <v>0</v>
      </c>
      <c r="O10" s="75">
        <v>0</v>
      </c>
      <c r="P10" s="75">
        <v>0</v>
      </c>
      <c r="Q10" s="67" t="s">
        <v>66</v>
      </c>
    </row>
    <row r="11" spans="1:17" ht="22.5">
      <c r="A11" s="72">
        <v>4</v>
      </c>
      <c r="B11" s="72">
        <v>630</v>
      </c>
      <c r="C11" s="72">
        <v>63001</v>
      </c>
      <c r="D11" s="72">
        <v>6060</v>
      </c>
      <c r="E11" s="74" t="s">
        <v>118</v>
      </c>
      <c r="F11" s="60">
        <v>2003</v>
      </c>
      <c r="G11" s="75">
        <v>0</v>
      </c>
      <c r="H11" s="75">
        <v>8619</v>
      </c>
      <c r="I11" s="75">
        <v>8619</v>
      </c>
      <c r="J11" s="168">
        <v>8619</v>
      </c>
      <c r="K11" s="168">
        <v>8619</v>
      </c>
      <c r="L11" s="168"/>
      <c r="M11" s="168"/>
      <c r="N11" s="75">
        <v>0</v>
      </c>
      <c r="O11" s="75">
        <v>0</v>
      </c>
      <c r="P11" s="75">
        <v>0</v>
      </c>
      <c r="Q11" s="67"/>
    </row>
    <row r="12" spans="1:17" ht="33.75">
      <c r="A12" s="72">
        <v>5</v>
      </c>
      <c r="B12" s="72">
        <v>750</v>
      </c>
      <c r="C12" s="72">
        <v>75023</v>
      </c>
      <c r="D12" s="72">
        <v>6060</v>
      </c>
      <c r="E12" s="74" t="s">
        <v>67</v>
      </c>
      <c r="F12" s="60">
        <v>2003</v>
      </c>
      <c r="G12" s="75">
        <v>0</v>
      </c>
      <c r="H12" s="75">
        <v>30000</v>
      </c>
      <c r="I12" s="75">
        <v>30000</v>
      </c>
      <c r="J12" s="168">
        <v>29786</v>
      </c>
      <c r="K12" s="168">
        <f>7320+11730+10736</f>
        <v>29786</v>
      </c>
      <c r="L12" s="168"/>
      <c r="M12" s="168"/>
      <c r="N12" s="75">
        <v>0</v>
      </c>
      <c r="O12" s="75">
        <v>0</v>
      </c>
      <c r="P12" s="75">
        <v>0</v>
      </c>
      <c r="Q12" s="74"/>
    </row>
    <row r="13" spans="1:17" ht="22.5">
      <c r="A13" s="72">
        <v>6</v>
      </c>
      <c r="B13" s="73">
        <v>750</v>
      </c>
      <c r="C13" s="73">
        <v>75023</v>
      </c>
      <c r="D13" s="72">
        <v>6060</v>
      </c>
      <c r="E13" s="74" t="s">
        <v>115</v>
      </c>
      <c r="F13" s="60">
        <v>2003</v>
      </c>
      <c r="G13" s="75">
        <v>0</v>
      </c>
      <c r="H13" s="75">
        <v>5200</v>
      </c>
      <c r="I13" s="75">
        <v>5200</v>
      </c>
      <c r="J13" s="168">
        <v>4590</v>
      </c>
      <c r="K13" s="168">
        <f>2200+2390</f>
        <v>4590</v>
      </c>
      <c r="L13" s="168"/>
      <c r="M13" s="168"/>
      <c r="N13" s="75">
        <v>0</v>
      </c>
      <c r="O13" s="75">
        <v>0</v>
      </c>
      <c r="P13" s="75">
        <v>0</v>
      </c>
      <c r="Q13" s="67"/>
    </row>
    <row r="14" spans="1:17" ht="22.5">
      <c r="A14" s="72">
        <v>7</v>
      </c>
      <c r="B14" s="73">
        <v>750</v>
      </c>
      <c r="C14" s="73">
        <v>75023</v>
      </c>
      <c r="D14" s="72">
        <v>6060</v>
      </c>
      <c r="E14" s="74" t="s">
        <v>110</v>
      </c>
      <c r="F14" s="60">
        <v>2003</v>
      </c>
      <c r="G14" s="75">
        <v>0</v>
      </c>
      <c r="H14" s="75">
        <v>32000</v>
      </c>
      <c r="I14" s="75">
        <v>32000</v>
      </c>
      <c r="J14" s="168">
        <v>32000</v>
      </c>
      <c r="K14" s="168">
        <v>32000</v>
      </c>
      <c r="L14" s="168"/>
      <c r="M14" s="168"/>
      <c r="N14" s="75">
        <v>0</v>
      </c>
      <c r="O14" s="75">
        <v>0</v>
      </c>
      <c r="P14" s="75">
        <v>0</v>
      </c>
      <c r="Q14" s="74"/>
    </row>
    <row r="15" spans="1:17" ht="33.75">
      <c r="A15" s="72">
        <v>8</v>
      </c>
      <c r="B15" s="72">
        <v>750</v>
      </c>
      <c r="C15" s="72">
        <v>75095</v>
      </c>
      <c r="D15" s="72">
        <v>6060</v>
      </c>
      <c r="E15" s="74" t="s">
        <v>162</v>
      </c>
      <c r="F15" s="60">
        <v>2003</v>
      </c>
      <c r="G15" s="75">
        <v>0</v>
      </c>
      <c r="H15" s="75">
        <v>32990</v>
      </c>
      <c r="I15" s="75">
        <v>32990</v>
      </c>
      <c r="J15" s="168">
        <v>32990.33</v>
      </c>
      <c r="K15" s="168">
        <v>32990.33</v>
      </c>
      <c r="L15" s="168"/>
      <c r="M15" s="168"/>
      <c r="N15" s="75">
        <v>0</v>
      </c>
      <c r="O15" s="75">
        <v>0</v>
      </c>
      <c r="P15" s="75">
        <v>0</v>
      </c>
      <c r="Q15" s="74"/>
    </row>
    <row r="16" spans="1:17" ht="22.5">
      <c r="A16" s="72">
        <v>9</v>
      </c>
      <c r="B16" s="72">
        <v>853</v>
      </c>
      <c r="C16" s="72">
        <v>85395</v>
      </c>
      <c r="D16" s="72">
        <v>6060</v>
      </c>
      <c r="E16" s="74" t="s">
        <v>111</v>
      </c>
      <c r="F16" s="60">
        <v>2003</v>
      </c>
      <c r="G16" s="75">
        <v>0</v>
      </c>
      <c r="H16" s="75">
        <v>5850</v>
      </c>
      <c r="I16" s="75">
        <v>5850</v>
      </c>
      <c r="J16" s="168">
        <v>5850</v>
      </c>
      <c r="K16" s="168">
        <v>5850</v>
      </c>
      <c r="L16" s="168"/>
      <c r="M16" s="168"/>
      <c r="N16" s="75">
        <v>0</v>
      </c>
      <c r="O16" s="75">
        <v>0</v>
      </c>
      <c r="P16" s="75">
        <v>0</v>
      </c>
      <c r="Q16" s="74"/>
    </row>
    <row r="17" spans="1:17" ht="22.5">
      <c r="A17" s="72">
        <v>10</v>
      </c>
      <c r="B17" s="72">
        <v>854</v>
      </c>
      <c r="C17" s="72">
        <v>85401</v>
      </c>
      <c r="D17" s="72">
        <v>6060</v>
      </c>
      <c r="E17" s="74" t="s">
        <v>68</v>
      </c>
      <c r="F17" s="60">
        <v>2003</v>
      </c>
      <c r="G17" s="75">
        <v>0</v>
      </c>
      <c r="H17" s="75">
        <v>7000</v>
      </c>
      <c r="I17" s="75">
        <v>7000</v>
      </c>
      <c r="J17" s="168">
        <v>6586.78</v>
      </c>
      <c r="K17" s="168">
        <v>6586.78</v>
      </c>
      <c r="L17" s="168"/>
      <c r="M17" s="168"/>
      <c r="N17" s="75">
        <v>0</v>
      </c>
      <c r="O17" s="75">
        <v>0</v>
      </c>
      <c r="P17" s="75">
        <v>0</v>
      </c>
      <c r="Q17" s="74"/>
    </row>
    <row r="18" spans="1:17" ht="22.5">
      <c r="A18" s="72">
        <v>11</v>
      </c>
      <c r="B18" s="72">
        <v>854</v>
      </c>
      <c r="C18" s="72">
        <v>85401</v>
      </c>
      <c r="D18" s="72">
        <v>6060</v>
      </c>
      <c r="E18" s="74" t="s">
        <v>69</v>
      </c>
      <c r="F18" s="60">
        <v>2003</v>
      </c>
      <c r="G18" s="75">
        <v>0</v>
      </c>
      <c r="H18" s="75">
        <v>8000</v>
      </c>
      <c r="I18" s="75">
        <v>8000</v>
      </c>
      <c r="J18" s="168">
        <v>0</v>
      </c>
      <c r="K18" s="168">
        <v>0</v>
      </c>
      <c r="L18" s="168"/>
      <c r="M18" s="168"/>
      <c r="N18" s="75">
        <v>0</v>
      </c>
      <c r="O18" s="75">
        <v>0</v>
      </c>
      <c r="P18" s="75">
        <v>0</v>
      </c>
      <c r="Q18" s="74"/>
    </row>
    <row r="19" spans="1:17" ht="22.5">
      <c r="A19" s="72">
        <v>12</v>
      </c>
      <c r="B19" s="72">
        <v>854</v>
      </c>
      <c r="C19" s="72">
        <v>85404</v>
      </c>
      <c r="D19" s="72">
        <v>6060</v>
      </c>
      <c r="E19" s="74" t="s">
        <v>70</v>
      </c>
      <c r="F19" s="60">
        <v>2003</v>
      </c>
      <c r="G19" s="75">
        <v>0</v>
      </c>
      <c r="H19" s="75">
        <v>8000</v>
      </c>
      <c r="I19" s="75">
        <v>8000</v>
      </c>
      <c r="J19" s="168">
        <v>5732.78</v>
      </c>
      <c r="K19" s="168">
        <v>5732.78</v>
      </c>
      <c r="L19" s="168"/>
      <c r="M19" s="168"/>
      <c r="N19" s="75">
        <v>0</v>
      </c>
      <c r="O19" s="75">
        <v>0</v>
      </c>
      <c r="P19" s="75">
        <v>0</v>
      </c>
      <c r="Q19" s="74"/>
    </row>
    <row r="20" spans="1:17" ht="22.5">
      <c r="A20" s="72">
        <v>13</v>
      </c>
      <c r="B20" s="72">
        <v>900</v>
      </c>
      <c r="C20" s="72">
        <v>90003</v>
      </c>
      <c r="D20" s="72">
        <v>6060</v>
      </c>
      <c r="E20" s="74" t="s">
        <v>112</v>
      </c>
      <c r="F20" s="60">
        <v>2003</v>
      </c>
      <c r="G20" s="75">
        <v>0</v>
      </c>
      <c r="H20" s="75">
        <v>260000</v>
      </c>
      <c r="I20" s="75">
        <v>140000</v>
      </c>
      <c r="J20" s="168">
        <v>140000</v>
      </c>
      <c r="K20" s="168">
        <v>140000</v>
      </c>
      <c r="L20" s="168"/>
      <c r="M20" s="168"/>
      <c r="N20" s="75">
        <v>0</v>
      </c>
      <c r="O20" s="75">
        <v>120000</v>
      </c>
      <c r="P20" s="75">
        <v>0</v>
      </c>
      <c r="Q20" s="74"/>
    </row>
    <row r="21" spans="1:17" ht="22.5">
      <c r="A21" s="72">
        <v>14</v>
      </c>
      <c r="B21" s="72">
        <v>900</v>
      </c>
      <c r="C21" s="72">
        <v>90015</v>
      </c>
      <c r="D21" s="72">
        <v>6050</v>
      </c>
      <c r="E21" s="74" t="s">
        <v>71</v>
      </c>
      <c r="F21" s="60">
        <v>2003</v>
      </c>
      <c r="G21" s="75">
        <v>0</v>
      </c>
      <c r="H21" s="75">
        <v>19300</v>
      </c>
      <c r="I21" s="75">
        <v>19300</v>
      </c>
      <c r="J21" s="168">
        <v>19276</v>
      </c>
      <c r="K21" s="168">
        <v>19276</v>
      </c>
      <c r="L21" s="168"/>
      <c r="M21" s="168"/>
      <c r="N21" s="75">
        <v>0</v>
      </c>
      <c r="O21" s="75">
        <v>0</v>
      </c>
      <c r="P21" s="75">
        <v>0</v>
      </c>
      <c r="Q21" s="74"/>
    </row>
    <row r="22" spans="1:17" ht="45">
      <c r="A22" s="72">
        <v>15</v>
      </c>
      <c r="B22" s="72">
        <v>900</v>
      </c>
      <c r="C22" s="72">
        <v>90015</v>
      </c>
      <c r="D22" s="72">
        <v>6050</v>
      </c>
      <c r="E22" s="74" t="s">
        <v>119</v>
      </c>
      <c r="F22" s="60">
        <v>2003</v>
      </c>
      <c r="G22" s="75">
        <v>0</v>
      </c>
      <c r="H22" s="75">
        <v>39760</v>
      </c>
      <c r="I22" s="75">
        <v>39760</v>
      </c>
      <c r="J22" s="168">
        <v>39091.6</v>
      </c>
      <c r="K22" s="168">
        <v>39091.6</v>
      </c>
      <c r="L22" s="168"/>
      <c r="M22" s="168"/>
      <c r="N22" s="75">
        <v>0</v>
      </c>
      <c r="O22" s="75">
        <v>0</v>
      </c>
      <c r="P22" s="75">
        <v>0</v>
      </c>
      <c r="Q22" s="74"/>
    </row>
    <row r="23" spans="1:17" ht="45">
      <c r="A23" s="72">
        <v>16</v>
      </c>
      <c r="B23" s="72">
        <v>900</v>
      </c>
      <c r="C23" s="72">
        <v>90015</v>
      </c>
      <c r="D23" s="72">
        <v>6050</v>
      </c>
      <c r="E23" s="74" t="s">
        <v>72</v>
      </c>
      <c r="F23" s="60">
        <v>2003</v>
      </c>
      <c r="G23" s="75">
        <v>0</v>
      </c>
      <c r="H23" s="75">
        <v>30700</v>
      </c>
      <c r="I23" s="75">
        <v>30700</v>
      </c>
      <c r="J23" s="168">
        <v>30567.1</v>
      </c>
      <c r="K23" s="168">
        <v>30567.1</v>
      </c>
      <c r="L23" s="168"/>
      <c r="M23" s="168"/>
      <c r="N23" s="75">
        <v>0</v>
      </c>
      <c r="O23" s="75">
        <v>0</v>
      </c>
      <c r="P23" s="75">
        <v>0</v>
      </c>
      <c r="Q23" s="74"/>
    </row>
    <row r="24" spans="1:17" ht="22.5">
      <c r="A24" s="72">
        <v>17</v>
      </c>
      <c r="B24" s="72">
        <v>926</v>
      </c>
      <c r="C24" s="72">
        <v>92116</v>
      </c>
      <c r="D24" s="72">
        <v>6060</v>
      </c>
      <c r="E24" s="74" t="s">
        <v>114</v>
      </c>
      <c r="F24" s="60">
        <v>2003</v>
      </c>
      <c r="G24" s="75">
        <v>0</v>
      </c>
      <c r="H24" s="75">
        <v>7500</v>
      </c>
      <c r="I24" s="75">
        <v>7500</v>
      </c>
      <c r="J24" s="168">
        <v>7499.76</v>
      </c>
      <c r="K24" s="168">
        <v>7499.76</v>
      </c>
      <c r="L24" s="168"/>
      <c r="M24" s="168"/>
      <c r="N24" s="75">
        <v>0</v>
      </c>
      <c r="O24" s="75">
        <v>0</v>
      </c>
      <c r="P24" s="75">
        <v>0</v>
      </c>
      <c r="Q24" s="74"/>
    </row>
    <row r="25" spans="1:18" ht="27">
      <c r="A25" s="180" t="s">
        <v>18</v>
      </c>
      <c r="B25" s="181"/>
      <c r="C25" s="197" t="s">
        <v>73</v>
      </c>
      <c r="D25" s="198"/>
      <c r="E25" s="199"/>
      <c r="F25" s="113"/>
      <c r="G25" s="114">
        <f aca="true" t="shared" si="2" ref="G25:P25">SUM(G26:G36)</f>
        <v>809889</v>
      </c>
      <c r="H25" s="114">
        <f t="shared" si="2"/>
        <v>2134800</v>
      </c>
      <c r="I25" s="114">
        <f t="shared" si="2"/>
        <v>1261064</v>
      </c>
      <c r="J25" s="169">
        <f t="shared" si="2"/>
        <v>902204.67</v>
      </c>
      <c r="K25" s="169">
        <f t="shared" si="2"/>
        <v>855283.72</v>
      </c>
      <c r="L25" s="169">
        <f t="shared" si="2"/>
        <v>85866.12</v>
      </c>
      <c r="M25" s="169">
        <f t="shared" si="2"/>
        <v>46357.71</v>
      </c>
      <c r="N25" s="114">
        <f t="shared" si="2"/>
        <v>873736</v>
      </c>
      <c r="O25" s="114">
        <f t="shared" si="2"/>
        <v>0</v>
      </c>
      <c r="P25" s="114">
        <f t="shared" si="2"/>
        <v>0</v>
      </c>
      <c r="Q25" s="121"/>
      <c r="R25" s="122"/>
    </row>
    <row r="26" spans="1:17" ht="33.75">
      <c r="A26" s="72">
        <v>1</v>
      </c>
      <c r="B26" s="73" t="s">
        <v>19</v>
      </c>
      <c r="C26" s="73" t="s">
        <v>34</v>
      </c>
      <c r="D26" s="72">
        <v>6050</v>
      </c>
      <c r="E26" s="74" t="s">
        <v>120</v>
      </c>
      <c r="F26" s="60" t="s">
        <v>74</v>
      </c>
      <c r="G26" s="75">
        <v>0</v>
      </c>
      <c r="H26" s="75">
        <v>80000</v>
      </c>
      <c r="I26" s="75">
        <v>74000</v>
      </c>
      <c r="J26" s="168">
        <v>70234.94</v>
      </c>
      <c r="K26" s="168">
        <v>70234.94</v>
      </c>
      <c r="L26" s="168"/>
      <c r="M26" s="168"/>
      <c r="N26" s="75">
        <v>6000</v>
      </c>
      <c r="O26" s="75">
        <v>0</v>
      </c>
      <c r="P26" s="75">
        <v>0</v>
      </c>
      <c r="Q26" s="74"/>
    </row>
    <row r="27" spans="1:17" ht="25.5">
      <c r="A27" s="72">
        <v>2</v>
      </c>
      <c r="B27" s="73" t="s">
        <v>19</v>
      </c>
      <c r="C27" s="73" t="s">
        <v>34</v>
      </c>
      <c r="D27" s="72">
        <v>6050</v>
      </c>
      <c r="E27" s="74" t="s">
        <v>121</v>
      </c>
      <c r="F27" s="60" t="s">
        <v>74</v>
      </c>
      <c r="G27" s="75">
        <v>0</v>
      </c>
      <c r="H27" s="75">
        <v>192000</v>
      </c>
      <c r="I27" s="75">
        <v>62000</v>
      </c>
      <c r="J27" s="168">
        <f>20975.16+38924.95</f>
        <v>59900.11</v>
      </c>
      <c r="K27" s="168">
        <f>20975.16+38924.95</f>
        <v>59900.11</v>
      </c>
      <c r="L27" s="168"/>
      <c r="M27" s="168"/>
      <c r="N27" s="75">
        <v>130000</v>
      </c>
      <c r="O27" s="75">
        <v>0</v>
      </c>
      <c r="P27" s="75">
        <v>0</v>
      </c>
      <c r="Q27" s="74"/>
    </row>
    <row r="28" spans="1:17" ht="25.5">
      <c r="A28" s="72">
        <v>3</v>
      </c>
      <c r="B28" s="73" t="s">
        <v>19</v>
      </c>
      <c r="C28" s="73" t="s">
        <v>34</v>
      </c>
      <c r="D28" s="72">
        <v>6050</v>
      </c>
      <c r="E28" s="74" t="s">
        <v>122</v>
      </c>
      <c r="F28" s="60" t="s">
        <v>74</v>
      </c>
      <c r="G28" s="75">
        <v>0</v>
      </c>
      <c r="H28" s="75">
        <v>60000</v>
      </c>
      <c r="I28" s="75">
        <v>50000</v>
      </c>
      <c r="J28" s="168">
        <v>5853.78</v>
      </c>
      <c r="K28" s="168">
        <v>5853.78</v>
      </c>
      <c r="L28" s="168"/>
      <c r="M28" s="168"/>
      <c r="N28" s="75">
        <v>10000</v>
      </c>
      <c r="O28" s="75">
        <v>0</v>
      </c>
      <c r="P28" s="75">
        <v>0</v>
      </c>
      <c r="Q28" s="74"/>
    </row>
    <row r="29" spans="1:17" ht="25.5">
      <c r="A29" s="72">
        <v>4</v>
      </c>
      <c r="B29" s="73" t="s">
        <v>19</v>
      </c>
      <c r="C29" s="73" t="s">
        <v>34</v>
      </c>
      <c r="D29" s="72">
        <v>6050</v>
      </c>
      <c r="E29" s="74" t="s">
        <v>123</v>
      </c>
      <c r="F29" s="60" t="s">
        <v>75</v>
      </c>
      <c r="G29" s="75">
        <v>101376</v>
      </c>
      <c r="H29" s="75">
        <v>66000</v>
      </c>
      <c r="I29" s="75">
        <v>51000</v>
      </c>
      <c r="J29" s="168">
        <v>48237.74</v>
      </c>
      <c r="K29" s="168">
        <v>48237.74</v>
      </c>
      <c r="L29" s="168"/>
      <c r="M29" s="168"/>
      <c r="N29" s="75">
        <v>15000</v>
      </c>
      <c r="O29" s="75">
        <v>0</v>
      </c>
      <c r="P29" s="75">
        <v>0</v>
      </c>
      <c r="Q29" s="67" t="s">
        <v>124</v>
      </c>
    </row>
    <row r="30" spans="1:17" ht="25.5">
      <c r="A30" s="72">
        <v>5</v>
      </c>
      <c r="B30" s="73">
        <v>600</v>
      </c>
      <c r="C30" s="73">
        <v>60016</v>
      </c>
      <c r="D30" s="72">
        <v>6050</v>
      </c>
      <c r="E30" s="74" t="s">
        <v>109</v>
      </c>
      <c r="F30" s="60" t="s">
        <v>74</v>
      </c>
      <c r="G30" s="75">
        <v>0</v>
      </c>
      <c r="H30" s="75">
        <v>181700</v>
      </c>
      <c r="I30" s="75">
        <v>41700</v>
      </c>
      <c r="J30" s="168">
        <f>1563.44+89.12</f>
        <v>1652.56</v>
      </c>
      <c r="K30" s="168">
        <v>1563.44</v>
      </c>
      <c r="L30" s="168">
        <v>89.12</v>
      </c>
      <c r="M30" s="168"/>
      <c r="N30" s="75">
        <v>140000</v>
      </c>
      <c r="O30" s="75">
        <v>0</v>
      </c>
      <c r="P30" s="75">
        <v>0</v>
      </c>
      <c r="Q30" s="74"/>
    </row>
    <row r="31" spans="1:17" ht="33.75">
      <c r="A31" s="72">
        <v>6</v>
      </c>
      <c r="B31" s="72">
        <v>801</v>
      </c>
      <c r="C31" s="72">
        <v>80101</v>
      </c>
      <c r="D31" s="72">
        <v>6050</v>
      </c>
      <c r="E31" s="74" t="s">
        <v>76</v>
      </c>
      <c r="F31" s="60" t="s">
        <v>75</v>
      </c>
      <c r="G31" s="75">
        <v>708513</v>
      </c>
      <c r="H31" s="75">
        <v>1400000</v>
      </c>
      <c r="I31" s="75">
        <v>887264</v>
      </c>
      <c r="J31" s="168">
        <v>632512.77</v>
      </c>
      <c r="K31" s="168">
        <v>546735.77</v>
      </c>
      <c r="L31" s="168">
        <v>85777</v>
      </c>
      <c r="M31" s="168"/>
      <c r="N31" s="75">
        <v>512736</v>
      </c>
      <c r="O31" s="75">
        <v>0</v>
      </c>
      <c r="P31" s="75">
        <v>0</v>
      </c>
      <c r="Q31" s="74" t="s">
        <v>77</v>
      </c>
    </row>
    <row r="32" spans="1:17" ht="12.75">
      <c r="A32" s="72"/>
      <c r="B32" s="72"/>
      <c r="C32" s="72"/>
      <c r="D32" s="72"/>
      <c r="E32" s="74"/>
      <c r="F32" s="60"/>
      <c r="G32" s="75"/>
      <c r="H32" s="76"/>
      <c r="I32" s="118" t="s">
        <v>78</v>
      </c>
      <c r="J32" s="170"/>
      <c r="K32" s="170"/>
      <c r="L32" s="170"/>
      <c r="M32" s="170"/>
      <c r="N32" s="119"/>
      <c r="O32" s="119"/>
      <c r="P32" s="119"/>
      <c r="Q32" s="120"/>
    </row>
    <row r="33" spans="1:17" ht="25.5">
      <c r="A33" s="72">
        <v>7</v>
      </c>
      <c r="B33" s="72">
        <v>900</v>
      </c>
      <c r="C33" s="72">
        <v>90095</v>
      </c>
      <c r="D33" s="72">
        <v>6050</v>
      </c>
      <c r="E33" s="74" t="s">
        <v>79</v>
      </c>
      <c r="F33" s="60" t="s">
        <v>74</v>
      </c>
      <c r="G33" s="75">
        <v>0</v>
      </c>
      <c r="H33" s="75">
        <v>63100</v>
      </c>
      <c r="I33" s="75">
        <v>18100</v>
      </c>
      <c r="J33" s="168">
        <v>18092.05</v>
      </c>
      <c r="K33" s="168">
        <v>57037.22</v>
      </c>
      <c r="L33" s="168"/>
      <c r="M33" s="168">
        <v>38945.17</v>
      </c>
      <c r="N33" s="75">
        <v>45000</v>
      </c>
      <c r="O33" s="75">
        <v>0</v>
      </c>
      <c r="P33" s="75">
        <v>0</v>
      </c>
      <c r="Q33" s="74"/>
    </row>
    <row r="34" spans="1:17" ht="25.5">
      <c r="A34" s="72">
        <v>8</v>
      </c>
      <c r="B34" s="72">
        <v>900</v>
      </c>
      <c r="C34" s="72">
        <v>90095</v>
      </c>
      <c r="D34" s="72">
        <v>6050</v>
      </c>
      <c r="E34" s="74" t="s">
        <v>80</v>
      </c>
      <c r="F34" s="60" t="s">
        <v>74</v>
      </c>
      <c r="G34" s="75">
        <v>0</v>
      </c>
      <c r="H34" s="75">
        <v>25000</v>
      </c>
      <c r="I34" s="75">
        <v>10000</v>
      </c>
      <c r="J34" s="168"/>
      <c r="K34" s="168"/>
      <c r="L34" s="168"/>
      <c r="M34" s="168"/>
      <c r="N34" s="75">
        <v>15000</v>
      </c>
      <c r="O34" s="75">
        <v>0</v>
      </c>
      <c r="P34" s="75">
        <v>0</v>
      </c>
      <c r="Q34" s="74"/>
    </row>
    <row r="35" spans="1:17" ht="45">
      <c r="A35" s="72">
        <v>9</v>
      </c>
      <c r="B35" s="72">
        <v>900</v>
      </c>
      <c r="C35" s="72">
        <v>90095</v>
      </c>
      <c r="D35" s="72">
        <v>6050</v>
      </c>
      <c r="E35" s="74" t="s">
        <v>81</v>
      </c>
      <c r="F35" s="60" t="s">
        <v>74</v>
      </c>
      <c r="G35" s="75">
        <v>0</v>
      </c>
      <c r="H35" s="75">
        <v>67000</v>
      </c>
      <c r="I35" s="75">
        <v>67000</v>
      </c>
      <c r="J35" s="168">
        <f>58670.09+7050.63</f>
        <v>65720.72</v>
      </c>
      <c r="K35" s="168">
        <f>65720.72</f>
        <v>65720.72</v>
      </c>
      <c r="L35" s="168"/>
      <c r="M35" s="168">
        <v>7412.54</v>
      </c>
      <c r="N35" s="75">
        <v>0</v>
      </c>
      <c r="O35" s="75">
        <v>0</v>
      </c>
      <c r="P35" s="75">
        <v>0</v>
      </c>
      <c r="Q35" s="74"/>
    </row>
    <row r="36" spans="1:17" ht="12.75">
      <c r="A36" s="77"/>
      <c r="B36" s="77"/>
      <c r="C36" s="77"/>
      <c r="D36" s="77"/>
      <c r="E36" s="78"/>
      <c r="F36" s="79"/>
      <c r="G36" s="76"/>
      <c r="H36" s="76"/>
      <c r="I36" s="76"/>
      <c r="J36" s="171"/>
      <c r="K36" s="171"/>
      <c r="L36" s="171"/>
      <c r="M36" s="171"/>
      <c r="N36" s="76"/>
      <c r="O36" s="76"/>
      <c r="P36" s="76"/>
      <c r="Q36" s="78"/>
    </row>
    <row r="37" spans="1:17" ht="12.75">
      <c r="A37" s="77"/>
      <c r="B37" s="80"/>
      <c r="C37" s="80"/>
      <c r="D37" s="80"/>
      <c r="E37" s="81"/>
      <c r="F37" s="77"/>
      <c r="G37" s="76"/>
      <c r="H37" s="172"/>
      <c r="I37" s="173" t="s">
        <v>137</v>
      </c>
      <c r="J37" s="171">
        <f>145301.62+252090.27+632512.77+49843.1+39750.03+76762.14</f>
        <v>1196259.93</v>
      </c>
      <c r="K37" s="171">
        <f>1120241.11</f>
        <v>1120241.11</v>
      </c>
      <c r="L37" s="173"/>
      <c r="M37" s="171"/>
      <c r="N37" s="76"/>
      <c r="O37" s="76"/>
      <c r="P37" s="76"/>
      <c r="Q37" s="80"/>
    </row>
    <row r="38" spans="1:17" ht="12.75">
      <c r="A38" s="77"/>
      <c r="B38" s="80"/>
      <c r="C38" s="80"/>
      <c r="D38" s="80"/>
      <c r="E38" s="80"/>
      <c r="F38" s="77"/>
      <c r="G38" s="80"/>
      <c r="H38" s="80"/>
      <c r="I38" s="173" t="s">
        <v>138</v>
      </c>
      <c r="J38" s="171">
        <f>8619+66376+5850+7499.76+140000+32990.33</f>
        <v>261335.09000000003</v>
      </c>
      <c r="K38" s="171">
        <v>261335.09</v>
      </c>
      <c r="L38" s="173"/>
      <c r="M38" s="171"/>
      <c r="N38" s="80"/>
      <c r="O38" s="80"/>
      <c r="P38" s="80"/>
      <c r="Q38" s="80"/>
    </row>
    <row r="39" spans="1:17" ht="12.75">
      <c r="A39" s="80"/>
      <c r="B39" s="80"/>
      <c r="C39" s="80"/>
      <c r="D39" s="80"/>
      <c r="E39" s="80"/>
      <c r="F39" s="77"/>
      <c r="G39" s="80"/>
      <c r="H39" s="80"/>
      <c r="I39" s="173" t="s">
        <v>139</v>
      </c>
      <c r="J39" s="171">
        <f>6586.78+5732.78</f>
        <v>12319.56</v>
      </c>
      <c r="K39" s="171">
        <v>12319.56</v>
      </c>
      <c r="L39" s="173"/>
      <c r="M39" s="171"/>
      <c r="N39" s="80"/>
      <c r="O39" s="80"/>
      <c r="P39" s="80"/>
      <c r="Q39" s="80"/>
    </row>
    <row r="40" spans="10:11" ht="12.75">
      <c r="J40" s="174">
        <f>SUM(J37:J39)-J6</f>
        <v>-45317.14999999991</v>
      </c>
      <c r="K40" s="174">
        <f>SUM(K37:K39)-K6</f>
        <v>-38266.519999999786</v>
      </c>
    </row>
  </sheetData>
  <mergeCells count="16">
    <mergeCell ref="C1:P1"/>
    <mergeCell ref="A3:A4"/>
    <mergeCell ref="B3:D3"/>
    <mergeCell ref="E3:E4"/>
    <mergeCell ref="G3:G4"/>
    <mergeCell ref="H3:H4"/>
    <mergeCell ref="I3:I4"/>
    <mergeCell ref="N3:N4"/>
    <mergeCell ref="O3:O4"/>
    <mergeCell ref="P3:P4"/>
    <mergeCell ref="A25:B25"/>
    <mergeCell ref="C25:E25"/>
    <mergeCell ref="Q3:Q4"/>
    <mergeCell ref="C6:E6"/>
    <mergeCell ref="A7:B7"/>
    <mergeCell ref="C7:E7"/>
  </mergeCells>
  <printOptions/>
  <pageMargins left="0" right="0" top="0.5905511811023623" bottom="0.5905511811023623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4"/>
  <sheetViews>
    <sheetView workbookViewId="0" topLeftCell="A1">
      <selection activeCell="N39" sqref="B1:N39"/>
    </sheetView>
  </sheetViews>
  <sheetFormatPr defaultColWidth="9.00390625" defaultRowHeight="12.75"/>
  <cols>
    <col min="1" max="1" width="2.75390625" style="0" customWidth="1"/>
    <col min="2" max="2" width="4.25390625" style="0" customWidth="1"/>
    <col min="3" max="3" width="6.25390625" style="0" customWidth="1"/>
    <col min="4" max="4" width="7.375" style="0" customWidth="1"/>
    <col min="5" max="5" width="5.75390625" style="0" customWidth="1"/>
    <col min="6" max="6" width="26.25390625" style="0" customWidth="1"/>
    <col min="7" max="7" width="10.125" style="39" customWidth="1"/>
    <col min="8" max="8" width="14.375" style="0" customWidth="1"/>
    <col min="9" max="11" width="14.00390625" style="0" bestFit="1" customWidth="1"/>
    <col min="12" max="12" width="9.625" style="0" bestFit="1" customWidth="1"/>
    <col min="13" max="13" width="9.375" style="0" bestFit="1" customWidth="1"/>
    <col min="14" max="14" width="12.875" style="0" customWidth="1"/>
    <col min="15" max="15" width="2.75390625" style="0" customWidth="1"/>
  </cols>
  <sheetData>
    <row r="1" spans="12:14" ht="15">
      <c r="L1" s="191" t="s">
        <v>35</v>
      </c>
      <c r="M1" s="192"/>
      <c r="N1" s="192"/>
    </row>
    <row r="2" spans="12:14" ht="12.75">
      <c r="L2" s="193" t="str">
        <f>Dane!B1</f>
        <v>do Uchwały Nr XIII/76/2003</v>
      </c>
      <c r="M2" s="192"/>
      <c r="N2" s="192"/>
    </row>
    <row r="3" spans="12:14" ht="14.25">
      <c r="L3" s="194" t="s">
        <v>22</v>
      </c>
      <c r="M3" s="192"/>
      <c r="N3" s="192"/>
    </row>
    <row r="4" spans="12:14" ht="12.75">
      <c r="L4" s="193" t="str">
        <f>Dane!B2</f>
        <v>z dnia 30 grudnia 2003 roku</v>
      </c>
      <c r="M4" s="192"/>
      <c r="N4" s="192"/>
    </row>
    <row r="5" spans="4:13" ht="33">
      <c r="D5" s="205" t="s">
        <v>46</v>
      </c>
      <c r="E5" s="205"/>
      <c r="F5" s="205"/>
      <c r="G5" s="205"/>
      <c r="H5" s="205"/>
      <c r="I5" s="205"/>
      <c r="J5" s="205"/>
      <c r="K5" s="205"/>
      <c r="L5" s="205"/>
      <c r="M5" s="205"/>
    </row>
    <row r="6" s="64" customFormat="1" ht="8.25">
      <c r="G6" s="65"/>
    </row>
    <row r="7" spans="2:14" ht="22.5">
      <c r="B7" s="177" t="s">
        <v>24</v>
      </c>
      <c r="C7" s="206" t="s">
        <v>3</v>
      </c>
      <c r="D7" s="177"/>
      <c r="E7" s="177"/>
      <c r="F7" s="177" t="s">
        <v>47</v>
      </c>
      <c r="G7" s="67" t="s">
        <v>48</v>
      </c>
      <c r="H7" s="207" t="s">
        <v>49</v>
      </c>
      <c r="I7" s="207" t="s">
        <v>50</v>
      </c>
      <c r="J7" s="177" t="s">
        <v>51</v>
      </c>
      <c r="K7" s="207" t="s">
        <v>52</v>
      </c>
      <c r="L7" s="177" t="s">
        <v>113</v>
      </c>
      <c r="M7" s="177" t="s">
        <v>53</v>
      </c>
      <c r="N7" s="177" t="s">
        <v>54</v>
      </c>
    </row>
    <row r="8" spans="2:14" ht="23.25" customHeight="1">
      <c r="B8" s="177"/>
      <c r="C8" s="66" t="s">
        <v>5</v>
      </c>
      <c r="D8" s="66" t="s">
        <v>55</v>
      </c>
      <c r="E8" s="66" t="s">
        <v>11</v>
      </c>
      <c r="F8" s="177"/>
      <c r="G8" s="68" t="s">
        <v>56</v>
      </c>
      <c r="H8" s="207"/>
      <c r="I8" s="207"/>
      <c r="J8" s="177"/>
      <c r="K8" s="207"/>
      <c r="L8" s="177"/>
      <c r="M8" s="177"/>
      <c r="N8" s="177"/>
    </row>
    <row r="9" spans="2:14" s="39" customFormat="1" ht="12.75">
      <c r="B9" s="61">
        <v>1</v>
      </c>
      <c r="C9" s="61">
        <v>2</v>
      </c>
      <c r="D9" s="61">
        <v>3</v>
      </c>
      <c r="E9" s="61">
        <v>4</v>
      </c>
      <c r="F9" s="61">
        <v>5</v>
      </c>
      <c r="G9" s="61">
        <v>6</v>
      </c>
      <c r="H9" s="61">
        <v>7</v>
      </c>
      <c r="I9" s="61">
        <v>8</v>
      </c>
      <c r="J9" s="61">
        <v>9</v>
      </c>
      <c r="K9" s="61">
        <v>10</v>
      </c>
      <c r="L9" s="61">
        <v>11</v>
      </c>
      <c r="M9" s="61">
        <v>12</v>
      </c>
      <c r="N9" s="61">
        <v>13</v>
      </c>
    </row>
    <row r="10" spans="2:14" ht="15">
      <c r="B10" s="69"/>
      <c r="C10" s="70"/>
      <c r="D10" s="200" t="s">
        <v>57</v>
      </c>
      <c r="E10" s="201"/>
      <c r="F10" s="201"/>
      <c r="G10" s="116"/>
      <c r="H10" s="117">
        <f aca="true" t="shared" si="0" ref="H10:M10">SUM(H11+H30)</f>
        <v>1145327</v>
      </c>
      <c r="I10" s="117">
        <f t="shared" si="0"/>
        <v>2881019</v>
      </c>
      <c r="J10" s="117">
        <f t="shared" si="0"/>
        <v>1887283</v>
      </c>
      <c r="K10" s="117">
        <f t="shared" si="0"/>
        <v>873736</v>
      </c>
      <c r="L10" s="117">
        <f t="shared" si="0"/>
        <v>120000</v>
      </c>
      <c r="M10" s="117">
        <f t="shared" si="0"/>
        <v>0</v>
      </c>
      <c r="N10" s="112"/>
    </row>
    <row r="11" spans="2:14" ht="27">
      <c r="B11" s="180" t="s">
        <v>58</v>
      </c>
      <c r="C11" s="202"/>
      <c r="D11" s="203" t="s">
        <v>59</v>
      </c>
      <c r="E11" s="204"/>
      <c r="F11" s="204"/>
      <c r="G11" s="113"/>
      <c r="H11" s="114">
        <f aca="true" t="shared" si="1" ref="H11:M11">SUM(H12:H29)</f>
        <v>335438</v>
      </c>
      <c r="I11" s="114">
        <f t="shared" si="1"/>
        <v>813219</v>
      </c>
      <c r="J11" s="114">
        <f t="shared" si="1"/>
        <v>693219</v>
      </c>
      <c r="K11" s="114">
        <f t="shared" si="1"/>
        <v>0</v>
      </c>
      <c r="L11" s="114">
        <f t="shared" si="1"/>
        <v>120000</v>
      </c>
      <c r="M11" s="114">
        <f t="shared" si="1"/>
        <v>0</v>
      </c>
      <c r="N11" s="115"/>
    </row>
    <row r="12" spans="2:14" ht="25.5">
      <c r="B12" s="72">
        <v>1</v>
      </c>
      <c r="C12" s="73">
        <v>600</v>
      </c>
      <c r="D12" s="73">
        <v>60016</v>
      </c>
      <c r="E12" s="72">
        <v>6050</v>
      </c>
      <c r="F12" s="74" t="s">
        <v>60</v>
      </c>
      <c r="G12" s="60" t="s">
        <v>61</v>
      </c>
      <c r="H12" s="75">
        <v>34625</v>
      </c>
      <c r="I12" s="75">
        <v>80000</v>
      </c>
      <c r="J12" s="75">
        <v>80000</v>
      </c>
      <c r="K12" s="75">
        <v>0</v>
      </c>
      <c r="L12" s="75">
        <v>0</v>
      </c>
      <c r="M12" s="75">
        <v>0</v>
      </c>
      <c r="N12" s="67" t="s">
        <v>62</v>
      </c>
    </row>
    <row r="13" spans="2:14" ht="25.5">
      <c r="B13" s="72">
        <v>2</v>
      </c>
      <c r="C13" s="73">
        <v>600</v>
      </c>
      <c r="D13" s="73">
        <v>60016</v>
      </c>
      <c r="E13" s="72">
        <v>6050</v>
      </c>
      <c r="F13" s="74" t="s">
        <v>63</v>
      </c>
      <c r="G13" s="60" t="s">
        <v>61</v>
      </c>
      <c r="H13" s="75">
        <v>117738</v>
      </c>
      <c r="I13" s="75">
        <v>37000</v>
      </c>
      <c r="J13" s="75">
        <v>37000</v>
      </c>
      <c r="K13" s="75">
        <v>0</v>
      </c>
      <c r="L13" s="75">
        <v>0</v>
      </c>
      <c r="M13" s="75">
        <v>0</v>
      </c>
      <c r="N13" s="67" t="s">
        <v>64</v>
      </c>
    </row>
    <row r="14" spans="2:14" ht="25.5">
      <c r="B14" s="72">
        <v>3</v>
      </c>
      <c r="C14" s="73">
        <v>600</v>
      </c>
      <c r="D14" s="73">
        <v>60016</v>
      </c>
      <c r="E14" s="72">
        <v>6050</v>
      </c>
      <c r="F14" s="74" t="s">
        <v>65</v>
      </c>
      <c r="G14" s="60" t="s">
        <v>61</v>
      </c>
      <c r="H14" s="75">
        <v>183075</v>
      </c>
      <c r="I14" s="75">
        <v>134300</v>
      </c>
      <c r="J14" s="75">
        <v>134300</v>
      </c>
      <c r="K14" s="75">
        <v>0</v>
      </c>
      <c r="L14" s="75">
        <v>0</v>
      </c>
      <c r="M14" s="75">
        <v>0</v>
      </c>
      <c r="N14" s="67" t="s">
        <v>66</v>
      </c>
    </row>
    <row r="15" spans="2:14" ht="22.5">
      <c r="B15" s="72">
        <v>4</v>
      </c>
      <c r="C15" s="72">
        <v>630</v>
      </c>
      <c r="D15" s="72">
        <v>63001</v>
      </c>
      <c r="E15" s="72">
        <v>6060</v>
      </c>
      <c r="F15" s="74" t="s">
        <v>118</v>
      </c>
      <c r="G15" s="60">
        <v>2003</v>
      </c>
      <c r="H15" s="75">
        <v>0</v>
      </c>
      <c r="I15" s="75">
        <v>8619</v>
      </c>
      <c r="J15" s="75">
        <v>8619</v>
      </c>
      <c r="K15" s="75">
        <v>0</v>
      </c>
      <c r="L15" s="75">
        <v>0</v>
      </c>
      <c r="M15" s="75">
        <v>0</v>
      </c>
      <c r="N15" s="67"/>
    </row>
    <row r="16" spans="2:14" ht="33.75">
      <c r="B16" s="72">
        <v>5</v>
      </c>
      <c r="C16" s="72">
        <v>750</v>
      </c>
      <c r="D16" s="72">
        <v>75023</v>
      </c>
      <c r="E16" s="72">
        <v>6060</v>
      </c>
      <c r="F16" s="74" t="s">
        <v>67</v>
      </c>
      <c r="G16" s="60">
        <v>2003</v>
      </c>
      <c r="H16" s="75">
        <v>0</v>
      </c>
      <c r="I16" s="75">
        <v>30000</v>
      </c>
      <c r="J16" s="75">
        <v>30000</v>
      </c>
      <c r="K16" s="75">
        <v>0</v>
      </c>
      <c r="L16" s="75">
        <v>0</v>
      </c>
      <c r="M16" s="75">
        <v>0</v>
      </c>
      <c r="N16" s="74"/>
    </row>
    <row r="17" spans="2:14" ht="22.5">
      <c r="B17" s="72">
        <v>6</v>
      </c>
      <c r="C17" s="73">
        <v>750</v>
      </c>
      <c r="D17" s="73">
        <v>75023</v>
      </c>
      <c r="E17" s="72">
        <v>6060</v>
      </c>
      <c r="F17" s="74" t="s">
        <v>115</v>
      </c>
      <c r="G17" s="60">
        <v>2003</v>
      </c>
      <c r="H17" s="75">
        <v>0</v>
      </c>
      <c r="I17" s="75">
        <v>5200</v>
      </c>
      <c r="J17" s="75">
        <v>5200</v>
      </c>
      <c r="K17" s="75">
        <v>0</v>
      </c>
      <c r="L17" s="75">
        <v>0</v>
      </c>
      <c r="M17" s="75">
        <v>0</v>
      </c>
      <c r="N17" s="67"/>
    </row>
    <row r="18" spans="2:14" ht="22.5">
      <c r="B18" s="72">
        <v>7</v>
      </c>
      <c r="C18" s="73">
        <v>750</v>
      </c>
      <c r="D18" s="73">
        <v>75023</v>
      </c>
      <c r="E18" s="72">
        <v>6060</v>
      </c>
      <c r="F18" s="74" t="s">
        <v>110</v>
      </c>
      <c r="G18" s="60">
        <v>2003</v>
      </c>
      <c r="H18" s="75">
        <v>0</v>
      </c>
      <c r="I18" s="75">
        <v>32000</v>
      </c>
      <c r="J18" s="75">
        <v>32000</v>
      </c>
      <c r="K18" s="75">
        <v>0</v>
      </c>
      <c r="L18" s="75">
        <v>0</v>
      </c>
      <c r="M18" s="75">
        <v>0</v>
      </c>
      <c r="N18" s="74"/>
    </row>
    <row r="19" spans="2:14" ht="33.75">
      <c r="B19" s="72">
        <v>8</v>
      </c>
      <c r="C19" s="72">
        <v>750</v>
      </c>
      <c r="D19" s="72">
        <v>75095</v>
      </c>
      <c r="E19" s="72">
        <v>6060</v>
      </c>
      <c r="F19" s="74" t="s">
        <v>161</v>
      </c>
      <c r="G19" s="60">
        <v>2003</v>
      </c>
      <c r="H19" s="75">
        <v>0</v>
      </c>
      <c r="I19" s="75">
        <v>32990</v>
      </c>
      <c r="J19" s="75">
        <v>32990</v>
      </c>
      <c r="K19" s="75">
        <v>0</v>
      </c>
      <c r="L19" s="75">
        <v>0</v>
      </c>
      <c r="M19" s="75">
        <v>0</v>
      </c>
      <c r="N19" s="74"/>
    </row>
    <row r="20" spans="2:14" ht="22.5">
      <c r="B20" s="72">
        <v>9</v>
      </c>
      <c r="C20" s="72">
        <v>853</v>
      </c>
      <c r="D20" s="72">
        <v>85395</v>
      </c>
      <c r="E20" s="72">
        <v>6060</v>
      </c>
      <c r="F20" s="74" t="s">
        <v>111</v>
      </c>
      <c r="G20" s="60">
        <v>2003</v>
      </c>
      <c r="H20" s="75">
        <v>0</v>
      </c>
      <c r="I20" s="75">
        <v>5850</v>
      </c>
      <c r="J20" s="75">
        <v>5850</v>
      </c>
      <c r="K20" s="75">
        <v>0</v>
      </c>
      <c r="L20" s="75">
        <v>0</v>
      </c>
      <c r="M20" s="75">
        <v>0</v>
      </c>
      <c r="N20" s="74"/>
    </row>
    <row r="21" spans="2:14" ht="22.5">
      <c r="B21" s="72">
        <v>10</v>
      </c>
      <c r="C21" s="72">
        <v>854</v>
      </c>
      <c r="D21" s="72">
        <v>85401</v>
      </c>
      <c r="E21" s="72">
        <v>6060</v>
      </c>
      <c r="F21" s="74" t="s">
        <v>68</v>
      </c>
      <c r="G21" s="60">
        <v>2003</v>
      </c>
      <c r="H21" s="75">
        <v>0</v>
      </c>
      <c r="I21" s="75">
        <v>7000</v>
      </c>
      <c r="J21" s="75">
        <v>7000</v>
      </c>
      <c r="K21" s="75">
        <v>0</v>
      </c>
      <c r="L21" s="75">
        <v>0</v>
      </c>
      <c r="M21" s="75">
        <v>0</v>
      </c>
      <c r="N21" s="74"/>
    </row>
    <row r="22" spans="2:14" ht="22.5">
      <c r="B22" s="72">
        <v>11</v>
      </c>
      <c r="C22" s="72">
        <v>854</v>
      </c>
      <c r="D22" s="72">
        <v>85401</v>
      </c>
      <c r="E22" s="72">
        <v>6060</v>
      </c>
      <c r="F22" s="74" t="s">
        <v>69</v>
      </c>
      <c r="G22" s="60">
        <v>2003</v>
      </c>
      <c r="H22" s="75">
        <v>0</v>
      </c>
      <c r="I22" s="75">
        <v>8000</v>
      </c>
      <c r="J22" s="75">
        <v>8000</v>
      </c>
      <c r="K22" s="75">
        <v>0</v>
      </c>
      <c r="L22" s="75">
        <v>0</v>
      </c>
      <c r="M22" s="75">
        <v>0</v>
      </c>
      <c r="N22" s="74"/>
    </row>
    <row r="23" spans="2:14" ht="22.5">
      <c r="B23" s="72">
        <v>12</v>
      </c>
      <c r="C23" s="72">
        <v>854</v>
      </c>
      <c r="D23" s="72">
        <v>85404</v>
      </c>
      <c r="E23" s="72">
        <v>6060</v>
      </c>
      <c r="F23" s="74" t="s">
        <v>70</v>
      </c>
      <c r="G23" s="60">
        <v>2003</v>
      </c>
      <c r="H23" s="75">
        <v>0</v>
      </c>
      <c r="I23" s="75">
        <v>8000</v>
      </c>
      <c r="J23" s="75">
        <v>8000</v>
      </c>
      <c r="K23" s="75">
        <v>0</v>
      </c>
      <c r="L23" s="75">
        <v>0</v>
      </c>
      <c r="M23" s="75">
        <v>0</v>
      </c>
      <c r="N23" s="74"/>
    </row>
    <row r="24" spans="2:14" ht="22.5">
      <c r="B24" s="72">
        <v>13</v>
      </c>
      <c r="C24" s="72">
        <v>900</v>
      </c>
      <c r="D24" s="72">
        <v>90003</v>
      </c>
      <c r="E24" s="72">
        <v>6060</v>
      </c>
      <c r="F24" s="74" t="s">
        <v>112</v>
      </c>
      <c r="G24" s="60">
        <v>2003</v>
      </c>
      <c r="H24" s="75">
        <v>0</v>
      </c>
      <c r="I24" s="75">
        <v>260000</v>
      </c>
      <c r="J24" s="75">
        <v>140000</v>
      </c>
      <c r="K24" s="75">
        <v>0</v>
      </c>
      <c r="L24" s="75">
        <v>120000</v>
      </c>
      <c r="M24" s="75">
        <v>0</v>
      </c>
      <c r="N24" s="74"/>
    </row>
    <row r="25" spans="2:14" ht="22.5">
      <c r="B25" s="72">
        <v>14</v>
      </c>
      <c r="C25" s="72">
        <v>900</v>
      </c>
      <c r="D25" s="72">
        <v>90015</v>
      </c>
      <c r="E25" s="72">
        <v>6050</v>
      </c>
      <c r="F25" s="74" t="s">
        <v>71</v>
      </c>
      <c r="G25" s="60">
        <v>2003</v>
      </c>
      <c r="H25" s="75">
        <v>0</v>
      </c>
      <c r="I25" s="75">
        <v>19300</v>
      </c>
      <c r="J25" s="75">
        <v>19300</v>
      </c>
      <c r="K25" s="75">
        <v>0</v>
      </c>
      <c r="L25" s="75">
        <v>0</v>
      </c>
      <c r="M25" s="75">
        <v>0</v>
      </c>
      <c r="N25" s="74"/>
    </row>
    <row r="26" spans="2:14" ht="45">
      <c r="B26" s="72">
        <v>15</v>
      </c>
      <c r="C26" s="72">
        <v>900</v>
      </c>
      <c r="D26" s="72">
        <v>90015</v>
      </c>
      <c r="E26" s="72">
        <v>6050</v>
      </c>
      <c r="F26" s="74" t="s">
        <v>119</v>
      </c>
      <c r="G26" s="60">
        <v>2003</v>
      </c>
      <c r="H26" s="75">
        <v>0</v>
      </c>
      <c r="I26" s="75">
        <v>39760</v>
      </c>
      <c r="J26" s="75">
        <v>39760</v>
      </c>
      <c r="K26" s="75">
        <v>0</v>
      </c>
      <c r="L26" s="75">
        <v>0</v>
      </c>
      <c r="M26" s="75">
        <v>0</v>
      </c>
      <c r="N26" s="74"/>
    </row>
    <row r="27" spans="2:14" ht="45">
      <c r="B27" s="72">
        <v>16</v>
      </c>
      <c r="C27" s="72">
        <v>900</v>
      </c>
      <c r="D27" s="72">
        <v>90015</v>
      </c>
      <c r="E27" s="72">
        <v>6050</v>
      </c>
      <c r="F27" s="74" t="s">
        <v>72</v>
      </c>
      <c r="G27" s="60">
        <v>2003</v>
      </c>
      <c r="H27" s="75">
        <v>0</v>
      </c>
      <c r="I27" s="75">
        <v>30700</v>
      </c>
      <c r="J27" s="75">
        <v>30700</v>
      </c>
      <c r="K27" s="75">
        <v>0</v>
      </c>
      <c r="L27" s="75">
        <v>0</v>
      </c>
      <c r="M27" s="75">
        <v>0</v>
      </c>
      <c r="N27" s="74"/>
    </row>
    <row r="28" spans="2:14" ht="45">
      <c r="B28" s="72">
        <v>17</v>
      </c>
      <c r="C28" s="72">
        <v>900</v>
      </c>
      <c r="D28" s="72">
        <v>90095</v>
      </c>
      <c r="E28" s="72">
        <v>6050</v>
      </c>
      <c r="F28" s="74" t="s">
        <v>81</v>
      </c>
      <c r="G28" s="60">
        <v>2003</v>
      </c>
      <c r="H28" s="75">
        <v>0</v>
      </c>
      <c r="I28" s="75">
        <v>67000</v>
      </c>
      <c r="J28" s="75">
        <v>67000</v>
      </c>
      <c r="K28" s="75">
        <v>0</v>
      </c>
      <c r="L28" s="75">
        <v>0</v>
      </c>
      <c r="M28" s="75">
        <v>0</v>
      </c>
      <c r="N28" s="74"/>
    </row>
    <row r="29" spans="2:14" ht="22.5">
      <c r="B29" s="72">
        <v>18</v>
      </c>
      <c r="C29" s="72">
        <v>926</v>
      </c>
      <c r="D29" s="72">
        <v>92116</v>
      </c>
      <c r="E29" s="72">
        <v>6060</v>
      </c>
      <c r="F29" s="74" t="s">
        <v>114</v>
      </c>
      <c r="G29" s="60">
        <v>2003</v>
      </c>
      <c r="H29" s="75">
        <v>0</v>
      </c>
      <c r="I29" s="75">
        <v>7500</v>
      </c>
      <c r="J29" s="75">
        <v>7500</v>
      </c>
      <c r="K29" s="75">
        <v>0</v>
      </c>
      <c r="L29" s="75">
        <v>0</v>
      </c>
      <c r="M29" s="75">
        <v>0</v>
      </c>
      <c r="N29" s="74"/>
    </row>
    <row r="30" spans="2:14" s="122" customFormat="1" ht="27">
      <c r="B30" s="180" t="s">
        <v>18</v>
      </c>
      <c r="C30" s="181"/>
      <c r="D30" s="197" t="s">
        <v>73</v>
      </c>
      <c r="E30" s="198"/>
      <c r="F30" s="199"/>
      <c r="G30" s="113"/>
      <c r="H30" s="114">
        <f aca="true" t="shared" si="2" ref="H30:M30">SUM(H31:H41)</f>
        <v>809889</v>
      </c>
      <c r="I30" s="114">
        <f t="shared" si="2"/>
        <v>2067800</v>
      </c>
      <c r="J30" s="114">
        <f t="shared" si="2"/>
        <v>1194064</v>
      </c>
      <c r="K30" s="114">
        <f t="shared" si="2"/>
        <v>873736</v>
      </c>
      <c r="L30" s="114">
        <f t="shared" si="2"/>
        <v>0</v>
      </c>
      <c r="M30" s="114">
        <f t="shared" si="2"/>
        <v>0</v>
      </c>
      <c r="N30" s="121"/>
    </row>
    <row r="31" spans="2:14" ht="33.75">
      <c r="B31" s="72">
        <v>1</v>
      </c>
      <c r="C31" s="73" t="s">
        <v>19</v>
      </c>
      <c r="D31" s="73" t="s">
        <v>34</v>
      </c>
      <c r="E31" s="72">
        <v>6050</v>
      </c>
      <c r="F31" s="74" t="s">
        <v>120</v>
      </c>
      <c r="G31" s="60" t="s">
        <v>74</v>
      </c>
      <c r="H31" s="75">
        <v>0</v>
      </c>
      <c r="I31" s="75">
        <v>80000</v>
      </c>
      <c r="J31" s="75">
        <v>74000</v>
      </c>
      <c r="K31" s="75">
        <v>6000</v>
      </c>
      <c r="L31" s="75">
        <v>0</v>
      </c>
      <c r="M31" s="75">
        <v>0</v>
      </c>
      <c r="N31" s="74"/>
    </row>
    <row r="32" spans="2:14" ht="25.5">
      <c r="B32" s="72">
        <v>2</v>
      </c>
      <c r="C32" s="73" t="s">
        <v>19</v>
      </c>
      <c r="D32" s="73" t="s">
        <v>34</v>
      </c>
      <c r="E32" s="72">
        <v>6050</v>
      </c>
      <c r="F32" s="74" t="s">
        <v>121</v>
      </c>
      <c r="G32" s="60" t="s">
        <v>74</v>
      </c>
      <c r="H32" s="75">
        <v>0</v>
      </c>
      <c r="I32" s="75">
        <v>192000</v>
      </c>
      <c r="J32" s="75">
        <v>62000</v>
      </c>
      <c r="K32" s="75">
        <v>130000</v>
      </c>
      <c r="L32" s="75">
        <v>0</v>
      </c>
      <c r="M32" s="75">
        <v>0</v>
      </c>
      <c r="N32" s="74"/>
    </row>
    <row r="33" spans="2:14" ht="25.5">
      <c r="B33" s="72">
        <v>3</v>
      </c>
      <c r="C33" s="73" t="s">
        <v>19</v>
      </c>
      <c r="D33" s="73" t="s">
        <v>34</v>
      </c>
      <c r="E33" s="72">
        <v>6050</v>
      </c>
      <c r="F33" s="74" t="s">
        <v>122</v>
      </c>
      <c r="G33" s="60" t="s">
        <v>74</v>
      </c>
      <c r="H33" s="75">
        <v>0</v>
      </c>
      <c r="I33" s="75">
        <v>60000</v>
      </c>
      <c r="J33" s="75">
        <v>50000</v>
      </c>
      <c r="K33" s="75">
        <v>10000</v>
      </c>
      <c r="L33" s="75">
        <v>0</v>
      </c>
      <c r="M33" s="75">
        <v>0</v>
      </c>
      <c r="N33" s="74"/>
    </row>
    <row r="34" spans="2:14" ht="25.5">
      <c r="B34" s="72">
        <v>4</v>
      </c>
      <c r="C34" s="73" t="s">
        <v>19</v>
      </c>
      <c r="D34" s="73" t="s">
        <v>34</v>
      </c>
      <c r="E34" s="72">
        <v>6050</v>
      </c>
      <c r="F34" s="74" t="s">
        <v>123</v>
      </c>
      <c r="G34" s="60" t="s">
        <v>75</v>
      </c>
      <c r="H34" s="75">
        <v>101376</v>
      </c>
      <c r="I34" s="75">
        <v>66000</v>
      </c>
      <c r="J34" s="75">
        <v>51000</v>
      </c>
      <c r="K34" s="75">
        <v>15000</v>
      </c>
      <c r="L34" s="75">
        <v>0</v>
      </c>
      <c r="M34" s="75">
        <v>0</v>
      </c>
      <c r="N34" s="67" t="s">
        <v>124</v>
      </c>
    </row>
    <row r="35" spans="2:14" ht="25.5">
      <c r="B35" s="72">
        <v>5</v>
      </c>
      <c r="C35" s="73">
        <v>600</v>
      </c>
      <c r="D35" s="73">
        <v>60016</v>
      </c>
      <c r="E35" s="72">
        <v>6050</v>
      </c>
      <c r="F35" s="74" t="s">
        <v>109</v>
      </c>
      <c r="G35" s="60" t="s">
        <v>74</v>
      </c>
      <c r="H35" s="75">
        <v>0</v>
      </c>
      <c r="I35" s="75">
        <v>181700</v>
      </c>
      <c r="J35" s="75">
        <v>41700</v>
      </c>
      <c r="K35" s="75">
        <v>140000</v>
      </c>
      <c r="L35" s="75">
        <v>0</v>
      </c>
      <c r="M35" s="75">
        <v>0</v>
      </c>
      <c r="N35" s="74"/>
    </row>
    <row r="36" spans="2:14" ht="33.75">
      <c r="B36" s="72">
        <v>6</v>
      </c>
      <c r="C36" s="72">
        <v>801</v>
      </c>
      <c r="D36" s="72">
        <v>80101</v>
      </c>
      <c r="E36" s="72">
        <v>6050</v>
      </c>
      <c r="F36" s="74" t="s">
        <v>76</v>
      </c>
      <c r="G36" s="60" t="s">
        <v>75</v>
      </c>
      <c r="H36" s="75">
        <v>708513</v>
      </c>
      <c r="I36" s="75">
        <v>1400000</v>
      </c>
      <c r="J36" s="75">
        <v>887264</v>
      </c>
      <c r="K36" s="75">
        <v>512736</v>
      </c>
      <c r="L36" s="75">
        <v>0</v>
      </c>
      <c r="M36" s="75">
        <v>0</v>
      </c>
      <c r="N36" s="74" t="s">
        <v>77</v>
      </c>
    </row>
    <row r="37" spans="2:14" ht="12.75">
      <c r="B37" s="72"/>
      <c r="C37" s="72"/>
      <c r="D37" s="72"/>
      <c r="E37" s="72"/>
      <c r="F37" s="74"/>
      <c r="G37" s="60"/>
      <c r="H37" s="75"/>
      <c r="I37" s="76"/>
      <c r="J37" s="118" t="s">
        <v>78</v>
      </c>
      <c r="K37" s="119"/>
      <c r="L37" s="119"/>
      <c r="M37" s="119"/>
      <c r="N37" s="120"/>
    </row>
    <row r="38" spans="2:14" ht="25.5">
      <c r="B38" s="72">
        <v>7</v>
      </c>
      <c r="C38" s="72">
        <v>900</v>
      </c>
      <c r="D38" s="72">
        <v>90095</v>
      </c>
      <c r="E38" s="72">
        <v>6050</v>
      </c>
      <c r="F38" s="74" t="s">
        <v>79</v>
      </c>
      <c r="G38" s="60" t="s">
        <v>74</v>
      </c>
      <c r="H38" s="75">
        <v>0</v>
      </c>
      <c r="I38" s="75">
        <v>63100</v>
      </c>
      <c r="J38" s="75">
        <v>18100</v>
      </c>
      <c r="K38" s="75">
        <v>45000</v>
      </c>
      <c r="L38" s="75">
        <v>0</v>
      </c>
      <c r="M38" s="75">
        <v>0</v>
      </c>
      <c r="N38" s="74"/>
    </row>
    <row r="39" spans="2:14" ht="25.5">
      <c r="B39" s="72">
        <v>8</v>
      </c>
      <c r="C39" s="72">
        <v>900</v>
      </c>
      <c r="D39" s="72">
        <v>90095</v>
      </c>
      <c r="E39" s="72">
        <v>6050</v>
      </c>
      <c r="F39" s="74" t="s">
        <v>80</v>
      </c>
      <c r="G39" s="60" t="s">
        <v>74</v>
      </c>
      <c r="H39" s="75">
        <v>0</v>
      </c>
      <c r="I39" s="75">
        <v>25000</v>
      </c>
      <c r="J39" s="75">
        <v>10000</v>
      </c>
      <c r="K39" s="75">
        <v>15000</v>
      </c>
      <c r="L39" s="75">
        <v>0</v>
      </c>
      <c r="M39" s="75">
        <v>0</v>
      </c>
      <c r="N39" s="74"/>
    </row>
    <row r="40" spans="2:14" ht="12.75">
      <c r="B40" s="72"/>
      <c r="C40" s="72"/>
      <c r="D40" s="72"/>
      <c r="E40" s="72"/>
      <c r="F40" s="74"/>
      <c r="G40" s="60"/>
      <c r="H40" s="75"/>
      <c r="I40" s="75"/>
      <c r="J40" s="75"/>
      <c r="K40" s="75"/>
      <c r="L40" s="75"/>
      <c r="M40" s="75"/>
      <c r="N40" s="74"/>
    </row>
    <row r="41" spans="2:14" ht="12.75">
      <c r="B41" s="77"/>
      <c r="C41" s="77"/>
      <c r="D41" s="77"/>
      <c r="E41" s="77"/>
      <c r="F41" s="78"/>
      <c r="G41" s="79"/>
      <c r="H41" s="76"/>
      <c r="I41" s="76"/>
      <c r="J41" s="76"/>
      <c r="K41" s="76"/>
      <c r="L41" s="76"/>
      <c r="M41" s="76"/>
      <c r="N41" s="78"/>
    </row>
    <row r="42" spans="2:14" ht="12.75">
      <c r="B42" s="77"/>
      <c r="C42" s="80"/>
      <c r="D42" s="80"/>
      <c r="E42" s="80"/>
      <c r="F42" s="81"/>
      <c r="G42" s="77"/>
      <c r="H42" s="76"/>
      <c r="I42" s="76"/>
      <c r="J42" s="76"/>
      <c r="K42" s="76"/>
      <c r="L42" s="76"/>
      <c r="M42" s="76"/>
      <c r="N42" s="80"/>
    </row>
    <row r="43" spans="2:14" ht="12.75">
      <c r="B43" s="77"/>
      <c r="C43" s="80"/>
      <c r="D43" s="80"/>
      <c r="E43" s="80"/>
      <c r="F43" s="80"/>
      <c r="G43" s="77"/>
      <c r="H43" s="80"/>
      <c r="I43" s="80"/>
      <c r="J43" s="80"/>
      <c r="K43" s="80"/>
      <c r="L43" s="80"/>
      <c r="M43" s="80"/>
      <c r="N43" s="80"/>
    </row>
    <row r="44" spans="2:14" ht="12.75">
      <c r="B44" s="80"/>
      <c r="C44" s="80"/>
      <c r="D44" s="80"/>
      <c r="E44" s="80"/>
      <c r="F44" s="80"/>
      <c r="G44" s="77"/>
      <c r="H44" s="80"/>
      <c r="I44" s="80"/>
      <c r="J44" s="80"/>
      <c r="K44" s="80"/>
      <c r="L44" s="80"/>
      <c r="M44" s="80"/>
      <c r="N44" s="80"/>
    </row>
  </sheetData>
  <mergeCells count="20">
    <mergeCell ref="B7:B8"/>
    <mergeCell ref="C7:E7"/>
    <mergeCell ref="F7:F8"/>
    <mergeCell ref="D5:M5"/>
    <mergeCell ref="L7:L8"/>
    <mergeCell ref="M7:M8"/>
    <mergeCell ref="L1:N1"/>
    <mergeCell ref="L2:N2"/>
    <mergeCell ref="L3:N3"/>
    <mergeCell ref="L4:N4"/>
    <mergeCell ref="N7:N8"/>
    <mergeCell ref="D10:F10"/>
    <mergeCell ref="H7:H8"/>
    <mergeCell ref="I7:I8"/>
    <mergeCell ref="J7:J8"/>
    <mergeCell ref="K7:K8"/>
    <mergeCell ref="B11:C11"/>
    <mergeCell ref="D11:F11"/>
    <mergeCell ref="B30:C30"/>
    <mergeCell ref="D30:F30"/>
  </mergeCells>
  <printOptions/>
  <pageMargins left="0.1968503937007874" right="0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D17" sqref="B1:D17"/>
    </sheetView>
  </sheetViews>
  <sheetFormatPr defaultColWidth="9.00390625" defaultRowHeight="12.75"/>
  <cols>
    <col min="1" max="1" width="2.625" style="0" customWidth="1"/>
    <col min="2" max="2" width="5.875" style="39" customWidth="1"/>
    <col min="3" max="3" width="64.25390625" style="0" customWidth="1"/>
    <col min="4" max="4" width="16.75390625" style="41" customWidth="1"/>
    <col min="5" max="6" width="2.625" style="0" customWidth="1"/>
  </cols>
  <sheetData>
    <row r="2" spans="3:4" ht="15">
      <c r="C2" s="191" t="s">
        <v>31</v>
      </c>
      <c r="D2" s="192"/>
    </row>
    <row r="3" spans="3:4" ht="12.75">
      <c r="C3" s="193" t="str">
        <f>Dane!B1</f>
        <v>do Uchwały Nr XIII/76/2003</v>
      </c>
      <c r="D3" s="192"/>
    </row>
    <row r="4" spans="3:4" ht="14.25">
      <c r="C4" s="40"/>
      <c r="D4" s="40" t="s">
        <v>22</v>
      </c>
    </row>
    <row r="5" spans="3:4" ht="12.75">
      <c r="C5" s="193" t="str">
        <f>Dane!B2</f>
        <v>z dnia 30 grudnia 2003 roku</v>
      </c>
      <c r="D5" s="192"/>
    </row>
    <row r="7" spans="3:4" ht="27.75">
      <c r="C7" s="208" t="s">
        <v>23</v>
      </c>
      <c r="D7" s="209"/>
    </row>
    <row r="8" spans="3:4" ht="27">
      <c r="C8" s="195" t="s">
        <v>2</v>
      </c>
      <c r="D8" s="192"/>
    </row>
    <row r="9" spans="2:4" s="42" customFormat="1" ht="13.5" thickBot="1">
      <c r="B9" s="43"/>
      <c r="C9" s="43"/>
      <c r="D9" s="44"/>
    </row>
    <row r="10" spans="2:4" s="39" customFormat="1" ht="13.5" thickBot="1">
      <c r="B10" s="45" t="s">
        <v>24</v>
      </c>
      <c r="C10" s="46" t="s">
        <v>4</v>
      </c>
      <c r="D10" s="47" t="s">
        <v>25</v>
      </c>
    </row>
    <row r="11" spans="2:4" ht="15">
      <c r="B11" s="48">
        <v>1</v>
      </c>
      <c r="C11" s="49" t="s">
        <v>26</v>
      </c>
      <c r="D11" s="50">
        <f>'Załącznik Nr 1'!J8</f>
        <v>16640604</v>
      </c>
    </row>
    <row r="12" spans="2:4" ht="15">
      <c r="B12" s="51">
        <v>2</v>
      </c>
      <c r="C12" s="52" t="s">
        <v>125</v>
      </c>
      <c r="D12" s="53">
        <v>255000</v>
      </c>
    </row>
    <row r="13" spans="2:4" ht="15">
      <c r="B13" s="51">
        <v>3</v>
      </c>
      <c r="C13" s="52" t="s">
        <v>27</v>
      </c>
      <c r="D13" s="53">
        <v>1191244</v>
      </c>
    </row>
    <row r="14" spans="2:4" ht="15">
      <c r="B14" s="51">
        <v>4</v>
      </c>
      <c r="C14" s="52" t="s">
        <v>28</v>
      </c>
      <c r="D14" s="53">
        <f>SUM(D11:D13)</f>
        <v>18086848</v>
      </c>
    </row>
    <row r="15" spans="2:4" ht="15">
      <c r="B15" s="51">
        <v>5</v>
      </c>
      <c r="C15" s="52" t="s">
        <v>29</v>
      </c>
      <c r="D15" s="53">
        <f>'Załacznik Nr 2'!J9</f>
        <v>18055348</v>
      </c>
    </row>
    <row r="16" spans="2:4" ht="15">
      <c r="B16" s="51">
        <v>6</v>
      </c>
      <c r="C16" s="52" t="s">
        <v>126</v>
      </c>
      <c r="D16" s="53">
        <v>31500</v>
      </c>
    </row>
    <row r="17" spans="2:4" ht="15.75" thickBot="1">
      <c r="B17" s="54">
        <v>7</v>
      </c>
      <c r="C17" s="55" t="s">
        <v>30</v>
      </c>
      <c r="D17" s="56">
        <f>SUM(D14-D15-D16)</f>
        <v>0</v>
      </c>
    </row>
  </sheetData>
  <mergeCells count="5">
    <mergeCell ref="C7:D7"/>
    <mergeCell ref="C8:D8"/>
    <mergeCell ref="C2:D2"/>
    <mergeCell ref="C3:D3"/>
    <mergeCell ref="C5:D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">
      <selection activeCell="J17" sqref="B1:J17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2.87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210" t="s">
        <v>0</v>
      </c>
      <c r="G1" s="210"/>
      <c r="H1" s="210"/>
      <c r="I1" s="210"/>
      <c r="J1" s="211"/>
    </row>
    <row r="2" spans="6:10" ht="12.75">
      <c r="F2" s="212" t="str">
        <f>Dane!B1</f>
        <v>do Uchwały Nr XIII/76/2003</v>
      </c>
      <c r="G2" s="212"/>
      <c r="H2" s="212"/>
      <c r="I2" s="212"/>
      <c r="J2" s="211"/>
    </row>
    <row r="3" spans="6:10" ht="14.25">
      <c r="F3" s="194" t="s">
        <v>22</v>
      </c>
      <c r="G3" s="213"/>
      <c r="H3" s="213"/>
      <c r="I3" s="213"/>
      <c r="J3" s="213"/>
    </row>
    <row r="4" spans="6:10" ht="12.75">
      <c r="F4" s="212" t="str">
        <f>Dane!B2</f>
        <v>z dnia 30 grudnia 2003 roku</v>
      </c>
      <c r="G4" s="212"/>
      <c r="H4" s="212"/>
      <c r="I4" s="212"/>
      <c r="J4" s="211"/>
    </row>
    <row r="5" spans="3:9" ht="23.25">
      <c r="C5" s="219" t="s">
        <v>1</v>
      </c>
      <c r="D5" s="209"/>
      <c r="E5" s="209"/>
      <c r="F5" s="209"/>
      <c r="G5" s="209"/>
      <c r="H5" s="209"/>
      <c r="I5" s="209"/>
    </row>
    <row r="6" spans="3:9" ht="23.25">
      <c r="C6" s="220" t="s">
        <v>2</v>
      </c>
      <c r="D6" s="221"/>
      <c r="E6" s="221"/>
      <c r="F6" s="221"/>
      <c r="G6" s="221"/>
      <c r="H6" s="221"/>
      <c r="I6" s="221"/>
    </row>
    <row r="7" spans="2:10" ht="45">
      <c r="B7" s="216" t="s">
        <v>3</v>
      </c>
      <c r="C7" s="217"/>
      <c r="D7" s="218"/>
      <c r="E7" s="32"/>
      <c r="F7" s="10" t="s">
        <v>4</v>
      </c>
      <c r="G7" s="20" t="s">
        <v>13</v>
      </c>
      <c r="H7" s="11" t="s">
        <v>14</v>
      </c>
      <c r="I7" s="11" t="s">
        <v>15</v>
      </c>
      <c r="J7" s="21" t="s">
        <v>10</v>
      </c>
    </row>
    <row r="8" spans="2:10" ht="21" thickBot="1">
      <c r="B8" s="18" t="s">
        <v>5</v>
      </c>
      <c r="C8" s="18" t="s">
        <v>12</v>
      </c>
      <c r="D8" s="18" t="s">
        <v>11</v>
      </c>
      <c r="E8" s="18" t="s">
        <v>16</v>
      </c>
      <c r="F8" s="19" t="s">
        <v>6</v>
      </c>
      <c r="G8" s="23">
        <v>16394151</v>
      </c>
      <c r="H8" s="24">
        <f>SUM(H10:H17)</f>
        <v>2290</v>
      </c>
      <c r="I8" s="24">
        <f>SUM(I10:I17)</f>
        <v>248743</v>
      </c>
      <c r="J8" s="25">
        <f>SUM(G8-H8+I8)</f>
        <v>16640604</v>
      </c>
    </row>
    <row r="9" spans="2:10" ht="21" thickTop="1">
      <c r="B9" s="214" t="s">
        <v>33</v>
      </c>
      <c r="C9" s="215"/>
      <c r="D9" s="215"/>
      <c r="E9" s="215"/>
      <c r="F9" s="215"/>
      <c r="G9" s="26"/>
      <c r="H9" s="26"/>
      <c r="I9" s="27"/>
      <c r="J9" s="28"/>
    </row>
    <row r="10" spans="1:11" ht="36">
      <c r="A10" s="13"/>
      <c r="B10" s="128">
        <v>600</v>
      </c>
      <c r="C10" s="128">
        <v>60017</v>
      </c>
      <c r="D10" s="128">
        <v>270</v>
      </c>
      <c r="E10" s="129"/>
      <c r="F10" s="123" t="s">
        <v>155</v>
      </c>
      <c r="G10" s="15">
        <v>35000</v>
      </c>
      <c r="H10" s="15"/>
      <c r="I10" s="15">
        <v>25000</v>
      </c>
      <c r="J10" s="14">
        <f aca="true" t="shared" si="0" ref="J10:J17">SUM(G10-H10+I10)</f>
        <v>60000</v>
      </c>
      <c r="K10" s="13"/>
    </row>
    <row r="11" spans="1:11" ht="36">
      <c r="A11" s="13"/>
      <c r="B11" s="36">
        <v>700</v>
      </c>
      <c r="C11" s="36">
        <v>70005</v>
      </c>
      <c r="D11" s="38" t="s">
        <v>20</v>
      </c>
      <c r="E11" s="12"/>
      <c r="F11" s="123" t="s">
        <v>150</v>
      </c>
      <c r="G11" s="15">
        <v>320540</v>
      </c>
      <c r="H11" s="15"/>
      <c r="I11" s="15">
        <v>30000</v>
      </c>
      <c r="J11" s="14">
        <f>SUM(G11-H11+I11)</f>
        <v>350540</v>
      </c>
      <c r="K11" s="13"/>
    </row>
    <row r="12" spans="1:11" ht="24">
      <c r="A12" s="13"/>
      <c r="B12" s="127">
        <v>750</v>
      </c>
      <c r="C12" s="127">
        <v>75095</v>
      </c>
      <c r="D12" s="128">
        <v>270</v>
      </c>
      <c r="E12" s="129"/>
      <c r="F12" s="125" t="s">
        <v>165</v>
      </c>
      <c r="G12" s="15">
        <v>25300</v>
      </c>
      <c r="H12" s="15">
        <v>2290</v>
      </c>
      <c r="I12" s="15"/>
      <c r="J12" s="14">
        <f t="shared" si="0"/>
        <v>23010</v>
      </c>
      <c r="K12" s="13"/>
    </row>
    <row r="13" spans="1:11" ht="24">
      <c r="A13" s="13"/>
      <c r="B13" s="127">
        <v>750</v>
      </c>
      <c r="C13" s="127">
        <v>75095</v>
      </c>
      <c r="D13" s="128">
        <v>629</v>
      </c>
      <c r="E13" s="129"/>
      <c r="F13" s="125" t="s">
        <v>166</v>
      </c>
      <c r="G13" s="15">
        <v>30700</v>
      </c>
      <c r="H13" s="15"/>
      <c r="I13" s="15">
        <v>2290</v>
      </c>
      <c r="J13" s="14">
        <f t="shared" si="0"/>
        <v>32990</v>
      </c>
      <c r="K13" s="13"/>
    </row>
    <row r="14" spans="1:11" ht="24">
      <c r="A14" s="13"/>
      <c r="B14" s="127">
        <v>750</v>
      </c>
      <c r="C14" s="127">
        <v>75095</v>
      </c>
      <c r="D14" s="128" t="s">
        <v>97</v>
      </c>
      <c r="E14" s="129"/>
      <c r="F14" s="125" t="s">
        <v>164</v>
      </c>
      <c r="G14" s="15">
        <v>0</v>
      </c>
      <c r="H14" s="15"/>
      <c r="I14" s="15">
        <v>338</v>
      </c>
      <c r="J14" s="14">
        <f t="shared" si="0"/>
        <v>338</v>
      </c>
      <c r="K14" s="13"/>
    </row>
    <row r="15" spans="1:11" ht="36">
      <c r="A15" s="13"/>
      <c r="B15" s="127">
        <v>756</v>
      </c>
      <c r="C15" s="127">
        <v>75616</v>
      </c>
      <c r="D15" s="128" t="s">
        <v>148</v>
      </c>
      <c r="E15" s="129"/>
      <c r="F15" s="123" t="s">
        <v>156</v>
      </c>
      <c r="G15" s="14">
        <v>650000</v>
      </c>
      <c r="H15" s="14"/>
      <c r="I15" s="15">
        <v>71115</v>
      </c>
      <c r="J15" s="14">
        <f t="shared" si="0"/>
        <v>721115</v>
      </c>
      <c r="K15" s="13"/>
    </row>
    <row r="16" spans="1:11" ht="24">
      <c r="A16" s="13"/>
      <c r="B16" s="127">
        <v>756</v>
      </c>
      <c r="C16" s="127">
        <v>75616</v>
      </c>
      <c r="D16" s="128" t="s">
        <v>149</v>
      </c>
      <c r="E16" s="129"/>
      <c r="F16" s="123" t="s">
        <v>157</v>
      </c>
      <c r="G16" s="15">
        <v>450000</v>
      </c>
      <c r="H16" s="15"/>
      <c r="I16" s="15">
        <v>80000</v>
      </c>
      <c r="J16" s="14">
        <f t="shared" si="0"/>
        <v>530000</v>
      </c>
      <c r="K16" s="13"/>
    </row>
    <row r="17" spans="1:11" ht="36">
      <c r="A17" s="13"/>
      <c r="B17" s="127">
        <v>758</v>
      </c>
      <c r="C17" s="127">
        <v>75801</v>
      </c>
      <c r="D17" s="128">
        <v>292</v>
      </c>
      <c r="E17" s="129"/>
      <c r="F17" s="123" t="s">
        <v>131</v>
      </c>
      <c r="G17" s="15">
        <v>6985506</v>
      </c>
      <c r="H17" s="15"/>
      <c r="I17" s="15">
        <v>40000</v>
      </c>
      <c r="J17" s="14">
        <f t="shared" si="0"/>
        <v>7025506</v>
      </c>
      <c r="K17" s="13"/>
    </row>
    <row r="18" spans="2:10" ht="20.25" customHeight="1">
      <c r="B18" s="130"/>
      <c r="C18" s="130"/>
      <c r="D18" s="130"/>
      <c r="E18" s="131"/>
      <c r="F18" s="124"/>
      <c r="G18" s="17"/>
      <c r="H18" s="17"/>
      <c r="I18" s="17"/>
      <c r="J18" s="14">
        <f>SUM(G18:I18)</f>
        <v>0</v>
      </c>
    </row>
    <row r="19" spans="6:10" ht="20.25" customHeight="1">
      <c r="F19" s="4"/>
      <c r="G19" s="29"/>
      <c r="H19" s="29"/>
      <c r="I19" s="29"/>
      <c r="J19" s="30"/>
    </row>
    <row r="20" spans="3:10" ht="25.5">
      <c r="C20" s="34">
        <v>203</v>
      </c>
      <c r="D20" s="34"/>
      <c r="E20" s="34"/>
      <c r="F20" s="35" t="s">
        <v>17</v>
      </c>
      <c r="G20" s="3"/>
      <c r="H20" s="3"/>
      <c r="I20" s="3"/>
      <c r="J20" s="3"/>
    </row>
    <row r="21" spans="6:10" ht="12.75">
      <c r="F21" s="3"/>
      <c r="G21" s="3"/>
      <c r="H21" s="3"/>
      <c r="I21" s="3"/>
      <c r="J21" s="3"/>
    </row>
    <row r="22" spans="6:10" ht="12.75">
      <c r="F22" s="3"/>
      <c r="G22" s="3"/>
      <c r="H22" s="3"/>
      <c r="I22" s="3"/>
      <c r="J22" s="3"/>
    </row>
    <row r="23" spans="6:10" ht="12.75">
      <c r="F23" s="3"/>
      <c r="G23" s="3"/>
      <c r="H23" s="3"/>
      <c r="I23" s="3"/>
      <c r="J23" s="3"/>
    </row>
    <row r="24" spans="6:10" ht="12.75">
      <c r="F24" s="3"/>
      <c r="G24" s="3"/>
      <c r="H24" s="3"/>
      <c r="I24" s="3"/>
      <c r="J24" s="3"/>
    </row>
    <row r="25" spans="6:10" ht="12.75">
      <c r="F25" s="3"/>
      <c r="G25" s="3"/>
      <c r="H25" s="3"/>
      <c r="I25" s="3"/>
      <c r="J25" s="3"/>
    </row>
    <row r="26" spans="6:10" ht="12.75">
      <c r="F26" s="3"/>
      <c r="G26" s="3"/>
      <c r="H26" s="3"/>
      <c r="I26" s="3"/>
      <c r="J26" s="3"/>
    </row>
    <row r="27" spans="6:10" ht="12.75">
      <c r="F27" s="3"/>
      <c r="G27" s="3"/>
      <c r="H27" s="3"/>
      <c r="I27" s="3"/>
      <c r="J27" s="3"/>
    </row>
    <row r="28" spans="6:10" ht="12.75">
      <c r="F28" s="3"/>
      <c r="G28" s="3"/>
      <c r="H28" s="3"/>
      <c r="I28" s="3"/>
      <c r="J28" s="3"/>
    </row>
    <row r="29" spans="6:10" ht="12.75">
      <c r="F29" s="3"/>
      <c r="G29" s="3"/>
      <c r="H29" s="3"/>
      <c r="I29" s="3"/>
      <c r="J29" s="3"/>
    </row>
    <row r="30" spans="6:10" ht="12.75">
      <c r="F30" s="3"/>
      <c r="G30" s="3"/>
      <c r="H30" s="3"/>
      <c r="I30" s="3"/>
      <c r="J30" s="3"/>
    </row>
    <row r="31" spans="6:10" ht="12.75">
      <c r="F31" s="3"/>
      <c r="G31" s="3"/>
      <c r="H31" s="3"/>
      <c r="I31" s="3"/>
      <c r="J31" s="3"/>
    </row>
    <row r="32" spans="6:10" ht="12.75">
      <c r="F32" s="3"/>
      <c r="G32" s="3"/>
      <c r="H32" s="3"/>
      <c r="I32" s="3"/>
      <c r="J32" s="3"/>
    </row>
    <row r="33" spans="6:10" ht="12.75">
      <c r="F33" s="3"/>
      <c r="G33" s="3"/>
      <c r="H33" s="3"/>
      <c r="I33" s="3"/>
      <c r="J33" s="3"/>
    </row>
    <row r="34" spans="6:10" ht="12.75">
      <c r="F34" s="3"/>
      <c r="G34" s="3"/>
      <c r="H34" s="3"/>
      <c r="I34" s="3"/>
      <c r="J34" s="3"/>
    </row>
    <row r="35" spans="6:10" ht="12.75"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6:10" ht="12.75"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</sheetData>
  <mergeCells count="8">
    <mergeCell ref="B9:F9"/>
    <mergeCell ref="B7:D7"/>
    <mergeCell ref="C5:I5"/>
    <mergeCell ref="C6:I6"/>
    <mergeCell ref="F1:J1"/>
    <mergeCell ref="F2:J2"/>
    <mergeCell ref="F3:J3"/>
    <mergeCell ref="F4:J4"/>
  </mergeCells>
  <printOptions/>
  <pageMargins left="0" right="0" top="0.5905511811023623" bottom="0.5905511811023623" header="0.5118110236220472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75" zoomScaleNormal="75" workbookViewId="0" topLeftCell="A2">
      <selection activeCell="I23" sqref="I23"/>
    </sheetView>
  </sheetViews>
  <sheetFormatPr defaultColWidth="9.00390625" defaultRowHeight="12.75"/>
  <cols>
    <col min="1" max="1" width="2.625" style="5" customWidth="1"/>
    <col min="2" max="2" width="5.375" style="6" customWidth="1"/>
    <col min="3" max="3" width="7.625" style="6" customWidth="1"/>
    <col min="4" max="4" width="6.00390625" style="6" customWidth="1"/>
    <col min="5" max="5" width="4.125" style="6" customWidth="1"/>
    <col min="6" max="6" width="60.375" style="7" customWidth="1"/>
    <col min="7" max="8" width="15.125" style="7" customWidth="1"/>
    <col min="9" max="9" width="15.25390625" style="7" customWidth="1"/>
    <col min="10" max="10" width="16.875" style="8" customWidth="1"/>
    <col min="11" max="12" width="2.75390625" style="2" customWidth="1"/>
    <col min="14" max="14" width="13.75390625" style="0" customWidth="1"/>
  </cols>
  <sheetData>
    <row r="1" ht="12.75" hidden="1">
      <c r="J1" s="3"/>
    </row>
    <row r="2" spans="6:10" ht="15">
      <c r="F2" s="210" t="s">
        <v>7</v>
      </c>
      <c r="G2" s="225"/>
      <c r="H2" s="225"/>
      <c r="I2" s="225"/>
      <c r="J2" s="225"/>
    </row>
    <row r="3" spans="6:10" ht="12.75">
      <c r="F3" s="212" t="str">
        <f>Dane!B1</f>
        <v>do Uchwały Nr XIII/76/2003</v>
      </c>
      <c r="G3" s="225"/>
      <c r="H3" s="225"/>
      <c r="I3" s="225"/>
      <c r="J3" s="225"/>
    </row>
    <row r="4" spans="6:10" ht="14.25">
      <c r="F4" s="194" t="s">
        <v>22</v>
      </c>
      <c r="G4" s="213"/>
      <c r="H4" s="213"/>
      <c r="I4" s="213"/>
      <c r="J4" s="213"/>
    </row>
    <row r="5" spans="6:10" ht="12.75">
      <c r="F5" s="212" t="str">
        <f>Dane!B2</f>
        <v>z dnia 30 grudnia 2003 roku</v>
      </c>
      <c r="G5" s="225"/>
      <c r="H5" s="225"/>
      <c r="I5" s="225"/>
      <c r="J5" s="225"/>
    </row>
    <row r="6" spans="2:9" ht="23.25">
      <c r="B6" s="219" t="s">
        <v>8</v>
      </c>
      <c r="C6" s="209"/>
      <c r="D6" s="209"/>
      <c r="E6" s="209"/>
      <c r="F6" s="209"/>
      <c r="G6" s="209"/>
      <c r="H6" s="209"/>
      <c r="I6" s="209"/>
    </row>
    <row r="7" spans="2:9" ht="23.25">
      <c r="B7" s="220" t="s">
        <v>2</v>
      </c>
      <c r="C7" s="221"/>
      <c r="D7" s="221"/>
      <c r="E7" s="221"/>
      <c r="F7" s="221"/>
      <c r="G7" s="221"/>
      <c r="H7" s="221"/>
      <c r="I7" s="221"/>
    </row>
    <row r="8" spans="1:10" ht="30">
      <c r="A8" s="9"/>
      <c r="B8" s="222" t="s">
        <v>3</v>
      </c>
      <c r="C8" s="223"/>
      <c r="D8" s="224"/>
      <c r="E8" s="33"/>
      <c r="F8" s="10" t="s">
        <v>4</v>
      </c>
      <c r="G8" s="20" t="s">
        <v>13</v>
      </c>
      <c r="H8" s="20" t="s">
        <v>14</v>
      </c>
      <c r="I8" s="20" t="s">
        <v>15</v>
      </c>
      <c r="J8" s="59" t="s">
        <v>10</v>
      </c>
    </row>
    <row r="9" spans="1:14" ht="21" thickBot="1">
      <c r="A9" s="9"/>
      <c r="B9" s="18" t="s">
        <v>5</v>
      </c>
      <c r="C9" s="18" t="s">
        <v>12</v>
      </c>
      <c r="D9" s="18" t="s">
        <v>11</v>
      </c>
      <c r="E9" s="18" t="s">
        <v>16</v>
      </c>
      <c r="F9" s="19" t="s">
        <v>9</v>
      </c>
      <c r="G9" s="23">
        <v>17808895</v>
      </c>
      <c r="H9" s="24">
        <f>SUM(H11:H74)</f>
        <v>0</v>
      </c>
      <c r="I9" s="24">
        <f>SUM(I11:I74)</f>
        <v>246453</v>
      </c>
      <c r="J9" s="25">
        <f>SUM(G9-H9+I9)</f>
        <v>18055348</v>
      </c>
      <c r="N9" s="126"/>
    </row>
    <row r="10" spans="1:10" ht="21" thickTop="1">
      <c r="A10" s="9"/>
      <c r="B10" s="214" t="s">
        <v>32</v>
      </c>
      <c r="C10" s="215"/>
      <c r="D10" s="215"/>
      <c r="E10" s="215"/>
      <c r="F10" s="215"/>
      <c r="G10" s="26"/>
      <c r="H10" s="26"/>
      <c r="I10" s="27"/>
      <c r="J10" s="28"/>
    </row>
    <row r="11" spans="2:10" ht="36">
      <c r="B11" s="128" t="s">
        <v>19</v>
      </c>
      <c r="C11" s="128" t="s">
        <v>34</v>
      </c>
      <c r="D11" s="127">
        <v>6650</v>
      </c>
      <c r="E11" s="12"/>
      <c r="F11" s="123" t="s">
        <v>163</v>
      </c>
      <c r="G11" s="15">
        <v>0</v>
      </c>
      <c r="H11" s="15"/>
      <c r="I11" s="15">
        <v>30000</v>
      </c>
      <c r="J11" s="14">
        <f>SUM(G11-H11+I11)</f>
        <v>30000</v>
      </c>
    </row>
    <row r="12" spans="2:10" ht="24">
      <c r="B12" s="127">
        <v>600</v>
      </c>
      <c r="C12" s="127">
        <v>60016</v>
      </c>
      <c r="D12" s="127">
        <v>6050</v>
      </c>
      <c r="E12" s="12"/>
      <c r="F12" s="123" t="s">
        <v>151</v>
      </c>
      <c r="G12" s="15">
        <v>290000</v>
      </c>
      <c r="H12" s="15"/>
      <c r="I12" s="15">
        <v>3000</v>
      </c>
      <c r="J12" s="14">
        <f aca="true" t="shared" si="0" ref="J12:J20">SUM(G12-H12+I12)</f>
        <v>293000</v>
      </c>
    </row>
    <row r="13" spans="2:10" ht="18">
      <c r="B13" s="127">
        <v>600</v>
      </c>
      <c r="C13" s="127">
        <v>60017</v>
      </c>
      <c r="D13" s="127">
        <v>4300</v>
      </c>
      <c r="E13" s="12"/>
      <c r="F13" s="123" t="s">
        <v>140</v>
      </c>
      <c r="G13" s="15">
        <v>70000</v>
      </c>
      <c r="H13" s="15"/>
      <c r="I13" s="15">
        <v>40000</v>
      </c>
      <c r="J13" s="14">
        <f t="shared" si="0"/>
        <v>110000</v>
      </c>
    </row>
    <row r="14" spans="2:10" ht="18">
      <c r="B14" s="127">
        <v>750</v>
      </c>
      <c r="C14" s="127">
        <v>75023</v>
      </c>
      <c r="D14" s="127">
        <v>4260</v>
      </c>
      <c r="E14" s="12"/>
      <c r="F14" s="123" t="s">
        <v>141</v>
      </c>
      <c r="G14" s="15">
        <v>38000</v>
      </c>
      <c r="H14" s="15"/>
      <c r="I14" s="15">
        <v>6000</v>
      </c>
      <c r="J14" s="14">
        <f t="shared" si="0"/>
        <v>44000</v>
      </c>
    </row>
    <row r="15" spans="2:10" ht="18">
      <c r="B15" s="127">
        <v>750</v>
      </c>
      <c r="C15" s="127">
        <v>75023</v>
      </c>
      <c r="D15" s="127">
        <v>4430</v>
      </c>
      <c r="E15" s="12"/>
      <c r="F15" s="123" t="s">
        <v>158</v>
      </c>
      <c r="G15" s="15">
        <v>7900</v>
      </c>
      <c r="H15" s="15"/>
      <c r="I15" s="15">
        <v>200</v>
      </c>
      <c r="J15" s="14">
        <f t="shared" si="0"/>
        <v>8100</v>
      </c>
    </row>
    <row r="16" spans="2:10" ht="24">
      <c r="B16" s="36">
        <v>750</v>
      </c>
      <c r="C16" s="36">
        <v>75095</v>
      </c>
      <c r="D16" s="36">
        <v>4210</v>
      </c>
      <c r="E16" s="12"/>
      <c r="F16" s="123" t="s">
        <v>167</v>
      </c>
      <c r="G16" s="15">
        <v>14302</v>
      </c>
      <c r="H16" s="15"/>
      <c r="I16" s="15">
        <v>338</v>
      </c>
      <c r="J16" s="14">
        <f t="shared" si="0"/>
        <v>14640</v>
      </c>
    </row>
    <row r="17" spans="2:10" ht="24">
      <c r="B17" s="127">
        <v>754</v>
      </c>
      <c r="C17" s="127">
        <v>75412</v>
      </c>
      <c r="D17" s="127">
        <v>4210</v>
      </c>
      <c r="E17" s="12"/>
      <c r="F17" s="123" t="s">
        <v>142</v>
      </c>
      <c r="G17" s="15">
        <v>50000</v>
      </c>
      <c r="H17" s="15"/>
      <c r="I17" s="15">
        <v>6000</v>
      </c>
      <c r="J17" s="14">
        <f t="shared" si="0"/>
        <v>56000</v>
      </c>
    </row>
    <row r="18" spans="2:10" ht="24">
      <c r="B18" s="128">
        <v>754</v>
      </c>
      <c r="C18" s="128">
        <v>75412</v>
      </c>
      <c r="D18" s="127">
        <v>4260</v>
      </c>
      <c r="E18" s="12"/>
      <c r="F18" s="123" t="s">
        <v>143</v>
      </c>
      <c r="G18" s="15">
        <v>1600</v>
      </c>
      <c r="H18" s="15"/>
      <c r="I18" s="15">
        <v>1000</v>
      </c>
      <c r="J18" s="14">
        <f t="shared" si="0"/>
        <v>2600</v>
      </c>
    </row>
    <row r="19" spans="2:10" ht="18">
      <c r="B19" s="128">
        <v>801</v>
      </c>
      <c r="C19" s="128">
        <v>80101</v>
      </c>
      <c r="D19" s="127">
        <v>4270</v>
      </c>
      <c r="E19" s="12"/>
      <c r="F19" s="123" t="s">
        <v>153</v>
      </c>
      <c r="G19" s="15">
        <v>55123</v>
      </c>
      <c r="H19" s="15"/>
      <c r="I19" s="15">
        <v>29600</v>
      </c>
      <c r="J19" s="14">
        <f t="shared" si="0"/>
        <v>84723</v>
      </c>
    </row>
    <row r="20" spans="2:10" ht="18">
      <c r="B20" s="127">
        <v>801</v>
      </c>
      <c r="C20" s="127">
        <v>80110</v>
      </c>
      <c r="D20" s="127">
        <v>4270</v>
      </c>
      <c r="E20" s="12"/>
      <c r="F20" s="123" t="s">
        <v>154</v>
      </c>
      <c r="G20" s="15">
        <v>10000</v>
      </c>
      <c r="H20" s="15"/>
      <c r="I20" s="15">
        <v>10400</v>
      </c>
      <c r="J20" s="14">
        <f t="shared" si="0"/>
        <v>20400</v>
      </c>
    </row>
    <row r="21" spans="2:10" ht="18">
      <c r="B21" s="127">
        <v>853</v>
      </c>
      <c r="C21" s="127">
        <v>85315</v>
      </c>
      <c r="D21" s="127">
        <v>3110</v>
      </c>
      <c r="E21" s="12"/>
      <c r="F21" s="123" t="s">
        <v>160</v>
      </c>
      <c r="G21" s="15">
        <v>110685</v>
      </c>
      <c r="H21" s="15"/>
      <c r="I21" s="15">
        <v>18315</v>
      </c>
      <c r="J21" s="14">
        <f aca="true" t="shared" si="1" ref="J21:J72">SUM(G21-H21+I21)</f>
        <v>129000</v>
      </c>
    </row>
    <row r="22" spans="2:10" ht="24">
      <c r="B22" s="36">
        <v>900</v>
      </c>
      <c r="C22" s="36">
        <v>90003</v>
      </c>
      <c r="D22" s="36">
        <v>4300</v>
      </c>
      <c r="E22" s="12"/>
      <c r="F22" s="123" t="s">
        <v>146</v>
      </c>
      <c r="G22" s="15">
        <v>100000</v>
      </c>
      <c r="H22" s="15"/>
      <c r="I22" s="15">
        <v>10000</v>
      </c>
      <c r="J22" s="14">
        <f t="shared" si="1"/>
        <v>110000</v>
      </c>
    </row>
    <row r="23" spans="2:10" ht="24">
      <c r="B23" s="36">
        <v>900</v>
      </c>
      <c r="C23" s="36">
        <v>90017</v>
      </c>
      <c r="D23" s="36">
        <v>2650</v>
      </c>
      <c r="E23" s="12"/>
      <c r="F23" s="123" t="s">
        <v>152</v>
      </c>
      <c r="G23" s="15">
        <v>569990</v>
      </c>
      <c r="H23" s="15"/>
      <c r="I23" s="15">
        <v>82500</v>
      </c>
      <c r="J23" s="14">
        <f t="shared" si="1"/>
        <v>652490</v>
      </c>
    </row>
    <row r="24" spans="2:10" ht="24">
      <c r="B24" s="127">
        <v>900</v>
      </c>
      <c r="C24" s="127">
        <v>90095</v>
      </c>
      <c r="D24" s="127">
        <v>6050</v>
      </c>
      <c r="E24" s="12"/>
      <c r="F24" s="123" t="s">
        <v>147</v>
      </c>
      <c r="G24" s="15">
        <v>86000</v>
      </c>
      <c r="H24" s="15"/>
      <c r="I24" s="15">
        <v>9100</v>
      </c>
      <c r="J24" s="14">
        <f t="shared" si="1"/>
        <v>95100</v>
      </c>
    </row>
    <row r="25" spans="2:10" ht="18">
      <c r="B25" s="127"/>
      <c r="C25" s="127"/>
      <c r="D25" s="127"/>
      <c r="E25" s="12"/>
      <c r="F25" s="123"/>
      <c r="G25" s="15"/>
      <c r="H25" s="15"/>
      <c r="I25" s="15"/>
      <c r="J25" s="14">
        <f t="shared" si="1"/>
        <v>0</v>
      </c>
    </row>
    <row r="26" spans="2:10" ht="18">
      <c r="B26" s="128"/>
      <c r="C26" s="128"/>
      <c r="D26" s="127"/>
      <c r="E26" s="12"/>
      <c r="F26" s="123"/>
      <c r="G26" s="15"/>
      <c r="H26" s="15"/>
      <c r="I26" s="15"/>
      <c r="J26" s="14">
        <f>SUM(G26-H26+I26)</f>
        <v>0</v>
      </c>
    </row>
    <row r="27" spans="2:10" ht="18">
      <c r="B27" s="127"/>
      <c r="C27" s="127"/>
      <c r="D27" s="127"/>
      <c r="E27" s="12"/>
      <c r="F27" s="123"/>
      <c r="G27" s="15"/>
      <c r="H27" s="15"/>
      <c r="I27" s="15"/>
      <c r="J27" s="14">
        <f>SUM(G27-H27+I27)</f>
        <v>0</v>
      </c>
    </row>
    <row r="28" spans="2:10" ht="18">
      <c r="B28" s="127"/>
      <c r="C28" s="127"/>
      <c r="D28" s="127"/>
      <c r="E28" s="12"/>
      <c r="F28" s="123"/>
      <c r="G28" s="15"/>
      <c r="H28" s="15"/>
      <c r="I28" s="15"/>
      <c r="J28" s="14">
        <f aca="true" t="shared" si="2" ref="J28:J33">SUM(G28-H28+I28)</f>
        <v>0</v>
      </c>
    </row>
    <row r="29" spans="2:10" ht="18">
      <c r="B29" s="127"/>
      <c r="C29" s="127"/>
      <c r="D29" s="127"/>
      <c r="E29" s="12"/>
      <c r="F29" s="123"/>
      <c r="G29" s="15"/>
      <c r="H29" s="15"/>
      <c r="I29" s="15"/>
      <c r="J29" s="14">
        <f t="shared" si="2"/>
        <v>0</v>
      </c>
    </row>
    <row r="30" spans="2:10" ht="18">
      <c r="B30" s="127"/>
      <c r="C30" s="127"/>
      <c r="D30" s="127"/>
      <c r="E30" s="12"/>
      <c r="F30" s="123"/>
      <c r="G30" s="15"/>
      <c r="H30" s="15"/>
      <c r="I30" s="15"/>
      <c r="J30" s="14">
        <f t="shared" si="2"/>
        <v>0</v>
      </c>
    </row>
    <row r="31" spans="2:10" ht="18">
      <c r="B31" s="127"/>
      <c r="C31" s="127"/>
      <c r="D31" s="127"/>
      <c r="E31" s="12"/>
      <c r="F31" s="123"/>
      <c r="G31" s="15"/>
      <c r="H31" s="15"/>
      <c r="I31" s="15"/>
      <c r="J31" s="14">
        <f t="shared" si="2"/>
        <v>0</v>
      </c>
    </row>
    <row r="32" spans="2:10" ht="18">
      <c r="B32" s="127"/>
      <c r="C32" s="127"/>
      <c r="D32" s="127"/>
      <c r="E32" s="12"/>
      <c r="F32" s="123"/>
      <c r="G32" s="15"/>
      <c r="H32" s="15"/>
      <c r="I32" s="15"/>
      <c r="J32" s="14">
        <f t="shared" si="2"/>
        <v>0</v>
      </c>
    </row>
    <row r="33" spans="2:10" ht="18">
      <c r="B33" s="127"/>
      <c r="C33" s="127"/>
      <c r="D33" s="127"/>
      <c r="E33" s="12"/>
      <c r="F33" s="123"/>
      <c r="G33" s="15"/>
      <c r="H33" s="15"/>
      <c r="I33" s="15"/>
      <c r="J33" s="14">
        <f t="shared" si="2"/>
        <v>0</v>
      </c>
    </row>
    <row r="34" spans="2:10" ht="18">
      <c r="B34" s="127"/>
      <c r="C34" s="127"/>
      <c r="D34" s="127"/>
      <c r="E34" s="12"/>
      <c r="F34" s="123"/>
      <c r="G34" s="15"/>
      <c r="H34" s="15"/>
      <c r="I34" s="15"/>
      <c r="J34" s="14">
        <f t="shared" si="1"/>
        <v>0</v>
      </c>
    </row>
    <row r="35" spans="2:10" ht="18">
      <c r="B35" s="127"/>
      <c r="C35" s="127"/>
      <c r="D35" s="127"/>
      <c r="E35" s="12"/>
      <c r="F35" s="123"/>
      <c r="G35" s="15"/>
      <c r="H35" s="15"/>
      <c r="I35" s="15"/>
      <c r="J35" s="14">
        <f t="shared" si="1"/>
        <v>0</v>
      </c>
    </row>
    <row r="36" spans="2:10" ht="18">
      <c r="B36" s="127"/>
      <c r="C36" s="127"/>
      <c r="D36" s="127"/>
      <c r="E36" s="12"/>
      <c r="F36" s="123"/>
      <c r="G36" s="15"/>
      <c r="H36" s="15"/>
      <c r="I36" s="15"/>
      <c r="J36" s="14">
        <f t="shared" si="1"/>
        <v>0</v>
      </c>
    </row>
    <row r="37" spans="2:10" ht="18">
      <c r="B37" s="127"/>
      <c r="C37" s="127"/>
      <c r="D37" s="127"/>
      <c r="E37" s="12"/>
      <c r="F37" s="123"/>
      <c r="G37" s="15"/>
      <c r="H37" s="15"/>
      <c r="I37" s="15"/>
      <c r="J37" s="14">
        <f t="shared" si="1"/>
        <v>0</v>
      </c>
    </row>
    <row r="38" spans="2:10" ht="18">
      <c r="B38" s="127"/>
      <c r="C38" s="127"/>
      <c r="D38" s="127"/>
      <c r="E38" s="12"/>
      <c r="F38" s="123"/>
      <c r="G38" s="15"/>
      <c r="H38" s="15"/>
      <c r="I38" s="15"/>
      <c r="J38" s="14">
        <f t="shared" si="1"/>
        <v>0</v>
      </c>
    </row>
    <row r="39" spans="2:10" ht="18">
      <c r="B39" s="127"/>
      <c r="C39" s="127"/>
      <c r="D39" s="127"/>
      <c r="E39" s="12"/>
      <c r="F39" s="123"/>
      <c r="G39" s="15"/>
      <c r="H39" s="15"/>
      <c r="I39" s="15"/>
      <c r="J39" s="14">
        <f t="shared" si="1"/>
        <v>0</v>
      </c>
    </row>
    <row r="40" spans="2:10" ht="18">
      <c r="B40" s="127"/>
      <c r="C40" s="127"/>
      <c r="D40" s="127"/>
      <c r="E40" s="12"/>
      <c r="F40" s="123"/>
      <c r="G40" s="15"/>
      <c r="H40" s="15"/>
      <c r="I40" s="15"/>
      <c r="J40" s="14">
        <f t="shared" si="1"/>
        <v>0</v>
      </c>
    </row>
    <row r="41" spans="2:10" ht="18">
      <c r="B41" s="127"/>
      <c r="C41" s="127"/>
      <c r="D41" s="127"/>
      <c r="E41" s="12"/>
      <c r="F41" s="123"/>
      <c r="G41" s="15"/>
      <c r="H41" s="15"/>
      <c r="I41" s="15"/>
      <c r="J41" s="14">
        <f t="shared" si="1"/>
        <v>0</v>
      </c>
    </row>
    <row r="42" spans="2:10" ht="18">
      <c r="B42" s="127"/>
      <c r="C42" s="127"/>
      <c r="D42" s="127"/>
      <c r="E42" s="12"/>
      <c r="F42" s="123"/>
      <c r="G42" s="15"/>
      <c r="H42" s="15"/>
      <c r="I42" s="15"/>
      <c r="J42" s="14">
        <f t="shared" si="1"/>
        <v>0</v>
      </c>
    </row>
    <row r="43" spans="2:10" ht="18">
      <c r="B43" s="127"/>
      <c r="C43" s="127"/>
      <c r="D43" s="127"/>
      <c r="E43" s="12"/>
      <c r="F43" s="123"/>
      <c r="G43" s="15"/>
      <c r="H43" s="15"/>
      <c r="I43" s="15"/>
      <c r="J43" s="14">
        <f t="shared" si="1"/>
        <v>0</v>
      </c>
    </row>
    <row r="44" spans="2:10" ht="18">
      <c r="B44" s="127"/>
      <c r="C44" s="127"/>
      <c r="D44" s="127"/>
      <c r="E44" s="12"/>
      <c r="F44" s="123"/>
      <c r="G44" s="15"/>
      <c r="H44" s="15"/>
      <c r="I44" s="15"/>
      <c r="J44" s="14">
        <f t="shared" si="1"/>
        <v>0</v>
      </c>
    </row>
    <row r="45" spans="2:10" ht="18">
      <c r="B45" s="127"/>
      <c r="C45" s="127"/>
      <c r="D45" s="127"/>
      <c r="E45" s="12"/>
      <c r="F45" s="123"/>
      <c r="G45" s="15"/>
      <c r="H45" s="15"/>
      <c r="I45" s="15"/>
      <c r="J45" s="14">
        <f t="shared" si="1"/>
        <v>0</v>
      </c>
    </row>
    <row r="46" spans="2:10" ht="18">
      <c r="B46" s="127"/>
      <c r="C46" s="127"/>
      <c r="D46" s="127"/>
      <c r="E46" s="12"/>
      <c r="F46" s="123"/>
      <c r="G46" s="15"/>
      <c r="H46" s="15"/>
      <c r="I46" s="15"/>
      <c r="J46" s="14">
        <f t="shared" si="1"/>
        <v>0</v>
      </c>
    </row>
    <row r="47" spans="2:10" ht="18">
      <c r="B47" s="127"/>
      <c r="C47" s="127"/>
      <c r="D47" s="127"/>
      <c r="E47" s="12"/>
      <c r="F47" s="123"/>
      <c r="G47" s="15"/>
      <c r="H47" s="15"/>
      <c r="I47" s="15"/>
      <c r="J47" s="14">
        <f t="shared" si="1"/>
        <v>0</v>
      </c>
    </row>
    <row r="48" spans="2:10" ht="18">
      <c r="B48" s="127"/>
      <c r="C48" s="127"/>
      <c r="D48" s="127"/>
      <c r="E48" s="12"/>
      <c r="F48" s="123"/>
      <c r="G48" s="15"/>
      <c r="H48" s="15"/>
      <c r="I48" s="15"/>
      <c r="J48" s="14">
        <f t="shared" si="1"/>
        <v>0</v>
      </c>
    </row>
    <row r="49" spans="2:10" ht="18">
      <c r="B49" s="127"/>
      <c r="C49" s="127"/>
      <c r="D49" s="127"/>
      <c r="E49" s="12"/>
      <c r="F49" s="123"/>
      <c r="G49" s="15"/>
      <c r="H49" s="15"/>
      <c r="I49" s="15"/>
      <c r="J49" s="14">
        <f>SUM(G49-H49+I49)</f>
        <v>0</v>
      </c>
    </row>
    <row r="50" spans="2:10" ht="18">
      <c r="B50" s="127"/>
      <c r="C50" s="127"/>
      <c r="D50" s="127"/>
      <c r="E50" s="12"/>
      <c r="F50" s="123"/>
      <c r="G50" s="15"/>
      <c r="H50" s="15"/>
      <c r="I50" s="15"/>
      <c r="J50" s="14">
        <f>SUM(G50-H50+I50)</f>
        <v>0</v>
      </c>
    </row>
    <row r="51" spans="2:10" ht="18">
      <c r="B51" s="127"/>
      <c r="C51" s="127"/>
      <c r="D51" s="127"/>
      <c r="E51" s="12"/>
      <c r="F51" s="123"/>
      <c r="G51" s="15"/>
      <c r="H51" s="15"/>
      <c r="I51" s="15"/>
      <c r="J51" s="14">
        <f t="shared" si="1"/>
        <v>0</v>
      </c>
    </row>
    <row r="52" spans="2:10" ht="18">
      <c r="B52" s="127"/>
      <c r="C52" s="127"/>
      <c r="D52" s="127"/>
      <c r="E52" s="12"/>
      <c r="F52" s="123"/>
      <c r="G52" s="15"/>
      <c r="H52" s="15"/>
      <c r="I52" s="15"/>
      <c r="J52" s="14">
        <f t="shared" si="1"/>
        <v>0</v>
      </c>
    </row>
    <row r="53" spans="2:10" ht="18">
      <c r="B53" s="127"/>
      <c r="C53" s="127"/>
      <c r="D53" s="127"/>
      <c r="E53" s="12"/>
      <c r="F53" s="123"/>
      <c r="G53" s="15"/>
      <c r="H53" s="15"/>
      <c r="I53" s="15"/>
      <c r="J53" s="14">
        <f>SUM(G53-H53+I53)</f>
        <v>0</v>
      </c>
    </row>
    <row r="54" spans="2:10" ht="18">
      <c r="B54" s="36"/>
      <c r="C54" s="36"/>
      <c r="D54" s="36"/>
      <c r="E54" s="12"/>
      <c r="F54" s="123"/>
      <c r="G54" s="15"/>
      <c r="H54" s="15"/>
      <c r="I54" s="15"/>
      <c r="J54" s="14">
        <f t="shared" si="1"/>
        <v>0</v>
      </c>
    </row>
    <row r="55" spans="2:10" ht="18">
      <c r="B55" s="36"/>
      <c r="C55" s="36"/>
      <c r="D55" s="36"/>
      <c r="E55" s="12"/>
      <c r="F55" s="123"/>
      <c r="G55" s="15"/>
      <c r="H55" s="15"/>
      <c r="I55" s="15"/>
      <c r="J55" s="14">
        <f t="shared" si="1"/>
        <v>0</v>
      </c>
    </row>
    <row r="56" spans="2:10" ht="18">
      <c r="B56" s="36"/>
      <c r="C56" s="36"/>
      <c r="D56" s="36"/>
      <c r="E56" s="12"/>
      <c r="F56" s="123"/>
      <c r="G56" s="15"/>
      <c r="H56" s="15"/>
      <c r="I56" s="15"/>
      <c r="J56" s="14">
        <f t="shared" si="1"/>
        <v>0</v>
      </c>
    </row>
    <row r="57" spans="2:10" ht="18">
      <c r="B57" s="36"/>
      <c r="C57" s="36"/>
      <c r="D57" s="36"/>
      <c r="E57" s="12"/>
      <c r="F57" s="123"/>
      <c r="G57" s="15"/>
      <c r="H57" s="15"/>
      <c r="I57" s="15"/>
      <c r="J57" s="14">
        <f t="shared" si="1"/>
        <v>0</v>
      </c>
    </row>
    <row r="58" spans="2:10" ht="18">
      <c r="B58" s="36"/>
      <c r="C58" s="36"/>
      <c r="D58" s="36"/>
      <c r="E58" s="12"/>
      <c r="F58" s="123"/>
      <c r="G58" s="15"/>
      <c r="H58" s="15"/>
      <c r="I58" s="15"/>
      <c r="J58" s="14">
        <f t="shared" si="1"/>
        <v>0</v>
      </c>
    </row>
    <row r="59" spans="2:10" ht="18">
      <c r="B59" s="36"/>
      <c r="C59" s="36"/>
      <c r="D59" s="36"/>
      <c r="E59" s="12"/>
      <c r="F59" s="123"/>
      <c r="G59" s="15"/>
      <c r="H59" s="15"/>
      <c r="I59" s="15"/>
      <c r="J59" s="14">
        <f t="shared" si="1"/>
        <v>0</v>
      </c>
    </row>
    <row r="60" spans="2:10" ht="18">
      <c r="B60" s="36"/>
      <c r="C60" s="36"/>
      <c r="D60" s="36"/>
      <c r="E60" s="12"/>
      <c r="F60" s="123"/>
      <c r="G60" s="15"/>
      <c r="H60" s="15"/>
      <c r="I60" s="15"/>
      <c r="J60" s="14">
        <f t="shared" si="1"/>
        <v>0</v>
      </c>
    </row>
    <row r="61" spans="2:10" ht="18">
      <c r="B61" s="36"/>
      <c r="C61" s="36"/>
      <c r="D61" s="36"/>
      <c r="E61" s="12"/>
      <c r="F61" s="123"/>
      <c r="G61" s="15"/>
      <c r="H61" s="15"/>
      <c r="I61" s="15"/>
      <c r="J61" s="14">
        <f t="shared" si="1"/>
        <v>0</v>
      </c>
    </row>
    <row r="62" spans="2:10" ht="18">
      <c r="B62" s="36"/>
      <c r="C62" s="36"/>
      <c r="D62" s="36"/>
      <c r="E62" s="12"/>
      <c r="F62" s="123"/>
      <c r="G62" s="15"/>
      <c r="H62" s="15"/>
      <c r="I62" s="15"/>
      <c r="J62" s="14">
        <f t="shared" si="1"/>
        <v>0</v>
      </c>
    </row>
    <row r="63" spans="2:10" ht="18">
      <c r="B63" s="36"/>
      <c r="C63" s="36"/>
      <c r="D63" s="36"/>
      <c r="E63" s="12"/>
      <c r="F63" s="123"/>
      <c r="G63" s="15"/>
      <c r="H63" s="15"/>
      <c r="I63" s="15"/>
      <c r="J63" s="14">
        <f t="shared" si="1"/>
        <v>0</v>
      </c>
    </row>
    <row r="64" spans="2:10" ht="18">
      <c r="B64" s="36"/>
      <c r="C64" s="36"/>
      <c r="D64" s="36"/>
      <c r="E64" s="12"/>
      <c r="F64" s="123"/>
      <c r="G64" s="15"/>
      <c r="H64" s="15"/>
      <c r="I64" s="15"/>
      <c r="J64" s="14">
        <f t="shared" si="1"/>
        <v>0</v>
      </c>
    </row>
    <row r="65" spans="2:10" ht="18">
      <c r="B65" s="36"/>
      <c r="C65" s="36"/>
      <c r="D65" s="36"/>
      <c r="E65" s="12"/>
      <c r="F65" s="123"/>
      <c r="G65" s="15"/>
      <c r="H65" s="15"/>
      <c r="I65" s="15"/>
      <c r="J65" s="14">
        <f t="shared" si="1"/>
        <v>0</v>
      </c>
    </row>
    <row r="66" spans="2:10" ht="18">
      <c r="B66" s="36"/>
      <c r="C66" s="36"/>
      <c r="D66" s="36"/>
      <c r="E66" s="12"/>
      <c r="F66" s="123"/>
      <c r="G66" s="15"/>
      <c r="H66" s="15"/>
      <c r="I66" s="15"/>
      <c r="J66" s="14">
        <f t="shared" si="1"/>
        <v>0</v>
      </c>
    </row>
    <row r="67" spans="2:10" ht="18">
      <c r="B67" s="36"/>
      <c r="C67" s="36"/>
      <c r="D67" s="36"/>
      <c r="E67" s="12"/>
      <c r="F67" s="123"/>
      <c r="G67" s="15"/>
      <c r="H67" s="15"/>
      <c r="I67" s="15"/>
      <c r="J67" s="14">
        <f t="shared" si="1"/>
        <v>0</v>
      </c>
    </row>
    <row r="68" spans="2:10" ht="18">
      <c r="B68" s="36"/>
      <c r="C68" s="36"/>
      <c r="D68" s="36"/>
      <c r="E68" s="12"/>
      <c r="F68" s="123"/>
      <c r="G68" s="15"/>
      <c r="H68" s="15"/>
      <c r="I68" s="15"/>
      <c r="J68" s="14">
        <f t="shared" si="1"/>
        <v>0</v>
      </c>
    </row>
    <row r="69" spans="2:10" ht="18">
      <c r="B69" s="36"/>
      <c r="C69" s="36"/>
      <c r="D69" s="36"/>
      <c r="E69" s="12"/>
      <c r="F69" s="123"/>
      <c r="G69" s="15"/>
      <c r="H69" s="15"/>
      <c r="I69" s="15"/>
      <c r="J69" s="14">
        <f t="shared" si="1"/>
        <v>0</v>
      </c>
    </row>
    <row r="70" spans="2:10" ht="18">
      <c r="B70" s="36"/>
      <c r="C70" s="36"/>
      <c r="D70" s="36"/>
      <c r="E70" s="12"/>
      <c r="F70" s="123"/>
      <c r="G70" s="15"/>
      <c r="H70" s="15"/>
      <c r="I70" s="15"/>
      <c r="J70" s="14">
        <f t="shared" si="1"/>
        <v>0</v>
      </c>
    </row>
    <row r="71" spans="2:10" ht="18">
      <c r="B71" s="36"/>
      <c r="C71" s="36"/>
      <c r="D71" s="36"/>
      <c r="E71" s="12"/>
      <c r="F71" s="123"/>
      <c r="G71" s="15"/>
      <c r="H71" s="15"/>
      <c r="I71" s="15"/>
      <c r="J71" s="14">
        <f t="shared" si="1"/>
        <v>0</v>
      </c>
    </row>
    <row r="72" spans="2:10" ht="18">
      <c r="B72" s="36"/>
      <c r="C72" s="36"/>
      <c r="D72" s="36"/>
      <c r="E72" s="12"/>
      <c r="F72" s="123"/>
      <c r="G72" s="15"/>
      <c r="H72" s="15"/>
      <c r="I72" s="15"/>
      <c r="J72" s="14">
        <f t="shared" si="1"/>
        <v>0</v>
      </c>
    </row>
    <row r="73" spans="2:10" ht="18">
      <c r="B73" s="36"/>
      <c r="C73" s="36"/>
      <c r="D73" s="36"/>
      <c r="E73" s="12"/>
      <c r="F73" s="123"/>
      <c r="G73" s="15"/>
      <c r="H73" s="15"/>
      <c r="I73" s="15"/>
      <c r="J73" s="14">
        <f>SUM(G73-H73+I73)</f>
        <v>0</v>
      </c>
    </row>
    <row r="74" spans="2:10" ht="18">
      <c r="B74" s="36"/>
      <c r="C74" s="36"/>
      <c r="D74" s="36"/>
      <c r="E74" s="12"/>
      <c r="F74" s="123"/>
      <c r="G74" s="15"/>
      <c r="H74" s="15"/>
      <c r="I74" s="15"/>
      <c r="J74" s="14">
        <f>SUM(G74-H74+I74)</f>
        <v>0</v>
      </c>
    </row>
    <row r="75" spans="2:10" ht="18">
      <c r="B75" s="37"/>
      <c r="C75" s="37"/>
      <c r="D75" s="37"/>
      <c r="E75" s="16"/>
      <c r="F75" s="124"/>
      <c r="G75" s="17"/>
      <c r="H75" s="17"/>
      <c r="I75" s="17"/>
      <c r="J75" s="14">
        <f>SUM(G75:I75)</f>
        <v>0</v>
      </c>
    </row>
    <row r="76" spans="7:10" ht="18">
      <c r="G76" s="31"/>
      <c r="H76" s="29"/>
      <c r="I76" s="29"/>
      <c r="J76" s="30"/>
    </row>
    <row r="77" spans="8:10" ht="12.75">
      <c r="H77" s="3"/>
      <c r="I77" s="3"/>
      <c r="J77" s="3"/>
    </row>
    <row r="78" spans="8:10" ht="12.75">
      <c r="H78" s="3"/>
      <c r="I78" s="3"/>
      <c r="J78" s="3"/>
    </row>
    <row r="79" spans="8:10" ht="12.75">
      <c r="H79" s="3"/>
      <c r="I79" s="3"/>
      <c r="J79" s="3"/>
    </row>
    <row r="80" spans="8:10" ht="12.75">
      <c r="H80" s="3"/>
      <c r="I80" s="3"/>
      <c r="J80" s="3"/>
    </row>
  </sheetData>
  <mergeCells count="8">
    <mergeCell ref="F2:J2"/>
    <mergeCell ref="F3:J3"/>
    <mergeCell ref="F4:J4"/>
    <mergeCell ref="F5:J5"/>
    <mergeCell ref="B6:I6"/>
    <mergeCell ref="B7:I7"/>
    <mergeCell ref="B8:D8"/>
    <mergeCell ref="B10:F10"/>
  </mergeCells>
  <printOptions/>
  <pageMargins left="0" right="0" top="0.5905511811023623" bottom="0.5905511811023623" header="0.5118110236220472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75" zoomScaleNormal="75" workbookViewId="0" topLeftCell="A1">
      <selection activeCell="J11" sqref="B1:J11"/>
    </sheetView>
  </sheetViews>
  <sheetFormatPr defaultColWidth="9.00390625" defaultRowHeight="12.75"/>
  <cols>
    <col min="1" max="1" width="2.625" style="2" customWidth="1"/>
    <col min="2" max="2" width="4.75390625" style="1" customWidth="1"/>
    <col min="3" max="3" width="8.25390625" style="1" customWidth="1"/>
    <col min="4" max="4" width="6.25390625" style="1" customWidth="1"/>
    <col min="5" max="5" width="4.75390625" style="1" customWidth="1"/>
    <col min="6" max="6" width="57.625" style="2" customWidth="1"/>
    <col min="7" max="7" width="16.125" style="2" customWidth="1"/>
    <col min="8" max="8" width="16.375" style="2" customWidth="1"/>
    <col min="9" max="9" width="17.00390625" style="2" customWidth="1"/>
    <col min="10" max="10" width="16.75390625" style="2" customWidth="1"/>
    <col min="11" max="12" width="2.75390625" style="2" customWidth="1"/>
  </cols>
  <sheetData>
    <row r="1" spans="6:10" ht="15">
      <c r="F1" s="210" t="s">
        <v>21</v>
      </c>
      <c r="G1" s="210"/>
      <c r="H1" s="210"/>
      <c r="I1" s="210"/>
      <c r="J1" s="211"/>
    </row>
    <row r="2" spans="6:10" ht="12.75">
      <c r="F2" s="212" t="str">
        <f>Dane!B1</f>
        <v>do Uchwały Nr XIII/76/2003</v>
      </c>
      <c r="G2" s="212"/>
      <c r="H2" s="212"/>
      <c r="I2" s="212"/>
      <c r="J2" s="211"/>
    </row>
    <row r="3" spans="6:10" ht="14.25">
      <c r="F3" s="194" t="s">
        <v>22</v>
      </c>
      <c r="G3" s="213"/>
      <c r="H3" s="213"/>
      <c r="I3" s="213"/>
      <c r="J3" s="213"/>
    </row>
    <row r="4" spans="6:10" ht="12.75">
      <c r="F4" s="212" t="str">
        <f>Dane!B2</f>
        <v>z dnia 30 grudnia 2003 roku</v>
      </c>
      <c r="G4" s="212"/>
      <c r="H4" s="212"/>
      <c r="I4" s="212"/>
      <c r="J4" s="211"/>
    </row>
    <row r="5" spans="3:9" ht="23.25">
      <c r="C5" s="219" t="s">
        <v>8</v>
      </c>
      <c r="D5" s="209"/>
      <c r="E5" s="209"/>
      <c r="F5" s="209"/>
      <c r="G5" s="209"/>
      <c r="H5" s="209"/>
      <c r="I5" s="209"/>
    </row>
    <row r="6" spans="3:9" ht="23.25">
      <c r="C6" s="220" t="s">
        <v>2</v>
      </c>
      <c r="D6" s="221"/>
      <c r="E6" s="221"/>
      <c r="F6" s="221"/>
      <c r="G6" s="221"/>
      <c r="H6" s="221"/>
      <c r="I6" s="221"/>
    </row>
    <row r="7" spans="2:10" ht="45">
      <c r="B7" s="216" t="s">
        <v>3</v>
      </c>
      <c r="C7" s="217"/>
      <c r="D7" s="218"/>
      <c r="E7" s="32"/>
      <c r="F7" s="10" t="s">
        <v>4</v>
      </c>
      <c r="G7" s="20" t="s">
        <v>13</v>
      </c>
      <c r="H7" s="11" t="s">
        <v>14</v>
      </c>
      <c r="I7" s="11" t="s">
        <v>15</v>
      </c>
      <c r="J7" s="21" t="s">
        <v>10</v>
      </c>
    </row>
    <row r="8" spans="2:10" ht="21" thickBot="1">
      <c r="B8" s="18" t="s">
        <v>5</v>
      </c>
      <c r="C8" s="18" t="s">
        <v>12</v>
      </c>
      <c r="D8" s="18" t="s">
        <v>11</v>
      </c>
      <c r="E8" s="18" t="s">
        <v>16</v>
      </c>
      <c r="F8" s="19" t="s">
        <v>9</v>
      </c>
      <c r="G8" s="23">
        <f>'Załacznik Nr 2'!J9</f>
        <v>18055348</v>
      </c>
      <c r="H8" s="24">
        <f>SUM(H10:H33)</f>
        <v>10000</v>
      </c>
      <c r="I8" s="24">
        <f>SUM(I10:I33)</f>
        <v>10000</v>
      </c>
      <c r="J8" s="25">
        <f>SUM(G8-H8+I8)</f>
        <v>18055348</v>
      </c>
    </row>
    <row r="9" spans="2:10" ht="21" thickTop="1">
      <c r="B9" s="214" t="s">
        <v>32</v>
      </c>
      <c r="C9" s="215"/>
      <c r="D9" s="215"/>
      <c r="E9" s="215"/>
      <c r="F9" s="215"/>
      <c r="G9" s="26"/>
      <c r="H9" s="26"/>
      <c r="I9" s="27"/>
      <c r="J9" s="28"/>
    </row>
    <row r="10" spans="1:10" ht="24">
      <c r="A10" s="13"/>
      <c r="B10" s="36">
        <v>851</v>
      </c>
      <c r="C10" s="36">
        <v>85154</v>
      </c>
      <c r="D10" s="36">
        <v>4270</v>
      </c>
      <c r="E10" s="12"/>
      <c r="F10" s="123" t="s">
        <v>145</v>
      </c>
      <c r="G10" s="15">
        <v>0</v>
      </c>
      <c r="H10" s="15"/>
      <c r="I10" s="15">
        <v>10000</v>
      </c>
      <c r="J10" s="14">
        <f>SUM(G10-H10+I10)</f>
        <v>10000</v>
      </c>
    </row>
    <row r="11" spans="1:10" ht="24">
      <c r="A11" s="13"/>
      <c r="B11" s="36">
        <v>851</v>
      </c>
      <c r="C11" s="36">
        <v>85154</v>
      </c>
      <c r="D11" s="36">
        <v>4300</v>
      </c>
      <c r="E11" s="12"/>
      <c r="F11" s="123" t="s">
        <v>144</v>
      </c>
      <c r="G11" s="15">
        <v>128000</v>
      </c>
      <c r="H11" s="15">
        <v>10000</v>
      </c>
      <c r="I11" s="15"/>
      <c r="J11" s="14">
        <f aca="true" t="shared" si="0" ref="J11:J28">SUM(G11-H11+I11)</f>
        <v>118000</v>
      </c>
    </row>
    <row r="12" spans="1:10" ht="18">
      <c r="A12" s="13"/>
      <c r="B12" s="36"/>
      <c r="C12" s="36"/>
      <c r="D12" s="36"/>
      <c r="E12" s="12"/>
      <c r="F12" s="123"/>
      <c r="G12" s="15"/>
      <c r="H12" s="15"/>
      <c r="I12" s="15"/>
      <c r="J12" s="14">
        <f t="shared" si="0"/>
        <v>0</v>
      </c>
    </row>
    <row r="13" spans="1:10" ht="18">
      <c r="A13" s="13"/>
      <c r="B13" s="36"/>
      <c r="C13" s="36"/>
      <c r="D13" s="36"/>
      <c r="E13" s="12"/>
      <c r="F13" s="123"/>
      <c r="G13" s="15"/>
      <c r="H13" s="15"/>
      <c r="I13" s="15"/>
      <c r="J13" s="14">
        <f t="shared" si="0"/>
        <v>0</v>
      </c>
    </row>
    <row r="14" spans="1:10" ht="18">
      <c r="A14" s="13"/>
      <c r="B14" s="36"/>
      <c r="C14" s="36"/>
      <c r="D14" s="36"/>
      <c r="E14" s="12"/>
      <c r="F14" s="123"/>
      <c r="G14" s="15"/>
      <c r="H14" s="15"/>
      <c r="I14" s="15"/>
      <c r="J14" s="14">
        <f t="shared" si="0"/>
        <v>0</v>
      </c>
    </row>
    <row r="15" spans="1:10" ht="18">
      <c r="A15" s="13"/>
      <c r="B15" s="36"/>
      <c r="C15" s="36"/>
      <c r="D15" s="36"/>
      <c r="E15" s="12"/>
      <c r="F15" s="123"/>
      <c r="G15" s="15"/>
      <c r="H15" s="15"/>
      <c r="I15" s="15"/>
      <c r="J15" s="14">
        <f t="shared" si="0"/>
        <v>0</v>
      </c>
    </row>
    <row r="16" spans="1:10" ht="18">
      <c r="A16" s="13"/>
      <c r="B16" s="36"/>
      <c r="C16" s="36"/>
      <c r="D16" s="36"/>
      <c r="E16" s="12"/>
      <c r="F16" s="123"/>
      <c r="G16" s="15"/>
      <c r="H16" s="15"/>
      <c r="I16" s="15"/>
      <c r="J16" s="14">
        <f t="shared" si="0"/>
        <v>0</v>
      </c>
    </row>
    <row r="17" spans="1:10" ht="18" customHeight="1" hidden="1">
      <c r="A17" s="13"/>
      <c r="B17" s="36"/>
      <c r="C17" s="36"/>
      <c r="D17" s="36"/>
      <c r="E17" s="12"/>
      <c r="F17" s="123"/>
      <c r="G17" s="15"/>
      <c r="H17" s="15"/>
      <c r="I17" s="15"/>
      <c r="J17" s="14">
        <f t="shared" si="0"/>
        <v>0</v>
      </c>
    </row>
    <row r="18" spans="1:10" ht="18">
      <c r="A18" s="13"/>
      <c r="B18" s="38"/>
      <c r="C18" s="38"/>
      <c r="D18" s="36"/>
      <c r="E18" s="12"/>
      <c r="F18" s="123"/>
      <c r="G18" s="15"/>
      <c r="H18" s="15"/>
      <c r="I18" s="15"/>
      <c r="J18" s="14">
        <f t="shared" si="0"/>
        <v>0</v>
      </c>
    </row>
    <row r="19" spans="1:10" ht="18">
      <c r="A19" s="13"/>
      <c r="B19" s="38"/>
      <c r="C19" s="38"/>
      <c r="D19" s="38"/>
      <c r="E19" s="22"/>
      <c r="F19" s="123"/>
      <c r="G19" s="15"/>
      <c r="H19" s="15"/>
      <c r="I19" s="15"/>
      <c r="J19" s="14">
        <f t="shared" si="0"/>
        <v>0</v>
      </c>
    </row>
    <row r="20" spans="1:10" ht="18">
      <c r="A20" s="13"/>
      <c r="B20" s="36"/>
      <c r="C20" s="36"/>
      <c r="D20" s="36"/>
      <c r="E20" s="12"/>
      <c r="F20" s="123"/>
      <c r="G20" s="15"/>
      <c r="H20" s="15"/>
      <c r="I20" s="15"/>
      <c r="J20" s="14">
        <f t="shared" si="0"/>
        <v>0</v>
      </c>
    </row>
    <row r="21" spans="1:10" ht="18">
      <c r="A21" s="13"/>
      <c r="B21" s="36"/>
      <c r="C21" s="36"/>
      <c r="D21" s="36"/>
      <c r="E21" s="12"/>
      <c r="F21" s="123"/>
      <c r="G21" s="15"/>
      <c r="H21" s="15"/>
      <c r="I21" s="15"/>
      <c r="J21" s="14">
        <f t="shared" si="0"/>
        <v>0</v>
      </c>
    </row>
    <row r="22" spans="1:10" ht="18">
      <c r="A22" s="13"/>
      <c r="B22" s="36"/>
      <c r="C22" s="36"/>
      <c r="D22" s="36"/>
      <c r="E22" s="12"/>
      <c r="F22" s="123"/>
      <c r="G22" s="15"/>
      <c r="H22" s="15"/>
      <c r="I22" s="15"/>
      <c r="J22" s="14">
        <f t="shared" si="0"/>
        <v>0</v>
      </c>
    </row>
    <row r="23" spans="1:10" ht="18">
      <c r="A23" s="13"/>
      <c r="B23" s="36"/>
      <c r="C23" s="36"/>
      <c r="D23" s="36"/>
      <c r="E23" s="12"/>
      <c r="F23" s="123"/>
      <c r="G23" s="15"/>
      <c r="H23" s="15"/>
      <c r="I23" s="15"/>
      <c r="J23" s="14">
        <f t="shared" si="0"/>
        <v>0</v>
      </c>
    </row>
    <row r="24" spans="1:10" ht="18">
      <c r="A24" s="13"/>
      <c r="B24" s="36"/>
      <c r="C24" s="36"/>
      <c r="D24" s="36"/>
      <c r="E24" s="12"/>
      <c r="F24" s="123"/>
      <c r="G24" s="15"/>
      <c r="H24" s="15"/>
      <c r="I24" s="15"/>
      <c r="J24" s="14">
        <f t="shared" si="0"/>
        <v>0</v>
      </c>
    </row>
    <row r="25" spans="1:10" ht="18">
      <c r="A25" s="13"/>
      <c r="B25" s="36"/>
      <c r="C25" s="36"/>
      <c r="D25" s="36"/>
      <c r="E25" s="12"/>
      <c r="F25" s="123"/>
      <c r="G25" s="15"/>
      <c r="H25" s="15"/>
      <c r="I25" s="15"/>
      <c r="J25" s="14">
        <f t="shared" si="0"/>
        <v>0</v>
      </c>
    </row>
    <row r="26" spans="1:10" ht="18">
      <c r="A26" s="13"/>
      <c r="B26" s="36"/>
      <c r="C26" s="36"/>
      <c r="D26" s="36"/>
      <c r="E26" s="12"/>
      <c r="F26" s="123"/>
      <c r="G26" s="14"/>
      <c r="H26" s="14"/>
      <c r="I26" s="15"/>
      <c r="J26" s="14">
        <f t="shared" si="0"/>
        <v>0</v>
      </c>
    </row>
    <row r="27" spans="1:10" ht="18">
      <c r="A27" s="13"/>
      <c r="B27" s="36"/>
      <c r="C27" s="36"/>
      <c r="D27" s="36"/>
      <c r="E27" s="12"/>
      <c r="F27" s="123"/>
      <c r="G27" s="14"/>
      <c r="H27" s="14"/>
      <c r="I27" s="15"/>
      <c r="J27" s="14">
        <f t="shared" si="0"/>
        <v>0</v>
      </c>
    </row>
    <row r="28" spans="1:10" ht="18">
      <c r="A28" s="13"/>
      <c r="B28" s="36"/>
      <c r="C28" s="36"/>
      <c r="D28" s="36"/>
      <c r="E28" s="12"/>
      <c r="F28" s="123"/>
      <c r="G28" s="15"/>
      <c r="H28" s="15"/>
      <c r="I28" s="15"/>
      <c r="J28" s="14">
        <f t="shared" si="0"/>
        <v>0</v>
      </c>
    </row>
    <row r="29" spans="1:10" ht="18">
      <c r="A29" s="13"/>
      <c r="B29" s="36"/>
      <c r="C29" s="36"/>
      <c r="D29" s="36"/>
      <c r="E29" s="12"/>
      <c r="F29" s="123"/>
      <c r="G29" s="15"/>
      <c r="H29" s="15"/>
      <c r="I29" s="15"/>
      <c r="J29" s="14">
        <f aca="true" t="shared" si="1" ref="J29:J40">SUM(G29-H29+I29)</f>
        <v>0</v>
      </c>
    </row>
    <row r="30" spans="1:10" ht="18">
      <c r="A30" s="13"/>
      <c r="B30" s="36"/>
      <c r="C30" s="36"/>
      <c r="D30" s="36"/>
      <c r="E30" s="12"/>
      <c r="F30" s="123"/>
      <c r="G30" s="15"/>
      <c r="H30" s="15"/>
      <c r="I30" s="15"/>
      <c r="J30" s="14">
        <f t="shared" si="1"/>
        <v>0</v>
      </c>
    </row>
    <row r="31" spans="1:10" ht="18">
      <c r="A31" s="13"/>
      <c r="B31" s="36"/>
      <c r="C31" s="36"/>
      <c r="D31" s="36"/>
      <c r="E31" s="12"/>
      <c r="F31" s="123"/>
      <c r="G31" s="15"/>
      <c r="H31" s="15"/>
      <c r="I31" s="15"/>
      <c r="J31" s="14">
        <f t="shared" si="1"/>
        <v>0</v>
      </c>
    </row>
    <row r="32" spans="1:10" ht="18">
      <c r="A32" s="13"/>
      <c r="B32" s="37"/>
      <c r="C32" s="37"/>
      <c r="D32" s="37"/>
      <c r="E32" s="16"/>
      <c r="F32" s="123"/>
      <c r="G32" s="15"/>
      <c r="H32" s="15"/>
      <c r="I32" s="15"/>
      <c r="J32" s="14">
        <f t="shared" si="1"/>
        <v>0</v>
      </c>
    </row>
    <row r="33" spans="1:10" ht="18">
      <c r="A33" s="13"/>
      <c r="B33" s="36"/>
      <c r="C33" s="36"/>
      <c r="D33" s="36"/>
      <c r="E33" s="12"/>
      <c r="F33" s="123"/>
      <c r="G33" s="15"/>
      <c r="H33" s="15"/>
      <c r="I33" s="15"/>
      <c r="J33" s="14">
        <f t="shared" si="1"/>
        <v>0</v>
      </c>
    </row>
    <row r="34" spans="1:10" ht="18">
      <c r="A34" s="13"/>
      <c r="B34" s="36"/>
      <c r="C34" s="36"/>
      <c r="D34" s="36"/>
      <c r="E34" s="12"/>
      <c r="F34" s="123"/>
      <c r="G34" s="15"/>
      <c r="H34" s="15"/>
      <c r="I34" s="15"/>
      <c r="J34" s="14">
        <f t="shared" si="1"/>
        <v>0</v>
      </c>
    </row>
    <row r="35" spans="1:10" ht="18">
      <c r="A35" s="13"/>
      <c r="B35" s="36"/>
      <c r="C35" s="36"/>
      <c r="D35" s="36"/>
      <c r="E35" s="12"/>
      <c r="F35" s="123"/>
      <c r="G35" s="15"/>
      <c r="H35" s="15"/>
      <c r="I35" s="15"/>
      <c r="J35" s="14">
        <f t="shared" si="1"/>
        <v>0</v>
      </c>
    </row>
    <row r="36" spans="1:10" ht="18">
      <c r="A36" s="13"/>
      <c r="B36" s="36"/>
      <c r="C36" s="36"/>
      <c r="D36" s="36"/>
      <c r="E36" s="12"/>
      <c r="F36" s="123"/>
      <c r="G36" s="15"/>
      <c r="H36" s="15"/>
      <c r="I36" s="15"/>
      <c r="J36" s="14">
        <f t="shared" si="1"/>
        <v>0</v>
      </c>
    </row>
    <row r="37" spans="1:10" ht="18">
      <c r="A37" s="13"/>
      <c r="B37" s="36"/>
      <c r="C37" s="36"/>
      <c r="D37" s="36"/>
      <c r="E37" s="12"/>
      <c r="F37" s="123"/>
      <c r="G37" s="15"/>
      <c r="H37" s="15"/>
      <c r="I37" s="15"/>
      <c r="J37" s="14">
        <f t="shared" si="1"/>
        <v>0</v>
      </c>
    </row>
    <row r="38" spans="1:10" ht="18">
      <c r="A38" s="13"/>
      <c r="B38" s="36"/>
      <c r="C38" s="36"/>
      <c r="D38" s="36"/>
      <c r="E38" s="12"/>
      <c r="F38" s="123"/>
      <c r="G38" s="15"/>
      <c r="H38" s="15"/>
      <c r="I38" s="15"/>
      <c r="J38" s="14">
        <f t="shared" si="1"/>
        <v>0</v>
      </c>
    </row>
    <row r="39" spans="1:10" ht="18">
      <c r="A39" s="13"/>
      <c r="B39" s="36"/>
      <c r="C39" s="36"/>
      <c r="D39" s="36"/>
      <c r="E39" s="12"/>
      <c r="F39" s="123"/>
      <c r="G39" s="15"/>
      <c r="H39" s="15"/>
      <c r="I39" s="15"/>
      <c r="J39" s="14">
        <f t="shared" si="1"/>
        <v>0</v>
      </c>
    </row>
    <row r="40" spans="1:10" ht="18">
      <c r="A40" s="13"/>
      <c r="B40" s="36"/>
      <c r="C40" s="36"/>
      <c r="D40" s="36"/>
      <c r="E40" s="12"/>
      <c r="F40" s="123"/>
      <c r="G40" s="15"/>
      <c r="H40" s="15"/>
      <c r="I40" s="15"/>
      <c r="J40" s="14">
        <f t="shared" si="1"/>
        <v>0</v>
      </c>
    </row>
    <row r="41" spans="2:10" ht="18">
      <c r="B41" s="37"/>
      <c r="C41" s="37"/>
      <c r="D41" s="37"/>
      <c r="E41" s="16"/>
      <c r="F41" s="124"/>
      <c r="G41" s="17"/>
      <c r="H41" s="17"/>
      <c r="I41" s="17"/>
      <c r="J41" s="14">
        <f>SUM(G41:I41)</f>
        <v>0</v>
      </c>
    </row>
    <row r="42" spans="6:10" ht="18">
      <c r="F42" s="4"/>
      <c r="G42" s="29"/>
      <c r="H42" s="29"/>
      <c r="I42" s="29"/>
      <c r="J42" s="30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6:10" ht="12.75"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6:10" ht="12.75"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6:10" ht="12.75"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6:10" ht="12.75">
      <c r="F61" s="3"/>
      <c r="G61" s="3"/>
      <c r="H61" s="3"/>
      <c r="I61" s="3"/>
      <c r="J61" s="3"/>
    </row>
    <row r="62" spans="6:10" ht="12.75"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6:10" ht="12.75"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6:10" ht="12.75">
      <c r="F66" s="3"/>
      <c r="G66" s="3"/>
      <c r="H66" s="3"/>
      <c r="I66" s="3"/>
      <c r="J66" s="3"/>
    </row>
    <row r="67" spans="6:10" ht="12.75">
      <c r="F67" s="3"/>
      <c r="G67" s="3"/>
      <c r="H67" s="3"/>
      <c r="I67" s="3"/>
      <c r="J67" s="3"/>
    </row>
  </sheetData>
  <mergeCells count="8">
    <mergeCell ref="C6:I6"/>
    <mergeCell ref="B7:D7"/>
    <mergeCell ref="B9:F9"/>
    <mergeCell ref="F1:J1"/>
    <mergeCell ref="F2:J2"/>
    <mergeCell ref="F4:J4"/>
    <mergeCell ref="C5:I5"/>
    <mergeCell ref="F3:J3"/>
  </mergeCells>
  <printOptions/>
  <pageMargins left="0" right="0" top="0.5905511811023623" bottom="0.5905511811023623" header="0.5118110236220472" footer="0.31496062992125984"/>
  <pageSetup fitToHeight="1" fitToWidth="1" horizontalDpi="600" verticalDpi="600" orientation="landscape" paperSize="9" scale="9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2003-12-31T07:18:41Z</cp:lastPrinted>
  <dcterms:created xsi:type="dcterms:W3CDTF">2003-04-04T08:39:30Z</dcterms:created>
  <dcterms:modified xsi:type="dcterms:W3CDTF">2005-03-24T13:36:38Z</dcterms:modified>
  <cp:category/>
  <cp:version/>
  <cp:contentType/>
  <cp:contentStatus/>
</cp:coreProperties>
</file>