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90" windowWidth="6540" windowHeight="2715" activeTab="0"/>
  </bookViews>
  <sheets>
    <sheet name="zał kredyt" sheetId="1" r:id="rId1"/>
    <sheet name="zał 7 prog" sheetId="2" r:id="rId2"/>
  </sheets>
  <definedNames/>
  <calcPr fullCalcOnLoad="1"/>
</workbook>
</file>

<file path=xl/sharedStrings.xml><?xml version="1.0" encoding="utf-8"?>
<sst xmlns="http://schemas.openxmlformats.org/spreadsheetml/2006/main" count="79" uniqueCount="41">
  <si>
    <t>A.</t>
  </si>
  <si>
    <t>%</t>
  </si>
  <si>
    <t>Planowane kwoty spłat w latach</t>
  </si>
  <si>
    <t>E.</t>
  </si>
  <si>
    <t>ZOBOWIĄZANIA WG TYTUŁÓW DŁUŻNYCH**</t>
  </si>
  <si>
    <t>E1.</t>
  </si>
  <si>
    <t>w zł</t>
  </si>
  <si>
    <t>3+4=5</t>
  </si>
  <si>
    <t>kredyty:</t>
  </si>
  <si>
    <t>Wyszczególnienie</t>
  </si>
  <si>
    <t>PLANOWANE DOCHODY GMINY OGÓŁEM W LATACH*</t>
  </si>
  <si>
    <t>*podać dochody</t>
  </si>
  <si>
    <t>Kwota zadłużenia wynikająca z podjętej uchwały***</t>
  </si>
  <si>
    <t>***kwota zadłużenia uwzględnia planowane zobowiązania w uchwale budżetowej lub jej zmianie</t>
  </si>
  <si>
    <t xml:space="preserve">Ostateczna kwota zadłużenia </t>
  </si>
  <si>
    <t>E z poz 10/ A z poz 6 &lt;= 60% oraz E z poz 6/A &lt;=15%</t>
  </si>
  <si>
    <t>Ostateczna kwota zadłużenia wy</t>
  </si>
  <si>
    <t>E2.</t>
  </si>
  <si>
    <t>E3.</t>
  </si>
  <si>
    <t>wynikających z ustaw i orzeczeń sądu, udzielonych poręczeń i gwarancji</t>
  </si>
  <si>
    <t>E4</t>
  </si>
  <si>
    <t>wymagalne zobowiązania, w tym:</t>
  </si>
  <si>
    <t>,</t>
  </si>
  <si>
    <t>kredyt  na budowę hali sportowej przy Zespole Szkół w Radzanowie</t>
  </si>
  <si>
    <t xml:space="preserve">Weksel" in blanko" - Prawne zabezpieczenie należytego wykonania umowy na dofinansowanie inwestycji pn „Budowa hali sportowej przy Zespole Szkół w Radzanowie” </t>
  </si>
  <si>
    <t>Weksel" in blanco" - Prawne zabezpieczenie należytego wykonania umowy na dofinansowanie inwestycji pn „Budowa sieci wodociągowej z przyłączami Budy Matusy, Bieżany, Trzciniec, Józefowo”</t>
  </si>
  <si>
    <t>**zgodnie z art. 114 ustawy o finansach publicznych</t>
  </si>
  <si>
    <t xml:space="preserve"> Rady Gminy Radzanów </t>
  </si>
  <si>
    <t>PROGNOZA DŁUGU GMINY NA 31 GRUDNIA 2005r. I LATA NASTĘPNE</t>
  </si>
  <si>
    <t xml:space="preserve">Kwota zadłużenia na dzień 31.12.2004r. </t>
  </si>
  <si>
    <t>pożyczki:</t>
  </si>
  <si>
    <t xml:space="preserve">Kwota zadłużenia na dzień 31 grudnia 2005r. </t>
  </si>
  <si>
    <t>13=5-6</t>
  </si>
  <si>
    <t>pożyczka z WFOŚiGW na wodociąg Zgliczyn Witowy Kolonia i Gradzanowo Zbęskie Kolonia</t>
  </si>
  <si>
    <t>Kredyt na budowę drogi asfaltowej w miejscowości Gradzanowo Zbęskie-Gradzanowo Włościańskie</t>
  </si>
  <si>
    <t>pożyczka z WFOŚiGW na docieplenie, wymianę okien, modernizację kotłowni w budynkach stanowiących właność gminy</t>
  </si>
  <si>
    <t>pożyczka z BGK na prefinansowanie zadania pod nazwą "Budowa hali sportowej przy Zespole Szkół w Radzanowie</t>
  </si>
  <si>
    <t xml:space="preserve"> z dnia  7 lipca 2005r.</t>
  </si>
  <si>
    <t xml:space="preserve"> do Uchwały Nr  XXV/159/2005</t>
  </si>
  <si>
    <t>Załącznik Nr 7</t>
  </si>
  <si>
    <t>Załącznik Nr 2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</si>
</sst>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1"/>
      <name val="Arial CE"/>
      <family val="2"/>
    </font>
    <font>
      <b/>
      <sz val="12"/>
      <name val="Franklin Gothic Demi Cond"/>
      <family val="2"/>
    </font>
    <font>
      <sz val="10"/>
      <name val="Arial Black"/>
      <family val="2"/>
    </font>
    <font>
      <b/>
      <sz val="14"/>
      <name val="Batang"/>
      <family val="1"/>
    </font>
    <font>
      <b/>
      <sz val="1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5" fontId="5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5" fontId="0" fillId="0" borderId="0" xfId="15" applyNumberFormat="1" applyFont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 wrapText="1"/>
    </xf>
    <xf numFmtId="41" fontId="7" fillId="2" borderId="7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/>
    </xf>
    <xf numFmtId="41" fontId="7" fillId="2" borderId="10" xfId="0" applyNumberFormat="1" applyFont="1" applyFill="1" applyBorder="1" applyAlignment="1">
      <alignment vertical="center"/>
    </xf>
    <xf numFmtId="175" fontId="5" fillId="0" borderId="0" xfId="15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1" fontId="7" fillId="2" borderId="11" xfId="0" applyNumberFormat="1" applyFont="1" applyFill="1" applyBorder="1" applyAlignment="1">
      <alignment vertical="center" wrapText="1"/>
    </xf>
    <xf numFmtId="41" fontId="1" fillId="2" borderId="11" xfId="0" applyNumberFormat="1" applyFont="1" applyFill="1" applyBorder="1" applyAlignment="1">
      <alignment vertical="center"/>
    </xf>
    <xf numFmtId="10" fontId="1" fillId="2" borderId="12" xfId="17" applyNumberFormat="1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9" fontId="1" fillId="2" borderId="1" xfId="17" applyFont="1" applyFill="1" applyBorder="1" applyAlignment="1">
      <alignment vertical="center"/>
    </xf>
    <xf numFmtId="41" fontId="1" fillId="2" borderId="14" xfId="0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10" fontId="1" fillId="0" borderId="16" xfId="17" applyNumberFormat="1" applyFont="1" applyFill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1" fontId="1" fillId="2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 wrapText="1"/>
    </xf>
    <xf numFmtId="41" fontId="6" fillId="0" borderId="5" xfId="0" applyNumberFormat="1" applyFont="1" applyBorder="1" applyAlignment="1">
      <alignment vertical="center" wrapText="1"/>
    </xf>
    <xf numFmtId="10" fontId="1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41" fontId="10" fillId="0" borderId="13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 wrapText="1"/>
    </xf>
    <xf numFmtId="41" fontId="1" fillId="0" borderId="20" xfId="15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0" fontId="1" fillId="2" borderId="21" xfId="17" applyNumberFormat="1" applyFont="1" applyFill="1" applyBorder="1" applyAlignment="1">
      <alignment horizontal="center" vertical="center"/>
    </xf>
    <xf numFmtId="41" fontId="1" fillId="2" borderId="22" xfId="0" applyNumberFormat="1" applyFont="1" applyFill="1" applyBorder="1" applyAlignment="1">
      <alignment vertical="center"/>
    </xf>
    <xf numFmtId="10" fontId="1" fillId="2" borderId="23" xfId="17" applyNumberFormat="1" applyFont="1" applyFill="1" applyBorder="1" applyAlignment="1">
      <alignment horizontal="center" vertical="center"/>
    </xf>
    <xf numFmtId="41" fontId="2" fillId="0" borderId="24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5" fontId="0" fillId="0" borderId="0" xfId="15" applyNumberFormat="1" applyFont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view="pageBreakPreview" zoomScale="60" zoomScaleNormal="75" workbookViewId="0" topLeftCell="G1">
      <selection activeCell="O1" sqref="O1"/>
    </sheetView>
  </sheetViews>
  <sheetFormatPr defaultColWidth="9.00390625" defaultRowHeight="12.75"/>
  <cols>
    <col min="1" max="1" width="7.25390625" style="0" customWidth="1"/>
    <col min="2" max="2" width="5.00390625" style="0" customWidth="1"/>
    <col min="3" max="3" width="28.25390625" style="0" customWidth="1"/>
    <col min="4" max="4" width="14.875" style="0" customWidth="1"/>
    <col min="5" max="5" width="17.125" style="0" customWidth="1"/>
    <col min="6" max="6" width="28.25390625" style="0" hidden="1" customWidth="1"/>
    <col min="7" max="7" width="17.00390625" style="0" customWidth="1"/>
    <col min="8" max="8" width="16.125" style="0" bestFit="1" customWidth="1"/>
    <col min="9" max="9" width="17.625" style="0" customWidth="1"/>
    <col min="10" max="10" width="15.875" style="0" bestFit="1" customWidth="1"/>
    <col min="11" max="11" width="15.875" style="0" customWidth="1"/>
    <col min="12" max="14" width="15.25390625" style="0" customWidth="1"/>
    <col min="15" max="15" width="16.625" style="0" customWidth="1"/>
    <col min="16" max="16" width="12.375" style="1" customWidth="1"/>
  </cols>
  <sheetData>
    <row r="1" ht="12.75">
      <c r="O1" s="32" t="s">
        <v>40</v>
      </c>
    </row>
    <row r="2" ht="12.75">
      <c r="O2" s="74"/>
    </row>
    <row r="3" ht="12.75">
      <c r="O3" s="74"/>
    </row>
    <row r="4" ht="12.75">
      <c r="O4" s="75"/>
    </row>
    <row r="5" spans="3:16" ht="25.5" customHeight="1">
      <c r="C5" s="3"/>
      <c r="D5" s="34" t="s">
        <v>28</v>
      </c>
      <c r="E5" s="33"/>
      <c r="F5" s="19"/>
      <c r="H5" s="3"/>
      <c r="I5" s="3"/>
      <c r="J5" s="3"/>
      <c r="K5" s="3"/>
      <c r="L5" s="3"/>
      <c r="M5" s="3"/>
      <c r="N5" s="3"/>
      <c r="O5" s="3"/>
      <c r="P5" s="20"/>
    </row>
    <row r="6" spans="2:16" ht="30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0"/>
    </row>
    <row r="7" spans="2:16" ht="26.25" customHeight="1">
      <c r="B7" s="86" t="s">
        <v>0</v>
      </c>
      <c r="C7" s="88" t="s">
        <v>10</v>
      </c>
      <c r="D7" s="88"/>
      <c r="E7" s="88"/>
      <c r="F7" s="89"/>
      <c r="G7" s="89"/>
      <c r="H7" s="6">
        <v>2005</v>
      </c>
      <c r="I7" s="6">
        <v>2006</v>
      </c>
      <c r="J7" s="6">
        <v>2007</v>
      </c>
      <c r="K7" s="7">
        <v>2008</v>
      </c>
      <c r="L7" s="7">
        <v>2009</v>
      </c>
      <c r="M7" s="7">
        <v>2010</v>
      </c>
      <c r="N7" s="54">
        <v>2011</v>
      </c>
      <c r="O7" s="80" t="s">
        <v>31</v>
      </c>
      <c r="P7" s="81"/>
    </row>
    <row r="8" spans="2:16" ht="36" customHeight="1" thickBot="1">
      <c r="B8" s="87"/>
      <c r="C8" s="90"/>
      <c r="D8" s="90"/>
      <c r="E8" s="90"/>
      <c r="F8" s="91"/>
      <c r="G8" s="91"/>
      <c r="H8" s="15">
        <v>7361068</v>
      </c>
      <c r="I8" s="15">
        <v>7839614</v>
      </c>
      <c r="J8" s="15">
        <v>6458601</v>
      </c>
      <c r="K8" s="15">
        <v>6632851</v>
      </c>
      <c r="L8" s="15">
        <v>6812242</v>
      </c>
      <c r="M8" s="15">
        <f>L8*1.01</f>
        <v>6880364.42</v>
      </c>
      <c r="N8" s="15">
        <f>M8*1.01</f>
        <v>6949168.0642</v>
      </c>
      <c r="O8" s="82"/>
      <c r="P8" s="83"/>
    </row>
    <row r="9" spans="2:16" ht="13.5" customHeight="1">
      <c r="B9" s="84"/>
      <c r="C9" s="78" t="s">
        <v>9</v>
      </c>
      <c r="D9" s="78" t="s">
        <v>29</v>
      </c>
      <c r="E9" s="78" t="s">
        <v>12</v>
      </c>
      <c r="F9" s="78" t="s">
        <v>16</v>
      </c>
      <c r="G9" s="92" t="s">
        <v>14</v>
      </c>
      <c r="H9" s="76" t="s">
        <v>2</v>
      </c>
      <c r="I9" s="77"/>
      <c r="J9" s="77"/>
      <c r="K9" s="77"/>
      <c r="L9" s="77"/>
      <c r="M9" s="77"/>
      <c r="N9" s="77"/>
      <c r="O9" s="82"/>
      <c r="P9" s="83"/>
    </row>
    <row r="10" spans="2:16" ht="93" customHeight="1">
      <c r="B10" s="85"/>
      <c r="C10" s="79"/>
      <c r="D10" s="79"/>
      <c r="E10" s="79"/>
      <c r="F10" s="79"/>
      <c r="G10" s="79"/>
      <c r="H10" s="48">
        <v>2005</v>
      </c>
      <c r="I10" s="48">
        <v>2006</v>
      </c>
      <c r="J10" s="48">
        <v>2007</v>
      </c>
      <c r="K10" s="48">
        <v>2008</v>
      </c>
      <c r="L10" s="53">
        <v>2009</v>
      </c>
      <c r="M10" s="48">
        <v>2010</v>
      </c>
      <c r="N10" s="46">
        <v>2011</v>
      </c>
      <c r="O10" s="5" t="s">
        <v>6</v>
      </c>
      <c r="P10" s="17" t="s">
        <v>1</v>
      </c>
    </row>
    <row r="11" spans="2:17" s="4" customFormat="1" ht="12.75">
      <c r="B11" s="18">
        <v>1</v>
      </c>
      <c r="C11" s="11">
        <v>2</v>
      </c>
      <c r="D11" s="11">
        <v>3</v>
      </c>
      <c r="E11" s="11">
        <v>4</v>
      </c>
      <c r="F11" s="11" t="s">
        <v>7</v>
      </c>
      <c r="G11" s="11" t="s">
        <v>7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1" t="s">
        <v>32</v>
      </c>
      <c r="P11" s="30">
        <v>14</v>
      </c>
      <c r="Q11"/>
    </row>
    <row r="12" spans="2:16" s="12" customFormat="1" ht="33" customHeight="1">
      <c r="B12" s="28" t="s">
        <v>3</v>
      </c>
      <c r="C12" s="35" t="s">
        <v>4</v>
      </c>
      <c r="D12" s="36">
        <f aca="true" t="shared" si="0" ref="D12:O12">SUM(D14+D17+D21)</f>
        <v>175380</v>
      </c>
      <c r="E12" s="36">
        <f t="shared" si="0"/>
        <v>2014760</v>
      </c>
      <c r="F12" s="36">
        <f t="shared" si="0"/>
        <v>1917080</v>
      </c>
      <c r="G12" s="36">
        <f t="shared" si="0"/>
        <v>2190140</v>
      </c>
      <c r="H12" s="36">
        <f t="shared" si="0"/>
        <v>548569</v>
      </c>
      <c r="I12" s="36">
        <f t="shared" si="0"/>
        <v>1133325</v>
      </c>
      <c r="J12" s="36">
        <f t="shared" si="0"/>
        <v>367754</v>
      </c>
      <c r="K12" s="36">
        <f t="shared" si="0"/>
        <v>367754</v>
      </c>
      <c r="L12" s="36">
        <f t="shared" si="0"/>
        <v>367758</v>
      </c>
      <c r="M12" s="36">
        <f t="shared" si="0"/>
        <v>288340</v>
      </c>
      <c r="N12" s="36">
        <f t="shared" si="0"/>
        <v>30000</v>
      </c>
      <c r="O12" s="36">
        <f t="shared" si="0"/>
        <v>1641571</v>
      </c>
      <c r="P12" s="67">
        <f>$O12/$H$8</f>
        <v>0.22300717776279202</v>
      </c>
    </row>
    <row r="13" spans="2:16" s="12" customFormat="1" ht="21" customHeight="1">
      <c r="B13" s="31"/>
      <c r="C13" s="29"/>
      <c r="D13" s="39"/>
      <c r="E13" s="39"/>
      <c r="F13" s="39"/>
      <c r="G13" s="39"/>
      <c r="H13" s="40"/>
      <c r="I13" s="39"/>
      <c r="J13" s="39"/>
      <c r="K13" s="39"/>
      <c r="L13" s="39" t="s">
        <v>22</v>
      </c>
      <c r="M13" s="47"/>
      <c r="N13" s="41"/>
      <c r="O13" s="47"/>
      <c r="P13" s="68"/>
    </row>
    <row r="14" spans="2:16" s="12" customFormat="1" ht="51.75" customHeight="1" thickBot="1">
      <c r="B14" s="64" t="s">
        <v>5</v>
      </c>
      <c r="C14" s="65" t="s">
        <v>8</v>
      </c>
      <c r="D14" s="66">
        <f>D15</f>
        <v>0</v>
      </c>
      <c r="E14" s="66">
        <f aca="true" t="shared" si="1" ref="E14:O14">SUM(E15:E16)</f>
        <v>273060</v>
      </c>
      <c r="F14" s="66">
        <f t="shared" si="1"/>
        <v>0</v>
      </c>
      <c r="G14" s="66">
        <f t="shared" si="1"/>
        <v>273060</v>
      </c>
      <c r="H14" s="66">
        <f t="shared" si="1"/>
        <v>0</v>
      </c>
      <c r="I14" s="66">
        <f t="shared" si="1"/>
        <v>158610</v>
      </c>
      <c r="J14" s="66">
        <f t="shared" si="1"/>
        <v>38150</v>
      </c>
      <c r="K14" s="66">
        <f t="shared" si="1"/>
        <v>38150</v>
      </c>
      <c r="L14" s="66">
        <f t="shared" si="1"/>
        <v>38150</v>
      </c>
      <c r="M14" s="66">
        <f t="shared" si="1"/>
        <v>0</v>
      </c>
      <c r="N14" s="66">
        <f t="shared" si="1"/>
        <v>0</v>
      </c>
      <c r="O14" s="66">
        <f t="shared" si="1"/>
        <v>273060</v>
      </c>
      <c r="P14" s="67">
        <f aca="true" t="shared" si="2" ref="P14:P20">$O14/$H$8</f>
        <v>0.03709516064788425</v>
      </c>
    </row>
    <row r="15" spans="2:16" s="2" customFormat="1" ht="50.25" customHeight="1" thickTop="1">
      <c r="B15" s="62">
        <v>1</v>
      </c>
      <c r="C15" s="63" t="s">
        <v>23</v>
      </c>
      <c r="D15" s="38">
        <v>0</v>
      </c>
      <c r="E15" s="38">
        <v>120460</v>
      </c>
      <c r="F15" s="38"/>
      <c r="G15" s="38">
        <f>SUM(D15:E15)</f>
        <v>120460</v>
      </c>
      <c r="H15" s="57">
        <v>0</v>
      </c>
      <c r="I15" s="57">
        <f>G15</f>
        <v>120460</v>
      </c>
      <c r="J15" s="57"/>
      <c r="K15" s="57"/>
      <c r="L15" s="57"/>
      <c r="M15" s="57"/>
      <c r="N15" s="57"/>
      <c r="O15" s="38">
        <f>$G15-$H15</f>
        <v>120460</v>
      </c>
      <c r="P15" s="37">
        <f t="shared" si="2"/>
        <v>0.016364473198726054</v>
      </c>
    </row>
    <row r="16" spans="2:16" s="2" customFormat="1" ht="91.5" customHeight="1">
      <c r="B16" s="72">
        <v>2</v>
      </c>
      <c r="C16" s="73" t="s">
        <v>34</v>
      </c>
      <c r="D16" s="70"/>
      <c r="E16" s="70">
        <v>152600</v>
      </c>
      <c r="F16" s="70"/>
      <c r="G16" s="38">
        <f>SUM(D16:E16)</f>
        <v>152600</v>
      </c>
      <c r="H16" s="71"/>
      <c r="I16" s="71">
        <f>$E$16*1/4</f>
        <v>38150</v>
      </c>
      <c r="J16" s="71">
        <f>$E$16*1/4</f>
        <v>38150</v>
      </c>
      <c r="K16" s="71">
        <f>$E$16*1/4</f>
        <v>38150</v>
      </c>
      <c r="L16" s="71">
        <f>$E$16*1/4</f>
        <v>38150</v>
      </c>
      <c r="M16" s="71"/>
      <c r="N16" s="71"/>
      <c r="O16" s="38">
        <f>$G16-$H16</f>
        <v>152600</v>
      </c>
      <c r="P16" s="37">
        <f t="shared" si="2"/>
        <v>0.020730687449158194</v>
      </c>
    </row>
    <row r="17" spans="2:16" s="55" customFormat="1" ht="50.25" customHeight="1" thickBot="1">
      <c r="B17" s="59" t="s">
        <v>17</v>
      </c>
      <c r="C17" s="60" t="s">
        <v>30</v>
      </c>
      <c r="D17" s="61">
        <f aca="true" t="shared" si="3" ref="D17:O17">SUM(D18:D20)</f>
        <v>175380</v>
      </c>
      <c r="E17" s="61">
        <f t="shared" si="3"/>
        <v>1741700</v>
      </c>
      <c r="F17" s="61">
        <f t="shared" si="3"/>
        <v>1917080</v>
      </c>
      <c r="G17" s="61">
        <f t="shared" si="3"/>
        <v>1917080</v>
      </c>
      <c r="H17" s="61">
        <f t="shared" si="3"/>
        <v>548569</v>
      </c>
      <c r="I17" s="61">
        <f t="shared" si="3"/>
        <v>974715</v>
      </c>
      <c r="J17" s="61">
        <f t="shared" si="3"/>
        <v>329604</v>
      </c>
      <c r="K17" s="61">
        <f t="shared" si="3"/>
        <v>329604</v>
      </c>
      <c r="L17" s="61">
        <f t="shared" si="3"/>
        <v>329608</v>
      </c>
      <c r="M17" s="61">
        <f t="shared" si="3"/>
        <v>288340</v>
      </c>
      <c r="N17" s="61">
        <f t="shared" si="3"/>
        <v>30000</v>
      </c>
      <c r="O17" s="61">
        <f t="shared" si="3"/>
        <v>1368511</v>
      </c>
      <c r="P17" s="37">
        <f t="shared" si="2"/>
        <v>0.1859120171149078</v>
      </c>
    </row>
    <row r="18" spans="2:16" s="21" customFormat="1" ht="59.25" customHeight="1" thickTop="1">
      <c r="B18" s="58">
        <v>1</v>
      </c>
      <c r="C18" s="56" t="s">
        <v>33</v>
      </c>
      <c r="D18" s="38">
        <f>G18</f>
        <v>175380</v>
      </c>
      <c r="E18" s="38">
        <v>0</v>
      </c>
      <c r="F18" s="38">
        <f>SUM(D18:E18)</f>
        <v>175380</v>
      </c>
      <c r="G18" s="38">
        <v>175380</v>
      </c>
      <c r="H18" s="57">
        <v>10320</v>
      </c>
      <c r="I18" s="57">
        <v>41264</v>
      </c>
      <c r="J18" s="57">
        <v>41264</v>
      </c>
      <c r="K18" s="57">
        <v>41264</v>
      </c>
      <c r="L18" s="57">
        <v>41268</v>
      </c>
      <c r="M18" s="57">
        <v>0</v>
      </c>
      <c r="N18" s="57">
        <v>0</v>
      </c>
      <c r="O18" s="38">
        <f>$G18-$H18</f>
        <v>165060</v>
      </c>
      <c r="P18" s="37">
        <f t="shared" si="2"/>
        <v>0.022423376607850928</v>
      </c>
    </row>
    <row r="19" spans="2:16" s="21" customFormat="1" ht="88.5" customHeight="1" thickBot="1">
      <c r="B19" s="49">
        <v>2</v>
      </c>
      <c r="C19" s="50" t="s">
        <v>35</v>
      </c>
      <c r="D19" s="43">
        <v>0</v>
      </c>
      <c r="E19" s="43">
        <v>300000</v>
      </c>
      <c r="F19" s="43">
        <v>300000</v>
      </c>
      <c r="G19" s="43">
        <v>300000</v>
      </c>
      <c r="H19" s="45"/>
      <c r="I19" s="45">
        <v>30000</v>
      </c>
      <c r="J19" s="45">
        <f>$G$20*1/5</f>
        <v>288340</v>
      </c>
      <c r="K19" s="45">
        <f>$G$20*1/5</f>
        <v>288340</v>
      </c>
      <c r="L19" s="45">
        <f>$G$20*1/5</f>
        <v>288340</v>
      </c>
      <c r="M19" s="45">
        <f>$G$20*1/5</f>
        <v>288340</v>
      </c>
      <c r="N19" s="45">
        <v>30000</v>
      </c>
      <c r="O19" s="43">
        <f>$G19-$H19</f>
        <v>300000</v>
      </c>
      <c r="P19" s="69">
        <f t="shared" si="2"/>
        <v>0.04075495566675923</v>
      </c>
    </row>
    <row r="20" spans="2:16" s="21" customFormat="1" ht="72" customHeight="1" thickBot="1">
      <c r="B20" s="49">
        <v>2</v>
      </c>
      <c r="C20" s="50" t="s">
        <v>36</v>
      </c>
      <c r="D20" s="43">
        <v>0</v>
      </c>
      <c r="E20" s="43">
        <v>1441700</v>
      </c>
      <c r="F20" s="43">
        <v>1441700</v>
      </c>
      <c r="G20" s="43">
        <v>1441700</v>
      </c>
      <c r="H20" s="45">
        <v>538249</v>
      </c>
      <c r="I20" s="43">
        <f>G20-H20</f>
        <v>903451</v>
      </c>
      <c r="J20" s="45"/>
      <c r="K20" s="45"/>
      <c r="L20" s="45"/>
      <c r="M20" s="45"/>
      <c r="N20" s="45"/>
      <c r="O20" s="43">
        <f>$G20-$H20</f>
        <v>903451</v>
      </c>
      <c r="P20" s="69">
        <f t="shared" si="2"/>
        <v>0.12273368484029763</v>
      </c>
    </row>
    <row r="21" spans="2:16" s="21" customFormat="1" ht="59.25" customHeight="1" hidden="1" thickBot="1">
      <c r="B21" s="49" t="s">
        <v>18</v>
      </c>
      <c r="C21" s="50" t="s">
        <v>21</v>
      </c>
      <c r="D21" s="43">
        <v>0</v>
      </c>
      <c r="E21" s="43">
        <f aca="true" t="shared" si="4" ref="E21:M21">E22</f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 t="shared" si="4"/>
        <v>0</v>
      </c>
      <c r="M21" s="43">
        <f t="shared" si="4"/>
        <v>0</v>
      </c>
      <c r="N21" s="43"/>
      <c r="O21" s="43">
        <f>O22</f>
        <v>0</v>
      </c>
      <c r="P21" s="52" t="e">
        <f>P22</f>
        <v>#REF!</v>
      </c>
    </row>
    <row r="22" spans="2:16" s="21" customFormat="1" ht="59.25" customHeight="1" hidden="1" thickBot="1">
      <c r="B22" s="26" t="s">
        <v>20</v>
      </c>
      <c r="C22" s="27" t="s">
        <v>19</v>
      </c>
      <c r="D22" s="43"/>
      <c r="E22" s="43"/>
      <c r="F22" s="43"/>
      <c r="G22" s="43"/>
      <c r="H22" s="43">
        <f aca="true" t="shared" si="5" ref="H22:M22">SUM(H23:H24)</f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f t="shared" si="5"/>
        <v>0</v>
      </c>
      <c r="M22" s="43">
        <f t="shared" si="5"/>
        <v>0</v>
      </c>
      <c r="N22" s="43"/>
      <c r="O22" s="43">
        <f>SUM(O23:O24)</f>
        <v>0</v>
      </c>
      <c r="P22" s="52" t="e">
        <f>SUM(P23:P24)</f>
        <v>#REF!</v>
      </c>
    </row>
    <row r="23" spans="2:16" s="21" customFormat="1" ht="67.5" customHeight="1" hidden="1" thickBot="1">
      <c r="B23" s="26">
        <v>1</v>
      </c>
      <c r="C23" s="51" t="s">
        <v>25</v>
      </c>
      <c r="D23" s="43"/>
      <c r="E23" s="43"/>
      <c r="F23" s="43"/>
      <c r="G23" s="43"/>
      <c r="H23" s="45">
        <v>0</v>
      </c>
      <c r="I23" s="45">
        <f>$G$21</f>
        <v>0</v>
      </c>
      <c r="J23" s="45">
        <f>$G$21</f>
        <v>0</v>
      </c>
      <c r="K23" s="45">
        <f>$G$21</f>
        <v>0</v>
      </c>
      <c r="L23" s="45">
        <f>$G$21</f>
        <v>0</v>
      </c>
      <c r="M23" s="45">
        <f>$G$21</f>
        <v>0</v>
      </c>
      <c r="N23" s="45"/>
      <c r="O23" s="42">
        <f>$G23-$H23</f>
        <v>0</v>
      </c>
      <c r="P23" s="44" t="e">
        <f>$O23/#REF!</f>
        <v>#REF!</v>
      </c>
    </row>
    <row r="24" spans="2:16" s="21" customFormat="1" ht="59.25" customHeight="1" hidden="1" thickBot="1">
      <c r="B24" s="26">
        <v>2</v>
      </c>
      <c r="C24" s="51" t="s">
        <v>24</v>
      </c>
      <c r="D24" s="43"/>
      <c r="E24" s="43">
        <v>0</v>
      </c>
      <c r="F24" s="43"/>
      <c r="G24" s="43">
        <f>SUM(D24:E24)</f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/>
      <c r="O24" s="42">
        <f>$G24-$H24</f>
        <v>0</v>
      </c>
      <c r="P24" s="44" t="e">
        <f>$O24/#REF!</f>
        <v>#REF!</v>
      </c>
    </row>
    <row r="25" s="21" customFormat="1" ht="14.25"/>
    <row r="26" spans="2:17" ht="12.75"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/>
      <c r="P26" s="9"/>
      <c r="Q26" s="3"/>
    </row>
    <row r="27" spans="2:17" ht="12.75">
      <c r="B27" s="10"/>
      <c r="C27" s="3" t="s">
        <v>11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/>
      <c r="P27" s="9"/>
      <c r="Q27" s="3"/>
    </row>
    <row r="28" spans="2:17" ht="12.75">
      <c r="B28" s="3"/>
      <c r="C28" s="3" t="s">
        <v>26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  <c r="P28" s="9"/>
      <c r="Q28" s="3"/>
    </row>
    <row r="29" spans="2:17" ht="16.5">
      <c r="B29" s="3"/>
      <c r="C29" s="3" t="s">
        <v>15</v>
      </c>
      <c r="D29" s="3"/>
      <c r="E29" s="3"/>
      <c r="F29" s="3"/>
      <c r="G29" s="3"/>
      <c r="H29" s="3"/>
      <c r="I29" s="3"/>
      <c r="J29" s="3"/>
      <c r="K29" s="3"/>
      <c r="L29" s="22"/>
      <c r="M29" s="22"/>
      <c r="N29" s="22"/>
      <c r="O29" s="13"/>
      <c r="P29" s="9"/>
      <c r="Q29" s="3"/>
    </row>
    <row r="30" spans="2:17" ht="16.5">
      <c r="B30" s="3"/>
      <c r="C30" s="3" t="s">
        <v>13</v>
      </c>
      <c r="D30" s="3"/>
      <c r="E30" s="3"/>
      <c r="F30" s="3"/>
      <c r="G30" s="3"/>
      <c r="H30" s="3"/>
      <c r="I30" s="3"/>
      <c r="J30" s="3"/>
      <c r="K30" s="3"/>
      <c r="L30" s="22"/>
      <c r="M30" s="22"/>
      <c r="N30" s="22"/>
      <c r="O30" s="13"/>
      <c r="P30" s="9"/>
      <c r="Q30" s="3"/>
    </row>
    <row r="31" spans="2:17" ht="16.5">
      <c r="B31" s="3"/>
      <c r="C31" s="3"/>
      <c r="D31" s="3"/>
      <c r="E31" s="3"/>
      <c r="F31" s="3"/>
      <c r="G31" s="3"/>
      <c r="H31" s="3"/>
      <c r="I31" s="3"/>
      <c r="J31" s="3"/>
      <c r="K31" s="3"/>
      <c r="L31" s="23"/>
      <c r="M31" s="23"/>
      <c r="N31" s="23"/>
      <c r="O31" s="13"/>
      <c r="P31" s="9"/>
      <c r="Q31" s="3"/>
    </row>
    <row r="32" spans="2:17" ht="16.5">
      <c r="B32" s="3"/>
      <c r="C32" s="3"/>
      <c r="D32" s="3"/>
      <c r="E32" s="3"/>
      <c r="F32" s="3"/>
      <c r="G32" s="3"/>
      <c r="H32" s="3"/>
      <c r="I32" s="3"/>
      <c r="J32" s="3"/>
      <c r="K32" s="3"/>
      <c r="L32" s="23"/>
      <c r="M32" s="23"/>
      <c r="N32" s="23"/>
      <c r="O32" s="13"/>
      <c r="P32" s="9"/>
      <c r="Q32" s="3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3"/>
      <c r="P33" s="9"/>
      <c r="Q33" s="3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3"/>
      <c r="P34" s="9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3"/>
      <c r="P35" s="9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3"/>
      <c r="P36" s="9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3"/>
      <c r="P37" s="9"/>
      <c r="Q37" s="3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3"/>
      <c r="P38" s="9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3"/>
      <c r="P39" s="9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3"/>
      <c r="P40" s="9"/>
      <c r="Q40" s="3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3"/>
      <c r="P41" s="9"/>
    </row>
    <row r="42" spans="15:16" ht="12.75">
      <c r="O42" s="14"/>
      <c r="P42" s="8"/>
    </row>
  </sheetData>
  <mergeCells count="10">
    <mergeCell ref="H9:N9"/>
    <mergeCell ref="E9:E10"/>
    <mergeCell ref="O7:P9"/>
    <mergeCell ref="B9:B10"/>
    <mergeCell ref="B7:B8"/>
    <mergeCell ref="D9:D10"/>
    <mergeCell ref="C9:C10"/>
    <mergeCell ref="C7:G8"/>
    <mergeCell ref="F9:F10"/>
    <mergeCell ref="G9:G10"/>
  </mergeCells>
  <printOptions/>
  <pageMargins left="0.7874015748031497" right="0.7874015748031497" top="0.3937007874015748" bottom="0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2"/>
  <sheetViews>
    <sheetView view="pageBreakPreview" zoomScale="60" zoomScaleNormal="75" workbookViewId="0" topLeftCell="A1">
      <selection activeCell="C12" sqref="C12"/>
    </sheetView>
  </sheetViews>
  <sheetFormatPr defaultColWidth="9.00390625" defaultRowHeight="12.75"/>
  <cols>
    <col min="1" max="1" width="7.25390625" style="0" customWidth="1"/>
    <col min="2" max="2" width="5.00390625" style="0" customWidth="1"/>
    <col min="3" max="3" width="28.25390625" style="0" customWidth="1"/>
    <col min="4" max="4" width="14.875" style="0" customWidth="1"/>
    <col min="5" max="5" width="17.125" style="0" customWidth="1"/>
    <col min="6" max="6" width="28.25390625" style="0" hidden="1" customWidth="1"/>
    <col min="7" max="7" width="17.00390625" style="0" customWidth="1"/>
    <col min="8" max="8" width="16.125" style="0" bestFit="1" customWidth="1"/>
    <col min="9" max="9" width="17.625" style="0" customWidth="1"/>
    <col min="10" max="10" width="15.875" style="0" bestFit="1" customWidth="1"/>
    <col min="11" max="11" width="15.875" style="0" customWidth="1"/>
    <col min="12" max="14" width="15.25390625" style="0" customWidth="1"/>
    <col min="15" max="15" width="16.625" style="0" customWidth="1"/>
    <col min="16" max="16" width="12.375" style="1" customWidth="1"/>
  </cols>
  <sheetData>
    <row r="1" ht="12.75">
      <c r="O1" s="32" t="s">
        <v>39</v>
      </c>
    </row>
    <row r="2" ht="12.75">
      <c r="O2" s="24" t="s">
        <v>38</v>
      </c>
    </row>
    <row r="3" ht="12.75">
      <c r="O3" s="24" t="s">
        <v>27</v>
      </c>
    </row>
    <row r="4" ht="12.75">
      <c r="O4" s="25" t="s">
        <v>37</v>
      </c>
    </row>
    <row r="5" spans="3:16" ht="25.5" customHeight="1">
      <c r="C5" s="3"/>
      <c r="D5" s="34" t="s">
        <v>28</v>
      </c>
      <c r="E5" s="33"/>
      <c r="F5" s="19"/>
      <c r="H5" s="3"/>
      <c r="I5" s="3"/>
      <c r="J5" s="3"/>
      <c r="K5" s="3"/>
      <c r="L5" s="3"/>
      <c r="M5" s="3"/>
      <c r="N5" s="3"/>
      <c r="O5" s="3"/>
      <c r="P5" s="20"/>
    </row>
    <row r="6" spans="2:16" ht="30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0"/>
    </row>
    <row r="7" spans="2:16" ht="26.25" customHeight="1">
      <c r="B7" s="86" t="s">
        <v>0</v>
      </c>
      <c r="C7" s="88" t="s">
        <v>10</v>
      </c>
      <c r="D7" s="88"/>
      <c r="E7" s="88"/>
      <c r="F7" s="89"/>
      <c r="G7" s="89"/>
      <c r="H7" s="6">
        <v>2005</v>
      </c>
      <c r="I7" s="6">
        <v>2006</v>
      </c>
      <c r="J7" s="6">
        <v>2007</v>
      </c>
      <c r="K7" s="7">
        <v>2008</v>
      </c>
      <c r="L7" s="7">
        <v>2009</v>
      </c>
      <c r="M7" s="7">
        <v>2010</v>
      </c>
      <c r="N7" s="54">
        <v>2011</v>
      </c>
      <c r="O7" s="80" t="s">
        <v>31</v>
      </c>
      <c r="P7" s="81"/>
    </row>
    <row r="8" spans="2:16" ht="36" customHeight="1" thickBot="1">
      <c r="B8" s="87"/>
      <c r="C8" s="90"/>
      <c r="D8" s="90"/>
      <c r="E8" s="90"/>
      <c r="F8" s="91"/>
      <c r="G8" s="91"/>
      <c r="H8" s="15">
        <v>7361068</v>
      </c>
      <c r="I8" s="15">
        <v>7839614</v>
      </c>
      <c r="J8" s="15">
        <v>6458601</v>
      </c>
      <c r="K8" s="15">
        <v>6632851</v>
      </c>
      <c r="L8" s="15">
        <v>6812242</v>
      </c>
      <c r="M8" s="15">
        <f>L8*1.01</f>
        <v>6880364.42</v>
      </c>
      <c r="N8" s="15">
        <f>M8*1.01</f>
        <v>6949168.0642</v>
      </c>
      <c r="O8" s="82"/>
      <c r="P8" s="83"/>
    </row>
    <row r="9" spans="2:16" ht="13.5" customHeight="1">
      <c r="B9" s="84"/>
      <c r="C9" s="78" t="s">
        <v>9</v>
      </c>
      <c r="D9" s="78" t="s">
        <v>29</v>
      </c>
      <c r="E9" s="78" t="s">
        <v>12</v>
      </c>
      <c r="F9" s="78" t="s">
        <v>16</v>
      </c>
      <c r="G9" s="92" t="s">
        <v>14</v>
      </c>
      <c r="H9" s="76" t="s">
        <v>2</v>
      </c>
      <c r="I9" s="77"/>
      <c r="J9" s="77"/>
      <c r="K9" s="77"/>
      <c r="L9" s="77"/>
      <c r="M9" s="77"/>
      <c r="N9" s="77"/>
      <c r="O9" s="82"/>
      <c r="P9" s="83"/>
    </row>
    <row r="10" spans="2:16" ht="93" customHeight="1">
      <c r="B10" s="85"/>
      <c r="C10" s="79"/>
      <c r="D10" s="79"/>
      <c r="E10" s="79"/>
      <c r="F10" s="79"/>
      <c r="G10" s="79"/>
      <c r="H10" s="48">
        <v>2005</v>
      </c>
      <c r="I10" s="48">
        <v>2006</v>
      </c>
      <c r="J10" s="48">
        <v>2007</v>
      </c>
      <c r="K10" s="48">
        <v>2008</v>
      </c>
      <c r="L10" s="53">
        <v>2009</v>
      </c>
      <c r="M10" s="48">
        <v>2010</v>
      </c>
      <c r="N10" s="46">
        <v>2011</v>
      </c>
      <c r="O10" s="5" t="s">
        <v>6</v>
      </c>
      <c r="P10" s="17" t="s">
        <v>1</v>
      </c>
    </row>
    <row r="11" spans="2:17" s="4" customFormat="1" ht="12.75">
      <c r="B11" s="18">
        <v>1</v>
      </c>
      <c r="C11" s="11">
        <v>2</v>
      </c>
      <c r="D11" s="11">
        <v>3</v>
      </c>
      <c r="E11" s="11">
        <v>4</v>
      </c>
      <c r="F11" s="11" t="s">
        <v>7</v>
      </c>
      <c r="G11" s="11" t="s">
        <v>7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1" t="s">
        <v>32</v>
      </c>
      <c r="P11" s="30">
        <v>14</v>
      </c>
      <c r="Q11"/>
    </row>
    <row r="12" spans="2:16" s="12" customFormat="1" ht="33" customHeight="1">
      <c r="B12" s="28" t="s">
        <v>3</v>
      </c>
      <c r="C12" s="35" t="s">
        <v>4</v>
      </c>
      <c r="D12" s="36">
        <f aca="true" t="shared" si="0" ref="D12:O12">SUM(D14+D17+D21)</f>
        <v>175380</v>
      </c>
      <c r="E12" s="36">
        <f t="shared" si="0"/>
        <v>2014760</v>
      </c>
      <c r="F12" s="36">
        <f t="shared" si="0"/>
        <v>1917080</v>
      </c>
      <c r="G12" s="36">
        <f t="shared" si="0"/>
        <v>2190140</v>
      </c>
      <c r="H12" s="36">
        <f t="shared" si="0"/>
        <v>548569</v>
      </c>
      <c r="I12" s="36">
        <f t="shared" si="0"/>
        <v>1133325</v>
      </c>
      <c r="J12" s="36">
        <f t="shared" si="0"/>
        <v>367754</v>
      </c>
      <c r="K12" s="36">
        <f t="shared" si="0"/>
        <v>367754</v>
      </c>
      <c r="L12" s="36">
        <f t="shared" si="0"/>
        <v>367758</v>
      </c>
      <c r="M12" s="36">
        <f t="shared" si="0"/>
        <v>288340</v>
      </c>
      <c r="N12" s="36">
        <f t="shared" si="0"/>
        <v>30000</v>
      </c>
      <c r="O12" s="36">
        <f t="shared" si="0"/>
        <v>1641571</v>
      </c>
      <c r="P12" s="67">
        <f>$O12/$H$8</f>
        <v>0.22300717776279202</v>
      </c>
    </row>
    <row r="13" spans="2:16" s="12" customFormat="1" ht="21" customHeight="1">
      <c r="B13" s="31"/>
      <c r="C13" s="29"/>
      <c r="D13" s="39"/>
      <c r="E13" s="39"/>
      <c r="F13" s="39"/>
      <c r="G13" s="39"/>
      <c r="H13" s="40"/>
      <c r="I13" s="39"/>
      <c r="J13" s="39"/>
      <c r="K13" s="39"/>
      <c r="L13" s="39" t="s">
        <v>22</v>
      </c>
      <c r="M13" s="47"/>
      <c r="N13" s="41"/>
      <c r="O13" s="47"/>
      <c r="P13" s="68"/>
    </row>
    <row r="14" spans="2:16" s="12" customFormat="1" ht="51.75" customHeight="1" thickBot="1">
      <c r="B14" s="64" t="s">
        <v>5</v>
      </c>
      <c r="C14" s="65" t="s">
        <v>8</v>
      </c>
      <c r="D14" s="66">
        <f>D15</f>
        <v>0</v>
      </c>
      <c r="E14" s="66">
        <f aca="true" t="shared" si="1" ref="E14:O14">SUM(E15:E16)</f>
        <v>273060</v>
      </c>
      <c r="F14" s="66">
        <f t="shared" si="1"/>
        <v>0</v>
      </c>
      <c r="G14" s="66">
        <f t="shared" si="1"/>
        <v>273060</v>
      </c>
      <c r="H14" s="66">
        <f t="shared" si="1"/>
        <v>0</v>
      </c>
      <c r="I14" s="66">
        <f t="shared" si="1"/>
        <v>158610</v>
      </c>
      <c r="J14" s="66">
        <f t="shared" si="1"/>
        <v>38150</v>
      </c>
      <c r="K14" s="66">
        <f t="shared" si="1"/>
        <v>38150</v>
      </c>
      <c r="L14" s="66">
        <f t="shared" si="1"/>
        <v>38150</v>
      </c>
      <c r="M14" s="66">
        <f t="shared" si="1"/>
        <v>0</v>
      </c>
      <c r="N14" s="66">
        <f t="shared" si="1"/>
        <v>0</v>
      </c>
      <c r="O14" s="66">
        <f t="shared" si="1"/>
        <v>273060</v>
      </c>
      <c r="P14" s="67">
        <f aca="true" t="shared" si="2" ref="P14:P19">$O14/$H$8</f>
        <v>0.03709516064788425</v>
      </c>
    </row>
    <row r="15" spans="2:16" s="2" customFormat="1" ht="50.25" customHeight="1" thickTop="1">
      <c r="B15" s="62">
        <v>1</v>
      </c>
      <c r="C15" s="63" t="s">
        <v>23</v>
      </c>
      <c r="D15" s="38">
        <v>0</v>
      </c>
      <c r="E15" s="38">
        <v>120460</v>
      </c>
      <c r="F15" s="38"/>
      <c r="G15" s="38">
        <f>SUM(D15:E15)</f>
        <v>120460</v>
      </c>
      <c r="H15" s="57">
        <v>0</v>
      </c>
      <c r="I15" s="57">
        <f>G15</f>
        <v>120460</v>
      </c>
      <c r="J15" s="57"/>
      <c r="K15" s="57"/>
      <c r="L15" s="57"/>
      <c r="M15" s="57"/>
      <c r="N15" s="57"/>
      <c r="O15" s="38">
        <f>$G15-$H15</f>
        <v>120460</v>
      </c>
      <c r="P15" s="37">
        <f t="shared" si="2"/>
        <v>0.016364473198726054</v>
      </c>
    </row>
    <row r="16" spans="2:16" s="2" customFormat="1" ht="91.5" customHeight="1">
      <c r="B16" s="72">
        <v>2</v>
      </c>
      <c r="C16" s="73" t="s">
        <v>34</v>
      </c>
      <c r="D16" s="70"/>
      <c r="E16" s="70">
        <v>152600</v>
      </c>
      <c r="F16" s="70"/>
      <c r="G16" s="38">
        <f>SUM(D16:E16)</f>
        <v>152600</v>
      </c>
      <c r="H16" s="71"/>
      <c r="I16" s="71">
        <f>$E$16*1/4</f>
        <v>38150</v>
      </c>
      <c r="J16" s="71">
        <f>$E$16*1/4</f>
        <v>38150</v>
      </c>
      <c r="K16" s="71">
        <f>$E$16*1/4</f>
        <v>38150</v>
      </c>
      <c r="L16" s="71">
        <f>$E$16*1/4</f>
        <v>38150</v>
      </c>
      <c r="M16" s="71"/>
      <c r="N16" s="71"/>
      <c r="O16" s="38">
        <f>$G16-$H16</f>
        <v>152600</v>
      </c>
      <c r="P16" s="37">
        <f t="shared" si="2"/>
        <v>0.020730687449158194</v>
      </c>
    </row>
    <row r="17" spans="2:16" s="55" customFormat="1" ht="50.25" customHeight="1" thickBot="1">
      <c r="B17" s="59" t="s">
        <v>17</v>
      </c>
      <c r="C17" s="60" t="s">
        <v>30</v>
      </c>
      <c r="D17" s="61">
        <f>SUM(D18:D20)</f>
        <v>175380</v>
      </c>
      <c r="E17" s="61">
        <f aca="true" t="shared" si="3" ref="E17:N17">SUM(E18:E20)</f>
        <v>1741700</v>
      </c>
      <c r="F17" s="61">
        <f t="shared" si="3"/>
        <v>1917080</v>
      </c>
      <c r="G17" s="61">
        <f t="shared" si="3"/>
        <v>1917080</v>
      </c>
      <c r="H17" s="61">
        <f t="shared" si="3"/>
        <v>548569</v>
      </c>
      <c r="I17" s="61">
        <f t="shared" si="3"/>
        <v>974715</v>
      </c>
      <c r="J17" s="61">
        <f t="shared" si="3"/>
        <v>329604</v>
      </c>
      <c r="K17" s="61">
        <f t="shared" si="3"/>
        <v>329604</v>
      </c>
      <c r="L17" s="61">
        <f t="shared" si="3"/>
        <v>329608</v>
      </c>
      <c r="M17" s="61">
        <f t="shared" si="3"/>
        <v>288340</v>
      </c>
      <c r="N17" s="61">
        <f t="shared" si="3"/>
        <v>30000</v>
      </c>
      <c r="O17" s="61">
        <f>SUM(O18:O20)</f>
        <v>1368511</v>
      </c>
      <c r="P17" s="37">
        <f>$O17/$H$8</f>
        <v>0.1859120171149078</v>
      </c>
    </row>
    <row r="18" spans="2:16" s="21" customFormat="1" ht="59.25" customHeight="1" thickTop="1">
      <c r="B18" s="58">
        <v>1</v>
      </c>
      <c r="C18" s="56" t="s">
        <v>33</v>
      </c>
      <c r="D18" s="38">
        <f>G18</f>
        <v>175380</v>
      </c>
      <c r="E18" s="38">
        <v>0</v>
      </c>
      <c r="F18" s="38">
        <f>SUM(D18:E18)</f>
        <v>175380</v>
      </c>
      <c r="G18" s="38">
        <v>175380</v>
      </c>
      <c r="H18" s="57">
        <v>10320</v>
      </c>
      <c r="I18" s="57">
        <v>41264</v>
      </c>
      <c r="J18" s="57">
        <v>41264</v>
      </c>
      <c r="K18" s="57">
        <v>41264</v>
      </c>
      <c r="L18" s="57">
        <v>41268</v>
      </c>
      <c r="M18" s="57">
        <v>0</v>
      </c>
      <c r="N18" s="57">
        <v>0</v>
      </c>
      <c r="O18" s="38">
        <f>$G18-$H18</f>
        <v>165060</v>
      </c>
      <c r="P18" s="37">
        <f t="shared" si="2"/>
        <v>0.022423376607850928</v>
      </c>
    </row>
    <row r="19" spans="2:16" s="21" customFormat="1" ht="88.5" customHeight="1" thickBot="1">
      <c r="B19" s="49">
        <v>2</v>
      </c>
      <c r="C19" s="50" t="s">
        <v>35</v>
      </c>
      <c r="D19" s="43">
        <v>0</v>
      </c>
      <c r="E19" s="43">
        <v>300000</v>
      </c>
      <c r="F19" s="43">
        <v>300000</v>
      </c>
      <c r="G19" s="43">
        <v>300000</v>
      </c>
      <c r="H19" s="45"/>
      <c r="I19" s="45">
        <v>30000</v>
      </c>
      <c r="J19" s="45">
        <f>$G$20*1/5</f>
        <v>288340</v>
      </c>
      <c r="K19" s="45">
        <f>$G$20*1/5</f>
        <v>288340</v>
      </c>
      <c r="L19" s="45">
        <f>$G$20*1/5</f>
        <v>288340</v>
      </c>
      <c r="M19" s="45">
        <f>$G$20*1/5</f>
        <v>288340</v>
      </c>
      <c r="N19" s="45">
        <v>30000</v>
      </c>
      <c r="O19" s="43">
        <f>$G19-$H19</f>
        <v>300000</v>
      </c>
      <c r="P19" s="69">
        <f t="shared" si="2"/>
        <v>0.04075495566675923</v>
      </c>
    </row>
    <row r="20" spans="2:16" s="21" customFormat="1" ht="72" customHeight="1" thickBot="1">
      <c r="B20" s="49">
        <v>2</v>
      </c>
      <c r="C20" s="50" t="s">
        <v>36</v>
      </c>
      <c r="D20" s="43">
        <v>0</v>
      </c>
      <c r="E20" s="43">
        <v>1441700</v>
      </c>
      <c r="F20" s="43">
        <v>1441700</v>
      </c>
      <c r="G20" s="43">
        <v>1441700</v>
      </c>
      <c r="H20" s="45">
        <v>538249</v>
      </c>
      <c r="I20" s="43">
        <f>G20-H20</f>
        <v>903451</v>
      </c>
      <c r="J20" s="45"/>
      <c r="K20" s="45"/>
      <c r="L20" s="45"/>
      <c r="M20" s="45"/>
      <c r="N20" s="45"/>
      <c r="O20" s="43">
        <f>$G20-$H20</f>
        <v>903451</v>
      </c>
      <c r="P20" s="69">
        <f>$O20/$H$8</f>
        <v>0.12273368484029763</v>
      </c>
    </row>
    <row r="21" spans="2:16" s="21" customFormat="1" ht="59.25" customHeight="1" hidden="1" thickBot="1">
      <c r="B21" s="49" t="s">
        <v>18</v>
      </c>
      <c r="C21" s="50" t="s">
        <v>21</v>
      </c>
      <c r="D21" s="43">
        <v>0</v>
      </c>
      <c r="E21" s="43">
        <f>E22</f>
        <v>0</v>
      </c>
      <c r="F21" s="43">
        <f aca="true" t="shared" si="4" ref="F21:O21">F22</f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 t="shared" si="4"/>
        <v>0</v>
      </c>
      <c r="M21" s="43">
        <f t="shared" si="4"/>
        <v>0</v>
      </c>
      <c r="N21" s="43"/>
      <c r="O21" s="43">
        <f t="shared" si="4"/>
        <v>0</v>
      </c>
      <c r="P21" s="52" t="e">
        <f>P22</f>
        <v>#REF!</v>
      </c>
    </row>
    <row r="22" spans="2:16" s="21" customFormat="1" ht="59.25" customHeight="1" hidden="1" thickBot="1">
      <c r="B22" s="26" t="s">
        <v>20</v>
      </c>
      <c r="C22" s="27" t="s">
        <v>19</v>
      </c>
      <c r="D22" s="43"/>
      <c r="E22" s="43"/>
      <c r="F22" s="43"/>
      <c r="G22" s="43"/>
      <c r="H22" s="43">
        <f aca="true" t="shared" si="5" ref="H22:O22">SUM(H23:H24)</f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f t="shared" si="5"/>
        <v>0</v>
      </c>
      <c r="M22" s="43">
        <f t="shared" si="5"/>
        <v>0</v>
      </c>
      <c r="N22" s="43"/>
      <c r="O22" s="43">
        <f t="shared" si="5"/>
        <v>0</v>
      </c>
      <c r="P22" s="52" t="e">
        <f>SUM(P23:P24)</f>
        <v>#REF!</v>
      </c>
    </row>
    <row r="23" spans="2:16" s="21" customFormat="1" ht="67.5" customHeight="1" hidden="1" thickBot="1">
      <c r="B23" s="26">
        <v>1</v>
      </c>
      <c r="C23" s="51" t="s">
        <v>25</v>
      </c>
      <c r="D23" s="43"/>
      <c r="E23" s="43"/>
      <c r="F23" s="43"/>
      <c r="G23" s="43"/>
      <c r="H23" s="45">
        <v>0</v>
      </c>
      <c r="I23" s="45">
        <f>$G$21</f>
        <v>0</v>
      </c>
      <c r="J23" s="45">
        <f>$G$21</f>
        <v>0</v>
      </c>
      <c r="K23" s="45">
        <f>$G$21</f>
        <v>0</v>
      </c>
      <c r="L23" s="45">
        <f>$G$21</f>
        <v>0</v>
      </c>
      <c r="M23" s="45">
        <f>$G$21</f>
        <v>0</v>
      </c>
      <c r="N23" s="45"/>
      <c r="O23" s="42">
        <f>$G23-$H23</f>
        <v>0</v>
      </c>
      <c r="P23" s="44" t="e">
        <f>$O23/#REF!</f>
        <v>#REF!</v>
      </c>
    </row>
    <row r="24" spans="2:16" s="21" customFormat="1" ht="59.25" customHeight="1" hidden="1" thickBot="1">
      <c r="B24" s="26">
        <v>2</v>
      </c>
      <c r="C24" s="51" t="s">
        <v>24</v>
      </c>
      <c r="D24" s="43"/>
      <c r="E24" s="43">
        <v>0</v>
      </c>
      <c r="F24" s="43"/>
      <c r="G24" s="43">
        <f>SUM(D24:E24)</f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/>
      <c r="O24" s="42">
        <f>$G24-$H24</f>
        <v>0</v>
      </c>
      <c r="P24" s="44" t="e">
        <f>$O24/#REF!</f>
        <v>#REF!</v>
      </c>
    </row>
    <row r="25" s="21" customFormat="1" ht="14.25"/>
    <row r="26" spans="2:17" ht="12.75"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/>
      <c r="P26" s="9"/>
      <c r="Q26" s="3"/>
    </row>
    <row r="27" spans="2:17" ht="12.75">
      <c r="B27" s="10"/>
      <c r="C27" s="3" t="s">
        <v>11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/>
      <c r="P27" s="9"/>
      <c r="Q27" s="3"/>
    </row>
    <row r="28" spans="2:17" ht="12.75">
      <c r="B28" s="3"/>
      <c r="C28" s="3" t="s">
        <v>26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  <c r="P28" s="9"/>
      <c r="Q28" s="3"/>
    </row>
    <row r="29" spans="2:17" ht="16.5">
      <c r="B29" s="3"/>
      <c r="C29" s="3" t="s">
        <v>15</v>
      </c>
      <c r="D29" s="3"/>
      <c r="E29" s="3"/>
      <c r="F29" s="3"/>
      <c r="G29" s="3"/>
      <c r="H29" s="3"/>
      <c r="I29" s="3"/>
      <c r="J29" s="3"/>
      <c r="K29" s="3"/>
      <c r="L29" s="22"/>
      <c r="M29" s="22"/>
      <c r="N29" s="22"/>
      <c r="O29" s="13"/>
      <c r="P29" s="9"/>
      <c r="Q29" s="3"/>
    </row>
    <row r="30" spans="2:17" ht="16.5">
      <c r="B30" s="3"/>
      <c r="C30" s="3" t="s">
        <v>13</v>
      </c>
      <c r="D30" s="3"/>
      <c r="E30" s="3"/>
      <c r="F30" s="3"/>
      <c r="G30" s="3"/>
      <c r="H30" s="3"/>
      <c r="I30" s="3"/>
      <c r="J30" s="3"/>
      <c r="K30" s="3"/>
      <c r="L30" s="22"/>
      <c r="M30" s="22"/>
      <c r="N30" s="22"/>
      <c r="O30" s="13"/>
      <c r="P30" s="9"/>
      <c r="Q30" s="3"/>
    </row>
    <row r="31" spans="2:17" ht="16.5">
      <c r="B31" s="3"/>
      <c r="C31" s="3"/>
      <c r="D31" s="3"/>
      <c r="E31" s="3"/>
      <c r="F31" s="3"/>
      <c r="G31" s="3"/>
      <c r="H31" s="3"/>
      <c r="I31" s="3"/>
      <c r="J31" s="3"/>
      <c r="K31" s="3"/>
      <c r="L31" s="23"/>
      <c r="M31" s="23"/>
      <c r="N31" s="23"/>
      <c r="O31" s="13"/>
      <c r="P31" s="9"/>
      <c r="Q31" s="3"/>
    </row>
    <row r="32" spans="2:17" ht="16.5">
      <c r="B32" s="3"/>
      <c r="C32" s="3"/>
      <c r="D32" s="3"/>
      <c r="E32" s="3"/>
      <c r="F32" s="3"/>
      <c r="G32" s="3"/>
      <c r="H32" s="3"/>
      <c r="I32" s="3"/>
      <c r="J32" s="3"/>
      <c r="K32" s="3"/>
      <c r="L32" s="23"/>
      <c r="M32" s="23"/>
      <c r="N32" s="23"/>
      <c r="O32" s="13"/>
      <c r="P32" s="9"/>
      <c r="Q32" s="3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3"/>
      <c r="P33" s="9"/>
      <c r="Q33" s="3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3"/>
      <c r="P34" s="9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3"/>
      <c r="P35" s="9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3"/>
      <c r="P36" s="9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3"/>
      <c r="P37" s="9"/>
      <c r="Q37" s="3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3"/>
      <c r="P38" s="9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3"/>
      <c r="P39" s="9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3"/>
      <c r="P40" s="9"/>
      <c r="Q40" s="3"/>
    </row>
    <row r="41" spans="2:16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3"/>
      <c r="P41" s="9"/>
    </row>
    <row r="42" spans="15:16" ht="12.75">
      <c r="O42" s="14"/>
      <c r="P42" s="8"/>
    </row>
  </sheetData>
  <mergeCells count="10">
    <mergeCell ref="H9:N9"/>
    <mergeCell ref="E9:E10"/>
    <mergeCell ref="O7:P9"/>
    <mergeCell ref="B9:B10"/>
    <mergeCell ref="B7:B8"/>
    <mergeCell ref="D9:D10"/>
    <mergeCell ref="C9:C10"/>
    <mergeCell ref="C7:G8"/>
    <mergeCell ref="F9:F10"/>
    <mergeCell ref="G9:G10"/>
  </mergeCells>
  <printOptions/>
  <pageMargins left="0.7874015748031497" right="0.7874015748031497" top="0.3937007874015748" bottom="0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Mariola Rostkowska</cp:lastModifiedBy>
  <cp:lastPrinted>2005-07-11T10:03:30Z</cp:lastPrinted>
  <dcterms:created xsi:type="dcterms:W3CDTF">2003-11-12T18:38:13Z</dcterms:created>
  <dcterms:modified xsi:type="dcterms:W3CDTF">2005-07-13T10:18:37Z</dcterms:modified>
  <cp:category/>
  <cp:version/>
  <cp:contentType/>
  <cp:contentStatus/>
</cp:coreProperties>
</file>