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9720" windowHeight="6030" activeTab="0"/>
  </bookViews>
  <sheets>
    <sheet name="dochody" sheetId="1" r:id="rId1"/>
    <sheet name="wydatki " sheetId="2" r:id="rId2"/>
    <sheet name="ZFŚS" sheetId="3" r:id="rId3"/>
    <sheet name="Arkusz3" sheetId="4" r:id="rId4"/>
  </sheets>
  <definedNames>
    <definedName name="_xlnm.Print_Area" localSheetId="0">'dochody'!$A$1:$C$35</definedName>
    <definedName name="_xlnm.Print_Area" localSheetId="1">'wydatki '!$A$1:$D$110</definedName>
  </definedNames>
  <calcPr fullCalcOnLoad="1"/>
</workbook>
</file>

<file path=xl/sharedStrings.xml><?xml version="1.0" encoding="utf-8"?>
<sst xmlns="http://schemas.openxmlformats.org/spreadsheetml/2006/main" count="149" uniqueCount="82">
  <si>
    <t xml:space="preserve"> </t>
  </si>
  <si>
    <t>BUDŻET GMINY</t>
  </si>
  <si>
    <t>w złotych</t>
  </si>
  <si>
    <t>Treść</t>
  </si>
  <si>
    <t>Zwiększyć wydatki</t>
  </si>
  <si>
    <t>Zmniejszyć wydatki</t>
  </si>
  <si>
    <t>OGÓŁEM</t>
  </si>
  <si>
    <t>      </t>
  </si>
  <si>
    <t>Zwiększyć dochody</t>
  </si>
  <si>
    <t>Zmniejszyć dochody</t>
  </si>
  <si>
    <t>§ 4210 Zakup materiałów i wyposażenia</t>
  </si>
  <si>
    <t>Dz. 010 Rolnictwo i łowiectwo</t>
  </si>
  <si>
    <t>Rozdz. 01010 Infrastruktura wodociągowa i sanitacyjna wsi</t>
  </si>
  <si>
    <t>Rozdz. 75023 Urzędy gmin</t>
  </si>
  <si>
    <t>Dz. 750 Administracja publiczna</t>
  </si>
  <si>
    <t>§ 4110 Składki na ubezpieczenia społeczne</t>
  </si>
  <si>
    <t>§ 4010 Wynagrodzenia osobowe pracowników</t>
  </si>
  <si>
    <t>§ 3030 Różne wydatki na rzecz osób fizycznych</t>
  </si>
  <si>
    <t>§ 0970 Wpływy z różnych dochodów</t>
  </si>
  <si>
    <t>§ 4120 Składki na Fundusz Pracy</t>
  </si>
  <si>
    <t>§ 4170 Wynagrodzenia bezosobowe</t>
  </si>
  <si>
    <t>§ 4040 Dodatkowe wynagrodzenie roczne</t>
  </si>
  <si>
    <t>Dz. 852 Pomoc społeczna</t>
  </si>
  <si>
    <t>Rozdz. 85295 Pozostała działalność</t>
  </si>
  <si>
    <t>§ 3110 Świadczenia społeczne</t>
  </si>
  <si>
    <t>§ 2010 Dotacje celowe otrzymane z budżetu państwa na realizację zadań bieżących z zakresu administracji rządowej oraz innych zadań zleconych gminie (związkom gmin) ustawami</t>
  </si>
  <si>
    <t>§ 6060 Wydatki na zakupy inwestycyjne jednostek budżetowych</t>
  </si>
  <si>
    <t>Dz. 900 Gospodarka komunalna i ochrona środowiska</t>
  </si>
  <si>
    <t>Dz. 801 Oświata i wychowanie</t>
  </si>
  <si>
    <t>§ 6050 Wydatki inwestycyjne jednostek budżetowych</t>
  </si>
  <si>
    <t>Rozdz. 85228 Usługi opiekuńcze i specjalistyczne</t>
  </si>
  <si>
    <t>Rozdz. 80101 Szkoły podstawowe</t>
  </si>
  <si>
    <t>§ 4300 Zakup usług pozostałych</t>
  </si>
  <si>
    <t>§ 4330 Zakup usług przez samorząd terytorialny od innych jednostek samorządu terytorialnego</t>
  </si>
  <si>
    <t>§ 4140 Wpłaty na Państwowy Fundusz Rehabilitacji Osób Niepełnosprawnych</t>
  </si>
  <si>
    <t>Rozdz. 75022 Rady gmin</t>
  </si>
  <si>
    <t>§ 4440 Odpisy na zakładowy fundusz świadczeń socjalnych</t>
  </si>
  <si>
    <t>Rozdz. 80103 - Oddziały przedszkolne w szkołach podstawowych</t>
  </si>
  <si>
    <t>Rozdz. 85214 Zasiłki i pomoc w naturze oraz składki na ubezpieczenia emerytalne i rentowe</t>
  </si>
  <si>
    <t>§ 4350 Zakup usług dostępu do sieci Internet</t>
  </si>
  <si>
    <t>Dz. 600 Transport i łaczność</t>
  </si>
  <si>
    <t>Rozdz. 60016 Drogi publiczne gminne</t>
  </si>
  <si>
    <t>Dz. 756 Dochody od osób prawnych, od osób fizycznych i od innych jednostek nieposiadających osobowości prawnej oraz wydatki związane z ich poborem</t>
  </si>
  <si>
    <t>Rozdz. 75621 Udziały gmin w podatkach stanowiących dochód budżetu państwa</t>
  </si>
  <si>
    <t>§ 0020 Podatek dochodowy od osób prawnych</t>
  </si>
  <si>
    <t>(17000 dokum chodniki+ 44.000 dokumentacja żwirówka Gradzanowo)</t>
  </si>
  <si>
    <t>§ 3020 Wydatki osobowe niezaliczane do wynagrodzeń</t>
  </si>
  <si>
    <t>Rozdz. 85212 Świadczenie rodzinne oraz składki na ubezpieczenia emerytalne i rentowne z ubezpieczenia społecznego</t>
  </si>
  <si>
    <t>Dz. 851 Ochrona zdrowia</t>
  </si>
  <si>
    <t>Dz. 700 Gospodarka mieszkaniowa</t>
  </si>
  <si>
    <t>Rozdz. 70005 Gospodarka gruntami i nieruchomościami</t>
  </si>
  <si>
    <t>Rozdz. 75412 Ochotnicze straże pożarne</t>
  </si>
  <si>
    <t>Rozdz. 75414 Obrona cywilna</t>
  </si>
  <si>
    <t>Rozdz. 80104 Przedszkola</t>
  </si>
  <si>
    <t>wzrost podstawy naliczenia ZFŚS na 2005</t>
  </si>
  <si>
    <t>emery nauc</t>
  </si>
  <si>
    <t>przedszkole</t>
  </si>
  <si>
    <t>RAZEM</t>
  </si>
  <si>
    <t>SPW</t>
  </si>
  <si>
    <t>"0"</t>
  </si>
  <si>
    <t>GOPS NIE</t>
  </si>
  <si>
    <t>UG</t>
  </si>
  <si>
    <t>naucz</t>
  </si>
  <si>
    <t>pozostali</t>
  </si>
  <si>
    <t>emery pozos</t>
  </si>
  <si>
    <t>wzrost</t>
  </si>
  <si>
    <t>Rozdz. 80101 Szkoła Podstawowa w Radzanowie</t>
  </si>
  <si>
    <t>Rozdz. 80101 Szkoła Podstawowa we Wróblewie</t>
  </si>
  <si>
    <t>Rozdz. 85154 Przeciwdziałanie alkoholizmowi</t>
  </si>
  <si>
    <t>Rozdz. 80120 Licea ogólnokształcące</t>
  </si>
  <si>
    <t>Rozdz. 80113 Dowożenie uczniów do szkół</t>
  </si>
  <si>
    <t>Rozdz. 80110 Gimnazja</t>
  </si>
  <si>
    <t>Rozdz. 85219 Ośrodki pomocy społecznej</t>
  </si>
  <si>
    <t>§ 6260 Dotacje otrzymane z funduszy celowych na finansowanie lub dofinansowanie kosztów realizacji inwestycji i zakupów inwestycyjnych jednostek sektora finansów publicznych</t>
  </si>
  <si>
    <t>Rozdz. 90003 Oczyszczanie miast i wsi</t>
  </si>
  <si>
    <t>754 Bezpieczeństwo i ochrona przeciwpożarowa</t>
  </si>
  <si>
    <t>Rozdz. 85215 Dodatki mieszkaniowe</t>
  </si>
  <si>
    <t>Rozdz. 75618 Wpływy z innych opłat stanowiących dochody jednosteksamorządu terytorialnego na podstawie ustaw</t>
  </si>
  <si>
    <t>Rozdz. 60014 Drogi publiczne powiatowe</t>
  </si>
  <si>
    <t>§ 2320 Dotacje celowe otrzymane z powiatu na zadania bieżące realizowane na podstawie porozumień (umów) między jednostkami samorządu terytorialnego</t>
  </si>
  <si>
    <t>§ 2030 - Dotacje celowe przekazywane z budżetu państwa na realizację własnych zadań bieżących gmin</t>
  </si>
  <si>
    <t>§ 4270 Zakup usług remontowych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</si>
</sst>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  <numFmt numFmtId="169" formatCode="0.000"/>
    <numFmt numFmtId="170" formatCode="0.0"/>
  </numFmts>
  <fonts count="24">
    <font>
      <sz val="10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Arial CE"/>
      <family val="2"/>
    </font>
    <font>
      <sz val="12"/>
      <color indexed="8"/>
      <name val="Arial"/>
      <family val="2"/>
    </font>
    <font>
      <sz val="14"/>
      <name val="Arial CE"/>
      <family val="2"/>
    </font>
    <font>
      <sz val="11"/>
      <color indexed="8"/>
      <name val="Arial"/>
      <family val="2"/>
    </font>
    <font>
      <sz val="12"/>
      <name val="Arial CE"/>
      <family val="2"/>
    </font>
    <font>
      <i/>
      <sz val="14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 indent="4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5" fillId="0" borderId="3" xfId="15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vertical="center" wrapText="1"/>
    </xf>
    <xf numFmtId="167" fontId="5" fillId="0" borderId="7" xfId="15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13" fillId="0" borderId="3" xfId="15" applyNumberFormat="1" applyFont="1" applyBorder="1" applyAlignment="1">
      <alignment horizontal="center" wrapText="1"/>
    </xf>
    <xf numFmtId="167" fontId="5" fillId="0" borderId="2" xfId="15" applyNumberFormat="1" applyFont="1" applyBorder="1" applyAlignment="1">
      <alignment horizontal="center" wrapText="1"/>
    </xf>
    <xf numFmtId="167" fontId="5" fillId="0" borderId="5" xfId="15" applyNumberFormat="1" applyFont="1" applyBorder="1" applyAlignment="1">
      <alignment horizontal="center" wrapText="1"/>
    </xf>
    <xf numFmtId="167" fontId="13" fillId="0" borderId="8" xfId="15" applyNumberFormat="1" applyFont="1" applyBorder="1" applyAlignment="1">
      <alignment horizontal="center" wrapText="1"/>
    </xf>
    <xf numFmtId="167" fontId="13" fillId="0" borderId="9" xfId="15" applyNumberFormat="1" applyFont="1" applyBorder="1" applyAlignment="1">
      <alignment horizontal="center" wrapText="1"/>
    </xf>
    <xf numFmtId="0" fontId="16" fillId="0" borderId="9" xfId="0" applyFont="1" applyBorder="1" applyAlignment="1">
      <alignment vertical="center" wrapText="1"/>
    </xf>
    <xf numFmtId="0" fontId="17" fillId="0" borderId="2" xfId="0" applyFont="1" applyBorder="1" applyAlignment="1">
      <alignment horizontal="left" wrapText="1" indent="4"/>
    </xf>
    <xf numFmtId="167" fontId="5" fillId="0" borderId="9" xfId="15" applyNumberFormat="1" applyFont="1" applyBorder="1" applyAlignment="1">
      <alignment horizontal="center" wrapText="1"/>
    </xf>
    <xf numFmtId="167" fontId="18" fillId="0" borderId="10" xfId="15" applyNumberFormat="1" applyFont="1" applyBorder="1" applyAlignment="1">
      <alignment vertical="center"/>
    </xf>
    <xf numFmtId="167" fontId="18" fillId="0" borderId="9" xfId="15" applyNumberFormat="1" applyFont="1" applyBorder="1" applyAlignment="1">
      <alignment vertical="center"/>
    </xf>
    <xf numFmtId="0" fontId="19" fillId="0" borderId="2" xfId="0" applyFont="1" applyBorder="1" applyAlignment="1">
      <alignment horizontal="left" wrapText="1" indent="4"/>
    </xf>
    <xf numFmtId="0" fontId="7" fillId="0" borderId="9" xfId="0" applyFont="1" applyBorder="1" applyAlignment="1">
      <alignment horizontal="left" wrapText="1" indent="4"/>
    </xf>
    <xf numFmtId="0" fontId="16" fillId="0" borderId="2" xfId="0" applyFont="1" applyBorder="1" applyAlignment="1">
      <alignment vertical="center" wrapText="1"/>
    </xf>
    <xf numFmtId="167" fontId="5" fillId="0" borderId="11" xfId="15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7" fontId="5" fillId="0" borderId="12" xfId="15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167" fontId="20" fillId="0" borderId="0" xfId="0" applyNumberFormat="1" applyFont="1" applyAlignment="1">
      <alignment/>
    </xf>
    <xf numFmtId="167" fontId="21" fillId="0" borderId="2" xfId="15" applyNumberFormat="1" applyFont="1" applyBorder="1" applyAlignment="1">
      <alignment vertical="center"/>
    </xf>
    <xf numFmtId="10" fontId="0" fillId="0" borderId="0" xfId="0" applyNumberFormat="1" applyAlignment="1">
      <alignment/>
    </xf>
    <xf numFmtId="167" fontId="13" fillId="0" borderId="5" xfId="15" applyNumberFormat="1" applyFont="1" applyBorder="1" applyAlignment="1">
      <alignment horizontal="center" wrapText="1"/>
    </xf>
    <xf numFmtId="2" fontId="0" fillId="0" borderId="9" xfId="0" applyNumberFormat="1" applyBorder="1" applyAlignment="1">
      <alignment/>
    </xf>
    <xf numFmtId="0" fontId="22" fillId="0" borderId="0" xfId="0" applyFont="1" applyAlignment="1">
      <alignment/>
    </xf>
    <xf numFmtId="1" fontId="12" fillId="0" borderId="0" xfId="0" applyNumberFormat="1" applyFont="1" applyAlignment="1">
      <alignment/>
    </xf>
    <xf numFmtId="1" fontId="12" fillId="0" borderId="9" xfId="0" applyNumberFormat="1" applyFont="1" applyBorder="1" applyAlignment="1">
      <alignment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75" zoomScaleNormal="75" workbookViewId="0" topLeftCell="A1">
      <selection activeCell="A12" sqref="A12:C14"/>
    </sheetView>
  </sheetViews>
  <sheetFormatPr defaultColWidth="9.00390625" defaultRowHeight="12.75"/>
  <cols>
    <col min="1" max="1" width="69.375" style="0" customWidth="1"/>
    <col min="2" max="2" width="23.75390625" style="0" customWidth="1"/>
    <col min="3" max="3" width="22.375" style="0" customWidth="1"/>
    <col min="4" max="4" width="13.75390625" style="0" bestFit="1" customWidth="1"/>
    <col min="5" max="5" width="15.125" style="0" customWidth="1"/>
  </cols>
  <sheetData>
    <row r="1" spans="1:2" ht="19.5">
      <c r="A1" s="2"/>
      <c r="B1" s="3" t="s">
        <v>0</v>
      </c>
    </row>
    <row r="2" ht="15.75">
      <c r="A2" s="4"/>
    </row>
    <row r="3" ht="12.75">
      <c r="A3" s="1"/>
    </row>
    <row r="4" ht="15.75">
      <c r="A4" s="4"/>
    </row>
    <row r="5" ht="18">
      <c r="A5" s="5"/>
    </row>
    <row r="6" ht="18">
      <c r="A6" s="5" t="s">
        <v>1</v>
      </c>
    </row>
    <row r="7" spans="1:3" ht="15.75" customHeight="1">
      <c r="A7" s="6"/>
      <c r="B7" s="7" t="s">
        <v>2</v>
      </c>
      <c r="C7" s="6"/>
    </row>
    <row r="8" spans="1:3" ht="37.5" customHeight="1" thickBot="1">
      <c r="A8" s="13" t="s">
        <v>3</v>
      </c>
      <c r="B8" s="14" t="s">
        <v>8</v>
      </c>
      <c r="C8" s="14" t="s">
        <v>9</v>
      </c>
    </row>
    <row r="9" spans="1:3" ht="56.25" customHeight="1" hidden="1" thickBot="1">
      <c r="A9" s="15" t="s">
        <v>11</v>
      </c>
      <c r="B9" s="16">
        <f>SUM(B10)</f>
        <v>0</v>
      </c>
      <c r="C9" s="16">
        <f>SUM(C10)</f>
        <v>0</v>
      </c>
    </row>
    <row r="10" spans="1:3" ht="33.75" customHeight="1" hidden="1">
      <c r="A10" s="23" t="s">
        <v>12</v>
      </c>
      <c r="B10" s="21">
        <f>SUM(B11:B11)</f>
        <v>0</v>
      </c>
      <c r="C10" s="21">
        <f>SUM(C11:C11)</f>
        <v>0</v>
      </c>
    </row>
    <row r="11" spans="1:3" ht="34.5" customHeight="1" hidden="1" thickBot="1">
      <c r="A11" s="24" t="s">
        <v>18</v>
      </c>
      <c r="B11" s="21">
        <v>0</v>
      </c>
      <c r="C11" s="25">
        <v>0</v>
      </c>
    </row>
    <row r="12" spans="1:3" ht="34.5" customHeight="1" thickBot="1">
      <c r="A12" s="15" t="s">
        <v>40</v>
      </c>
      <c r="B12" s="16">
        <f>SUM(B15+B13)</f>
        <v>54896</v>
      </c>
      <c r="C12" s="16">
        <f>SUM(C15+C13)</f>
        <v>0</v>
      </c>
    </row>
    <row r="13" spans="1:3" ht="34.5" customHeight="1">
      <c r="A13" s="23" t="s">
        <v>78</v>
      </c>
      <c r="B13" s="22">
        <f>SUM(B14:B14)</f>
        <v>20000</v>
      </c>
      <c r="C13" s="22">
        <f>SUM(C14:C14)</f>
        <v>0</v>
      </c>
    </row>
    <row r="14" spans="1:3" ht="42.75" customHeight="1">
      <c r="A14" s="28" t="s">
        <v>79</v>
      </c>
      <c r="B14" s="22">
        <v>20000</v>
      </c>
      <c r="C14" s="22"/>
    </row>
    <row r="15" spans="1:3" ht="34.5" customHeight="1">
      <c r="A15" s="23" t="s">
        <v>41</v>
      </c>
      <c r="B15" s="18">
        <f>SUM(B16:B16)</f>
        <v>34896</v>
      </c>
      <c r="C15" s="18">
        <f>SUM(C16:C17)</f>
        <v>0</v>
      </c>
    </row>
    <row r="16" spans="1:4" ht="50.25" customHeight="1" thickBot="1">
      <c r="A16" s="28" t="s">
        <v>73</v>
      </c>
      <c r="B16" s="38">
        <v>34896</v>
      </c>
      <c r="C16" s="20"/>
      <c r="D16" s="28"/>
    </row>
    <row r="17" spans="1:3" ht="51.75" customHeight="1" hidden="1" thickBot="1">
      <c r="A17" s="15" t="s">
        <v>42</v>
      </c>
      <c r="B17" s="16">
        <f>SUM(B20+B18)</f>
        <v>0</v>
      </c>
      <c r="C17" s="16">
        <f>SUM(C20)</f>
        <v>0</v>
      </c>
    </row>
    <row r="18" spans="1:3" ht="34.5" customHeight="1" hidden="1">
      <c r="A18" s="23" t="s">
        <v>77</v>
      </c>
      <c r="B18" s="18">
        <f>B19</f>
        <v>0</v>
      </c>
      <c r="C18" s="18"/>
    </row>
    <row r="19" spans="1:3" ht="50.25" customHeight="1" hidden="1">
      <c r="A19" s="28"/>
      <c r="B19" s="38"/>
      <c r="C19" s="20"/>
    </row>
    <row r="20" spans="1:3" ht="34.5" customHeight="1" hidden="1">
      <c r="A20" s="23" t="s">
        <v>43</v>
      </c>
      <c r="B20" s="36">
        <f>B21</f>
        <v>0</v>
      </c>
      <c r="C20" s="36">
        <f>C21</f>
        <v>0</v>
      </c>
    </row>
    <row r="21" spans="1:3" ht="34.5" customHeight="1" hidden="1" thickBot="1">
      <c r="A21" s="28" t="s">
        <v>44</v>
      </c>
      <c r="B21" s="27"/>
      <c r="C21" s="25"/>
    </row>
    <row r="22" spans="1:3" ht="44.25" customHeight="1" thickBot="1">
      <c r="A22" s="15" t="s">
        <v>22</v>
      </c>
      <c r="B22" s="33">
        <f>B27+B25+B23+B29</f>
        <v>121000</v>
      </c>
      <c r="C22" s="33">
        <f>C27+C25+C23+C29</f>
        <v>9000</v>
      </c>
    </row>
    <row r="23" spans="1:3" ht="44.25" customHeight="1">
      <c r="A23" s="23" t="s">
        <v>47</v>
      </c>
      <c r="B23" s="19">
        <f>B24</f>
        <v>113000</v>
      </c>
      <c r="C23" s="19">
        <f>C24</f>
        <v>0</v>
      </c>
    </row>
    <row r="24" spans="1:3" ht="44.25" customHeight="1">
      <c r="A24" s="28" t="s">
        <v>25</v>
      </c>
      <c r="B24" s="19">
        <v>113000</v>
      </c>
      <c r="C24" s="25"/>
    </row>
    <row r="25" spans="1:3" ht="35.25" customHeight="1">
      <c r="A25" s="30" t="s">
        <v>38</v>
      </c>
      <c r="B25" s="19">
        <f>B26</f>
        <v>0</v>
      </c>
      <c r="C25" s="19">
        <f>C26</f>
        <v>8000</v>
      </c>
    </row>
    <row r="26" spans="1:3" ht="61.5" customHeight="1">
      <c r="A26" s="28" t="s">
        <v>25</v>
      </c>
      <c r="B26" s="27"/>
      <c r="C26" s="26">
        <v>8000</v>
      </c>
    </row>
    <row r="27" spans="1:3" ht="45" customHeight="1">
      <c r="A27" s="23" t="s">
        <v>30</v>
      </c>
      <c r="B27" s="27">
        <f>B28</f>
        <v>0</v>
      </c>
      <c r="C27" s="27">
        <f>C28</f>
        <v>1000</v>
      </c>
    </row>
    <row r="28" spans="1:3" ht="57" customHeight="1">
      <c r="A28" s="28" t="s">
        <v>25</v>
      </c>
      <c r="B28" s="27"/>
      <c r="C28" s="26">
        <v>1000</v>
      </c>
    </row>
    <row r="29" spans="1:3" ht="39" customHeight="1">
      <c r="A29" s="23" t="s">
        <v>23</v>
      </c>
      <c r="B29" s="25">
        <f>B30</f>
        <v>8000</v>
      </c>
      <c r="C29" s="25">
        <f>C30</f>
        <v>0</v>
      </c>
    </row>
    <row r="30" spans="1:3" ht="44.25" customHeight="1" thickBot="1">
      <c r="A30" s="28" t="s">
        <v>80</v>
      </c>
      <c r="B30" s="27">
        <v>8000</v>
      </c>
      <c r="C30" s="26"/>
    </row>
    <row r="31" spans="1:4" ht="41.25" customHeight="1" thickBot="1">
      <c r="A31" s="15" t="s">
        <v>6</v>
      </c>
      <c r="B31" s="16">
        <f>B22+B17+B12</f>
        <v>175896</v>
      </c>
      <c r="C31" s="16">
        <f>C22+C17+C12</f>
        <v>9000</v>
      </c>
      <c r="D31" s="35">
        <f>B31-dochody!C31</f>
        <v>166896</v>
      </c>
    </row>
  </sheetData>
  <printOptions/>
  <pageMargins left="0.75" right="0.75" top="1" bottom="1" header="0.5" footer="0.5"/>
  <pageSetup horizontalDpi="600" verticalDpi="600" orientation="portrait" paperSize="9" scale="71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6"/>
  <sheetViews>
    <sheetView zoomScale="75" zoomScaleNormal="75" zoomScaleSheetLayoutView="75" workbookViewId="0" topLeftCell="A87">
      <selection activeCell="C109" sqref="C109:D109"/>
    </sheetView>
  </sheetViews>
  <sheetFormatPr defaultColWidth="9.00390625" defaultRowHeight="12.75"/>
  <cols>
    <col min="1" max="1" width="2.875" style="0" customWidth="1"/>
    <col min="2" max="2" width="61.00390625" style="0" customWidth="1"/>
    <col min="3" max="3" width="25.75390625" style="0" customWidth="1"/>
    <col min="4" max="4" width="23.00390625" style="0" customWidth="1"/>
    <col min="5" max="5" width="12.375" style="0" customWidth="1"/>
    <col min="6" max="6" width="12.00390625" style="0" customWidth="1"/>
    <col min="7" max="7" width="14.25390625" style="0" customWidth="1"/>
  </cols>
  <sheetData>
    <row r="1" ht="15.75">
      <c r="B1" s="4"/>
    </row>
    <row r="2" ht="12.75">
      <c r="B2" s="1"/>
    </row>
    <row r="3" ht="15.75">
      <c r="B3" s="4"/>
    </row>
    <row r="4" ht="18">
      <c r="B4" s="5"/>
    </row>
    <row r="5" ht="27" customHeight="1">
      <c r="B5" s="5" t="s">
        <v>1</v>
      </c>
    </row>
    <row r="6" ht="15.75">
      <c r="B6" s="4"/>
    </row>
    <row r="7" spans="2:4" ht="15.75" customHeight="1">
      <c r="B7" s="6"/>
      <c r="C7" s="7" t="s">
        <v>2</v>
      </c>
      <c r="D7" s="6"/>
    </row>
    <row r="8" spans="2:4" ht="32.25" customHeight="1" thickBot="1">
      <c r="B8" s="13" t="s">
        <v>3</v>
      </c>
      <c r="C8" s="14" t="s">
        <v>4</v>
      </c>
      <c r="D8" s="14" t="s">
        <v>5</v>
      </c>
    </row>
    <row r="9" spans="2:4" ht="32.25" customHeight="1" thickBot="1">
      <c r="B9" s="15" t="s">
        <v>40</v>
      </c>
      <c r="C9" s="16">
        <f>SUM(C10)</f>
        <v>70000</v>
      </c>
      <c r="D9" s="16">
        <f>SUM(D10)</f>
        <v>50000</v>
      </c>
    </row>
    <row r="10" spans="2:4" ht="32.25" customHeight="1">
      <c r="B10" s="23" t="s">
        <v>78</v>
      </c>
      <c r="C10" s="22">
        <f>SUM(C11:C13)</f>
        <v>70000</v>
      </c>
      <c r="D10" s="22">
        <f>SUM(D11:D13)</f>
        <v>50000</v>
      </c>
    </row>
    <row r="11" spans="2:4" ht="32.25" customHeight="1">
      <c r="B11" s="8" t="s">
        <v>10</v>
      </c>
      <c r="C11" s="22">
        <v>53000</v>
      </c>
      <c r="D11" s="22"/>
    </row>
    <row r="12" spans="2:4" ht="32.25" customHeight="1">
      <c r="B12" s="8" t="s">
        <v>81</v>
      </c>
      <c r="C12" s="22"/>
      <c r="D12" s="22">
        <v>50000</v>
      </c>
    </row>
    <row r="13" spans="2:4" ht="32.25" customHeight="1" thickBot="1">
      <c r="B13" s="8" t="s">
        <v>32</v>
      </c>
      <c r="C13" s="22">
        <v>17000</v>
      </c>
      <c r="D13" s="22"/>
    </row>
    <row r="14" spans="2:4" ht="38.25" customHeight="1" thickBot="1">
      <c r="B14" s="15" t="s">
        <v>49</v>
      </c>
      <c r="C14" s="16">
        <f>C15</f>
        <v>41776</v>
      </c>
      <c r="D14" s="16">
        <f>D15</f>
        <v>0</v>
      </c>
    </row>
    <row r="15" spans="2:4" ht="38.25" customHeight="1">
      <c r="B15" s="23" t="s">
        <v>50</v>
      </c>
      <c r="C15" s="18">
        <f>SUM(C16:C19)</f>
        <v>41776</v>
      </c>
      <c r="D15" s="18">
        <f>SUM(D19:D19)</f>
        <v>0</v>
      </c>
    </row>
    <row r="16" spans="2:4" ht="38.25" customHeight="1">
      <c r="B16" s="8" t="s">
        <v>15</v>
      </c>
      <c r="C16" s="18">
        <v>40</v>
      </c>
      <c r="D16" s="18"/>
    </row>
    <row r="17" spans="2:4" ht="38.25" customHeight="1">
      <c r="B17" s="8" t="s">
        <v>19</v>
      </c>
      <c r="C17" s="18">
        <v>6</v>
      </c>
      <c r="D17" s="18"/>
    </row>
    <row r="18" spans="2:4" ht="38.25" customHeight="1">
      <c r="B18" s="8" t="s">
        <v>20</v>
      </c>
      <c r="C18" s="18">
        <v>230</v>
      </c>
      <c r="D18" s="18"/>
    </row>
    <row r="19" spans="2:4" ht="38.25" customHeight="1" thickBot="1">
      <c r="B19" s="8" t="s">
        <v>32</v>
      </c>
      <c r="C19" s="18">
        <v>41500</v>
      </c>
      <c r="D19" s="18"/>
    </row>
    <row r="20" spans="2:6" ht="45.75" customHeight="1" thickBot="1">
      <c r="B20" s="15" t="s">
        <v>14</v>
      </c>
      <c r="C20" s="16">
        <f>C25+C22</f>
        <v>19063</v>
      </c>
      <c r="D20" s="16">
        <f>D25+D22</f>
        <v>7700</v>
      </c>
      <c r="F20" t="e">
        <f>SUM(#REF!)</f>
        <v>#REF!</v>
      </c>
    </row>
    <row r="21" spans="2:4" ht="23.25" customHeight="1" hidden="1">
      <c r="B21" s="8" t="s">
        <v>17</v>
      </c>
      <c r="C21" s="18">
        <v>0</v>
      </c>
      <c r="D21" s="18"/>
    </row>
    <row r="22" spans="2:4" ht="23.25" customHeight="1" hidden="1">
      <c r="B22" s="23" t="s">
        <v>35</v>
      </c>
      <c r="C22" s="18">
        <f>SUM(C23:C24)</f>
        <v>0</v>
      </c>
      <c r="D22" s="18">
        <f>SUM(D23:D24)</f>
        <v>0</v>
      </c>
    </row>
    <row r="23" spans="2:7" ht="23.25" customHeight="1" hidden="1">
      <c r="B23" s="8" t="s">
        <v>10</v>
      </c>
      <c r="C23" s="18"/>
      <c r="D23" s="18"/>
      <c r="F23">
        <v>61000</v>
      </c>
      <c r="G23" t="s">
        <v>45</v>
      </c>
    </row>
    <row r="24" spans="2:4" ht="23.25" customHeight="1" hidden="1">
      <c r="B24" s="8" t="s">
        <v>32</v>
      </c>
      <c r="C24" s="18"/>
      <c r="D24" s="18"/>
    </row>
    <row r="25" spans="2:5" ht="29.25" customHeight="1">
      <c r="B25" s="23" t="s">
        <v>13</v>
      </c>
      <c r="C25" s="18">
        <f>SUM(C26:C34)</f>
        <v>19063</v>
      </c>
      <c r="D25" s="18">
        <f>SUM(D26:D34)</f>
        <v>7700</v>
      </c>
      <c r="E25" s="17">
        <f>D25-C25</f>
        <v>-11363</v>
      </c>
    </row>
    <row r="26" spans="2:5" ht="29.25" customHeight="1">
      <c r="B26" s="8" t="s">
        <v>46</v>
      </c>
      <c r="C26" s="18">
        <v>2540</v>
      </c>
      <c r="D26" s="18"/>
      <c r="E26" s="17"/>
    </row>
    <row r="27" spans="2:5" ht="29.25" customHeight="1">
      <c r="B27" s="8" t="s">
        <v>16</v>
      </c>
      <c r="C27" s="18">
        <v>7000</v>
      </c>
      <c r="D27" s="18"/>
      <c r="E27" s="17">
        <v>3300</v>
      </c>
    </row>
    <row r="28" spans="2:5" ht="29.25" customHeight="1">
      <c r="B28" s="8" t="s">
        <v>21</v>
      </c>
      <c r="C28" s="18"/>
      <c r="D28" s="18">
        <v>5950</v>
      </c>
      <c r="E28" s="17"/>
    </row>
    <row r="29" spans="2:5" ht="29.25" customHeight="1">
      <c r="B29" s="8" t="s">
        <v>15</v>
      </c>
      <c r="C29" s="18"/>
      <c r="D29" s="18">
        <v>1750</v>
      </c>
      <c r="E29" s="37">
        <v>0.1723</v>
      </c>
    </row>
    <row r="30" spans="2:6" ht="29.25" customHeight="1">
      <c r="B30" s="8" t="s">
        <v>19</v>
      </c>
      <c r="C30" s="18">
        <v>211</v>
      </c>
      <c r="D30" s="18"/>
      <c r="E30" s="37">
        <v>0.0245</v>
      </c>
      <c r="F30" s="37">
        <f>E29+E30</f>
        <v>0.1968</v>
      </c>
    </row>
    <row r="31" spans="2:6" ht="29.25" customHeight="1">
      <c r="B31" s="8" t="s">
        <v>20</v>
      </c>
      <c r="C31" s="18">
        <v>3300</v>
      </c>
      <c r="D31" s="18"/>
      <c r="E31" s="37"/>
      <c r="F31" s="37"/>
    </row>
    <row r="32" spans="2:5" ht="29.25" customHeight="1">
      <c r="B32" s="8" t="s">
        <v>34</v>
      </c>
      <c r="C32" s="18"/>
      <c r="D32" s="18"/>
      <c r="E32" s="17"/>
    </row>
    <row r="33" spans="2:4" ht="29.25" customHeight="1">
      <c r="B33" s="8" t="s">
        <v>36</v>
      </c>
      <c r="C33" s="22">
        <v>3012</v>
      </c>
      <c r="D33" s="22"/>
    </row>
    <row r="34" spans="2:4" ht="29.25" customHeight="1" thickBot="1">
      <c r="B34" s="29" t="s">
        <v>29</v>
      </c>
      <c r="C34" s="25">
        <v>3000</v>
      </c>
      <c r="D34" s="25"/>
    </row>
    <row r="35" spans="2:4" ht="32.25" customHeight="1" thickBot="1">
      <c r="B35" s="15" t="s">
        <v>75</v>
      </c>
      <c r="C35" s="16">
        <f>C36+C40</f>
        <v>3000</v>
      </c>
      <c r="D35" s="16">
        <f>D36+D40</f>
        <v>10500</v>
      </c>
    </row>
    <row r="36" spans="2:4" ht="27" customHeight="1">
      <c r="B36" s="23" t="s">
        <v>51</v>
      </c>
      <c r="C36" s="18">
        <f>SUM(C37:C39)</f>
        <v>2800</v>
      </c>
      <c r="D36" s="18">
        <f>SUM(D37:D39)</f>
        <v>10300</v>
      </c>
    </row>
    <row r="37" spans="2:4" ht="27" customHeight="1">
      <c r="B37" s="8" t="s">
        <v>20</v>
      </c>
      <c r="C37" s="18"/>
      <c r="D37" s="18">
        <v>2800</v>
      </c>
    </row>
    <row r="38" spans="2:4" ht="33.75" customHeight="1">
      <c r="B38" s="8" t="s">
        <v>10</v>
      </c>
      <c r="C38" s="18">
        <v>2800</v>
      </c>
      <c r="D38" s="18">
        <v>0</v>
      </c>
    </row>
    <row r="39" spans="2:4" ht="33.75" customHeight="1">
      <c r="B39" s="29" t="s">
        <v>26</v>
      </c>
      <c r="C39" s="18"/>
      <c r="D39" s="18">
        <v>7500</v>
      </c>
    </row>
    <row r="40" spans="2:4" ht="27" customHeight="1">
      <c r="B40" s="23" t="s">
        <v>52</v>
      </c>
      <c r="C40" s="18">
        <f>SUM(C41:C44)</f>
        <v>200</v>
      </c>
      <c r="D40" s="18">
        <f>SUM(D41:D44)</f>
        <v>200</v>
      </c>
    </row>
    <row r="41" spans="2:4" ht="27" customHeight="1">
      <c r="B41" s="8" t="s">
        <v>15</v>
      </c>
      <c r="C41" s="18">
        <v>29</v>
      </c>
      <c r="D41" s="18"/>
    </row>
    <row r="42" spans="2:4" ht="27" customHeight="1">
      <c r="B42" s="8" t="s">
        <v>19</v>
      </c>
      <c r="C42" s="18">
        <v>4</v>
      </c>
      <c r="D42" s="18"/>
    </row>
    <row r="43" spans="2:4" ht="27" customHeight="1">
      <c r="B43" s="8" t="s">
        <v>20</v>
      </c>
      <c r="C43" s="18">
        <v>167</v>
      </c>
      <c r="D43" s="18"/>
    </row>
    <row r="44" spans="2:4" ht="27" customHeight="1" thickBot="1">
      <c r="B44" s="8" t="s">
        <v>32</v>
      </c>
      <c r="C44" s="38"/>
      <c r="D44" s="38">
        <v>200</v>
      </c>
    </row>
    <row r="45" spans="2:5" ht="29.25" customHeight="1" thickBot="1">
      <c r="B45" s="15" t="s">
        <v>28</v>
      </c>
      <c r="C45" s="16">
        <f>C46+C61+C63+C65+C67+C70</f>
        <v>38088</v>
      </c>
      <c r="D45" s="16">
        <f>D46+D61+D63+D65+D67+D70</f>
        <v>63080</v>
      </c>
      <c r="E45" s="17">
        <f>C45-D45</f>
        <v>-24992</v>
      </c>
    </row>
    <row r="46" spans="2:4" ht="29.25" customHeight="1">
      <c r="B46" s="23" t="s">
        <v>31</v>
      </c>
      <c r="C46" s="20">
        <f>C47+C58</f>
        <v>35726</v>
      </c>
      <c r="D46" s="20">
        <f>D47+D58</f>
        <v>51580</v>
      </c>
    </row>
    <row r="47" spans="2:4" ht="29.25" customHeight="1">
      <c r="B47" s="23" t="s">
        <v>66</v>
      </c>
      <c r="C47" s="25">
        <f>SUM(C48:C57)</f>
        <v>30065</v>
      </c>
      <c r="D47" s="25">
        <f>SUM(D48:D57)</f>
        <v>51580</v>
      </c>
    </row>
    <row r="48" spans="2:4" ht="29.25" customHeight="1">
      <c r="B48" s="8" t="s">
        <v>46</v>
      </c>
      <c r="C48" s="22"/>
      <c r="D48" s="22">
        <v>2800</v>
      </c>
    </row>
    <row r="49" spans="2:4" ht="29.25" customHeight="1">
      <c r="B49" s="8" t="s">
        <v>16</v>
      </c>
      <c r="C49" s="18"/>
      <c r="D49" s="18">
        <v>41870</v>
      </c>
    </row>
    <row r="50" spans="2:4" ht="29.25" customHeight="1">
      <c r="B50" s="8" t="s">
        <v>15</v>
      </c>
      <c r="C50" s="18"/>
      <c r="D50" s="18">
        <v>5860</v>
      </c>
    </row>
    <row r="51" spans="2:4" ht="29.25" customHeight="1">
      <c r="B51" s="8" t="s">
        <v>19</v>
      </c>
      <c r="C51" s="18"/>
      <c r="D51" s="18">
        <v>790</v>
      </c>
    </row>
    <row r="52" spans="2:4" ht="29.25" customHeight="1">
      <c r="B52" s="8" t="s">
        <v>20</v>
      </c>
      <c r="C52" s="18">
        <v>200</v>
      </c>
      <c r="D52" s="18"/>
    </row>
    <row r="53" spans="2:4" ht="29.25" customHeight="1">
      <c r="B53" s="8" t="s">
        <v>32</v>
      </c>
      <c r="C53" s="18"/>
      <c r="D53" s="18">
        <v>260</v>
      </c>
    </row>
    <row r="54" spans="2:4" ht="29.25" customHeight="1">
      <c r="B54" s="8" t="s">
        <v>39</v>
      </c>
      <c r="C54" s="18">
        <v>260</v>
      </c>
      <c r="D54" s="18"/>
    </row>
    <row r="55" spans="2:4" ht="29.25" customHeight="1">
      <c r="B55" s="8" t="s">
        <v>36</v>
      </c>
      <c r="C55" s="18">
        <v>3005</v>
      </c>
      <c r="D55" s="18"/>
    </row>
    <row r="56" spans="2:4" ht="29.25" customHeight="1">
      <c r="B56" s="8" t="s">
        <v>29</v>
      </c>
      <c r="C56" s="18">
        <v>4000</v>
      </c>
      <c r="D56" s="18"/>
    </row>
    <row r="57" spans="2:4" ht="29.25" customHeight="1">
      <c r="B57" s="29" t="s">
        <v>26</v>
      </c>
      <c r="C57" s="25">
        <v>22600</v>
      </c>
      <c r="D57" s="25"/>
    </row>
    <row r="58" spans="2:4" ht="29.25" customHeight="1">
      <c r="B58" s="23" t="s">
        <v>67</v>
      </c>
      <c r="C58" s="25">
        <f>SUM(C59:C60)</f>
        <v>5661</v>
      </c>
      <c r="D58" s="25">
        <f>SUM(D59:D59)</f>
        <v>0</v>
      </c>
    </row>
    <row r="59" spans="2:4" ht="29.25" customHeight="1">
      <c r="B59" s="8" t="s">
        <v>36</v>
      </c>
      <c r="C59" s="12">
        <v>2161</v>
      </c>
      <c r="D59" s="25"/>
    </row>
    <row r="60" spans="2:4" ht="29.25" customHeight="1">
      <c r="B60" s="8" t="s">
        <v>29</v>
      </c>
      <c r="C60" s="12">
        <v>3500</v>
      </c>
      <c r="D60" s="25"/>
    </row>
    <row r="61" spans="2:4" ht="29.25" customHeight="1">
      <c r="B61" s="23" t="s">
        <v>37</v>
      </c>
      <c r="C61" s="18">
        <f>SUM(C62:C62)</f>
        <v>57</v>
      </c>
      <c r="D61" s="34"/>
    </row>
    <row r="62" spans="2:4" ht="29.25" customHeight="1">
      <c r="B62" s="8" t="s">
        <v>36</v>
      </c>
      <c r="C62" s="18">
        <v>57</v>
      </c>
      <c r="D62" s="34"/>
    </row>
    <row r="63" spans="2:4" ht="29.25" customHeight="1">
      <c r="B63" s="23" t="s">
        <v>53</v>
      </c>
      <c r="C63" s="18">
        <f>SUM(C64)</f>
        <v>348</v>
      </c>
      <c r="D63" s="34"/>
    </row>
    <row r="64" spans="2:4" ht="29.25" customHeight="1">
      <c r="B64" s="8" t="s">
        <v>36</v>
      </c>
      <c r="C64" s="18">
        <v>348</v>
      </c>
      <c r="D64" s="34"/>
    </row>
    <row r="65" spans="2:4" ht="29.25" customHeight="1">
      <c r="B65" s="23" t="s">
        <v>71</v>
      </c>
      <c r="C65" s="22">
        <f>SUM(C66:C66)</f>
        <v>889</v>
      </c>
      <c r="D65" s="22">
        <f>SUM(D66:D67)</f>
        <v>0</v>
      </c>
    </row>
    <row r="66" spans="2:4" ht="29.25" customHeight="1">
      <c r="B66" s="8" t="s">
        <v>36</v>
      </c>
      <c r="C66" s="22">
        <v>889</v>
      </c>
      <c r="D66" s="22"/>
    </row>
    <row r="67" spans="2:4" ht="29.25" customHeight="1">
      <c r="B67" s="23" t="s">
        <v>70</v>
      </c>
      <c r="C67" s="22">
        <f>SUM(C68:C69)</f>
        <v>118</v>
      </c>
      <c r="D67" s="22">
        <f>SUM(D68:D69)</f>
        <v>0</v>
      </c>
    </row>
    <row r="68" spans="2:4" ht="29.25" customHeight="1">
      <c r="B68" s="8" t="s">
        <v>46</v>
      </c>
      <c r="C68" s="22">
        <v>80</v>
      </c>
      <c r="D68" s="22"/>
    </row>
    <row r="69" spans="2:4" ht="29.25" customHeight="1">
      <c r="B69" s="8" t="s">
        <v>36</v>
      </c>
      <c r="C69" s="22">
        <v>38</v>
      </c>
      <c r="D69" s="22"/>
    </row>
    <row r="70" spans="2:4" ht="29.25" customHeight="1">
      <c r="B70" s="23" t="s">
        <v>69</v>
      </c>
      <c r="C70" s="22">
        <f>SUM(C71:C74)</f>
        <v>950</v>
      </c>
      <c r="D70" s="22">
        <f>SUM(D71:D74)</f>
        <v>11500</v>
      </c>
    </row>
    <row r="71" spans="2:4" ht="29.25" customHeight="1">
      <c r="B71" s="8" t="s">
        <v>16</v>
      </c>
      <c r="C71" s="22"/>
      <c r="D71" s="22">
        <v>9000</v>
      </c>
    </row>
    <row r="72" spans="2:4" ht="29.25" customHeight="1">
      <c r="B72" s="8" t="s">
        <v>15</v>
      </c>
      <c r="C72" s="22"/>
      <c r="D72" s="22">
        <v>2200</v>
      </c>
    </row>
    <row r="73" spans="2:4" ht="29.25" customHeight="1">
      <c r="B73" s="8" t="s">
        <v>19</v>
      </c>
      <c r="C73" s="22"/>
      <c r="D73" s="22">
        <v>300</v>
      </c>
    </row>
    <row r="74" spans="2:4" ht="29.25" customHeight="1" thickBot="1">
      <c r="B74" s="8" t="s">
        <v>36</v>
      </c>
      <c r="C74" s="18">
        <v>950</v>
      </c>
      <c r="D74" s="34"/>
    </row>
    <row r="75" spans="2:4" ht="29.25" customHeight="1" thickBot="1">
      <c r="B75" s="15" t="s">
        <v>48</v>
      </c>
      <c r="C75" s="16">
        <f>C76</f>
        <v>2480</v>
      </c>
      <c r="D75" s="16">
        <f>D76</f>
        <v>2480</v>
      </c>
    </row>
    <row r="76" spans="2:4" ht="29.25" customHeight="1">
      <c r="B76" s="23" t="s">
        <v>68</v>
      </c>
      <c r="C76" s="18">
        <f>SUM(C77:C81)</f>
        <v>2480</v>
      </c>
      <c r="D76" s="18">
        <f>SUM(D77:D81)</f>
        <v>2480</v>
      </c>
    </row>
    <row r="77" spans="2:4" ht="29.25" customHeight="1">
      <c r="B77" s="8" t="s">
        <v>15</v>
      </c>
      <c r="C77" s="18">
        <v>244</v>
      </c>
      <c r="D77" s="18"/>
    </row>
    <row r="78" spans="2:4" ht="29.25" customHeight="1">
      <c r="B78" s="8" t="s">
        <v>19</v>
      </c>
      <c r="C78" s="18">
        <v>36</v>
      </c>
      <c r="D78" s="18"/>
    </row>
    <row r="79" spans="2:4" ht="29.25" customHeight="1">
      <c r="B79" s="8" t="s">
        <v>20</v>
      </c>
      <c r="C79" s="18">
        <v>1400</v>
      </c>
      <c r="D79" s="18"/>
    </row>
    <row r="80" spans="2:4" ht="29.25" customHeight="1">
      <c r="B80" s="8" t="s">
        <v>10</v>
      </c>
      <c r="C80" s="18">
        <v>800</v>
      </c>
      <c r="D80" s="18"/>
    </row>
    <row r="81" spans="2:5" ht="29.25" customHeight="1" thickBot="1">
      <c r="B81" s="8" t="s">
        <v>32</v>
      </c>
      <c r="C81" s="22">
        <v>0</v>
      </c>
      <c r="D81" s="22">
        <v>2480</v>
      </c>
      <c r="E81" s="17"/>
    </row>
    <row r="82" spans="2:5" ht="29.25" customHeight="1" thickBot="1">
      <c r="B82" s="15" t="s">
        <v>22</v>
      </c>
      <c r="C82" s="33">
        <f>C83+C92+C95+C99+C88+C90</f>
        <v>127825</v>
      </c>
      <c r="D82" s="33">
        <f>D83+D92+D95+D99+D88+D90</f>
        <v>14025</v>
      </c>
      <c r="E82" s="17"/>
    </row>
    <row r="83" spans="2:4" ht="49.5" customHeight="1">
      <c r="B83" s="23" t="s">
        <v>47</v>
      </c>
      <c r="C83" s="18">
        <f>SUM(C84:C87)</f>
        <v>113000</v>
      </c>
      <c r="D83" s="18">
        <f>SUM(D84:D87)</f>
        <v>0</v>
      </c>
    </row>
    <row r="84" spans="2:4" ht="29.25" customHeight="1">
      <c r="B84" s="8" t="s">
        <v>24</v>
      </c>
      <c r="C84" s="18">
        <v>109610</v>
      </c>
      <c r="D84" s="18"/>
    </row>
    <row r="85" spans="2:4" ht="29.25" customHeight="1">
      <c r="B85" s="8" t="s">
        <v>16</v>
      </c>
      <c r="C85" s="18">
        <f>3390*100%/120.64%</f>
        <v>2810.0132625994697</v>
      </c>
      <c r="D85" s="18"/>
    </row>
    <row r="86" spans="2:4" ht="29.25" customHeight="1">
      <c r="B86" s="8" t="s">
        <v>15</v>
      </c>
      <c r="C86" s="18">
        <f>18.19%*C85</f>
        <v>511.1414124668436</v>
      </c>
      <c r="D86" s="18"/>
    </row>
    <row r="87" spans="2:4" ht="29.25" customHeight="1">
      <c r="B87" s="8" t="s">
        <v>19</v>
      </c>
      <c r="C87" s="18">
        <f>2.45%*C85</f>
        <v>68.84532493368701</v>
      </c>
      <c r="D87" s="18"/>
    </row>
    <row r="88" spans="2:4" ht="29.25" customHeight="1">
      <c r="B88" s="23" t="s">
        <v>38</v>
      </c>
      <c r="C88" s="25">
        <f>SUM(C89)</f>
        <v>4600</v>
      </c>
      <c r="D88" s="25">
        <f>SUM(D89)</f>
        <v>8000</v>
      </c>
    </row>
    <row r="89" spans="2:4" ht="29.25" customHeight="1">
      <c r="B89" s="8" t="s">
        <v>24</v>
      </c>
      <c r="C89" s="25">
        <v>4600</v>
      </c>
      <c r="D89" s="25">
        <v>8000</v>
      </c>
    </row>
    <row r="90" spans="2:4" ht="29.25" customHeight="1">
      <c r="B90" s="23" t="s">
        <v>76</v>
      </c>
      <c r="C90" s="25">
        <f>SUM(C91)</f>
        <v>1800</v>
      </c>
      <c r="D90" s="25">
        <f>SUM(D91)</f>
        <v>0</v>
      </c>
    </row>
    <row r="91" spans="2:4" ht="29.25" customHeight="1">
      <c r="B91" s="8" t="s">
        <v>24</v>
      </c>
      <c r="C91" s="25">
        <v>1800</v>
      </c>
      <c r="D91" s="25"/>
    </row>
    <row r="92" spans="2:4" ht="29.25" customHeight="1">
      <c r="B92" s="23" t="s">
        <v>72</v>
      </c>
      <c r="C92" s="25">
        <f>SUM(C93:C94)</f>
        <v>425</v>
      </c>
      <c r="D92" s="25">
        <f>SUM(D93:D94)</f>
        <v>425</v>
      </c>
    </row>
    <row r="93" spans="2:4" ht="26.25" customHeight="1">
      <c r="B93" s="8" t="s">
        <v>16</v>
      </c>
      <c r="C93" s="25"/>
      <c r="D93" s="25">
        <v>425</v>
      </c>
    </row>
    <row r="94" spans="2:4" ht="31.5" customHeight="1">
      <c r="B94" s="8" t="s">
        <v>20</v>
      </c>
      <c r="C94" s="25">
        <v>425</v>
      </c>
      <c r="D94" s="25"/>
    </row>
    <row r="95" spans="2:4" ht="29.25" customHeight="1">
      <c r="B95" s="23" t="s">
        <v>30</v>
      </c>
      <c r="C95" s="25">
        <f>SUM(C96:C98)</f>
        <v>0</v>
      </c>
      <c r="D95" s="25">
        <f>SUM(D96:D98)</f>
        <v>1000.0000000000001</v>
      </c>
    </row>
    <row r="96" spans="2:4" ht="29.25" customHeight="1">
      <c r="B96" s="8" t="s">
        <v>15</v>
      </c>
      <c r="C96" s="18"/>
      <c r="D96" s="18">
        <f>18.19%*D98</f>
        <v>150.77917771883293</v>
      </c>
    </row>
    <row r="97" spans="2:4" ht="29.25" customHeight="1">
      <c r="B97" s="8" t="s">
        <v>19</v>
      </c>
      <c r="C97" s="18"/>
      <c r="D97" s="18">
        <f>2.45%*D98</f>
        <v>20.308355437665785</v>
      </c>
    </row>
    <row r="98" spans="2:4" ht="29.25" customHeight="1">
      <c r="B98" s="8" t="s">
        <v>20</v>
      </c>
      <c r="C98" s="18"/>
      <c r="D98" s="18">
        <f>1000*100%/120.64%</f>
        <v>828.9124668435014</v>
      </c>
    </row>
    <row r="99" spans="2:4" ht="29.25" customHeight="1">
      <c r="B99" s="23" t="s">
        <v>23</v>
      </c>
      <c r="C99" s="25">
        <f>C101+C100</f>
        <v>8000</v>
      </c>
      <c r="D99" s="25">
        <f>D101+D100</f>
        <v>4600</v>
      </c>
    </row>
    <row r="100" spans="2:4" ht="29.25" customHeight="1">
      <c r="B100" s="8" t="s">
        <v>24</v>
      </c>
      <c r="C100" s="25">
        <v>8000</v>
      </c>
      <c r="D100" s="25"/>
    </row>
    <row r="101" spans="2:4" ht="29.25" customHeight="1" thickBot="1">
      <c r="B101" s="8" t="s">
        <v>33</v>
      </c>
      <c r="C101" s="22"/>
      <c r="D101" s="22">
        <v>4600</v>
      </c>
    </row>
    <row r="102" spans="2:4" ht="29.25" customHeight="1" thickBot="1">
      <c r="B102" s="15" t="s">
        <v>27</v>
      </c>
      <c r="C102" s="16">
        <f>C103</f>
        <v>12449</v>
      </c>
      <c r="D102" s="16">
        <f>D103</f>
        <v>0</v>
      </c>
    </row>
    <row r="103" spans="2:4" ht="29.25" customHeight="1">
      <c r="B103" s="30" t="s">
        <v>74</v>
      </c>
      <c r="C103" s="19">
        <f>SUM(C104:C108)</f>
        <v>12449</v>
      </c>
      <c r="D103" s="19">
        <f>D108</f>
        <v>0</v>
      </c>
    </row>
    <row r="104" spans="2:4" ht="29.25" customHeight="1">
      <c r="B104" s="8" t="s">
        <v>15</v>
      </c>
      <c r="C104" s="25">
        <v>345</v>
      </c>
      <c r="D104" s="25"/>
    </row>
    <row r="105" spans="2:4" ht="29.25" customHeight="1">
      <c r="B105" s="8" t="s">
        <v>19</v>
      </c>
      <c r="C105" s="25">
        <v>49</v>
      </c>
      <c r="D105" s="25"/>
    </row>
    <row r="106" spans="2:4" ht="29.25" customHeight="1">
      <c r="B106" s="8" t="s">
        <v>20</v>
      </c>
      <c r="C106" s="25">
        <v>2000</v>
      </c>
      <c r="D106" s="25"/>
    </row>
    <row r="107" spans="2:4" ht="29.25" customHeight="1">
      <c r="B107" s="8" t="s">
        <v>10</v>
      </c>
      <c r="C107" s="25">
        <v>6055</v>
      </c>
      <c r="D107" s="25"/>
    </row>
    <row r="108" spans="2:4" ht="29.25" customHeight="1" thickBot="1">
      <c r="B108" s="8" t="s">
        <v>32</v>
      </c>
      <c r="C108" s="31">
        <v>4000</v>
      </c>
      <c r="D108" s="31">
        <v>0</v>
      </c>
    </row>
    <row r="109" spans="2:7" ht="27" customHeight="1" thickBot="1">
      <c r="B109" s="32" t="s">
        <v>6</v>
      </c>
      <c r="C109" s="33">
        <f>C82+C20+C45+C102+C75+C35+C14+C9</f>
        <v>314681</v>
      </c>
      <c r="D109" s="33">
        <f>D82+D20+D45+D102+D75+D35+D14+D9</f>
        <v>147785</v>
      </c>
      <c r="F109" s="17">
        <f>C109-D109</f>
        <v>166896</v>
      </c>
      <c r="G109" s="17">
        <f>F109+(dochody!D31)</f>
        <v>333792</v>
      </c>
    </row>
    <row r="110" spans="2:4" ht="12.75">
      <c r="B110" s="9"/>
      <c r="C110" s="9"/>
      <c r="D110" s="9"/>
    </row>
    <row r="111" ht="12.75">
      <c r="B111" s="10" t="s">
        <v>7</v>
      </c>
    </row>
    <row r="112" spans="2:3" ht="12.75">
      <c r="B112" s="10"/>
      <c r="C112" t="s">
        <v>0</v>
      </c>
    </row>
    <row r="113" ht="15">
      <c r="B113" s="11"/>
    </row>
    <row r="114" spans="2:4" ht="12.75">
      <c r="B114" s="43"/>
      <c r="C114" s="44"/>
      <c r="D114" s="44"/>
    </row>
    <row r="115" spans="2:4" ht="32.25" customHeight="1">
      <c r="B115" s="43"/>
      <c r="C115" s="44"/>
      <c r="D115" s="44"/>
    </row>
    <row r="116" ht="15.75">
      <c r="B116" s="4"/>
    </row>
  </sheetData>
  <mergeCells count="2">
    <mergeCell ref="B114:B115"/>
    <mergeCell ref="C114:D1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rowBreaks count="1" manualBreakCount="1">
    <brk id="110" max="255" man="1"/>
  </rowBreaks>
  <colBreaks count="1" manualBreakCount="1">
    <brk id="4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9" sqref="F9"/>
    </sheetView>
  </sheetViews>
  <sheetFormatPr defaultColWidth="9.00390625" defaultRowHeight="12.75"/>
  <cols>
    <col min="1" max="2" width="13.75390625" style="0" customWidth="1"/>
    <col min="5" max="5" width="11.75390625" style="0" customWidth="1"/>
    <col min="6" max="6" width="12.00390625" style="0" customWidth="1"/>
  </cols>
  <sheetData>
    <row r="1" spans="2:6" ht="21.75" customHeight="1">
      <c r="B1" s="40" t="s">
        <v>54</v>
      </c>
      <c r="D1" s="40"/>
      <c r="E1" s="40"/>
      <c r="F1" s="40"/>
    </row>
    <row r="2" spans="2:6" ht="28.5" customHeight="1">
      <c r="B2" s="34" t="s">
        <v>57</v>
      </c>
      <c r="C2" s="34" t="s">
        <v>62</v>
      </c>
      <c r="D2" s="34" t="s">
        <v>63</v>
      </c>
      <c r="E2" s="34" t="s">
        <v>55</v>
      </c>
      <c r="F2" s="34" t="s">
        <v>64</v>
      </c>
    </row>
    <row r="3" spans="1:6" ht="12.75">
      <c r="A3" s="34"/>
      <c r="B3" s="34"/>
      <c r="C3" s="34">
        <v>1769.26</v>
      </c>
      <c r="D3" s="34">
        <v>733.25</v>
      </c>
      <c r="E3" s="34">
        <v>778</v>
      </c>
      <c r="F3" s="34">
        <v>122.21</v>
      </c>
    </row>
    <row r="4" spans="1:6" ht="12.75">
      <c r="A4" s="34"/>
      <c r="B4" s="34" t="s">
        <v>65</v>
      </c>
      <c r="C4" s="39">
        <f>51.53*1.1</f>
        <v>56.68300000000001</v>
      </c>
      <c r="D4" s="34">
        <v>37.57</v>
      </c>
      <c r="E4" s="34">
        <v>29</v>
      </c>
      <c r="F4" s="34">
        <v>6.26</v>
      </c>
    </row>
    <row r="5" spans="1:6" ht="15.75">
      <c r="A5" s="34" t="s">
        <v>56</v>
      </c>
      <c r="B5" s="42">
        <f>SUM(C5:F5)</f>
        <v>348.47338</v>
      </c>
      <c r="C5" s="39">
        <f>2.86*C4</f>
        <v>162.11338</v>
      </c>
      <c r="D5" s="34">
        <f>3*D4</f>
        <v>112.71000000000001</v>
      </c>
      <c r="E5" s="34">
        <f>2*E4</f>
        <v>58</v>
      </c>
      <c r="F5" s="34">
        <f>2.5*F4</f>
        <v>15.649999999999999</v>
      </c>
    </row>
    <row r="6" spans="1:6" ht="15.75">
      <c r="A6" s="34" t="s">
        <v>58</v>
      </c>
      <c r="B6" s="42">
        <f>SUM(C6:F6)</f>
        <v>2160.6917100000005</v>
      </c>
      <c r="C6" s="39">
        <f>(10.17*C4)+(0.67*1946.18)</f>
        <v>1880.4067100000002</v>
      </c>
      <c r="D6" s="39">
        <f>(5.5*D4)</f>
        <v>206.635</v>
      </c>
      <c r="E6" s="34">
        <f>2*E4</f>
        <v>58</v>
      </c>
      <c r="F6" s="34">
        <f>2.5*F4</f>
        <v>15.649999999999999</v>
      </c>
    </row>
    <row r="7" spans="1:6" ht="15.75">
      <c r="A7" s="34" t="s">
        <v>59</v>
      </c>
      <c r="B7" s="42">
        <f>SUM(C7:F7)</f>
        <v>56.68300000000001</v>
      </c>
      <c r="C7" s="39">
        <f>C4</f>
        <v>56.68300000000001</v>
      </c>
      <c r="D7" s="34"/>
      <c r="E7" s="34"/>
      <c r="F7" s="34"/>
    </row>
    <row r="8" spans="1:6" ht="15.75">
      <c r="A8" s="34" t="s">
        <v>61</v>
      </c>
      <c r="B8" s="42">
        <f>SUM(C8:F8)</f>
        <v>3011.8599999999997</v>
      </c>
      <c r="C8" s="34"/>
      <c r="D8" s="39">
        <f>(19.25*D4)+(3.07*733.25)</f>
        <v>2974.2999999999997</v>
      </c>
      <c r="E8" s="34"/>
      <c r="F8" s="34">
        <f>6*F4</f>
        <v>37.56</v>
      </c>
    </row>
    <row r="9" spans="1:6" ht="15.75">
      <c r="A9" s="34">
        <v>80113</v>
      </c>
      <c r="B9" s="42">
        <f>SUM(C9:F9)</f>
        <v>37.57</v>
      </c>
      <c r="C9" s="34"/>
      <c r="D9" s="34">
        <f>D4</f>
        <v>37.57</v>
      </c>
      <c r="E9" s="34"/>
      <c r="F9" s="34"/>
    </row>
    <row r="10" spans="1:2" ht="15.75">
      <c r="A10" t="s">
        <v>60</v>
      </c>
      <c r="B10" s="41"/>
    </row>
    <row r="11" ht="15.75">
      <c r="B11" s="41">
        <f>SUM(B5:B10)</f>
        <v>5615.27809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UG Radzanów</cp:lastModifiedBy>
  <cp:lastPrinted>2005-10-28T07:10:55Z</cp:lastPrinted>
  <dcterms:created xsi:type="dcterms:W3CDTF">2004-04-02T07:29:35Z</dcterms:created>
  <dcterms:modified xsi:type="dcterms:W3CDTF">2005-11-02T13:28:35Z</dcterms:modified>
  <cp:category/>
  <cp:version/>
  <cp:contentType/>
  <cp:contentStatus/>
</cp:coreProperties>
</file>