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mina Promna\gaz - III przetarg\"/>
    </mc:Choice>
  </mc:AlternateContent>
  <xr:revisionPtr revIDLastSave="0" documentId="13_ncr:1_{CC920F4B-47A1-4385-B376-818C267E1229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miany" sheetId="9" state="hidden" r:id="rId1"/>
    <sheet name="Arkusz1" sheetId="2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24" l="1"/>
  <c r="O9" i="24"/>
  <c r="K9" i="24"/>
  <c r="M9" i="24" s="1"/>
  <c r="S9" i="24" s="1"/>
  <c r="T9" i="24" s="1"/>
  <c r="R9" i="24" l="1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T5" i="24" l="1"/>
  <c r="O8" i="24"/>
  <c r="R8" i="24" s="1"/>
  <c r="S8" i="24" s="1"/>
  <c r="T8" i="24" s="1"/>
  <c r="O6" i="24"/>
  <c r="R6" i="24" s="1"/>
  <c r="S6" i="24" s="1"/>
  <c r="S10" i="24" s="1"/>
  <c r="T6" i="24" l="1"/>
  <c r="T10" i="24" s="1"/>
</calcChain>
</file>

<file path=xl/sharedStrings.xml><?xml version="1.0" encoding="utf-8"?>
<sst xmlns="http://schemas.openxmlformats.org/spreadsheetml/2006/main" count="107" uniqueCount="83">
  <si>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</si>
  <si>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</si>
  <si>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</si>
  <si>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</si>
  <si>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</si>
  <si>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</si>
  <si>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</si>
  <si>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</si>
  <si>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</si>
  <si>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</si>
  <si>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</si>
  <si>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</si>
  <si>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</si>
  <si>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</si>
  <si>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</si>
  <si>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</si>
  <si>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</si>
  <si>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</si>
  <si>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</si>
  <si>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</si>
  <si>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</si>
  <si>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</si>
  <si>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</si>
  <si>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</si>
  <si>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</si>
  <si>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</si>
  <si>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</si>
  <si>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</si>
  <si>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</si>
  <si>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</si>
  <si>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</si>
  <si>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</si>
  <si>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</si>
  <si>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</si>
  <si>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</si>
  <si>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</si>
  <si>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</si>
  <si>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</si>
  <si>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</si>
  <si>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</si>
  <si>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</si>
  <si>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</si>
  <si>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</si>
  <si>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</si>
  <si>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</si>
  <si>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</si>
  <si>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</si>
  <si>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</si>
  <si>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</si>
  <si>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</si>
  <si>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</si>
  <si>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</si>
  <si>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</si>
  <si>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</si>
  <si>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</si>
  <si>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</si>
  <si>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</si>
  <si>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</si>
  <si>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</si>
  <si>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</si>
  <si>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</si>
  <si>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</si>
  <si>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</si>
  <si>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</si>
  <si>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</si>
  <si>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</si>
  <si>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</si>
  <si>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</si>
  <si>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</si>
  <si>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</si>
  <si>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</si>
  <si>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</si>
  <si>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</si>
  <si>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</si>
  <si>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</si>
  <si>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</si>
  <si>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</si>
  <si>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</si>
  <si>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</si>
  <si>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Cena za usługi dystrybucyjne (zł netto)**</t>
  </si>
  <si>
    <t>**Rozliczenia kosztów dystrybucji będą prowadzone zgodnie z taryfą OSD.</t>
  </si>
  <si>
    <t>PSG Sp. z o.o. - Warszawa</t>
  </si>
  <si>
    <t>W-2.1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</si>
</sst>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topLeftCell="C1" zoomScale="85" zoomScaleNormal="85" workbookViewId="0">
      <selection activeCell="O11" sqref="O11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20.5546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79</v>
      </c>
      <c r="O2" s="38"/>
      <c r="P2" s="38"/>
      <c r="Q2" s="38"/>
      <c r="R2" s="39"/>
      <c r="S2" s="18" t="s">
        <v>59</v>
      </c>
      <c r="T2" s="18" t="s">
        <v>60</v>
      </c>
    </row>
    <row r="3" spans="1:20" ht="168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77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78</v>
      </c>
      <c r="B5" s="20">
        <v>4</v>
      </c>
      <c r="C5" s="21" t="s">
        <v>71</v>
      </c>
      <c r="D5" s="22">
        <v>0</v>
      </c>
      <c r="E5" s="22">
        <v>0</v>
      </c>
      <c r="F5" s="22">
        <v>0</v>
      </c>
      <c r="G5" s="22">
        <v>12</v>
      </c>
      <c r="H5" s="22" t="s">
        <v>71</v>
      </c>
      <c r="I5" s="23" t="s">
        <v>81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3.34</v>
      </c>
      <c r="O5" s="25">
        <f>ROUND(IF(C5="nd.",B5*N5*G5,(H5*24*C5*N5)/100),2)</f>
        <v>160.32</v>
      </c>
      <c r="P5" s="33">
        <v>3.9529999999999998</v>
      </c>
      <c r="Q5" s="25">
        <f t="shared" ref="Q5:Q8" si="0">ROUND(P5*F5/100,2)</f>
        <v>0</v>
      </c>
      <c r="R5" s="25">
        <f>O5+Q5</f>
        <v>160.32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82</v>
      </c>
      <c r="B6" s="20">
        <v>1</v>
      </c>
      <c r="C6" s="21" t="s">
        <v>71</v>
      </c>
      <c r="D6" s="22">
        <v>8028</v>
      </c>
      <c r="E6" s="22">
        <v>0</v>
      </c>
      <c r="F6" s="22">
        <v>8028</v>
      </c>
      <c r="G6" s="22">
        <v>12</v>
      </c>
      <c r="H6" s="22" t="s">
        <v>71</v>
      </c>
      <c r="I6" s="23" t="s">
        <v>81</v>
      </c>
      <c r="J6" s="31"/>
      <c r="K6" s="24" t="str">
        <f t="shared" ref="K6:K8" si="1">IF(ROUND(J6,3)=0,"",ROUND(J6,3)+0.362)</f>
        <v/>
      </c>
      <c r="L6" s="32"/>
      <c r="M6" s="25" t="str">
        <f t="shared" ref="M6:M8" si="2">IF(ROUND(J6,3)&gt;0,ROUND(D6*ROUND(J6,3)/100+E6*K6/100+ROUND(L6,2)*G6*B6,2),"")</f>
        <v/>
      </c>
      <c r="N6" s="33">
        <v>10.029999999999999</v>
      </c>
      <c r="O6" s="25">
        <f t="shared" ref="O6:O8" si="3">ROUND(IF(C6="nd.",B6*N6*G6,(H6*24*C6*N6)/100),2)</f>
        <v>120.36</v>
      </c>
      <c r="P6" s="33">
        <v>2.4849999999999999</v>
      </c>
      <c r="Q6" s="25">
        <f t="shared" si="0"/>
        <v>199.5</v>
      </c>
      <c r="R6" s="25">
        <f t="shared" ref="R6:R8" si="4">O6+Q6</f>
        <v>319.86</v>
      </c>
      <c r="S6" s="25" t="str">
        <f t="shared" ref="S6:S8" si="5">IF(J6&gt;0,M6+R6,"")</f>
        <v/>
      </c>
      <c r="T6" s="25" t="str">
        <f t="shared" ref="T6:T8" si="6">IF(J6&gt;0,ROUND(S6*1.23,2),"")</f>
        <v/>
      </c>
    </row>
    <row r="7" spans="1:20" ht="28.8" customHeight="1">
      <c r="A7" s="20" t="s">
        <v>72</v>
      </c>
      <c r="B7" s="20">
        <v>3</v>
      </c>
      <c r="C7" s="21" t="s">
        <v>71</v>
      </c>
      <c r="D7" s="22">
        <v>54090</v>
      </c>
      <c r="E7" s="22">
        <v>0</v>
      </c>
      <c r="F7" s="22">
        <v>54090</v>
      </c>
      <c r="G7" s="22">
        <v>12</v>
      </c>
      <c r="H7" s="22" t="s">
        <v>71</v>
      </c>
      <c r="I7" s="23" t="s">
        <v>81</v>
      </c>
      <c r="J7" s="31"/>
      <c r="K7" s="24" t="str">
        <f t="shared" si="1"/>
        <v/>
      </c>
      <c r="L7" s="32"/>
      <c r="M7" s="25" t="str">
        <f t="shared" si="2"/>
        <v/>
      </c>
      <c r="N7" s="33">
        <v>35.29</v>
      </c>
      <c r="O7" s="25">
        <f t="shared" si="3"/>
        <v>1270.44</v>
      </c>
      <c r="P7" s="33">
        <v>2.1920000000000002</v>
      </c>
      <c r="Q7" s="25">
        <f t="shared" si="0"/>
        <v>1185.6500000000001</v>
      </c>
      <c r="R7" s="25">
        <f t="shared" si="4"/>
        <v>2456.09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73</v>
      </c>
      <c r="B8" s="20">
        <v>3</v>
      </c>
      <c r="C8" s="21" t="s">
        <v>71</v>
      </c>
      <c r="D8" s="22">
        <v>526702</v>
      </c>
      <c r="E8" s="22">
        <v>0</v>
      </c>
      <c r="F8" s="22">
        <v>526702</v>
      </c>
      <c r="G8" s="22">
        <v>12</v>
      </c>
      <c r="H8" s="22" t="s">
        <v>71</v>
      </c>
      <c r="I8" s="23" t="s">
        <v>81</v>
      </c>
      <c r="J8" s="31"/>
      <c r="K8" s="24" t="str">
        <f t="shared" si="1"/>
        <v/>
      </c>
      <c r="L8" s="32"/>
      <c r="M8" s="25" t="str">
        <f t="shared" si="2"/>
        <v/>
      </c>
      <c r="N8" s="33">
        <v>195.87</v>
      </c>
      <c r="O8" s="25">
        <f t="shared" si="3"/>
        <v>7051.32</v>
      </c>
      <c r="P8" s="33">
        <v>2.1640000000000001</v>
      </c>
      <c r="Q8" s="25">
        <f t="shared" si="0"/>
        <v>11397.83</v>
      </c>
      <c r="R8" s="25">
        <f t="shared" si="4"/>
        <v>18449.150000000001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74</v>
      </c>
      <c r="B9" s="20">
        <v>4</v>
      </c>
      <c r="C9" s="21">
        <v>834</v>
      </c>
      <c r="D9" s="22">
        <v>934930</v>
      </c>
      <c r="E9" s="22">
        <v>0</v>
      </c>
      <c r="F9" s="22">
        <v>934930</v>
      </c>
      <c r="G9" s="22">
        <v>12</v>
      </c>
      <c r="H9" s="22">
        <v>365</v>
      </c>
      <c r="I9" s="23" t="s">
        <v>81</v>
      </c>
      <c r="J9" s="31"/>
      <c r="K9" s="24" t="str">
        <f t="shared" ref="K9" si="7">IF(ROUND(J9,3)=0,"",ROUND(J9,3)+0.362)</f>
        <v/>
      </c>
      <c r="L9" s="32"/>
      <c r="M9" s="25" t="str">
        <f t="shared" ref="M9" si="8">IF(ROUND(J9,3)&gt;0,ROUND(D9*ROUND(J9,3)/100+E9*K9/100+ROUND(L9,2)*G9*B9,2),"")</f>
        <v/>
      </c>
      <c r="N9" s="33">
        <v>0.53900000000000003</v>
      </c>
      <c r="O9" s="25">
        <f t="shared" ref="O9" si="9">ROUND(IF(C9="nd.",B9*N9*G9,(H9*24*C9*N9)/100),2)</f>
        <v>39378.480000000003</v>
      </c>
      <c r="P9" s="33">
        <v>1.5389999999999999</v>
      </c>
      <c r="Q9" s="25">
        <f t="shared" ref="Q9" si="10">ROUND(P9*F9/100,2)</f>
        <v>14388.57</v>
      </c>
      <c r="R9" s="25">
        <f t="shared" ref="R9" si="11">O9+Q9</f>
        <v>53767.05</v>
      </c>
      <c r="S9" s="25" t="str">
        <f t="shared" ref="S9" si="12">IF(J9&gt;0,M9+R9,"")</f>
        <v/>
      </c>
      <c r="T9" s="25" t="str">
        <f t="shared" ref="T9" si="13">IF(J9&gt;0,ROUND(S9*1.23,2),"")</f>
        <v/>
      </c>
    </row>
    <row r="10" spans="1:20" ht="31.2" customHeight="1">
      <c r="R10" s="28" t="s">
        <v>75</v>
      </c>
      <c r="S10" s="25" t="str">
        <f>IF(SUM(S5:S9)=0,"",SUM(S5:S9))</f>
        <v/>
      </c>
      <c r="T10" s="25" t="str">
        <f>IF(SUM(T5:T9)=0,"",SUM(T5:T9))</f>
        <v/>
      </c>
    </row>
    <row r="11" spans="1:20" ht="64.2" customHeight="1">
      <c r="A11" s="34" t="s">
        <v>76</v>
      </c>
      <c r="B11" s="35"/>
      <c r="C11" s="35"/>
      <c r="D11" s="35"/>
      <c r="E11" s="35"/>
      <c r="F11" s="35"/>
      <c r="G11" s="35"/>
      <c r="H11" s="35"/>
      <c r="I11" s="36"/>
    </row>
    <row r="12" spans="1:20" ht="15.6">
      <c r="A12" s="34" t="s">
        <v>80</v>
      </c>
      <c r="B12" s="35"/>
      <c r="C12" s="35"/>
      <c r="D12" s="35"/>
      <c r="E12" s="35"/>
      <c r="F12" s="35"/>
      <c r="G12" s="35"/>
      <c r="H12" s="35"/>
      <c r="I12" s="36"/>
    </row>
    <row r="27" spans="10:10">
      <c r="J27" s="27"/>
    </row>
  </sheetData>
  <sheetProtection algorithmName="SHA-512" hashValue="6XCLMQd1DwjBmPDLbix5vxDogOuaKY+hST43AbAGXrms2eZsK82afmNZj95ZxrFZmwCtTFnVyOWNqJ8sRVYeiQ==" saltValue="CyJAfBerYK45NbQNHoeAMQ==" spinCount="100000" sheet="1" objects="1" scenarios="1"/>
  <protectedRanges>
    <protectedRange sqref="L5:L9" name="Rozstęp2"/>
    <protectedRange sqref="J5:J9" name="Rozstęp1"/>
  </protectedRanges>
  <mergeCells count="14">
    <mergeCell ref="A12:I12"/>
    <mergeCell ref="A11:I11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2018-10-23T11:40:00Z</cp:lastPrinted>
  <dcterms:created xsi:type="dcterms:W3CDTF">2010-01-11T11:46:38Z</dcterms:created>
  <dcterms:modified xsi:type="dcterms:W3CDTF">2019-05-24T12:50:57Z</dcterms:modified>
</cp:coreProperties>
</file>