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Dochody Budżetowe" sheetId="1" r:id="rId1"/>
    <sheet name="Wydatki Budżetowe " sheetId="2" r:id="rId2"/>
  </sheets>
  <definedNames>
    <definedName name="Excel_BuiltIn__FilterDatabase_2">'Wydatki Budżetowe '!$B$17:$B$39</definedName>
    <definedName name="_xlnm.Print_Area" localSheetId="0">'Dochody Budżetowe'!$A$1:$E$219</definedName>
    <definedName name="_xlnm.Print_Area" localSheetId="1">'Wydatki Budżetowe '!$A$1:$G$586</definedName>
  </definedNames>
  <calcPr fullCalcOnLoad="1"/>
</workbook>
</file>

<file path=xl/sharedStrings.xml><?xml version="1.0" encoding="utf-8"?>
<sst xmlns="http://schemas.openxmlformats.org/spreadsheetml/2006/main" count="1289" uniqueCount="421">
  <si>
    <t>PLN</t>
  </si>
  <si>
    <t>Dział</t>
  </si>
  <si>
    <t>Nazwa</t>
  </si>
  <si>
    <t>Rozdział</t>
  </si>
  <si>
    <t>§</t>
  </si>
  <si>
    <t>Plan przed zmianą</t>
  </si>
  <si>
    <t>% wykonania</t>
  </si>
  <si>
    <t>różnica w %</t>
  </si>
  <si>
    <t>010</t>
  </si>
  <si>
    <t>ROLNICTWO I ŁOWIECTWO</t>
  </si>
  <si>
    <t>Pozostała działalność</t>
  </si>
  <si>
    <t>01095</t>
  </si>
  <si>
    <t>Wpływy z tytułu odpłatnego nabycia prawa własności oraz prawa użytkowania wieczystego nieruchomości</t>
  </si>
  <si>
    <t>0770</t>
  </si>
  <si>
    <t>Dotacje celowe otrzymane z budżetu państwa na realizację zadań zleconych gminie ustawami</t>
  </si>
  <si>
    <t>2010</t>
  </si>
  <si>
    <t>020</t>
  </si>
  <si>
    <t>LEŚNICTWO</t>
  </si>
  <si>
    <t>02095</t>
  </si>
  <si>
    <t>600</t>
  </si>
  <si>
    <t>TRANSPORT I ŁĄCZNOŚĆ</t>
  </si>
  <si>
    <t>Drogi publiczne i gminne</t>
  </si>
  <si>
    <t>60016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</si>
  <si>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</si>
  <si>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6280</t>
  </si>
  <si>
    <t>Wpływy z tytułu pomocy finansowej udzielonej między jednostkami samorządu terytorialnego na dofinansowanie własnych zadań inwestycyjnych i zakupów inwestycyjnych</t>
  </si>
  <si>
    <t>6300</t>
  </si>
  <si>
    <t>6260</t>
  </si>
  <si>
    <t>700</t>
  </si>
  <si>
    <t>GOSPODARKA MIESZKANIOWA</t>
  </si>
  <si>
    <t>Gospodarka gruntami i nieruchomościami</t>
  </si>
  <si>
    <t>70005</t>
  </si>
  <si>
    <t>Wpływy z opłat za zarząd, użytkowanie i użytkowanie wieczyste nieruchomości</t>
  </si>
  <si>
    <t>0470</t>
  </si>
  <si>
    <t>Dochody z najmu i dzierżawy składników majątkowych Skarbu Państwa, jednostek samorządu terytorialnego lub innych jednostek zaliczanych do sektora finansów publicznych oraz innych umów o podobnym charakterze</t>
  </si>
  <si>
    <t>0750</t>
  </si>
  <si>
    <t>Wpływy z tytułu przekształcenia prawa użytkowania wieczystego przysługującego osobom fizycznym w prawo własności </t>
  </si>
  <si>
    <t>0760</t>
  </si>
  <si>
    <t>Wpływy z usług</t>
  </si>
  <si>
    <t>0830</t>
  </si>
  <si>
    <t>Wpływy ze sprzedaży wyrobów i składników majątkowych</t>
  </si>
  <si>
    <t>0870</t>
  </si>
  <si>
    <t>710</t>
  </si>
  <si>
    <t>DZIAŁALNOŚĆ USŁUGOWA</t>
  </si>
  <si>
    <t>Cmentarze</t>
  </si>
  <si>
    <t>71035</t>
  </si>
  <si>
    <t>750</t>
  </si>
  <si>
    <t>ADMINISTRACJA PUBLICZNA</t>
  </si>
  <si>
    <t>Urzędy Wojewódzkie</t>
  </si>
  <si>
    <t>75011</t>
  </si>
  <si>
    <t>2360</t>
  </si>
  <si>
    <t>Urzędy Gmin</t>
  </si>
  <si>
    <t>75023</t>
  </si>
  <si>
    <t>Wpływy z różnych dochodów</t>
  </si>
  <si>
    <t>0970</t>
  </si>
  <si>
    <t>75095</t>
  </si>
  <si>
    <t>Otrzymane spadki, zapisy i darowizny w postaci pieniężnej</t>
  </si>
  <si>
    <t>0966</t>
  </si>
  <si>
    <t>751</t>
  </si>
  <si>
    <t>URZĘDY NACZELNYCH ORGANÓW WŁADZY PAŃSTWOWEJ, KONTROLI I OCHRONY PRAWA ORAZ SĄDOWNICTWA</t>
  </si>
  <si>
    <t>Urzędy naczelnych organów władzy państwowej, kontroli i ochrony prawa</t>
  </si>
  <si>
    <t>75101</t>
  </si>
  <si>
    <t>Dotacje celowe otrzymane z budżetu państwa na realizację zadań bieżących z zakresu administracji rządowej oraz innych zadań zleconych gminie ustawami</t>
  </si>
  <si>
    <t>Wybory do Parlamentu Europejskiego</t>
  </si>
  <si>
    <t>75113</t>
  </si>
  <si>
    <t>756</t>
  </si>
  <si>
    <t>DOCHODY OD OSÓB PRAWNYCH, OD OSÓB FIZYCZNYCH I OD INNYCH JEDNOSTEK NIEPOSIADAJĄCYCH OSOBOWOŚCI PRAWNEJ ORAZ WYDATKI ZWIĄZANE Z ICH POBOREM</t>
  </si>
  <si>
    <t>Wpływy z podatku dochodowego od osób fizycznych</t>
  </si>
  <si>
    <t>75601</t>
  </si>
  <si>
    <t>Podatek od działalności gospodarczej osób fizycznych opłacany w formie karty podatkowej</t>
  </si>
  <si>
    <t>0350</t>
  </si>
  <si>
    <t>Odsetki od nieterminowych wplat z tytułu podatków i opłat</t>
  </si>
  <si>
    <t>0910</t>
  </si>
  <si>
    <t>Wpływy z podatku rolnego, podatku leśnego, podatku od czynności cywilnoprawnych, podatków i opłat lokalnych od osób prawnych i innych jednostek organizacyjnych</t>
  </si>
  <si>
    <t>75615</t>
  </si>
  <si>
    <t>Podatek od nieruchomości</t>
  </si>
  <si>
    <t>0310</t>
  </si>
  <si>
    <t>Podatek rolny</t>
  </si>
  <si>
    <t>0320</t>
  </si>
  <si>
    <t>Podatek leśny</t>
  </si>
  <si>
    <t>0330</t>
  </si>
  <si>
    <t>Podatek od środków transportowych</t>
  </si>
  <si>
    <t>0340</t>
  </si>
  <si>
    <t>Podatek od czynności cywilno-prawnych</t>
  </si>
  <si>
    <t>0500</t>
  </si>
  <si>
    <t>Wpływy z podatku rolnego, podatku leśnego, podatku od spadków i darowizn, podatku od czynności cywilnoprawnych oraz podatków i opłat lokalnych od osób fizycznych</t>
  </si>
  <si>
    <t>75616</t>
  </si>
  <si>
    <t>Podatek od spadków i darowizn</t>
  </si>
  <si>
    <t>0360</t>
  </si>
  <si>
    <t>Opłata od posiadania psów</t>
  </si>
  <si>
    <t>0370</t>
  </si>
  <si>
    <t>Wpływy z opłaty targowej</t>
  </si>
  <si>
    <t>0430</t>
  </si>
  <si>
    <t>Wpływy z różnych opłat</t>
  </si>
  <si>
    <t>0690</t>
  </si>
  <si>
    <t>Odsetki od nieterminowych wpłat z tytułu podatków i opłat</t>
  </si>
  <si>
    <t>Wpływy z innych opłat stanowiących dochody jednostek samorządu terytorialnego na podstawie ustaw</t>
  </si>
  <si>
    <t>75618</t>
  </si>
  <si>
    <t>Wpływy z opłaty skarbowej</t>
  </si>
  <si>
    <t>0410</t>
  </si>
  <si>
    <t>Wpływy z opłat za zezwolenia na sprzedaż alkoholu</t>
  </si>
  <si>
    <t>0480</t>
  </si>
  <si>
    <t>Wpływy z innych lokalnych opłat pobieranych przez jednostki samorządu terytorialnego na podstawie odrębnych ustaw</t>
  </si>
  <si>
    <t>0490</t>
  </si>
  <si>
    <t>Grzywny, mandaty, i inne kary pieniężne od osób fizycznych</t>
  </si>
  <si>
    <t>0570</t>
  </si>
  <si>
    <t>Udziały gmin w podatkach stanowiących dochód budżetu państwa</t>
  </si>
  <si>
    <t>75621</t>
  </si>
  <si>
    <t>Podatek dochodowy od osób fizycznych</t>
  </si>
  <si>
    <t>0010</t>
  </si>
  <si>
    <t>Podatek dochodowy od osób prawnych</t>
  </si>
  <si>
    <t>0020</t>
  </si>
  <si>
    <t>758</t>
  </si>
  <si>
    <t>RÓŻNE ROZLICZENIA</t>
  </si>
  <si>
    <t>Część oświatowa subwencji ogólnej dla jednostek samorządu terytorialnego</t>
  </si>
  <si>
    <t>75801</t>
  </si>
  <si>
    <t>Subwencje ogólne z budżetu państwa</t>
  </si>
  <si>
    <t>2920</t>
  </si>
  <si>
    <t>Część wyrównawcza subwencji ogólnej dla gmin</t>
  </si>
  <si>
    <t>75807</t>
  </si>
  <si>
    <t>Część równoważąca subwencji ogólnej dla gmin</t>
  </si>
  <si>
    <t>75831</t>
  </si>
  <si>
    <t>Różne rozliczenia finansowe</t>
  </si>
  <si>
    <t>75814</t>
  </si>
  <si>
    <t>Pozostałe odsetki</t>
  </si>
  <si>
    <t>0920</t>
  </si>
  <si>
    <t>801</t>
  </si>
  <si>
    <t>OŚWIATA I WYCHOWANIE</t>
  </si>
  <si>
    <t>Szkoły podstawowe</t>
  </si>
  <si>
    <t>80101</t>
  </si>
  <si>
    <t>Przedszkola</t>
  </si>
  <si>
    <t>80104</t>
  </si>
  <si>
    <t>Gimnazja</t>
  </si>
  <si>
    <t>80110</t>
  </si>
  <si>
    <t>Stołówki szkolne</t>
  </si>
  <si>
    <t>80148</t>
  </si>
  <si>
    <t>80195</t>
  </si>
  <si>
    <t>Dotacje celowe przekazane z budżetu państwa na realizację własnych zadań bieżących gmin</t>
  </si>
  <si>
    <t>2030</t>
  </si>
  <si>
    <t>852</t>
  </si>
  <si>
    <t>POMOC SPOŁECZNA</t>
  </si>
  <si>
    <t>Domy pomocy społecznej</t>
  </si>
  <si>
    <t>85202</t>
  </si>
  <si>
    <t>Świadczenia rodzinne, zaliczka alimentacyjna oraz składki na ubezpieczenia emerytalne i rentowe z ubezpieczenia społecznego</t>
  </si>
  <si>
    <t>85212</t>
  </si>
  <si>
    <t>Dochody j.s.t. związane z realizacją zadań z zakresu administracji rządowej oraz innych zadań zleconych ustawami</t>
  </si>
  <si>
    <t>Dotacje celowe otrzymane z budżetu państwa na inwestycje i zakupy inwestycyjne z zakresu administracji rządowej oraz innych zadań zleconych gminom ustawami</t>
  </si>
  <si>
    <t>6310</t>
  </si>
  <si>
    <t>Składki na ubezpieczenie zdrowotne opłacane za osoby pobierające niektóre świadczenia z pomocy społecznej oraz niektóre świadczenia rodzinne</t>
  </si>
  <si>
    <t>85213</t>
  </si>
  <si>
    <t>Zasiłki i pomoc w naturze oraz składki na ubezpieczenia społeczne</t>
  </si>
  <si>
    <t>85214</t>
  </si>
  <si>
    <t>Dotacje celowe otrzymane z budżetu państwa na realizację własnych zadań bieżących gmin</t>
  </si>
  <si>
    <t>Ośrodki pomocy społecznej</t>
  </si>
  <si>
    <t>85219</t>
  </si>
  <si>
    <t>Dotacje celowe otrzymane z budżetu państwa na realizację zadań bieżących gmin</t>
  </si>
  <si>
    <t>Usługi opiekuńcze i specjalistyczne usługi opiekuńcze</t>
  </si>
  <si>
    <t>85228</t>
  </si>
  <si>
    <t>85295</t>
  </si>
  <si>
    <t>POZOSTAŁE DZIAŁANIA W ZAKRESIE POLITYKI SPOŁECZNEJ</t>
  </si>
  <si>
    <t>85395</t>
  </si>
  <si>
    <t>Dotacje rozwojowe oraz środki na finansowanie Wspólnej Polityki Rolnej</t>
  </si>
  <si>
    <t>2008</t>
  </si>
  <si>
    <t>2009</t>
  </si>
  <si>
    <t>854</t>
  </si>
  <si>
    <t>EDUKACYJNA OPIEKA WYCHOWAWCZA</t>
  </si>
  <si>
    <t>Pomoc materialna dla uczniów</t>
  </si>
  <si>
    <t>85415</t>
  </si>
  <si>
    <t>900</t>
  </si>
  <si>
    <t>GOSPODARKA KOMUNALNA I OCHRONA ŚRODOWISKA</t>
  </si>
  <si>
    <t>Zakłady gospodarki komunalnej</t>
  </si>
  <si>
    <t>90017</t>
  </si>
  <si>
    <t>Wpływy i wydatki związane z gromadzeniem środków z opłat produktowych</t>
  </si>
  <si>
    <t>90020</t>
  </si>
  <si>
    <t>Wpływy z opłaty produktowej</t>
  </si>
  <si>
    <t>0400</t>
  </si>
  <si>
    <t>90095</t>
  </si>
  <si>
    <t>Wpływy z opłaty eksploatacyjnej</t>
  </si>
  <si>
    <t>0460</t>
  </si>
  <si>
    <t>KULTURA FIZYCZNA I SPORT</t>
  </si>
  <si>
    <t>Obiekty sportowe</t>
  </si>
  <si>
    <t>92601</t>
  </si>
  <si>
    <t>Dotacje celowe otrzymane z budżetu państwa na realizację inwestycji i zakupów inwestycyjnych własnych gmin (związków gmin)</t>
  </si>
  <si>
    <t>6330</t>
  </si>
  <si>
    <t>OGÓŁEM</t>
  </si>
  <si>
    <t>DZIAŁ</t>
  </si>
  <si>
    <t xml:space="preserve">Wykonanie na 31.08.2008 r. </t>
  </si>
  <si>
    <t xml:space="preserve">do wykonania </t>
  </si>
  <si>
    <t>Różnica</t>
  </si>
  <si>
    <t>Izby rolnicze</t>
  </si>
  <si>
    <t>01030</t>
  </si>
  <si>
    <t>Wpłaty gmin na rzecz izb rolniczych w wysokości 2% uzyskanych wpływów z podatku rolnego</t>
  </si>
  <si>
    <t>2850</t>
  </si>
  <si>
    <t>Zakup materiałów i wyposażenia</t>
  </si>
  <si>
    <t>4210</t>
  </si>
  <si>
    <t>Różne opłaty i składki</t>
  </si>
  <si>
    <t>4430</t>
  </si>
  <si>
    <t>Zakup materiałów papierniczych do sprzętu drukarskiego i urządzeń kserograficznych</t>
  </si>
  <si>
    <t>4740</t>
  </si>
  <si>
    <t>Zakup akcesoriów komputerowych w tym programów i licencji</t>
  </si>
  <si>
    <t>4750</t>
  </si>
  <si>
    <t>Drogi publiczne powiatowe</t>
  </si>
  <si>
    <t>60014</t>
  </si>
  <si>
    <t>Dotacja celowa na pomoc finansową udzielaną między jednostkami samorządu terytorialnego na dofinansowanie własnych zadań bieżących</t>
  </si>
  <si>
    <t>2710</t>
  </si>
  <si>
    <t>Dotacja celowa na pomoc finansową udzielaną między jednostkami samorządu terytorialnego na dofinansowanie własnych zadań inwestycyjnych i zakupów inwestycyjnych</t>
  </si>
  <si>
    <t>Drogi publiczne gminne</t>
  </si>
  <si>
    <t>Zakup usług remontowych</t>
  </si>
  <si>
    <t>4270</t>
  </si>
  <si>
    <t>Zakup usług pozostałych</t>
  </si>
  <si>
    <t>4300</t>
  </si>
  <si>
    <t>Wydatki inwestycyjne jednostek budżetowych</t>
  </si>
  <si>
    <t>6050</t>
  </si>
  <si>
    <t>Różne jednostki obsługi gospodarki mieszkaniowej i komunalnej</t>
  </si>
  <si>
    <t>70004</t>
  </si>
  <si>
    <t>Odsetki od nieterminowych wpłat z tytułu pozostałych podatków i opłat</t>
  </si>
  <si>
    <t>4570</t>
  </si>
  <si>
    <t>Kary i odszkodowania wypłacane na rzecz osób prawnych i innych jednostek organizacyjnych</t>
  </si>
  <si>
    <t>4600</t>
  </si>
  <si>
    <t>Podatek od towarów i usług VAT</t>
  </si>
  <si>
    <t>4530</t>
  </si>
  <si>
    <t>Plany zagospodarowania przestrzennego</t>
  </si>
  <si>
    <t>71004</t>
  </si>
  <si>
    <t>Opracowania geodezyjne i kartograficzne</t>
  </si>
  <si>
    <t>71014</t>
  </si>
  <si>
    <t>Zakup usług obejmujacych wykonanie ekspertyz, analiz i opinii</t>
  </si>
  <si>
    <t>4390</t>
  </si>
  <si>
    <t>71095</t>
  </si>
  <si>
    <t>Dotacje celowe przekazane gminie na zadania bieżące realizowane na podstawie porozumień (umów) między jednostkami samorządu terytorialnego</t>
  </si>
  <si>
    <t>2310</t>
  </si>
  <si>
    <t>Wydatki osobowe niezaliczane do wynagrodzeń</t>
  </si>
  <si>
    <t>3020</t>
  </si>
  <si>
    <t>Wynagrodzenia osobowe pracowników</t>
  </si>
  <si>
    <t>4010</t>
  </si>
  <si>
    <t>Dodatkowe wynagrodzenia roczne</t>
  </si>
  <si>
    <t>4040</t>
  </si>
  <si>
    <t>Składki na ubezpieczenia społeczne</t>
  </si>
  <si>
    <t>4110</t>
  </si>
  <si>
    <t>Składki na Fundusz Pracy</t>
  </si>
  <si>
    <t>4120</t>
  </si>
  <si>
    <t>Wynagrodzenia bezosobowe</t>
  </si>
  <si>
    <t>4170</t>
  </si>
  <si>
    <t>Zakup usług zdrowotnych</t>
  </si>
  <si>
    <t>4280</t>
  </si>
  <si>
    <t>Opłaty z tytułu zakupu usług telekomunikacyjnych telefonii komórkowej</t>
  </si>
  <si>
    <t>4360</t>
  </si>
  <si>
    <t>Opłaty z tytułu zakupu usług telekomunikacyjnych telefonii stacjonarnej</t>
  </si>
  <si>
    <t>4370</t>
  </si>
  <si>
    <t>Podróże służbowe i krajowe</t>
  </si>
  <si>
    <t>4410</t>
  </si>
  <si>
    <t>Odpisy na zakładowy fundusz świadczeń socjalnych</t>
  </si>
  <si>
    <t>4440</t>
  </si>
  <si>
    <t>Szkolenia pracowników niebędących członkami korpusu służby cywilnej</t>
  </si>
  <si>
    <t>4700</t>
  </si>
  <si>
    <t>Starostwa powiatowe</t>
  </si>
  <si>
    <t>75020</t>
  </si>
  <si>
    <t>Rady gmin</t>
  </si>
  <si>
    <t>75022</t>
  </si>
  <si>
    <t>Różne wydatki na rzecz osób fizycznych</t>
  </si>
  <si>
    <t>3030</t>
  </si>
  <si>
    <t>Podróże służbowe krajowe</t>
  </si>
  <si>
    <t>Podróże służbowe zagraniczne</t>
  </si>
  <si>
    <t>4420</t>
  </si>
  <si>
    <t>Wpłaty na PFRON</t>
  </si>
  <si>
    <t>4140</t>
  </si>
  <si>
    <t>Zakup energii</t>
  </si>
  <si>
    <t>4260</t>
  </si>
  <si>
    <t>Zakup usług dostępu do sieci Internet</t>
  </si>
  <si>
    <t>4350</t>
  </si>
  <si>
    <t>Wydatki na zakupy inwestycyjne jednostek budżetowych</t>
  </si>
  <si>
    <t>6060</t>
  </si>
  <si>
    <t>Komisje poborowe</t>
  </si>
  <si>
    <t>75045</t>
  </si>
  <si>
    <t>4176</t>
  </si>
  <si>
    <t>4306</t>
  </si>
  <si>
    <t>4216</t>
  </si>
  <si>
    <t>4416</t>
  </si>
  <si>
    <t>754</t>
  </si>
  <si>
    <t>BEZPIECZEŃSTWO PUBLICZNE I OCHRONA PRZECIWPOŻAROWA</t>
  </si>
  <si>
    <t>Jednostki terenowe Policji</t>
  </si>
  <si>
    <t>75403</t>
  </si>
  <si>
    <t>Wpłaty jednostek na fundusz celowy na finansowanie lub dofinansowanie zadań inwestycyjnych</t>
  </si>
  <si>
    <t>6170</t>
  </si>
  <si>
    <t>Komendy Wojewódzkie Policji</t>
  </si>
  <si>
    <t>75404</t>
  </si>
  <si>
    <t>Ochotnicze Straże Pożarne</t>
  </si>
  <si>
    <t>75412</t>
  </si>
  <si>
    <t>Straż Miejska</t>
  </si>
  <si>
    <t>75416</t>
  </si>
  <si>
    <t>Pobór podatków, opłat i niepodatkowych należności budżetowych</t>
  </si>
  <si>
    <t>75647</t>
  </si>
  <si>
    <t>Wynagrodzenia agencyjno-prowizyjne</t>
  </si>
  <si>
    <t>4100</t>
  </si>
  <si>
    <t>757</t>
  </si>
  <si>
    <t>OBSŁUGA DŁUGU PUBLICZNEGO</t>
  </si>
  <si>
    <t>Obsługa papierów wartościowych, kredytów i pożyczek samorządu terytorialnego</t>
  </si>
  <si>
    <t>75702</t>
  </si>
  <si>
    <t>Odsetki od pożyczek i kredytów</t>
  </si>
  <si>
    <t>8070</t>
  </si>
  <si>
    <t>Rezerwy ogólne i celowe</t>
  </si>
  <si>
    <t>75818</t>
  </si>
  <si>
    <t>Rezerwy</t>
  </si>
  <si>
    <t>4810</t>
  </si>
  <si>
    <t>Rezerwy na inwestycje i zakupy inwestycyjne</t>
  </si>
  <si>
    <t>6800</t>
  </si>
  <si>
    <t>Zakup pomocy naukowych, dydaktycznych i książek</t>
  </si>
  <si>
    <t>4240</t>
  </si>
  <si>
    <t>Szkolenia pracowników niebędąccych członkami korpusu służby cywilnej</t>
  </si>
  <si>
    <t>Oddziały przedszkolne w szkołach podstawowych</t>
  </si>
  <si>
    <t>80103</t>
  </si>
  <si>
    <t>Składki na ubezpieczenie społeczne</t>
  </si>
  <si>
    <t>Odpisy na Zakładowy Fundusz Świadczeń Socjalnych</t>
  </si>
  <si>
    <t>Nagrody i wydatki niezaliczane do wynagrodzeń</t>
  </si>
  <si>
    <t>Zakup środków żywności</t>
  </si>
  <si>
    <t>4220</t>
  </si>
  <si>
    <t>Dowożenie uczniów do szkół</t>
  </si>
  <si>
    <t>80113</t>
  </si>
  <si>
    <t>Zespoły ekonomiczno-administracyjne szkół</t>
  </si>
  <si>
    <t>80114</t>
  </si>
  <si>
    <t>Dokształcanie i doskonalenie nauczycieli</t>
  </si>
  <si>
    <t>80146</t>
  </si>
  <si>
    <t>Inne formy pomocy dla uczniów</t>
  </si>
  <si>
    <t>3260</t>
  </si>
  <si>
    <t>4309</t>
  </si>
  <si>
    <t>851</t>
  </si>
  <si>
    <t>OCHRONA ZDROWIA</t>
  </si>
  <si>
    <t>Szpitale ogólne</t>
  </si>
  <si>
    <t>85111</t>
  </si>
  <si>
    <t>Zwalczanie narkomanii</t>
  </si>
  <si>
    <t>85153</t>
  </si>
  <si>
    <t>Przeciwdziałanie Alkoholizmowi</t>
  </si>
  <si>
    <t>85154</t>
  </si>
  <si>
    <t>85195</t>
  </si>
  <si>
    <t>Zakup usług przez jednostki samorządu terytorialnego od innych jednostek samorządu terytorialnego</t>
  </si>
  <si>
    <t>4330</t>
  </si>
  <si>
    <t>Świadczenia społeczne</t>
  </si>
  <si>
    <t>3110</t>
  </si>
  <si>
    <t>Składki na ubezpieczenia zdrowotne opłacane za osoby pobierające niektóre świadczenia z pomocy społecznej oraz niektóre świadczenia rodzinne</t>
  </si>
  <si>
    <t>Składki na ubezpieczenia zdrowotne</t>
  </si>
  <si>
    <t>4130</t>
  </si>
  <si>
    <t>Zasiłki i pomoc w naturze oraz składki na ubezpieczenia emerytalne i rentowe</t>
  </si>
  <si>
    <t>Dodatki mieszkaniowe</t>
  </si>
  <si>
    <t>85215</t>
  </si>
  <si>
    <t>Powiatowe centra pomocy rodzinie</t>
  </si>
  <si>
    <t>85218</t>
  </si>
  <si>
    <t>4018</t>
  </si>
  <si>
    <t>4019</t>
  </si>
  <si>
    <t>4118</t>
  </si>
  <si>
    <t>4119</t>
  </si>
  <si>
    <t>4128</t>
  </si>
  <si>
    <t>4129</t>
  </si>
  <si>
    <t>4178</t>
  </si>
  <si>
    <t>4179</t>
  </si>
  <si>
    <t>4218</t>
  </si>
  <si>
    <t>4219</t>
  </si>
  <si>
    <t>4288</t>
  </si>
  <si>
    <t>4289</t>
  </si>
  <si>
    <t>4308</t>
  </si>
  <si>
    <t>4748</t>
  </si>
  <si>
    <t>4749</t>
  </si>
  <si>
    <t>4758</t>
  </si>
  <si>
    <t>4759</t>
  </si>
  <si>
    <t>3119</t>
  </si>
  <si>
    <t>Świetlice szkolne</t>
  </si>
  <si>
    <t>85401</t>
  </si>
  <si>
    <t>Szkolne schroniska młodzieżowe</t>
  </si>
  <si>
    <t>85417</t>
  </si>
  <si>
    <t>85446</t>
  </si>
  <si>
    <t>Oczyszczanie miast i wsi</t>
  </si>
  <si>
    <t>90003</t>
  </si>
  <si>
    <t>Schroniska dla zwierząt</t>
  </si>
  <si>
    <t>90013</t>
  </si>
  <si>
    <t>Oświetlenie ulic, placów i dróg</t>
  </si>
  <si>
    <t>90015</t>
  </si>
  <si>
    <t>4480</t>
  </si>
  <si>
    <t>Opłaty na rzecz budżetu państwa</t>
  </si>
  <si>
    <t>4510</t>
  </si>
  <si>
    <t>Opłaty na rzecz budżetów jednostek samorządu terytorialnego</t>
  </si>
  <si>
    <t>4520</t>
  </si>
  <si>
    <t>Podatek od towarów i usług (VAT)</t>
  </si>
  <si>
    <t>Wpływy i wydatki związane z gromadzeniem środków z opłat i kar za korzystanie ze środowiska</t>
  </si>
  <si>
    <t>90019</t>
  </si>
  <si>
    <t>Zakup usług obejmujących wykonanie ekspertyz, analiz i opinii</t>
  </si>
  <si>
    <t>4580</t>
  </si>
  <si>
    <t>921</t>
  </si>
  <si>
    <t>KULTURA I OCHRONA DZIEDZICTWA NARODOWEGO</t>
  </si>
  <si>
    <t>Domy i ośrodki kultury, świetlice i kluby</t>
  </si>
  <si>
    <t>92109</t>
  </si>
  <si>
    <t>6220</t>
  </si>
  <si>
    <t>Dotacja podmiotowa z budżetu dla samorządowej instytucji kultury</t>
  </si>
  <si>
    <t>2480</t>
  </si>
  <si>
    <t>Ochrona zabytków i opieka nad zabytkami</t>
  </si>
  <si>
    <t>92120</t>
  </si>
  <si>
    <t xml:space="preserve">Dotacje celowe z budżetu na finansowanie lub dofinansowanie prac remontowych i konserwatorskich obiektów zabytkowych przekazane jednostkom niezaliczanym do sektora finansów publicznych </t>
  </si>
  <si>
    <t>2720</t>
  </si>
  <si>
    <t>926</t>
  </si>
  <si>
    <t>92695</t>
  </si>
  <si>
    <t>Dotacja celowa z budżetu na finansowanie lub dofinansowanie zadań zleconych do realizacji stowarzyszeniom</t>
  </si>
  <si>
    <t>2820</t>
  </si>
  <si>
    <t>Dotacja celowa z budżetu na finansowanie lub dofinansowanie zadań zleconych do realizacji pozostałym jednostkom niezaliczanych do sektora finansów publicznych</t>
  </si>
  <si>
    <t>2830</t>
  </si>
  <si>
    <t>INWESTYCJE</t>
  </si>
  <si>
    <t>Rózne jednostki obsługi gospodarki mieszkaniowej</t>
  </si>
  <si>
    <t>4356</t>
  </si>
  <si>
    <t>Zakup usług dostępu do sieci internet</t>
  </si>
  <si>
    <t>0960</t>
  </si>
  <si>
    <t>Dotacje celowe otrzymane z budżetu państwa na realizację własnych zadań bieżących gmin (związków gmin)</t>
  </si>
  <si>
    <t>85216</t>
  </si>
  <si>
    <t>Zasiłki stałe</t>
  </si>
  <si>
    <t>Plan projekt 2010</t>
  </si>
  <si>
    <t xml:space="preserve">DOCHODY BUDŻETU MIASTA I GMINY OKONEK NA 2010 ROK </t>
  </si>
  <si>
    <t>WYDATKI BUDŻETU MIASTA I GMINY OKONEK W 2010 ROKU</t>
  </si>
  <si>
    <t>Dotacje celowe z budżetu na finansowanie lub dofinansowanie kosztów realizacji inwestycji i zakupów inwestycyjnych innych jednostek sektora finansów publicznych</t>
  </si>
  <si>
    <t>Podatek od czynności cywilnoprawnych</t>
  </si>
  <si>
    <t>Załącznik nr 1</t>
  </si>
  <si>
    <t>Rady Miejskiej w Okonku</t>
  </si>
  <si>
    <t>do uchwały nr L/275/2009</t>
  </si>
  <si>
    <t>z dnia 29 grudnia 2009 roku</t>
  </si>
  <si>
    <t>Załącznik nr 2</t>
  </si>
  <si>
    <t>8110</t>
  </si>
  <si>
    <t>Odsetki od samorządowych papierów wartościowych lub zaciągniętych przez jednostkę samorządu terytorialnego kredytu i pożyczek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</si>
</sst>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0.00_ ;[Red]\-0.00\ "/>
    <numFmt numFmtId="166" formatCode="#,##0.00_ ;[Red]\-#,##0.00\ "/>
    <numFmt numFmtId="167" formatCode="#,##0_ ;\-#,##0\ "/>
    <numFmt numFmtId="168" formatCode="#,##0.0"/>
    <numFmt numFmtId="169" formatCode="0.0"/>
    <numFmt numFmtId="170" formatCode="0.000"/>
    <numFmt numFmtId="171" formatCode="#,##0.0000"/>
  </numFmts>
  <fonts count="3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2"/>
      <color indexed="48"/>
      <name val="Times New Roman"/>
      <family val="1"/>
    </font>
    <font>
      <b/>
      <sz val="12"/>
      <color indexed="46"/>
      <name val="Times New Roman"/>
      <family val="1"/>
    </font>
    <font>
      <b/>
      <i/>
      <sz val="12"/>
      <color indexed="46"/>
      <name val="Times New Roman"/>
      <family val="1"/>
    </font>
    <font>
      <sz val="12"/>
      <color indexed="46"/>
      <name val="Times New Roman"/>
      <family val="1"/>
    </font>
    <font>
      <b/>
      <sz val="12"/>
      <color indexed="25"/>
      <name val="Times New Roman"/>
      <family val="1"/>
    </font>
    <font>
      <b/>
      <i/>
      <sz val="12"/>
      <color indexed="25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12"/>
      <color indexed="4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3" fontId="18" fillId="0" borderId="0" xfId="0" applyNumberFormat="1" applyFont="1" applyFill="1" applyAlignment="1">
      <alignment horizontal="right" vertical="center"/>
    </xf>
    <xf numFmtId="4" fontId="18" fillId="0" borderId="0" xfId="0" applyNumberFormat="1" applyFont="1" applyFill="1" applyAlignment="1">
      <alignment horizontal="right" vertical="center"/>
    </xf>
    <xf numFmtId="0" fontId="18" fillId="0" borderId="0" xfId="0" applyFont="1" applyFill="1" applyBorder="1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166" fontId="21" fillId="0" borderId="0" xfId="0" applyNumberFormat="1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49" fontId="19" fillId="0" borderId="10" xfId="0" applyNumberFormat="1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right" vertical="center"/>
    </xf>
    <xf numFmtId="4" fontId="20" fillId="0" borderId="10" xfId="0" applyNumberFormat="1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/>
    </xf>
    <xf numFmtId="49" fontId="20" fillId="0" borderId="11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 horizontal="right" vertical="center"/>
    </xf>
    <xf numFmtId="4" fontId="19" fillId="0" borderId="10" xfId="0" applyNumberFormat="1" applyFont="1" applyFill="1" applyBorder="1" applyAlignment="1">
      <alignment horizontal="right" vertical="center"/>
    </xf>
    <xf numFmtId="0" fontId="24" fillId="0" borderId="10" xfId="0" applyFont="1" applyFill="1" applyBorder="1" applyAlignment="1">
      <alignment/>
    </xf>
    <xf numFmtId="3" fontId="27" fillId="0" borderId="1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left" vertical="center" wrapText="1"/>
    </xf>
    <xf numFmtId="3" fontId="18" fillId="0" borderId="10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19" fillId="0" borderId="13" xfId="0" applyFont="1" applyFill="1" applyBorder="1" applyAlignment="1">
      <alignment wrapText="1"/>
    </xf>
    <xf numFmtId="49" fontId="19" fillId="0" borderId="13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3" fontId="19" fillId="0" borderId="13" xfId="0" applyNumberFormat="1" applyFont="1" applyFill="1" applyBorder="1" applyAlignment="1">
      <alignment horizontal="right" vertical="center"/>
    </xf>
    <xf numFmtId="0" fontId="18" fillId="0" borderId="14" xfId="0" applyFont="1" applyFill="1" applyBorder="1" applyAlignment="1">
      <alignment/>
    </xf>
    <xf numFmtId="0" fontId="18" fillId="0" borderId="15" xfId="0" applyFont="1" applyFill="1" applyBorder="1" applyAlignment="1">
      <alignment horizontal="left" vertical="center" wrapText="1"/>
    </xf>
    <xf numFmtId="49" fontId="19" fillId="0" borderId="15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right" vertical="center"/>
    </xf>
    <xf numFmtId="0" fontId="18" fillId="0" borderId="16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49" fontId="19" fillId="0" borderId="17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/>
    </xf>
    <xf numFmtId="49" fontId="20" fillId="0" borderId="18" xfId="0" applyNumberFormat="1" applyFont="1" applyFill="1" applyBorder="1" applyAlignment="1">
      <alignment horizontal="center"/>
    </xf>
    <xf numFmtId="0" fontId="20" fillId="0" borderId="18" xfId="0" applyFont="1" applyFill="1" applyBorder="1" applyAlignment="1">
      <alignment wrapText="1"/>
    </xf>
    <xf numFmtId="49" fontId="19" fillId="0" borderId="18" xfId="0" applyNumberFormat="1" applyFont="1" applyFill="1" applyBorder="1" applyAlignment="1">
      <alignment horizontal="center" vertical="center"/>
    </xf>
    <xf numFmtId="49" fontId="18" fillId="0" borderId="18" xfId="0" applyNumberFormat="1" applyFont="1" applyFill="1" applyBorder="1" applyAlignment="1">
      <alignment horizontal="center" vertical="center"/>
    </xf>
    <xf numFmtId="3" fontId="20" fillId="0" borderId="18" xfId="0" applyNumberFormat="1" applyFont="1" applyFill="1" applyBorder="1" applyAlignment="1">
      <alignment horizontal="right" vertical="center"/>
    </xf>
    <xf numFmtId="0" fontId="18" fillId="0" borderId="19" xfId="0" applyFont="1" applyFill="1" applyBorder="1" applyAlignment="1">
      <alignment/>
    </xf>
    <xf numFmtId="0" fontId="20" fillId="0" borderId="12" xfId="0" applyFont="1" applyFill="1" applyBorder="1" applyAlignment="1">
      <alignment wrapText="1"/>
    </xf>
    <xf numFmtId="49" fontId="19" fillId="0" borderId="12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3" fontId="20" fillId="0" borderId="12" xfId="0" applyNumberFormat="1" applyFont="1" applyFill="1" applyBorder="1" applyAlignment="1">
      <alignment horizontal="right" vertical="center"/>
    </xf>
    <xf numFmtId="4" fontId="20" fillId="0" borderId="12" xfId="0" applyNumberFormat="1" applyFont="1" applyFill="1" applyBorder="1" applyAlignment="1">
      <alignment horizontal="right" vertical="center"/>
    </xf>
    <xf numFmtId="4" fontId="18" fillId="0" borderId="12" xfId="0" applyNumberFormat="1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wrapText="1"/>
    </xf>
    <xf numFmtId="3" fontId="19" fillId="0" borderId="12" xfId="0" applyNumberFormat="1" applyFont="1" applyFill="1" applyBorder="1" applyAlignment="1">
      <alignment horizontal="right" vertical="center"/>
    </xf>
    <xf numFmtId="4" fontId="19" fillId="0" borderId="12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left" vertical="center" wrapText="1"/>
    </xf>
    <xf numFmtId="3" fontId="18" fillId="0" borderId="12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left" vertical="center" wrapText="1"/>
    </xf>
    <xf numFmtId="3" fontId="18" fillId="0" borderId="13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>
      <alignment/>
    </xf>
    <xf numFmtId="0" fontId="19" fillId="0" borderId="11" xfId="0" applyFont="1" applyFill="1" applyBorder="1" applyAlignment="1">
      <alignment wrapText="1"/>
    </xf>
    <xf numFmtId="49" fontId="19" fillId="0" borderId="11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right" vertical="center"/>
    </xf>
    <xf numFmtId="0" fontId="18" fillId="0" borderId="20" xfId="0" applyFont="1" applyFill="1" applyBorder="1" applyAlignment="1">
      <alignment/>
    </xf>
    <xf numFmtId="0" fontId="19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4" fontId="18" fillId="0" borderId="0" xfId="0" applyNumberFormat="1" applyFont="1" applyFill="1" applyAlignment="1">
      <alignment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right" vertical="center" wrapText="1"/>
    </xf>
    <xf numFmtId="4" fontId="20" fillId="0" borderId="0" xfId="0" applyNumberFormat="1" applyFont="1" applyFill="1" applyAlignment="1">
      <alignment horizontal="right" vertical="center"/>
    </xf>
    <xf numFmtId="3" fontId="20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/>
    </xf>
    <xf numFmtId="4" fontId="20" fillId="0" borderId="0" xfId="0" applyNumberFormat="1" applyFont="1" applyFill="1" applyAlignment="1">
      <alignment/>
    </xf>
    <xf numFmtId="4" fontId="28" fillId="0" borderId="0" xfId="0" applyNumberFormat="1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166" fontId="18" fillId="0" borderId="0" xfId="0" applyNumberFormat="1" applyFont="1" applyFill="1" applyAlignment="1">
      <alignment/>
    </xf>
    <xf numFmtId="166" fontId="20" fillId="0" borderId="0" xfId="0" applyNumberFormat="1" applyFont="1" applyFill="1" applyAlignment="1">
      <alignment/>
    </xf>
    <xf numFmtId="4" fontId="20" fillId="0" borderId="0" xfId="0" applyNumberFormat="1" applyFont="1" applyFill="1" applyAlignment="1">
      <alignment horizontal="center" vertical="center"/>
    </xf>
    <xf numFmtId="166" fontId="19" fillId="0" borderId="0" xfId="0" applyNumberFormat="1" applyFont="1" applyFill="1" applyAlignment="1">
      <alignment horizontal="center"/>
    </xf>
    <xf numFmtId="4" fontId="18" fillId="0" borderId="0" xfId="0" applyNumberFormat="1" applyFont="1" applyFill="1" applyAlignment="1">
      <alignment horizontal="center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166" fontId="22" fillId="0" borderId="0" xfId="0" applyNumberFormat="1" applyFont="1" applyFill="1" applyAlignment="1">
      <alignment/>
    </xf>
    <xf numFmtId="49" fontId="20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4" fontId="30" fillId="0" borderId="10" xfId="0" applyNumberFormat="1" applyFont="1" applyFill="1" applyBorder="1" applyAlignment="1">
      <alignment horizontal="right" vertical="center"/>
    </xf>
    <xf numFmtId="3" fontId="30" fillId="0" borderId="10" xfId="0" applyNumberFormat="1" applyFont="1" applyFill="1" applyBorder="1" applyAlignment="1">
      <alignment horizontal="right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/>
    </xf>
    <xf numFmtId="49" fontId="20" fillId="0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166" fontId="31" fillId="0" borderId="0" xfId="0" applyNumberFormat="1" applyFont="1" applyFill="1" applyAlignment="1">
      <alignment/>
    </xf>
    <xf numFmtId="166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8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3" fontId="18" fillId="0" borderId="22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18" fillId="0" borderId="0" xfId="0" applyFont="1" applyAlignment="1">
      <alignment wrapText="1"/>
    </xf>
    <xf numFmtId="0" fontId="18" fillId="0" borderId="21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 wrapText="1"/>
    </xf>
    <xf numFmtId="0" fontId="19" fillId="0" borderId="0" xfId="0" applyFont="1" applyFill="1" applyAlignment="1">
      <alignment horizontal="right" vertical="center"/>
    </xf>
    <xf numFmtId="49" fontId="30" fillId="0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4" fontId="18" fillId="0" borderId="16" xfId="0" applyNumberFormat="1" applyFont="1" applyFill="1" applyBorder="1" applyAlignment="1">
      <alignment/>
    </xf>
    <xf numFmtId="4" fontId="18" fillId="0" borderId="19" xfId="0" applyNumberFormat="1" applyFont="1" applyFill="1" applyBorder="1" applyAlignment="1">
      <alignment/>
    </xf>
    <xf numFmtId="4" fontId="18" fillId="0" borderId="20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2"/>
  <sheetViews>
    <sheetView view="pageBreakPreview" zoomScaleSheetLayoutView="100" workbookViewId="0" topLeftCell="A73">
      <selection activeCell="B141" sqref="B141"/>
    </sheetView>
  </sheetViews>
  <sheetFormatPr defaultColWidth="9.140625" defaultRowHeight="12.75"/>
  <cols>
    <col min="1" max="1" width="6.421875" style="1" customWidth="1"/>
    <col min="2" max="2" width="33.140625" style="1" customWidth="1"/>
    <col min="3" max="3" width="9.00390625" style="2" bestFit="1" customWidth="1"/>
    <col min="4" max="4" width="7.7109375" style="2" customWidth="1"/>
    <col min="5" max="5" width="14.00390625" style="3" customWidth="1"/>
    <col min="6" max="6" width="9.28125" style="82" bestFit="1" customWidth="1"/>
    <col min="7" max="16384" width="9.140625" style="1" customWidth="1"/>
  </cols>
  <sheetData>
    <row r="1" ht="15.75">
      <c r="E1" s="136" t="s">
        <v>414</v>
      </c>
    </row>
    <row r="2" spans="4:5" ht="15.75">
      <c r="D2" s="4"/>
      <c r="E2" s="137" t="s">
        <v>416</v>
      </c>
    </row>
    <row r="3" ht="15.75">
      <c r="E3" s="136" t="s">
        <v>415</v>
      </c>
    </row>
    <row r="4" ht="15.75">
      <c r="E4" s="136" t="s">
        <v>417</v>
      </c>
    </row>
    <row r="9" spans="1:5" ht="15" customHeight="1">
      <c r="A9" s="138" t="s">
        <v>410</v>
      </c>
      <c r="B9" s="138"/>
      <c r="C9" s="138"/>
      <c r="D9" s="138"/>
      <c r="E9" s="138"/>
    </row>
    <row r="10" spans="1:5" ht="15.75">
      <c r="A10" s="7"/>
      <c r="B10" s="7"/>
      <c r="C10" s="8"/>
      <c r="D10" s="8"/>
      <c r="E10" s="8"/>
    </row>
    <row r="11" ht="25.5" customHeight="1"/>
    <row r="12" spans="1:6" s="13" customFormat="1" ht="31.5">
      <c r="A12" s="9" t="s">
        <v>1</v>
      </c>
      <c r="B12" s="9" t="s">
        <v>2</v>
      </c>
      <c r="C12" s="9" t="s">
        <v>3</v>
      </c>
      <c r="D12" s="9" t="s">
        <v>4</v>
      </c>
      <c r="E12" s="10" t="s">
        <v>409</v>
      </c>
      <c r="F12" s="100"/>
    </row>
    <row r="13" spans="1:6" s="13" customFormat="1" ht="15.75">
      <c r="A13" s="14">
        <v>1</v>
      </c>
      <c r="B13" s="14">
        <v>2</v>
      </c>
      <c r="C13" s="15">
        <v>3</v>
      </c>
      <c r="D13" s="15">
        <v>4</v>
      </c>
      <c r="E13" s="15">
        <v>5</v>
      </c>
      <c r="F13" s="100"/>
    </row>
    <row r="14" spans="1:5" ht="15.75">
      <c r="A14" s="18" t="s">
        <v>8</v>
      </c>
      <c r="B14" s="19" t="s">
        <v>9</v>
      </c>
      <c r="C14" s="20"/>
      <c r="D14" s="17"/>
      <c r="E14" s="21">
        <f>E16</f>
        <v>55000</v>
      </c>
    </row>
    <row r="15" spans="1:5" ht="15.75" hidden="1">
      <c r="A15" s="24"/>
      <c r="B15" s="25"/>
      <c r="C15" s="26"/>
      <c r="D15" s="27"/>
      <c r="E15" s="28">
        <f>-E14</f>
        <v>-55000</v>
      </c>
    </row>
    <row r="16" spans="1:5" ht="15.75">
      <c r="A16" s="29"/>
      <c r="B16" s="30" t="s">
        <v>10</v>
      </c>
      <c r="C16" s="20" t="s">
        <v>11</v>
      </c>
      <c r="D16" s="17"/>
      <c r="E16" s="31">
        <f>SUM(E18:E19)</f>
        <v>55000</v>
      </c>
    </row>
    <row r="17" spans="1:5" ht="15.75" hidden="1">
      <c r="A17" s="29"/>
      <c r="B17" s="33"/>
      <c r="C17" s="26"/>
      <c r="D17" s="27"/>
      <c r="E17" s="34">
        <f>-E16</f>
        <v>-55000</v>
      </c>
    </row>
    <row r="18" spans="1:5" ht="63">
      <c r="A18" s="29"/>
      <c r="B18" s="35" t="s">
        <v>12</v>
      </c>
      <c r="C18" s="20"/>
      <c r="D18" s="17" t="s">
        <v>13</v>
      </c>
      <c r="E18" s="36">
        <v>55000</v>
      </c>
    </row>
    <row r="19" spans="1:5" ht="47.25" hidden="1">
      <c r="A19" s="29"/>
      <c r="B19" s="35" t="s">
        <v>14</v>
      </c>
      <c r="C19" s="20"/>
      <c r="D19" s="17" t="s">
        <v>15</v>
      </c>
      <c r="E19" s="36">
        <v>0</v>
      </c>
    </row>
    <row r="20" spans="1:5" ht="15.75">
      <c r="A20" s="18" t="s">
        <v>16</v>
      </c>
      <c r="B20" s="19" t="s">
        <v>17</v>
      </c>
      <c r="C20" s="20"/>
      <c r="D20" s="17"/>
      <c r="E20" s="21">
        <f>E22</f>
        <v>4000</v>
      </c>
    </row>
    <row r="21" spans="1:5" ht="15.75" hidden="1">
      <c r="A21" s="24"/>
      <c r="B21" s="19"/>
      <c r="C21" s="20"/>
      <c r="D21" s="17"/>
      <c r="E21" s="21">
        <f>-E20</f>
        <v>-4000</v>
      </c>
    </row>
    <row r="22" spans="1:5" ht="15.75">
      <c r="A22" s="29"/>
      <c r="B22" s="30" t="s">
        <v>10</v>
      </c>
      <c r="C22" s="20" t="s">
        <v>18</v>
      </c>
      <c r="D22" s="17"/>
      <c r="E22" s="31">
        <f>E24</f>
        <v>4000</v>
      </c>
    </row>
    <row r="23" spans="1:5" ht="15.75" hidden="1">
      <c r="A23" s="29"/>
      <c r="B23" s="30"/>
      <c r="C23" s="20"/>
      <c r="D23" s="17"/>
      <c r="E23" s="31">
        <f>-E22</f>
        <v>-4000</v>
      </c>
    </row>
    <row r="24" spans="1:5" ht="63">
      <c r="A24" s="29"/>
      <c r="B24" s="35" t="s">
        <v>12</v>
      </c>
      <c r="C24" s="20"/>
      <c r="D24" s="17" t="s">
        <v>13</v>
      </c>
      <c r="E24" s="36">
        <v>4000</v>
      </c>
    </row>
    <row r="25" spans="1:5" ht="15.75" hidden="1">
      <c r="A25" s="18" t="s">
        <v>19</v>
      </c>
      <c r="B25" s="19" t="s">
        <v>20</v>
      </c>
      <c r="C25" s="20"/>
      <c r="D25" s="17"/>
      <c r="E25" s="21">
        <f>E27</f>
        <v>0</v>
      </c>
    </row>
    <row r="26" spans="1:5" ht="15.75" hidden="1">
      <c r="A26" s="24"/>
      <c r="B26" s="19"/>
      <c r="C26" s="20"/>
      <c r="D26" s="17"/>
      <c r="E26" s="21">
        <f>-E25</f>
        <v>0</v>
      </c>
    </row>
    <row r="27" spans="1:5" ht="15.75" hidden="1">
      <c r="A27" s="29"/>
      <c r="B27" s="30" t="s">
        <v>21</v>
      </c>
      <c r="C27" s="20" t="s">
        <v>22</v>
      </c>
      <c r="D27" s="17"/>
      <c r="E27" s="31">
        <f>E29</f>
        <v>0</v>
      </c>
    </row>
    <row r="28" spans="1:5" ht="15.75" hidden="1">
      <c r="A28" s="29"/>
      <c r="B28" s="30"/>
      <c r="C28" s="20"/>
      <c r="D28" s="17"/>
      <c r="E28" s="31">
        <f>-E27</f>
        <v>0</v>
      </c>
    </row>
    <row r="29" spans="1:5" ht="126" hidden="1">
      <c r="A29" s="29"/>
      <c r="B29" s="35" t="s">
        <v>23</v>
      </c>
      <c r="C29" s="20"/>
      <c r="D29" s="17" t="s">
        <v>24</v>
      </c>
      <c r="E29" s="36">
        <v>0</v>
      </c>
    </row>
    <row r="30" spans="1:5" ht="94.5" hidden="1">
      <c r="A30" s="29"/>
      <c r="B30" s="35" t="s">
        <v>25</v>
      </c>
      <c r="C30" s="20"/>
      <c r="D30" s="17" t="s">
        <v>26</v>
      </c>
      <c r="E30" s="36">
        <v>0</v>
      </c>
    </row>
    <row r="31" spans="1:5" ht="94.5" hidden="1">
      <c r="A31" s="37"/>
      <c r="B31" s="35" t="s">
        <v>25</v>
      </c>
      <c r="C31" s="20"/>
      <c r="D31" s="17" t="s">
        <v>27</v>
      </c>
      <c r="E31" s="36">
        <v>0</v>
      </c>
    </row>
    <row r="32" spans="1:5" ht="15.75">
      <c r="A32" s="18" t="s">
        <v>28</v>
      </c>
      <c r="B32" s="19" t="s">
        <v>29</v>
      </c>
      <c r="C32" s="20"/>
      <c r="D32" s="17"/>
      <c r="E32" s="21">
        <f>E34+E38</f>
        <v>278320</v>
      </c>
    </row>
    <row r="33" spans="1:5" ht="15.75" hidden="1">
      <c r="A33" s="24"/>
      <c r="B33" s="19"/>
      <c r="C33" s="20"/>
      <c r="D33" s="17"/>
      <c r="E33" s="21">
        <f>-E32</f>
        <v>-278320</v>
      </c>
    </row>
    <row r="34" spans="1:5" ht="31.5" hidden="1">
      <c r="A34" s="24"/>
      <c r="B34" s="38" t="s">
        <v>402</v>
      </c>
      <c r="C34" s="20" t="s">
        <v>214</v>
      </c>
      <c r="D34" s="17"/>
      <c r="E34" s="21">
        <f>SUM(E37)</f>
        <v>0</v>
      </c>
    </row>
    <row r="35" spans="1:5" ht="15.75" hidden="1">
      <c r="A35" s="24"/>
      <c r="B35" s="19"/>
      <c r="C35" s="20"/>
      <c r="D35" s="17"/>
      <c r="E35" s="21">
        <f>-E34</f>
        <v>0</v>
      </c>
    </row>
    <row r="36" spans="1:4" ht="15.75" hidden="1">
      <c r="A36" s="24"/>
      <c r="B36" s="19"/>
      <c r="C36" s="20"/>
      <c r="D36" s="17" t="s">
        <v>72</v>
      </c>
    </row>
    <row r="37" spans="1:5" ht="15.75" hidden="1">
      <c r="A37" s="24"/>
      <c r="B37" s="54" t="s">
        <v>53</v>
      </c>
      <c r="C37" s="128"/>
      <c r="D37" s="17" t="s">
        <v>54</v>
      </c>
      <c r="E37" s="36">
        <v>0</v>
      </c>
    </row>
    <row r="38" spans="1:5" ht="31.5">
      <c r="A38" s="29"/>
      <c r="B38" s="38" t="s">
        <v>30</v>
      </c>
      <c r="C38" s="20" t="s">
        <v>31</v>
      </c>
      <c r="D38" s="17"/>
      <c r="E38" s="31">
        <f>SUM(E40:E47)</f>
        <v>278320</v>
      </c>
    </row>
    <row r="39" spans="1:5" ht="15.75" hidden="1">
      <c r="A39" s="29"/>
      <c r="B39" s="38"/>
      <c r="C39" s="20"/>
      <c r="D39" s="17"/>
      <c r="E39" s="31">
        <f>-E38</f>
        <v>-278320</v>
      </c>
    </row>
    <row r="40" spans="1:5" ht="47.25">
      <c r="A40" s="29"/>
      <c r="B40" s="35" t="s">
        <v>32</v>
      </c>
      <c r="C40" s="20"/>
      <c r="D40" s="17" t="s">
        <v>33</v>
      </c>
      <c r="E40" s="36">
        <v>7000</v>
      </c>
    </row>
    <row r="41" spans="1:5" ht="15.75" hidden="1">
      <c r="A41" s="29"/>
      <c r="B41" s="35"/>
      <c r="C41" s="20"/>
      <c r="D41" s="17" t="s">
        <v>94</v>
      </c>
      <c r="E41" s="36"/>
    </row>
    <row r="42" spans="1:5" ht="110.25">
      <c r="A42" s="29"/>
      <c r="B42" s="35" t="s">
        <v>34</v>
      </c>
      <c r="C42" s="20"/>
      <c r="D42" s="17" t="s">
        <v>35</v>
      </c>
      <c r="E42" s="36">
        <v>220000</v>
      </c>
    </row>
    <row r="43" spans="1:5" ht="63">
      <c r="A43" s="29"/>
      <c r="B43" s="35" t="s">
        <v>36</v>
      </c>
      <c r="C43" s="20"/>
      <c r="D43" s="17" t="s">
        <v>37</v>
      </c>
      <c r="E43" s="36">
        <v>1000</v>
      </c>
    </row>
    <row r="44" spans="1:5" ht="63">
      <c r="A44" s="29"/>
      <c r="B44" s="35" t="s">
        <v>12</v>
      </c>
      <c r="C44" s="20"/>
      <c r="D44" s="17" t="s">
        <v>13</v>
      </c>
      <c r="E44" s="36">
        <v>50000</v>
      </c>
    </row>
    <row r="45" spans="1:5" ht="15.75">
      <c r="A45" s="37"/>
      <c r="B45" s="35" t="s">
        <v>38</v>
      </c>
      <c r="C45" s="20"/>
      <c r="D45" s="17" t="s">
        <v>39</v>
      </c>
      <c r="E45" s="36">
        <v>320</v>
      </c>
    </row>
    <row r="46" spans="1:5" ht="32.25" hidden="1" thickBot="1">
      <c r="A46" s="37"/>
      <c r="B46" s="45" t="s">
        <v>95</v>
      </c>
      <c r="C46" s="20"/>
      <c r="D46" s="17" t="s">
        <v>72</v>
      </c>
      <c r="E46" s="36">
        <v>0</v>
      </c>
    </row>
    <row r="47" spans="1:5" ht="31.5" hidden="1">
      <c r="A47" s="37"/>
      <c r="B47" s="35" t="s">
        <v>40</v>
      </c>
      <c r="C47" s="20"/>
      <c r="D47" s="17" t="s">
        <v>41</v>
      </c>
      <c r="E47" s="36">
        <v>0</v>
      </c>
    </row>
    <row r="48" spans="1:5" ht="15.75">
      <c r="A48" s="18" t="s">
        <v>42</v>
      </c>
      <c r="B48" s="19" t="s">
        <v>43</v>
      </c>
      <c r="C48" s="20"/>
      <c r="D48" s="17"/>
      <c r="E48" s="21">
        <f>E50</f>
        <v>4000</v>
      </c>
    </row>
    <row r="49" spans="1:5" ht="15.75" hidden="1">
      <c r="A49" s="24"/>
      <c r="B49" s="19"/>
      <c r="C49" s="20"/>
      <c r="D49" s="17"/>
      <c r="E49" s="21">
        <f>-E48</f>
        <v>-4000</v>
      </c>
    </row>
    <row r="50" spans="1:5" ht="15.75">
      <c r="A50" s="29"/>
      <c r="B50" s="38" t="s">
        <v>44</v>
      </c>
      <c r="C50" s="20" t="s">
        <v>45</v>
      </c>
      <c r="D50" s="17"/>
      <c r="E50" s="31">
        <f>E52</f>
        <v>4000</v>
      </c>
    </row>
    <row r="51" spans="1:5" ht="15.75" hidden="1">
      <c r="A51" s="29"/>
      <c r="B51" s="38"/>
      <c r="C51" s="20"/>
      <c r="D51" s="17"/>
      <c r="E51" s="31">
        <f>-E50</f>
        <v>-4000</v>
      </c>
    </row>
    <row r="52" spans="1:5" ht="15.75">
      <c r="A52" s="29"/>
      <c r="B52" s="35" t="s">
        <v>38</v>
      </c>
      <c r="C52" s="20"/>
      <c r="D52" s="17" t="s">
        <v>39</v>
      </c>
      <c r="E52" s="36">
        <v>4000</v>
      </c>
    </row>
    <row r="53" spans="1:5" ht="15.75">
      <c r="A53" s="18" t="s">
        <v>46</v>
      </c>
      <c r="B53" s="19" t="s">
        <v>47</v>
      </c>
      <c r="C53" s="20"/>
      <c r="D53" s="17"/>
      <c r="E53" s="21">
        <f>E55+E59+E65</f>
        <v>144900</v>
      </c>
    </row>
    <row r="54" spans="1:5" ht="15.75" hidden="1">
      <c r="A54" s="24"/>
      <c r="B54" s="19"/>
      <c r="C54" s="20"/>
      <c r="D54" s="17"/>
      <c r="E54" s="21">
        <f>-E53</f>
        <v>-144900</v>
      </c>
    </row>
    <row r="55" spans="1:5" ht="15.75">
      <c r="A55" s="29"/>
      <c r="B55" s="38" t="s">
        <v>48</v>
      </c>
      <c r="C55" s="20" t="s">
        <v>49</v>
      </c>
      <c r="D55" s="17"/>
      <c r="E55" s="31">
        <f>SUM(E57:E58)</f>
        <v>74900</v>
      </c>
    </row>
    <row r="56" spans="1:5" ht="15.75" hidden="1">
      <c r="A56" s="29"/>
      <c r="B56" s="38"/>
      <c r="C56" s="20"/>
      <c r="D56" s="17"/>
      <c r="E56" s="31">
        <f>-E55</f>
        <v>-74900</v>
      </c>
    </row>
    <row r="57" spans="1:5" ht="47.25">
      <c r="A57" s="29"/>
      <c r="B57" s="35" t="s">
        <v>14</v>
      </c>
      <c r="C57" s="20"/>
      <c r="D57" s="17" t="s">
        <v>15</v>
      </c>
      <c r="E57" s="36">
        <v>74100</v>
      </c>
    </row>
    <row r="58" spans="1:5" ht="63">
      <c r="A58" s="29"/>
      <c r="B58" s="35" t="s">
        <v>145</v>
      </c>
      <c r="C58" s="20"/>
      <c r="D58" s="17" t="s">
        <v>50</v>
      </c>
      <c r="E58" s="36">
        <v>800</v>
      </c>
    </row>
    <row r="59" spans="1:5" ht="15.75">
      <c r="A59" s="29"/>
      <c r="B59" s="38" t="s">
        <v>51</v>
      </c>
      <c r="C59" s="20" t="s">
        <v>52</v>
      </c>
      <c r="D59" s="17"/>
      <c r="E59" s="31">
        <f>SUM(E62:E64)</f>
        <v>70000</v>
      </c>
    </row>
    <row r="60" spans="1:5" ht="15.75" hidden="1">
      <c r="A60" s="29"/>
      <c r="B60" s="38"/>
      <c r="C60" s="20"/>
      <c r="D60" s="17"/>
      <c r="E60" s="31">
        <f>-E59</f>
        <v>-70000</v>
      </c>
    </row>
    <row r="61" spans="1:5" ht="15.75" hidden="1">
      <c r="A61" s="29"/>
      <c r="B61" s="38"/>
      <c r="C61" s="20"/>
      <c r="D61" s="17" t="s">
        <v>94</v>
      </c>
      <c r="E61" s="31"/>
    </row>
    <row r="62" spans="1:5" ht="15.75">
      <c r="A62" s="29"/>
      <c r="B62" s="35" t="s">
        <v>38</v>
      </c>
      <c r="C62" s="20"/>
      <c r="D62" s="17" t="s">
        <v>39</v>
      </c>
      <c r="E62" s="36">
        <v>70000</v>
      </c>
    </row>
    <row r="63" spans="1:5" ht="15.75" hidden="1">
      <c r="A63" s="29"/>
      <c r="B63" s="35"/>
      <c r="C63" s="20"/>
      <c r="D63" s="17" t="s">
        <v>72</v>
      </c>
      <c r="E63" s="36"/>
    </row>
    <row r="64" spans="1:5" ht="15.75" hidden="1">
      <c r="A64" s="29"/>
      <c r="B64" s="35" t="s">
        <v>53</v>
      </c>
      <c r="C64" s="20"/>
      <c r="D64" s="17" t="s">
        <v>54</v>
      </c>
      <c r="E64" s="36">
        <v>0</v>
      </c>
    </row>
    <row r="65" spans="1:5" ht="15.75" hidden="1">
      <c r="A65" s="29"/>
      <c r="B65" s="38" t="s">
        <v>10</v>
      </c>
      <c r="C65" s="20" t="s">
        <v>55</v>
      </c>
      <c r="D65" s="17"/>
      <c r="E65" s="31">
        <f>SUM(E67:E68)</f>
        <v>0</v>
      </c>
    </row>
    <row r="66" spans="1:5" ht="15.75" hidden="1">
      <c r="A66" s="29"/>
      <c r="B66" s="38"/>
      <c r="C66" s="20"/>
      <c r="D66" s="17"/>
      <c r="E66" s="31">
        <f>-E65</f>
        <v>0</v>
      </c>
    </row>
    <row r="67" spans="1:5" ht="31.5" hidden="1">
      <c r="A67" s="29"/>
      <c r="B67" s="35" t="s">
        <v>56</v>
      </c>
      <c r="C67" s="20"/>
      <c r="D67" s="17" t="s">
        <v>57</v>
      </c>
      <c r="E67" s="36">
        <v>0</v>
      </c>
    </row>
    <row r="68" spans="1:5" ht="31.5" hidden="1">
      <c r="A68" s="29"/>
      <c r="B68" s="35" t="s">
        <v>56</v>
      </c>
      <c r="C68" s="20"/>
      <c r="D68" s="17" t="s">
        <v>405</v>
      </c>
      <c r="E68" s="36">
        <v>0</v>
      </c>
    </row>
    <row r="69" spans="1:5" ht="78.75">
      <c r="A69" s="18" t="s">
        <v>58</v>
      </c>
      <c r="B69" s="39" t="s">
        <v>59</v>
      </c>
      <c r="C69" s="20"/>
      <c r="D69" s="17"/>
      <c r="E69" s="21">
        <f>E71+E74</f>
        <v>1456</v>
      </c>
    </row>
    <row r="70" spans="1:5" ht="15.75" hidden="1">
      <c r="A70" s="24"/>
      <c r="B70" s="39"/>
      <c r="C70" s="20"/>
      <c r="D70" s="17"/>
      <c r="E70" s="21">
        <f>-E69</f>
        <v>-1456</v>
      </c>
    </row>
    <row r="71" spans="1:5" ht="47.25">
      <c r="A71" s="29"/>
      <c r="B71" s="38" t="s">
        <v>60</v>
      </c>
      <c r="C71" s="20" t="s">
        <v>61</v>
      </c>
      <c r="D71" s="17"/>
      <c r="E71" s="31">
        <f>E73</f>
        <v>1456</v>
      </c>
    </row>
    <row r="72" spans="1:5" ht="15.75" hidden="1">
      <c r="A72" s="29"/>
      <c r="B72" s="40"/>
      <c r="C72" s="41"/>
      <c r="D72" s="42"/>
      <c r="E72" s="43">
        <f>-E71</f>
        <v>-1456</v>
      </c>
    </row>
    <row r="73" spans="1:6" s="49" customFormat="1" ht="79.5" thickBot="1">
      <c r="A73" s="44"/>
      <c r="B73" s="45" t="s">
        <v>62</v>
      </c>
      <c r="C73" s="46"/>
      <c r="D73" s="47" t="s">
        <v>15</v>
      </c>
      <c r="E73" s="48">
        <v>1456</v>
      </c>
      <c r="F73" s="132"/>
    </row>
    <row r="74" spans="2:6" s="6" customFormat="1" ht="31.5" hidden="1">
      <c r="B74" s="131" t="s">
        <v>63</v>
      </c>
      <c r="C74" s="51" t="s">
        <v>64</v>
      </c>
      <c r="D74" s="52"/>
      <c r="E74" s="53">
        <f>SUM(E76)</f>
        <v>0</v>
      </c>
      <c r="F74" s="129"/>
    </row>
    <row r="75" spans="1:6" s="49" customFormat="1" ht="16.5" hidden="1" thickBot="1">
      <c r="A75" s="54"/>
      <c r="B75" s="45"/>
      <c r="C75" s="46"/>
      <c r="D75" s="47"/>
      <c r="E75" s="48">
        <f>-E74</f>
        <v>0</v>
      </c>
      <c r="F75" s="132"/>
    </row>
    <row r="76" spans="1:6" s="49" customFormat="1" ht="79.5" hidden="1" thickBot="1">
      <c r="A76" s="54"/>
      <c r="B76" s="45" t="s">
        <v>62</v>
      </c>
      <c r="C76" s="46"/>
      <c r="D76" s="47" t="s">
        <v>15</v>
      </c>
      <c r="E76" s="48">
        <v>0</v>
      </c>
      <c r="F76" s="132"/>
    </row>
    <row r="77" spans="1:6" s="60" customFormat="1" ht="126">
      <c r="A77" s="55" t="s">
        <v>65</v>
      </c>
      <c r="B77" s="56" t="s">
        <v>66</v>
      </c>
      <c r="C77" s="57"/>
      <c r="D77" s="58"/>
      <c r="E77" s="59">
        <f>E79+E83+E92+E104+E110</f>
        <v>7441917</v>
      </c>
      <c r="F77" s="133"/>
    </row>
    <row r="78" spans="1:6" s="6" customFormat="1" ht="15.75" hidden="1">
      <c r="A78" s="24"/>
      <c r="B78" s="61"/>
      <c r="C78" s="62"/>
      <c r="D78" s="63"/>
      <c r="E78" s="64">
        <f>-E77</f>
        <v>-7441917</v>
      </c>
      <c r="F78" s="129"/>
    </row>
    <row r="79" spans="1:5" ht="31.5">
      <c r="A79" s="29"/>
      <c r="B79" s="38" t="s">
        <v>67</v>
      </c>
      <c r="C79" s="20" t="s">
        <v>68</v>
      </c>
      <c r="D79" s="17"/>
      <c r="E79" s="31">
        <f>E81</f>
        <v>2000</v>
      </c>
    </row>
    <row r="80" spans="1:5" ht="15.75" hidden="1">
      <c r="A80" s="29"/>
      <c r="B80" s="38"/>
      <c r="C80" s="20"/>
      <c r="D80" s="17"/>
      <c r="E80" s="31">
        <f>-E79</f>
        <v>-2000</v>
      </c>
    </row>
    <row r="81" spans="1:5" ht="63">
      <c r="A81" s="29"/>
      <c r="B81" s="35" t="s">
        <v>69</v>
      </c>
      <c r="C81" s="20"/>
      <c r="D81" s="17" t="s">
        <v>70</v>
      </c>
      <c r="E81" s="36">
        <v>2000</v>
      </c>
    </row>
    <row r="82" spans="1:5" ht="32.25" hidden="1" thickBot="1">
      <c r="A82" s="29"/>
      <c r="B82" s="45" t="s">
        <v>71</v>
      </c>
      <c r="C82" s="20"/>
      <c r="D82" s="17" t="s">
        <v>72</v>
      </c>
      <c r="E82" s="36">
        <v>0</v>
      </c>
    </row>
    <row r="83" spans="1:5" ht="94.5">
      <c r="A83" s="29"/>
      <c r="B83" s="38" t="s">
        <v>73</v>
      </c>
      <c r="C83" s="20" t="s">
        <v>74</v>
      </c>
      <c r="D83" s="17"/>
      <c r="E83" s="31">
        <f>SUM(E85:E91)</f>
        <v>2461500</v>
      </c>
    </row>
    <row r="84" spans="1:5" ht="15.75" hidden="1">
      <c r="A84" s="29"/>
      <c r="B84" s="38"/>
      <c r="C84" s="20"/>
      <c r="D84" s="17"/>
      <c r="E84" s="31">
        <f>-E83</f>
        <v>-2461500</v>
      </c>
    </row>
    <row r="85" spans="1:5" ht="15.75">
      <c r="A85" s="29"/>
      <c r="B85" s="35" t="s">
        <v>75</v>
      </c>
      <c r="C85" s="20"/>
      <c r="D85" s="17" t="s">
        <v>76</v>
      </c>
      <c r="E85" s="36">
        <v>2000000</v>
      </c>
    </row>
    <row r="86" spans="1:5" ht="15.75">
      <c r="A86" s="29"/>
      <c r="B86" s="35" t="s">
        <v>77</v>
      </c>
      <c r="C86" s="20"/>
      <c r="D86" s="17" t="s">
        <v>78</v>
      </c>
      <c r="E86" s="36">
        <v>170000</v>
      </c>
    </row>
    <row r="87" spans="1:5" ht="15.75">
      <c r="A87" s="29"/>
      <c r="B87" s="35" t="s">
        <v>79</v>
      </c>
      <c r="C87" s="20"/>
      <c r="D87" s="17" t="s">
        <v>80</v>
      </c>
      <c r="E87" s="36">
        <v>280000</v>
      </c>
    </row>
    <row r="88" spans="1:5" ht="31.5">
      <c r="A88" s="29"/>
      <c r="B88" s="35" t="s">
        <v>81</v>
      </c>
      <c r="C88" s="20"/>
      <c r="D88" s="17" t="s">
        <v>82</v>
      </c>
      <c r="E88" s="36">
        <v>5500</v>
      </c>
    </row>
    <row r="89" spans="1:5" ht="31.5">
      <c r="A89" s="29"/>
      <c r="B89" s="35" t="s">
        <v>413</v>
      </c>
      <c r="C89" s="20"/>
      <c r="D89" s="17" t="s">
        <v>84</v>
      </c>
      <c r="E89" s="36">
        <v>6000</v>
      </c>
    </row>
    <row r="90" spans="1:5" ht="15.75" hidden="1">
      <c r="A90" s="29"/>
      <c r="B90" s="35" t="s">
        <v>93</v>
      </c>
      <c r="C90" s="20"/>
      <c r="D90" s="17" t="s">
        <v>94</v>
      </c>
      <c r="E90" s="36">
        <v>0</v>
      </c>
    </row>
    <row r="91" spans="1:5" ht="31.5" hidden="1">
      <c r="A91" s="29"/>
      <c r="B91" s="35" t="s">
        <v>95</v>
      </c>
      <c r="C91" s="20"/>
      <c r="D91" s="17" t="s">
        <v>72</v>
      </c>
      <c r="E91" s="36">
        <v>0</v>
      </c>
    </row>
    <row r="92" spans="1:5" ht="94.5">
      <c r="A92" s="29"/>
      <c r="B92" s="38" t="s">
        <v>85</v>
      </c>
      <c r="C92" s="20" t="s">
        <v>86</v>
      </c>
      <c r="D92" s="17"/>
      <c r="E92" s="31">
        <f>SUM(E94:E103)</f>
        <v>1566500</v>
      </c>
    </row>
    <row r="93" spans="1:5" ht="15.75" hidden="1">
      <c r="A93" s="29"/>
      <c r="B93" s="38"/>
      <c r="C93" s="20"/>
      <c r="D93" s="17"/>
      <c r="E93" s="31">
        <f>-E92</f>
        <v>-1566500</v>
      </c>
    </row>
    <row r="94" spans="1:5" ht="15.75">
      <c r="A94" s="29"/>
      <c r="B94" s="35" t="s">
        <v>75</v>
      </c>
      <c r="C94" s="20"/>
      <c r="D94" s="17" t="s">
        <v>76</v>
      </c>
      <c r="E94" s="36">
        <v>750000</v>
      </c>
    </row>
    <row r="95" spans="1:6" ht="15.75">
      <c r="A95" s="29"/>
      <c r="B95" s="35" t="s">
        <v>77</v>
      </c>
      <c r="C95" s="20"/>
      <c r="D95" s="17" t="s">
        <v>78</v>
      </c>
      <c r="E95" s="36">
        <v>600000</v>
      </c>
      <c r="F95" s="82" t="e">
        <f>600000-#REF!</f>
        <v>#REF!</v>
      </c>
    </row>
    <row r="96" spans="1:5" ht="15.75">
      <c r="A96" s="29"/>
      <c r="B96" s="35" t="s">
        <v>79</v>
      </c>
      <c r="C96" s="20"/>
      <c r="D96" s="17" t="s">
        <v>80</v>
      </c>
      <c r="E96" s="36">
        <v>5000</v>
      </c>
    </row>
    <row r="97" spans="1:5" ht="31.5">
      <c r="A97" s="29"/>
      <c r="B97" s="35" t="s">
        <v>81</v>
      </c>
      <c r="C97" s="20"/>
      <c r="D97" s="17" t="s">
        <v>82</v>
      </c>
      <c r="E97" s="36">
        <v>70000</v>
      </c>
    </row>
    <row r="98" spans="1:5" ht="15.75">
      <c r="A98" s="29"/>
      <c r="B98" s="35" t="s">
        <v>87</v>
      </c>
      <c r="C98" s="20"/>
      <c r="D98" s="17" t="s">
        <v>88</v>
      </c>
      <c r="E98" s="36">
        <v>17000</v>
      </c>
    </row>
    <row r="99" spans="1:5" ht="15.75">
      <c r="A99" s="29"/>
      <c r="B99" s="35" t="s">
        <v>89</v>
      </c>
      <c r="C99" s="20"/>
      <c r="D99" s="17" t="s">
        <v>90</v>
      </c>
      <c r="E99" s="36">
        <v>3000</v>
      </c>
    </row>
    <row r="100" spans="1:5" ht="15.75">
      <c r="A100" s="29"/>
      <c r="B100" s="35" t="s">
        <v>91</v>
      </c>
      <c r="C100" s="20"/>
      <c r="D100" s="17" t="s">
        <v>92</v>
      </c>
      <c r="E100" s="36">
        <v>12000</v>
      </c>
    </row>
    <row r="101" spans="1:5" ht="31.5">
      <c r="A101" s="29"/>
      <c r="B101" s="35" t="s">
        <v>83</v>
      </c>
      <c r="C101" s="20"/>
      <c r="D101" s="17" t="s">
        <v>84</v>
      </c>
      <c r="E101" s="36">
        <v>90000</v>
      </c>
    </row>
    <row r="102" spans="1:5" ht="15.75">
      <c r="A102" s="29"/>
      <c r="B102" s="35" t="s">
        <v>93</v>
      </c>
      <c r="C102" s="20"/>
      <c r="D102" s="17" t="s">
        <v>94</v>
      </c>
      <c r="E102" s="36">
        <v>4500</v>
      </c>
    </row>
    <row r="103" spans="1:6" s="49" customFormat="1" ht="32.25" thickBot="1">
      <c r="A103" s="44"/>
      <c r="B103" s="45" t="s">
        <v>95</v>
      </c>
      <c r="C103" s="46"/>
      <c r="D103" s="47" t="s">
        <v>72</v>
      </c>
      <c r="E103" s="48">
        <v>15000</v>
      </c>
      <c r="F103" s="132"/>
    </row>
    <row r="104" spans="1:5" ht="63">
      <c r="A104" s="37"/>
      <c r="B104" s="67" t="s">
        <v>96</v>
      </c>
      <c r="C104" s="62" t="s">
        <v>97</v>
      </c>
      <c r="D104" s="63"/>
      <c r="E104" s="68">
        <f>SUM(E106:E109)</f>
        <v>1170000</v>
      </c>
    </row>
    <row r="105" spans="1:5" ht="15.75" hidden="1">
      <c r="A105" s="29"/>
      <c r="B105" s="67"/>
      <c r="C105" s="62"/>
      <c r="D105" s="63"/>
      <c r="E105" s="68">
        <f>-E104</f>
        <v>-1170000</v>
      </c>
    </row>
    <row r="106" spans="1:5" ht="15.75">
      <c r="A106" s="29"/>
      <c r="B106" s="70" t="s">
        <v>98</v>
      </c>
      <c r="C106" s="62"/>
      <c r="D106" s="63" t="s">
        <v>99</v>
      </c>
      <c r="E106" s="71">
        <v>30000</v>
      </c>
    </row>
    <row r="107" spans="1:5" ht="31.5">
      <c r="A107" s="29"/>
      <c r="B107" s="35" t="s">
        <v>100</v>
      </c>
      <c r="C107" s="20"/>
      <c r="D107" s="17" t="s">
        <v>101</v>
      </c>
      <c r="E107" s="36">
        <v>132000</v>
      </c>
    </row>
    <row r="108" spans="1:5" ht="63">
      <c r="A108" s="29"/>
      <c r="B108" s="35" t="s">
        <v>102</v>
      </c>
      <c r="C108" s="20"/>
      <c r="D108" s="17" t="s">
        <v>103</v>
      </c>
      <c r="E108" s="36">
        <v>8000</v>
      </c>
    </row>
    <row r="109" spans="1:5" ht="31.5">
      <c r="A109" s="29"/>
      <c r="B109" s="72" t="s">
        <v>104</v>
      </c>
      <c r="C109" s="41"/>
      <c r="D109" s="42" t="s">
        <v>105</v>
      </c>
      <c r="E109" s="73">
        <v>1000000</v>
      </c>
    </row>
    <row r="110" spans="1:5" ht="47.25">
      <c r="A110" s="74"/>
      <c r="B110" s="38" t="s">
        <v>106</v>
      </c>
      <c r="C110" s="20" t="s">
        <v>107</v>
      </c>
      <c r="D110" s="17"/>
      <c r="E110" s="31">
        <f>SUM(E112:E113)</f>
        <v>2241917</v>
      </c>
    </row>
    <row r="111" spans="1:5" ht="15.75" hidden="1">
      <c r="A111" s="29"/>
      <c r="B111" s="38"/>
      <c r="C111" s="20"/>
      <c r="D111" s="17"/>
      <c r="E111" s="31">
        <f>-E110</f>
        <v>-2241917</v>
      </c>
    </row>
    <row r="112" spans="1:5" ht="31.5">
      <c r="A112" s="29"/>
      <c r="B112" s="35" t="s">
        <v>108</v>
      </c>
      <c r="C112" s="20"/>
      <c r="D112" s="17" t="s">
        <v>109</v>
      </c>
      <c r="E112" s="36">
        <v>2182917</v>
      </c>
    </row>
    <row r="113" spans="1:5" ht="31.5">
      <c r="A113" s="29"/>
      <c r="B113" s="35" t="s">
        <v>110</v>
      </c>
      <c r="C113" s="20"/>
      <c r="D113" s="17" t="s">
        <v>111</v>
      </c>
      <c r="E113" s="36">
        <v>59000</v>
      </c>
    </row>
    <row r="114" spans="1:5" ht="15.75">
      <c r="A114" s="18" t="s">
        <v>112</v>
      </c>
      <c r="B114" s="39" t="s">
        <v>113</v>
      </c>
      <c r="C114" s="20"/>
      <c r="D114" s="17"/>
      <c r="E114" s="21">
        <f>E116+E119+E122+E125</f>
        <v>9383186</v>
      </c>
    </row>
    <row r="115" spans="1:5" ht="15.75" hidden="1">
      <c r="A115" s="24"/>
      <c r="B115" s="39"/>
      <c r="C115" s="20"/>
      <c r="D115" s="17"/>
      <c r="E115" s="21">
        <f>-E114</f>
        <v>-9383186</v>
      </c>
    </row>
    <row r="116" spans="1:5" ht="47.25">
      <c r="A116" s="29"/>
      <c r="B116" s="38" t="s">
        <v>114</v>
      </c>
      <c r="C116" s="20" t="s">
        <v>115</v>
      </c>
      <c r="D116" s="17"/>
      <c r="E116" s="31">
        <f>SUM(E118)</f>
        <v>6467601</v>
      </c>
    </row>
    <row r="117" spans="1:5" ht="15.75" hidden="1">
      <c r="A117" s="29"/>
      <c r="B117" s="38"/>
      <c r="C117" s="20"/>
      <c r="D117" s="17"/>
      <c r="E117" s="31">
        <f>-E116</f>
        <v>-6467601</v>
      </c>
    </row>
    <row r="118" spans="1:5" ht="31.5">
      <c r="A118" s="29"/>
      <c r="B118" s="35" t="s">
        <v>116</v>
      </c>
      <c r="C118" s="20"/>
      <c r="D118" s="17" t="s">
        <v>117</v>
      </c>
      <c r="E118" s="36">
        <v>6467601</v>
      </c>
    </row>
    <row r="119" spans="1:5" ht="31.5">
      <c r="A119" s="29"/>
      <c r="B119" s="38" t="s">
        <v>118</v>
      </c>
      <c r="C119" s="20" t="s">
        <v>119</v>
      </c>
      <c r="D119" s="17"/>
      <c r="E119" s="31">
        <f>SUM(E121)</f>
        <v>2893114</v>
      </c>
    </row>
    <row r="120" spans="1:5" ht="15.75" hidden="1">
      <c r="A120" s="29"/>
      <c r="B120" s="38"/>
      <c r="C120" s="20"/>
      <c r="D120" s="17"/>
      <c r="E120" s="31">
        <f>-E119</f>
        <v>-2893114</v>
      </c>
    </row>
    <row r="121" spans="1:5" ht="31.5">
      <c r="A121" s="29"/>
      <c r="B121" s="35" t="s">
        <v>116</v>
      </c>
      <c r="C121" s="20"/>
      <c r="D121" s="17" t="s">
        <v>117</v>
      </c>
      <c r="E121" s="36">
        <v>2893114</v>
      </c>
    </row>
    <row r="122" spans="1:5" ht="31.5">
      <c r="A122" s="29"/>
      <c r="B122" s="38" t="s">
        <v>120</v>
      </c>
      <c r="C122" s="20" t="s">
        <v>121</v>
      </c>
      <c r="D122" s="17"/>
      <c r="E122" s="31">
        <f>SUM(E124)</f>
        <v>22471</v>
      </c>
    </row>
    <row r="123" spans="1:5" ht="15.75" hidden="1">
      <c r="A123" s="29"/>
      <c r="B123" s="38"/>
      <c r="C123" s="20"/>
      <c r="D123" s="17"/>
      <c r="E123" s="31">
        <f>-E122</f>
        <v>-22471</v>
      </c>
    </row>
    <row r="124" spans="1:5" ht="31.5">
      <c r="A124" s="29"/>
      <c r="B124" s="35" t="s">
        <v>116</v>
      </c>
      <c r="C124" s="20"/>
      <c r="D124" s="17" t="s">
        <v>117</v>
      </c>
      <c r="E124" s="36">
        <v>22471</v>
      </c>
    </row>
    <row r="125" spans="1:5" ht="15.75" hidden="1">
      <c r="A125" s="29"/>
      <c r="B125" s="38" t="s">
        <v>122</v>
      </c>
      <c r="C125" s="20" t="s">
        <v>123</v>
      </c>
      <c r="D125" s="17"/>
      <c r="E125" s="31">
        <f>SUM(E127)</f>
        <v>0</v>
      </c>
    </row>
    <row r="126" spans="1:5" ht="15.75" hidden="1">
      <c r="A126" s="29"/>
      <c r="B126" s="38"/>
      <c r="C126" s="20"/>
      <c r="D126" s="17"/>
      <c r="E126" s="31">
        <f>-E125</f>
        <v>0</v>
      </c>
    </row>
    <row r="127" spans="1:5" ht="15.75" hidden="1">
      <c r="A127" s="29"/>
      <c r="B127" s="35" t="s">
        <v>124</v>
      </c>
      <c r="C127" s="20"/>
      <c r="D127" s="17" t="s">
        <v>125</v>
      </c>
      <c r="E127" s="36">
        <v>0</v>
      </c>
    </row>
    <row r="128" spans="1:5" ht="15.75">
      <c r="A128" s="18" t="s">
        <v>126</v>
      </c>
      <c r="B128" s="39" t="s">
        <v>127</v>
      </c>
      <c r="C128" s="20"/>
      <c r="D128" s="17"/>
      <c r="E128" s="21">
        <f>+E130+E137+E141+E146+E149</f>
        <v>882760</v>
      </c>
    </row>
    <row r="129" spans="1:5" ht="15.75" hidden="1">
      <c r="A129" s="24"/>
      <c r="B129" s="39"/>
      <c r="C129" s="20"/>
      <c r="D129" s="17"/>
      <c r="E129" s="21">
        <f>-E128</f>
        <v>-882760</v>
      </c>
    </row>
    <row r="130" spans="1:5" ht="15.75">
      <c r="A130" s="29"/>
      <c r="B130" s="38" t="s">
        <v>128</v>
      </c>
      <c r="C130" s="20" t="s">
        <v>129</v>
      </c>
      <c r="D130" s="17"/>
      <c r="E130" s="31">
        <f>SUM(E132:E136)</f>
        <v>600500</v>
      </c>
    </row>
    <row r="131" spans="1:5" ht="15.75" hidden="1">
      <c r="A131" s="29"/>
      <c r="B131" s="38"/>
      <c r="C131" s="20"/>
      <c r="D131" s="17"/>
      <c r="E131" s="31">
        <f>-E130</f>
        <v>-600500</v>
      </c>
    </row>
    <row r="132" spans="1:5" ht="110.25">
      <c r="A132" s="29"/>
      <c r="B132" s="35" t="s">
        <v>34</v>
      </c>
      <c r="C132" s="20"/>
      <c r="D132" s="17" t="s">
        <v>35</v>
      </c>
      <c r="E132" s="36">
        <v>500</v>
      </c>
    </row>
    <row r="133" spans="1:5" ht="15.75" hidden="1">
      <c r="A133" s="29"/>
      <c r="B133" s="35" t="s">
        <v>53</v>
      </c>
      <c r="C133" s="20"/>
      <c r="D133" s="17" t="s">
        <v>54</v>
      </c>
      <c r="E133" s="36">
        <v>0</v>
      </c>
    </row>
    <row r="134" spans="1:5" ht="31.5" hidden="1">
      <c r="A134" s="29"/>
      <c r="B134" s="35" t="s">
        <v>56</v>
      </c>
      <c r="C134" s="20"/>
      <c r="D134" s="17" t="s">
        <v>405</v>
      </c>
      <c r="E134" s="36">
        <v>0</v>
      </c>
    </row>
    <row r="135" spans="1:5" ht="63" hidden="1">
      <c r="A135" s="29"/>
      <c r="B135" s="35" t="s">
        <v>406</v>
      </c>
      <c r="C135" s="20"/>
      <c r="D135" s="17" t="s">
        <v>138</v>
      </c>
      <c r="E135" s="36">
        <v>0</v>
      </c>
    </row>
    <row r="136" spans="1:5" ht="94.5">
      <c r="A136" s="29"/>
      <c r="B136" s="35" t="s">
        <v>25</v>
      </c>
      <c r="C136" s="20"/>
      <c r="D136" s="17" t="s">
        <v>26</v>
      </c>
      <c r="E136" s="36">
        <v>600000</v>
      </c>
    </row>
    <row r="137" spans="1:5" ht="15.75">
      <c r="A137" s="29"/>
      <c r="B137" s="38" t="s">
        <v>130</v>
      </c>
      <c r="C137" s="20" t="s">
        <v>131</v>
      </c>
      <c r="D137" s="17"/>
      <c r="E137" s="31">
        <f>E139</f>
        <v>220000</v>
      </c>
    </row>
    <row r="138" spans="1:5" ht="15.75" hidden="1">
      <c r="A138" s="29"/>
      <c r="B138" s="40"/>
      <c r="C138" s="41"/>
      <c r="D138" s="42"/>
      <c r="E138" s="43">
        <f>-E137</f>
        <v>-220000</v>
      </c>
    </row>
    <row r="139" spans="1:5" ht="15.75">
      <c r="A139" s="29"/>
      <c r="B139" s="72" t="s">
        <v>38</v>
      </c>
      <c r="C139" s="41"/>
      <c r="D139" s="42" t="s">
        <v>39</v>
      </c>
      <c r="E139" s="73">
        <v>220000</v>
      </c>
    </row>
    <row r="140" spans="1:6" s="6" customFormat="1" ht="31.5" hidden="1">
      <c r="A140" s="54"/>
      <c r="B140" s="35" t="s">
        <v>95</v>
      </c>
      <c r="C140" s="20"/>
      <c r="D140" s="17" t="s">
        <v>72</v>
      </c>
      <c r="E140" s="36">
        <v>0</v>
      </c>
      <c r="F140" s="129"/>
    </row>
    <row r="141" spans="1:6" s="6" customFormat="1" ht="15.75">
      <c r="A141" s="29"/>
      <c r="B141" s="67" t="s">
        <v>132</v>
      </c>
      <c r="C141" s="62" t="s">
        <v>133</v>
      </c>
      <c r="D141" s="63"/>
      <c r="E141" s="68">
        <f>E144</f>
        <v>3000</v>
      </c>
      <c r="F141" s="129"/>
    </row>
    <row r="142" spans="1:6" s="6" customFormat="1" ht="15.75" hidden="1">
      <c r="A142" s="29"/>
      <c r="B142" s="75"/>
      <c r="C142" s="76"/>
      <c r="D142" s="77"/>
      <c r="E142" s="78">
        <f>-E141</f>
        <v>-3000</v>
      </c>
      <c r="F142" s="129"/>
    </row>
    <row r="143" spans="1:6" s="6" customFormat="1" ht="15.75" hidden="1">
      <c r="A143" s="29"/>
      <c r="B143" s="75"/>
      <c r="C143" s="76"/>
      <c r="D143" s="77" t="s">
        <v>94</v>
      </c>
      <c r="E143" s="78"/>
      <c r="F143" s="129"/>
    </row>
    <row r="144" spans="1:6" s="6" customFormat="1" ht="110.25">
      <c r="A144" s="29"/>
      <c r="B144" s="72" t="s">
        <v>34</v>
      </c>
      <c r="C144" s="41"/>
      <c r="D144" s="42" t="s">
        <v>35</v>
      </c>
      <c r="E144" s="73">
        <v>3000</v>
      </c>
      <c r="F144" s="129"/>
    </row>
    <row r="145" spans="1:6" s="6" customFormat="1" ht="15.75" hidden="1">
      <c r="A145" s="29"/>
      <c r="B145" s="72"/>
      <c r="C145" s="41"/>
      <c r="D145" s="42" t="s">
        <v>72</v>
      </c>
      <c r="E145" s="73"/>
      <c r="F145" s="129"/>
    </row>
    <row r="146" spans="1:6" s="79" customFormat="1" ht="15.75">
      <c r="A146" s="74"/>
      <c r="B146" s="38" t="s">
        <v>134</v>
      </c>
      <c r="C146" s="20" t="s">
        <v>135</v>
      </c>
      <c r="D146" s="17"/>
      <c r="E146" s="31">
        <f>E148</f>
        <v>55000</v>
      </c>
      <c r="F146" s="134"/>
    </row>
    <row r="147" spans="1:6" s="6" customFormat="1" ht="15.75" hidden="1">
      <c r="A147" s="29"/>
      <c r="B147" s="38"/>
      <c r="C147" s="20"/>
      <c r="D147" s="17"/>
      <c r="E147" s="31">
        <f>-E146</f>
        <v>-55000</v>
      </c>
      <c r="F147" s="129"/>
    </row>
    <row r="148" spans="1:5" ht="15.75">
      <c r="A148" s="29"/>
      <c r="B148" s="35" t="s">
        <v>38</v>
      </c>
      <c r="C148" s="20"/>
      <c r="D148" s="17" t="s">
        <v>39</v>
      </c>
      <c r="E148" s="36">
        <v>55000</v>
      </c>
    </row>
    <row r="149" spans="1:5" ht="15.75">
      <c r="A149" s="29"/>
      <c r="B149" s="38" t="s">
        <v>10</v>
      </c>
      <c r="C149" s="20" t="s">
        <v>136</v>
      </c>
      <c r="D149" s="17"/>
      <c r="E149" s="31">
        <f>SUM(E151:E152)</f>
        <v>4260</v>
      </c>
    </row>
    <row r="150" spans="1:5" ht="15.75" hidden="1">
      <c r="A150" s="29"/>
      <c r="B150" s="38"/>
      <c r="C150" s="20"/>
      <c r="D150" s="17"/>
      <c r="E150" s="31">
        <f>-E149</f>
        <v>-4260</v>
      </c>
    </row>
    <row r="151" spans="1:5" ht="47.25" hidden="1">
      <c r="A151" s="29"/>
      <c r="B151" s="35" t="s">
        <v>137</v>
      </c>
      <c r="C151" s="20"/>
      <c r="D151" s="17" t="s">
        <v>138</v>
      </c>
      <c r="E151" s="36">
        <v>0</v>
      </c>
    </row>
    <row r="152" spans="1:5" ht="110.25">
      <c r="A152" s="29"/>
      <c r="B152" s="72" t="s">
        <v>34</v>
      </c>
      <c r="C152" s="20"/>
      <c r="D152" s="17" t="s">
        <v>35</v>
      </c>
      <c r="E152" s="36">
        <v>4260</v>
      </c>
    </row>
    <row r="153" spans="1:5" ht="15.75" hidden="1">
      <c r="A153" s="29"/>
      <c r="B153" s="35" t="s">
        <v>53</v>
      </c>
      <c r="C153" s="20"/>
      <c r="D153" s="17" t="s">
        <v>54</v>
      </c>
      <c r="E153" s="36">
        <v>0</v>
      </c>
    </row>
    <row r="154" spans="1:5" ht="15.75">
      <c r="A154" s="18" t="s">
        <v>139</v>
      </c>
      <c r="B154" s="39" t="s">
        <v>140</v>
      </c>
      <c r="C154" s="20"/>
      <c r="D154" s="17"/>
      <c r="E154" s="21">
        <f>E156+E160+E166+E170+E174+E177+E180+E183</f>
        <v>4651639</v>
      </c>
    </row>
    <row r="155" spans="1:5" ht="15.75" hidden="1">
      <c r="A155" s="24"/>
      <c r="B155" s="39"/>
      <c r="C155" s="20"/>
      <c r="D155" s="17"/>
      <c r="E155" s="21">
        <f>-E154</f>
        <v>-4651639</v>
      </c>
    </row>
    <row r="156" spans="1:5" ht="15.75">
      <c r="A156" s="29"/>
      <c r="B156" s="80" t="s">
        <v>141</v>
      </c>
      <c r="C156" s="20" t="s">
        <v>142</v>
      </c>
      <c r="D156" s="17"/>
      <c r="E156" s="31">
        <f>SUM(E158:E159)</f>
        <v>30000</v>
      </c>
    </row>
    <row r="157" spans="1:5" ht="15.75" hidden="1">
      <c r="A157" s="29"/>
      <c r="B157" s="38"/>
      <c r="C157" s="20"/>
      <c r="D157" s="17"/>
      <c r="E157" s="31">
        <f>-E156</f>
        <v>-30000</v>
      </c>
    </row>
    <row r="158" spans="1:5" ht="15.75">
      <c r="A158" s="29"/>
      <c r="B158" s="35" t="s">
        <v>38</v>
      </c>
      <c r="C158" s="20"/>
      <c r="D158" s="17" t="s">
        <v>39</v>
      </c>
      <c r="E158" s="36">
        <v>30000</v>
      </c>
    </row>
    <row r="159" spans="1:5" ht="15.75" hidden="1">
      <c r="A159" s="29"/>
      <c r="B159" s="35"/>
      <c r="C159" s="20"/>
      <c r="D159" s="17" t="s">
        <v>72</v>
      </c>
      <c r="E159" s="36"/>
    </row>
    <row r="160" spans="1:5" ht="78.75">
      <c r="A160" s="29"/>
      <c r="B160" s="38" t="s">
        <v>143</v>
      </c>
      <c r="C160" s="20" t="s">
        <v>144</v>
      </c>
      <c r="D160" s="17"/>
      <c r="E160" s="31">
        <f>SUM(E162:E163)</f>
        <v>4008900</v>
      </c>
    </row>
    <row r="161" spans="1:5" ht="15.75" hidden="1">
      <c r="A161" s="29"/>
      <c r="B161" s="38"/>
      <c r="C161" s="20"/>
      <c r="D161" s="17"/>
      <c r="E161" s="31">
        <f>-E160</f>
        <v>-4008900</v>
      </c>
    </row>
    <row r="162" spans="1:5" ht="15.75" hidden="1">
      <c r="A162" s="29"/>
      <c r="B162" s="83" t="s">
        <v>53</v>
      </c>
      <c r="C162" s="17"/>
      <c r="D162" s="17" t="s">
        <v>54</v>
      </c>
      <c r="E162" s="36">
        <v>0</v>
      </c>
    </row>
    <row r="163" spans="1:5" ht="47.25">
      <c r="A163" s="29"/>
      <c r="B163" s="35" t="s">
        <v>14</v>
      </c>
      <c r="C163" s="20"/>
      <c r="D163" s="17" t="s">
        <v>15</v>
      </c>
      <c r="E163" s="36">
        <v>4008900</v>
      </c>
    </row>
    <row r="164" spans="1:5" ht="63" hidden="1">
      <c r="A164" s="29"/>
      <c r="B164" s="35" t="s">
        <v>145</v>
      </c>
      <c r="C164" s="20"/>
      <c r="D164" s="17" t="s">
        <v>50</v>
      </c>
      <c r="E164" s="36">
        <v>0</v>
      </c>
    </row>
    <row r="165" spans="1:5" ht="64.5" hidden="1">
      <c r="A165" s="29"/>
      <c r="B165" s="81" t="s">
        <v>146</v>
      </c>
      <c r="C165" s="20"/>
      <c r="D165" s="17" t="s">
        <v>147</v>
      </c>
      <c r="E165" s="36">
        <v>0</v>
      </c>
    </row>
    <row r="166" spans="1:5" ht="81" customHeight="1">
      <c r="A166" s="29"/>
      <c r="B166" s="38" t="s">
        <v>148</v>
      </c>
      <c r="C166" s="20" t="s">
        <v>149</v>
      </c>
      <c r="D166" s="17"/>
      <c r="E166" s="31">
        <f>SUM(E168:E169)</f>
        <v>33846</v>
      </c>
    </row>
    <row r="167" spans="1:5" ht="15.75" hidden="1">
      <c r="A167" s="29"/>
      <c r="B167" s="38"/>
      <c r="C167" s="20"/>
      <c r="D167" s="17"/>
      <c r="E167" s="31">
        <f>-E166</f>
        <v>-33846</v>
      </c>
    </row>
    <row r="168" spans="1:5" ht="47.25">
      <c r="A168" s="29"/>
      <c r="B168" s="35" t="s">
        <v>14</v>
      </c>
      <c r="C168" s="20"/>
      <c r="D168" s="17" t="s">
        <v>15</v>
      </c>
      <c r="E168" s="36">
        <v>10000</v>
      </c>
    </row>
    <row r="169" spans="1:5" ht="47.25">
      <c r="A169" s="29"/>
      <c r="B169" s="35" t="s">
        <v>152</v>
      </c>
      <c r="C169" s="20"/>
      <c r="D169" s="17" t="s">
        <v>138</v>
      </c>
      <c r="E169" s="36">
        <v>23846</v>
      </c>
    </row>
    <row r="170" spans="1:5" ht="47.25">
      <c r="A170" s="29"/>
      <c r="B170" s="38" t="s">
        <v>150</v>
      </c>
      <c r="C170" s="20" t="s">
        <v>151</v>
      </c>
      <c r="D170" s="17"/>
      <c r="E170" s="31">
        <f>SUM(E172:E173)</f>
        <v>179763</v>
      </c>
    </row>
    <row r="171" spans="1:5" ht="15.75" hidden="1">
      <c r="A171" s="29"/>
      <c r="B171" s="38"/>
      <c r="C171" s="20"/>
      <c r="D171" s="17"/>
      <c r="E171" s="31">
        <f>-E170</f>
        <v>-179763</v>
      </c>
    </row>
    <row r="172" spans="1:5" ht="47.25" hidden="1">
      <c r="A172" s="29"/>
      <c r="B172" s="35" t="s">
        <v>14</v>
      </c>
      <c r="C172" s="20"/>
      <c r="D172" s="17" t="s">
        <v>15</v>
      </c>
      <c r="E172" s="36">
        <v>0</v>
      </c>
    </row>
    <row r="173" spans="1:5" ht="47.25">
      <c r="A173" s="29"/>
      <c r="B173" s="35" t="s">
        <v>152</v>
      </c>
      <c r="C173" s="20"/>
      <c r="D173" s="17" t="s">
        <v>138</v>
      </c>
      <c r="E173" s="36">
        <v>179763</v>
      </c>
    </row>
    <row r="174" spans="1:5" ht="15.75">
      <c r="A174" s="29"/>
      <c r="B174" s="84" t="s">
        <v>408</v>
      </c>
      <c r="C174" s="20" t="s">
        <v>407</v>
      </c>
      <c r="D174" s="20"/>
      <c r="E174" s="31">
        <f>SUM(E176)</f>
        <v>241716</v>
      </c>
    </row>
    <row r="175" spans="1:5" ht="15.75" hidden="1">
      <c r="A175" s="29"/>
      <c r="B175" s="35"/>
      <c r="C175" s="20"/>
      <c r="D175" s="17"/>
      <c r="E175" s="36">
        <f>-E174</f>
        <v>-241716</v>
      </c>
    </row>
    <row r="176" spans="1:5" ht="47.25">
      <c r="A176" s="29"/>
      <c r="B176" s="35" t="s">
        <v>152</v>
      </c>
      <c r="C176" s="20"/>
      <c r="D176" s="17" t="s">
        <v>138</v>
      </c>
      <c r="E176" s="36">
        <v>241716</v>
      </c>
    </row>
    <row r="177" spans="1:5" ht="15.75">
      <c r="A177" s="29"/>
      <c r="B177" s="38" t="s">
        <v>153</v>
      </c>
      <c r="C177" s="20" t="s">
        <v>154</v>
      </c>
      <c r="D177" s="17"/>
      <c r="E177" s="31">
        <f>E179</f>
        <v>142414</v>
      </c>
    </row>
    <row r="178" spans="1:5" ht="15.75" hidden="1">
      <c r="A178" s="29"/>
      <c r="B178" s="38"/>
      <c r="C178" s="20"/>
      <c r="D178" s="17"/>
      <c r="E178" s="31">
        <f>-E177</f>
        <v>-142414</v>
      </c>
    </row>
    <row r="179" spans="1:5" ht="47.25">
      <c r="A179" s="29"/>
      <c r="B179" s="35" t="s">
        <v>155</v>
      </c>
      <c r="C179" s="20"/>
      <c r="D179" s="17" t="s">
        <v>138</v>
      </c>
      <c r="E179" s="36">
        <v>142414</v>
      </c>
    </row>
    <row r="180" spans="1:5" ht="34.5" customHeight="1">
      <c r="A180" s="29"/>
      <c r="B180" s="38" t="s">
        <v>156</v>
      </c>
      <c r="C180" s="20" t="s">
        <v>157</v>
      </c>
      <c r="D180" s="17"/>
      <c r="E180" s="31">
        <f>E182</f>
        <v>15000</v>
      </c>
    </row>
    <row r="181" spans="1:5" ht="15.75" hidden="1">
      <c r="A181" s="29"/>
      <c r="B181" s="38"/>
      <c r="C181" s="20"/>
      <c r="D181" s="17"/>
      <c r="E181" s="31">
        <f>-E180</f>
        <v>-15000</v>
      </c>
    </row>
    <row r="182" spans="1:5" ht="15.75">
      <c r="A182" s="29"/>
      <c r="B182" s="35" t="s">
        <v>38</v>
      </c>
      <c r="C182" s="20"/>
      <c r="D182" s="17" t="s">
        <v>39</v>
      </c>
      <c r="E182" s="36">
        <v>15000</v>
      </c>
    </row>
    <row r="183" spans="1:5" ht="15.75" hidden="1">
      <c r="A183" s="29"/>
      <c r="B183" s="38" t="s">
        <v>10</v>
      </c>
      <c r="C183" s="20" t="s">
        <v>158</v>
      </c>
      <c r="D183" s="17"/>
      <c r="E183" s="31">
        <f>E185</f>
        <v>0</v>
      </c>
    </row>
    <row r="184" spans="1:5" ht="15.75" hidden="1">
      <c r="A184" s="29"/>
      <c r="B184" s="38"/>
      <c r="C184" s="20"/>
      <c r="D184" s="17"/>
      <c r="E184" s="31">
        <f>-E183</f>
        <v>0</v>
      </c>
    </row>
    <row r="185" spans="1:5" ht="47.25" hidden="1">
      <c r="A185" s="29"/>
      <c r="B185" s="35" t="s">
        <v>155</v>
      </c>
      <c r="C185" s="20"/>
      <c r="D185" s="17" t="s">
        <v>138</v>
      </c>
      <c r="E185" s="36">
        <v>0</v>
      </c>
    </row>
    <row r="186" spans="1:5" ht="47.25" hidden="1">
      <c r="A186" s="18">
        <v>853</v>
      </c>
      <c r="B186" s="39" t="s">
        <v>159</v>
      </c>
      <c r="C186" s="20"/>
      <c r="D186" s="17"/>
      <c r="E186" s="22">
        <f>E188</f>
        <v>0</v>
      </c>
    </row>
    <row r="187" spans="1:5" ht="15.75" hidden="1">
      <c r="A187" s="29"/>
      <c r="B187" s="35"/>
      <c r="C187" s="20"/>
      <c r="D187" s="17"/>
      <c r="E187" s="23">
        <f>-E186</f>
        <v>0</v>
      </c>
    </row>
    <row r="188" spans="1:5" ht="15.75" hidden="1">
      <c r="A188" s="29"/>
      <c r="B188" s="38" t="s">
        <v>10</v>
      </c>
      <c r="C188" s="20" t="s">
        <v>160</v>
      </c>
      <c r="D188" s="17"/>
      <c r="E188" s="32">
        <f>SUM(E190:E191)</f>
        <v>0</v>
      </c>
    </row>
    <row r="189" spans="1:5" ht="15.75" hidden="1">
      <c r="A189" s="29"/>
      <c r="B189" s="50"/>
      <c r="C189" s="20"/>
      <c r="D189" s="17"/>
      <c r="E189" s="23">
        <f>-E188</f>
        <v>0</v>
      </c>
    </row>
    <row r="190" spans="1:5" ht="47.25" hidden="1">
      <c r="A190" s="29"/>
      <c r="B190" s="83" t="s">
        <v>161</v>
      </c>
      <c r="C190" s="20"/>
      <c r="D190" s="17" t="s">
        <v>162</v>
      </c>
      <c r="E190" s="23">
        <v>0</v>
      </c>
    </row>
    <row r="191" spans="1:5" ht="47.25" hidden="1">
      <c r="A191" s="29"/>
      <c r="B191" s="83" t="s">
        <v>161</v>
      </c>
      <c r="C191" s="20"/>
      <c r="D191" s="17" t="s">
        <v>163</v>
      </c>
      <c r="E191" s="23">
        <v>0</v>
      </c>
    </row>
    <row r="192" spans="1:5" ht="31.5" hidden="1">
      <c r="A192" s="18" t="s">
        <v>164</v>
      </c>
      <c r="B192" s="39" t="s">
        <v>165</v>
      </c>
      <c r="C192" s="20"/>
      <c r="D192" s="17"/>
      <c r="E192" s="21">
        <f>E194</f>
        <v>0</v>
      </c>
    </row>
    <row r="193" spans="1:5" ht="15.75" hidden="1">
      <c r="A193" s="24"/>
      <c r="B193" s="39"/>
      <c r="C193" s="20"/>
      <c r="D193" s="17"/>
      <c r="E193" s="21">
        <f>-E192</f>
        <v>0</v>
      </c>
    </row>
    <row r="194" spans="1:5" ht="15.75" hidden="1">
      <c r="A194" s="29"/>
      <c r="B194" s="38" t="s">
        <v>166</v>
      </c>
      <c r="C194" s="20" t="s">
        <v>167</v>
      </c>
      <c r="D194" s="17"/>
      <c r="E194" s="31">
        <f>E196</f>
        <v>0</v>
      </c>
    </row>
    <row r="195" spans="1:5" ht="15.75" hidden="1">
      <c r="A195" s="29"/>
      <c r="B195" s="38"/>
      <c r="C195" s="20"/>
      <c r="D195" s="17"/>
      <c r="E195" s="31">
        <f>-E194</f>
        <v>0</v>
      </c>
    </row>
    <row r="196" spans="1:5" ht="47.25" hidden="1">
      <c r="A196" s="29"/>
      <c r="B196" s="35" t="s">
        <v>152</v>
      </c>
      <c r="C196" s="20"/>
      <c r="D196" s="17" t="s">
        <v>138</v>
      </c>
      <c r="E196" s="36">
        <v>0</v>
      </c>
    </row>
    <row r="197" spans="1:5" ht="36.75" customHeight="1">
      <c r="A197" s="18" t="s">
        <v>168</v>
      </c>
      <c r="B197" s="39" t="s">
        <v>169</v>
      </c>
      <c r="C197" s="20"/>
      <c r="D197" s="17"/>
      <c r="E197" s="21">
        <f>E199+E203+E206</f>
        <v>1860400</v>
      </c>
    </row>
    <row r="198" spans="1:5" ht="15.75" hidden="1">
      <c r="A198" s="24"/>
      <c r="B198" s="39"/>
      <c r="C198" s="20"/>
      <c r="D198" s="17"/>
      <c r="E198" s="21">
        <f>-E197</f>
        <v>-1860400</v>
      </c>
    </row>
    <row r="199" spans="1:5" ht="16.5" customHeight="1">
      <c r="A199" s="29"/>
      <c r="B199" s="38" t="s">
        <v>170</v>
      </c>
      <c r="C199" s="20" t="s">
        <v>171</v>
      </c>
      <c r="D199" s="17"/>
      <c r="E199" s="31">
        <f>E201</f>
        <v>1617000</v>
      </c>
    </row>
    <row r="200" spans="1:5" ht="12.75" customHeight="1" hidden="1">
      <c r="A200" s="29"/>
      <c r="B200" s="38"/>
      <c r="C200" s="20"/>
      <c r="D200" s="17"/>
      <c r="E200" s="31">
        <f>-E199</f>
        <v>-1617000</v>
      </c>
    </row>
    <row r="201" spans="1:5" ht="15.75">
      <c r="A201" s="29"/>
      <c r="B201" s="35" t="s">
        <v>38</v>
      </c>
      <c r="C201" s="20"/>
      <c r="D201" s="17" t="s">
        <v>39</v>
      </c>
      <c r="E201" s="36">
        <v>1617000</v>
      </c>
    </row>
    <row r="202" spans="1:5" ht="32.25" hidden="1" thickBot="1">
      <c r="A202" s="29"/>
      <c r="B202" s="45" t="s">
        <v>95</v>
      </c>
      <c r="C202" s="20"/>
      <c r="D202" s="17" t="s">
        <v>72</v>
      </c>
      <c r="E202" s="36">
        <v>0</v>
      </c>
    </row>
    <row r="203" spans="1:5" ht="47.25">
      <c r="A203" s="29"/>
      <c r="B203" s="38" t="s">
        <v>172</v>
      </c>
      <c r="C203" s="20" t="s">
        <v>173</v>
      </c>
      <c r="D203" s="17"/>
      <c r="E203" s="31">
        <f>E205</f>
        <v>200</v>
      </c>
    </row>
    <row r="204" spans="1:5" ht="15.75" hidden="1">
      <c r="A204" s="29"/>
      <c r="B204" s="38"/>
      <c r="C204" s="20"/>
      <c r="D204" s="17"/>
      <c r="E204" s="31">
        <f>-E203</f>
        <v>-200</v>
      </c>
    </row>
    <row r="205" spans="1:5" ht="15.75">
      <c r="A205" s="29"/>
      <c r="B205" s="35" t="s">
        <v>174</v>
      </c>
      <c r="C205" s="20"/>
      <c r="D205" s="17" t="s">
        <v>175</v>
      </c>
      <c r="E205" s="36">
        <v>200</v>
      </c>
    </row>
    <row r="206" spans="1:5" ht="15.75">
      <c r="A206" s="29"/>
      <c r="B206" s="38" t="s">
        <v>10</v>
      </c>
      <c r="C206" s="20" t="s">
        <v>176</v>
      </c>
      <c r="D206" s="17"/>
      <c r="E206" s="31">
        <f>SUM(E208:E212)</f>
        <v>243200</v>
      </c>
    </row>
    <row r="207" spans="1:5" ht="15.75" hidden="1">
      <c r="A207" s="29"/>
      <c r="B207" s="38"/>
      <c r="C207" s="20"/>
      <c r="D207" s="17"/>
      <c r="E207" s="31">
        <f>-E206</f>
        <v>-243200</v>
      </c>
    </row>
    <row r="208" spans="1:5" ht="15.75" hidden="1">
      <c r="A208" s="29"/>
      <c r="B208" s="35" t="s">
        <v>177</v>
      </c>
      <c r="C208" s="20"/>
      <c r="D208" s="17" t="s">
        <v>178</v>
      </c>
      <c r="E208" s="36">
        <v>0</v>
      </c>
    </row>
    <row r="209" spans="1:5" ht="15.75" hidden="1">
      <c r="A209" s="29"/>
      <c r="C209" s="1"/>
      <c r="D209" s="17" t="s">
        <v>94</v>
      </c>
      <c r="E209" s="1"/>
    </row>
    <row r="210" spans="1:5" ht="15.75">
      <c r="A210" s="29"/>
      <c r="B210" s="35" t="s">
        <v>38</v>
      </c>
      <c r="C210" s="20"/>
      <c r="D210" s="17" t="s">
        <v>39</v>
      </c>
      <c r="E210" s="36">
        <v>60000</v>
      </c>
    </row>
    <row r="211" spans="1:5" ht="15.75" hidden="1">
      <c r="A211" s="29"/>
      <c r="C211" s="1"/>
      <c r="D211" s="17" t="s">
        <v>72</v>
      </c>
      <c r="E211" s="1"/>
    </row>
    <row r="212" spans="1:5" ht="94.5">
      <c r="A212" s="29"/>
      <c r="B212" s="35" t="s">
        <v>25</v>
      </c>
      <c r="C212" s="20"/>
      <c r="D212" s="17" t="s">
        <v>26</v>
      </c>
      <c r="E212" s="36">
        <v>183200</v>
      </c>
    </row>
    <row r="213" spans="1:5" ht="31.5" hidden="1">
      <c r="A213" s="18">
        <v>926</v>
      </c>
      <c r="B213" s="39" t="s">
        <v>179</v>
      </c>
      <c r="C213" s="20"/>
      <c r="D213" s="17"/>
      <c r="E213" s="21">
        <f>E215</f>
        <v>0</v>
      </c>
    </row>
    <row r="214" spans="1:5" ht="15.75" hidden="1">
      <c r="A214" s="24"/>
      <c r="B214" s="39"/>
      <c r="C214" s="20"/>
      <c r="D214" s="17"/>
      <c r="E214" s="21">
        <f>-E213</f>
        <v>0</v>
      </c>
    </row>
    <row r="215" spans="1:5" ht="15.75" hidden="1">
      <c r="A215" s="29"/>
      <c r="B215" s="84" t="s">
        <v>180</v>
      </c>
      <c r="C215" s="20" t="s">
        <v>181</v>
      </c>
      <c r="D215" s="17"/>
      <c r="E215" s="36">
        <f>E217+E218</f>
        <v>0</v>
      </c>
    </row>
    <row r="216" spans="1:5" ht="15.75" hidden="1">
      <c r="A216" s="29"/>
      <c r="B216" s="84"/>
      <c r="C216" s="20"/>
      <c r="D216" s="17"/>
      <c r="E216" s="36">
        <f>-E215</f>
        <v>0</v>
      </c>
    </row>
    <row r="217" spans="1:5" ht="94.5" hidden="1">
      <c r="A217" s="29"/>
      <c r="B217" s="35" t="s">
        <v>25</v>
      </c>
      <c r="C217" s="20"/>
      <c r="D217" s="17" t="s">
        <v>26</v>
      </c>
      <c r="E217" s="36"/>
    </row>
    <row r="218" spans="1:5" ht="63" hidden="1">
      <c r="A218" s="29"/>
      <c r="B218" s="35" t="s">
        <v>182</v>
      </c>
      <c r="C218" s="20"/>
      <c r="D218" s="17" t="s">
        <v>183</v>
      </c>
      <c r="E218" s="36"/>
    </row>
    <row r="219" spans="1:5" ht="24.75" customHeight="1">
      <c r="A219" s="139" t="s">
        <v>184</v>
      </c>
      <c r="B219" s="139"/>
      <c r="C219" s="139"/>
      <c r="D219" s="139"/>
      <c r="E219" s="85">
        <f>SUM(E14:E218)</f>
        <v>24707578</v>
      </c>
    </row>
    <row r="220" spans="1:5" ht="24.75" customHeight="1">
      <c r="A220" s="86"/>
      <c r="B220" s="87"/>
      <c r="C220" s="88"/>
      <c r="D220" s="88"/>
      <c r="E220" s="89"/>
    </row>
    <row r="221" ht="15.75">
      <c r="E221" s="4"/>
    </row>
    <row r="222" ht="15.75">
      <c r="E222" s="5">
        <v>24523378</v>
      </c>
    </row>
    <row r="223" ht="15.75">
      <c r="E223" s="5">
        <f>E219</f>
        <v>24707578</v>
      </c>
    </row>
    <row r="224" ht="15.75">
      <c r="E224" s="4">
        <f>E223-E222</f>
        <v>184200</v>
      </c>
    </row>
    <row r="225" ht="15.75">
      <c r="E225" s="4"/>
    </row>
    <row r="226" ht="15.75">
      <c r="E226" s="4"/>
    </row>
    <row r="227" spans="4:5" ht="15.75">
      <c r="D227" s="2" t="s">
        <v>185</v>
      </c>
      <c r="E227" s="5">
        <f>E14+E20+E25+E32+E48+E53+E69+E77+E114+E128+E154+E186+E192+E197+E213</f>
        <v>24707578</v>
      </c>
    </row>
    <row r="228" ht="15.75">
      <c r="E228" s="5">
        <f>E219-E227</f>
        <v>0</v>
      </c>
    </row>
    <row r="229" ht="15.75">
      <c r="E229" s="4"/>
    </row>
    <row r="230" ht="15.75">
      <c r="E230" s="4"/>
    </row>
    <row r="231" ht="15.75">
      <c r="E231" s="5"/>
    </row>
    <row r="232" ht="15.75">
      <c r="E232" s="5"/>
    </row>
    <row r="233" ht="15.75">
      <c r="E233" s="90"/>
    </row>
    <row r="234" ht="15.75">
      <c r="E234" s="5"/>
    </row>
    <row r="235" ht="15.75">
      <c r="E235" s="5"/>
    </row>
    <row r="236" ht="15.75">
      <c r="E236" s="5"/>
    </row>
    <row r="237" ht="15.75">
      <c r="E237" s="5"/>
    </row>
    <row r="238" ht="15.75">
      <c r="E238" s="5"/>
    </row>
    <row r="239" ht="15.75">
      <c r="E239" s="5"/>
    </row>
    <row r="240" ht="15.75">
      <c r="E240" s="5"/>
    </row>
    <row r="241" ht="15.75">
      <c r="E241" s="5"/>
    </row>
    <row r="242" ht="15.75">
      <c r="E242" s="5"/>
    </row>
    <row r="243" ht="15.75">
      <c r="E243" s="5"/>
    </row>
    <row r="244" ht="15.75">
      <c r="E244" s="5"/>
    </row>
    <row r="245" ht="15.75">
      <c r="E245" s="5"/>
    </row>
    <row r="246" ht="18.75">
      <c r="E246" s="94"/>
    </row>
    <row r="247" ht="15.75">
      <c r="E247" s="5"/>
    </row>
    <row r="248" ht="15.75">
      <c r="E248" s="5"/>
    </row>
    <row r="249" ht="15.75">
      <c r="E249" s="5"/>
    </row>
    <row r="250" ht="15.75">
      <c r="E250" s="5"/>
    </row>
    <row r="251" ht="15.75">
      <c r="E251" s="5"/>
    </row>
    <row r="252" ht="15.75">
      <c r="E252" s="5"/>
    </row>
    <row r="253" ht="15.75">
      <c r="E253" s="5"/>
    </row>
    <row r="254" ht="15.75">
      <c r="E254" s="5"/>
    </row>
    <row r="255" ht="15.75">
      <c r="E255" s="5"/>
    </row>
    <row r="256" ht="15.75">
      <c r="E256" s="5"/>
    </row>
    <row r="257" ht="15.75">
      <c r="E257" s="5"/>
    </row>
    <row r="258" ht="15.75">
      <c r="E258" s="5"/>
    </row>
    <row r="259" ht="15.75">
      <c r="E259" s="5"/>
    </row>
    <row r="260" ht="15.75">
      <c r="E260" s="5"/>
    </row>
    <row r="261" ht="15.75">
      <c r="E261" s="5"/>
    </row>
    <row r="262" ht="15.75">
      <c r="E262" s="5"/>
    </row>
    <row r="263" ht="15.75">
      <c r="E263" s="5"/>
    </row>
    <row r="264" ht="15.75">
      <c r="E264" s="5"/>
    </row>
    <row r="265" ht="15.75">
      <c r="E265" s="5"/>
    </row>
    <row r="266" ht="15.75">
      <c r="E266" s="5"/>
    </row>
    <row r="267" ht="15.75">
      <c r="E267" s="5"/>
    </row>
    <row r="268" ht="15.75">
      <c r="E268" s="5"/>
    </row>
    <row r="269" ht="15.75">
      <c r="E269" s="5"/>
    </row>
    <row r="270" ht="15.75">
      <c r="E270" s="5"/>
    </row>
    <row r="271" ht="15.75">
      <c r="E271" s="5"/>
    </row>
    <row r="272" ht="15.75">
      <c r="E272" s="5"/>
    </row>
  </sheetData>
  <mergeCells count="2">
    <mergeCell ref="A9:E9"/>
    <mergeCell ref="A219:D21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90" r:id="rId1"/>
  <headerFooter alignWithMargins="0">
    <oddFooter>&amp;C&amp;P</oddFooter>
  </headerFooter>
  <rowBreaks count="5" manualBreakCount="5">
    <brk id="45" max="4" man="1"/>
    <brk id="89" max="4" man="1"/>
    <brk id="124" max="4" man="1"/>
    <brk id="163" max="4" man="1"/>
    <brk id="21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724"/>
  <sheetViews>
    <sheetView tabSelected="1" view="pageBreakPreview" zoomScaleSheetLayoutView="100" workbookViewId="0" topLeftCell="A568">
      <pane xSplit="4" topLeftCell="E1" activePane="topRight" state="frozen"/>
      <selection pane="topLeft" activeCell="A567" sqref="A567"/>
      <selection pane="topRight" activeCell="R589" sqref="R589:R595"/>
    </sheetView>
  </sheetViews>
  <sheetFormatPr defaultColWidth="9.140625" defaultRowHeight="12.75"/>
  <cols>
    <col min="1" max="1" width="7.140625" style="2" customWidth="1"/>
    <col min="2" max="2" width="37.00390625" style="95" customWidth="1"/>
    <col min="3" max="3" width="9.00390625" style="2" customWidth="1"/>
    <col min="4" max="4" width="8.00390625" style="2" customWidth="1"/>
    <col min="5" max="5" width="14.421875" style="3" customWidth="1"/>
    <col min="6" max="7" width="0" style="5" hidden="1" customWidth="1"/>
    <col min="8" max="9" width="0" style="1" hidden="1" customWidth="1"/>
    <col min="10" max="10" width="0" style="96" hidden="1" customWidth="1"/>
    <col min="11" max="11" width="0" style="97" hidden="1" customWidth="1"/>
    <col min="12" max="16384" width="9.140625" style="1" customWidth="1"/>
  </cols>
  <sheetData>
    <row r="1" ht="15.75">
      <c r="E1" s="127" t="s">
        <v>418</v>
      </c>
    </row>
    <row r="2" ht="15.75">
      <c r="E2" s="127" t="str">
        <f>'Dochody Budżetowe'!E2</f>
        <v>do uchwały nr L/275/2009</v>
      </c>
    </row>
    <row r="3" ht="15.75">
      <c r="E3" s="127" t="str">
        <f>'Dochody Budżetowe'!E3</f>
        <v>Rady Miejskiej w Okonku</v>
      </c>
    </row>
    <row r="4" ht="15.75">
      <c r="E4" s="127" t="str">
        <f>'Dochody Budżetowe'!E4</f>
        <v>z dnia 29 grudnia 2009 roku</v>
      </c>
    </row>
    <row r="13" spans="1:9" ht="17.25" customHeight="1">
      <c r="A13" s="140" t="s">
        <v>411</v>
      </c>
      <c r="B13" s="140"/>
      <c r="C13" s="140"/>
      <c r="D13" s="140"/>
      <c r="E13" s="140"/>
      <c r="F13" s="140"/>
      <c r="I13" s="6"/>
    </row>
    <row r="14" ht="15.75">
      <c r="G14" s="98" t="s">
        <v>0</v>
      </c>
    </row>
    <row r="15" spans="1:11" s="13" customFormat="1" ht="70.5" customHeight="1">
      <c r="A15" s="9" t="s">
        <v>1</v>
      </c>
      <c r="B15" s="9" t="s">
        <v>2</v>
      </c>
      <c r="C15" s="9" t="s">
        <v>3</v>
      </c>
      <c r="D15" s="9" t="s">
        <v>4</v>
      </c>
      <c r="E15" s="10" t="s">
        <v>5</v>
      </c>
      <c r="F15" s="11" t="s">
        <v>186</v>
      </c>
      <c r="G15" s="10" t="s">
        <v>6</v>
      </c>
      <c r="H15" s="10" t="s">
        <v>7</v>
      </c>
      <c r="I15" s="10" t="s">
        <v>187</v>
      </c>
      <c r="J15" s="99" t="s">
        <v>188</v>
      </c>
      <c r="K15" s="12" t="e">
        <f>'Dochody Budżetowe'!#REF!</f>
        <v>#REF!</v>
      </c>
    </row>
    <row r="16" spans="1:11" s="13" customFormat="1" ht="15.75">
      <c r="A16" s="15">
        <v>1</v>
      </c>
      <c r="B16" s="15">
        <v>2</v>
      </c>
      <c r="C16" s="15">
        <v>3</v>
      </c>
      <c r="D16" s="15">
        <v>4</v>
      </c>
      <c r="E16" s="15">
        <v>5</v>
      </c>
      <c r="F16" s="16">
        <v>8</v>
      </c>
      <c r="G16" s="15">
        <v>9</v>
      </c>
      <c r="H16" s="16">
        <v>10</v>
      </c>
      <c r="I16" s="15">
        <v>11</v>
      </c>
      <c r="J16" s="16">
        <v>12</v>
      </c>
      <c r="K16" s="15">
        <v>13</v>
      </c>
    </row>
    <row r="17" spans="1:11" ht="15.75">
      <c r="A17" s="101" t="s">
        <v>8</v>
      </c>
      <c r="B17" s="102" t="s">
        <v>9</v>
      </c>
      <c r="C17" s="20"/>
      <c r="D17" s="17"/>
      <c r="E17" s="21">
        <f>E19+E22</f>
        <v>15400</v>
      </c>
      <c r="F17" s="22">
        <f>F19+F22</f>
        <v>210603.73</v>
      </c>
      <c r="G17" s="22">
        <f>F17/E17*100</f>
        <v>1367.5566883116885</v>
      </c>
      <c r="H17" s="23">
        <f>G17-100</f>
        <v>1267.5566883116885</v>
      </c>
      <c r="I17" s="23">
        <f>E17-F17</f>
        <v>-195203.73</v>
      </c>
      <c r="J17" s="103" t="e">
        <f>#REF!-E17</f>
        <v>#REF!</v>
      </c>
      <c r="K17" s="97" t="e">
        <f>F17-#REF!</f>
        <v>#REF!</v>
      </c>
    </row>
    <row r="18" spans="1:10" ht="15.75" hidden="1">
      <c r="A18" s="104"/>
      <c r="B18" s="102"/>
      <c r="C18" s="20"/>
      <c r="D18" s="17"/>
      <c r="E18" s="21">
        <f>-E17</f>
        <v>-15400</v>
      </c>
      <c r="F18" s="22">
        <f>-F17</f>
        <v>-210603.73</v>
      </c>
      <c r="G18" s="22"/>
      <c r="H18" s="23"/>
      <c r="I18" s="23"/>
      <c r="J18" s="103" t="e">
        <f>#REF!-E18</f>
        <v>#REF!</v>
      </c>
    </row>
    <row r="19" spans="1:11" ht="15.75">
      <c r="A19" s="105"/>
      <c r="B19" s="106" t="s">
        <v>189</v>
      </c>
      <c r="C19" s="20" t="s">
        <v>190</v>
      </c>
      <c r="D19" s="17"/>
      <c r="E19" s="31">
        <f>SUM(E21)</f>
        <v>15400</v>
      </c>
      <c r="F19" s="32">
        <f>SUM(F21)</f>
        <v>11927.5</v>
      </c>
      <c r="G19" s="107">
        <f aca="true" t="shared" si="0" ref="G19:G28">F19/E19*100</f>
        <v>77.4512987012987</v>
      </c>
      <c r="H19" s="23">
        <f>G19-100</f>
        <v>-22.548701298701303</v>
      </c>
      <c r="I19" s="23">
        <f>E19-F19</f>
        <v>3472.5</v>
      </c>
      <c r="J19" s="103" t="e">
        <f>#REF!-E19</f>
        <v>#REF!</v>
      </c>
      <c r="K19" s="97" t="e">
        <f>F19-#REF!</f>
        <v>#REF!</v>
      </c>
    </row>
    <row r="20" spans="1:11" ht="15.75" hidden="1">
      <c r="A20" s="105"/>
      <c r="B20" s="106"/>
      <c r="C20" s="20"/>
      <c r="D20" s="17"/>
      <c r="E20" s="31">
        <f>-E19</f>
        <v>-15400</v>
      </c>
      <c r="F20" s="22">
        <f>-F19</f>
        <v>-11927.5</v>
      </c>
      <c r="G20" s="107">
        <f t="shared" si="0"/>
        <v>77.4512987012987</v>
      </c>
      <c r="H20" s="23"/>
      <c r="I20" s="23"/>
      <c r="J20" s="103" t="e">
        <f>#REF!-E20</f>
        <v>#REF!</v>
      </c>
      <c r="K20" s="97" t="e">
        <f>F20-#REF!</f>
        <v>#REF!</v>
      </c>
    </row>
    <row r="21" spans="1:11" ht="47.25">
      <c r="A21" s="105"/>
      <c r="B21" s="35" t="s">
        <v>191</v>
      </c>
      <c r="C21" s="109"/>
      <c r="D21" s="110" t="s">
        <v>192</v>
      </c>
      <c r="E21" s="36">
        <v>15400</v>
      </c>
      <c r="F21" s="23">
        <v>11927.5</v>
      </c>
      <c r="G21" s="23">
        <f t="shared" si="0"/>
        <v>77.4512987012987</v>
      </c>
      <c r="H21" s="23">
        <f>G21-100</f>
        <v>-22.548701298701303</v>
      </c>
      <c r="I21" s="23">
        <f>E21-F21</f>
        <v>3472.5</v>
      </c>
      <c r="J21" s="103" t="e">
        <f>#REF!-E21</f>
        <v>#REF!</v>
      </c>
      <c r="K21" s="97" t="e">
        <f>F21-#REF!</f>
        <v>#REF!</v>
      </c>
    </row>
    <row r="22" spans="1:11" ht="15.75" hidden="1">
      <c r="A22" s="105"/>
      <c r="B22" s="106" t="s">
        <v>10</v>
      </c>
      <c r="C22" s="20" t="s">
        <v>11</v>
      </c>
      <c r="D22" s="17"/>
      <c r="E22" s="31">
        <f>SUM(E24:E27)</f>
        <v>0</v>
      </c>
      <c r="F22" s="32">
        <f>SUM(F24:F27)</f>
        <v>198676.23</v>
      </c>
      <c r="G22" s="107" t="e">
        <f t="shared" si="0"/>
        <v>#DIV/0!</v>
      </c>
      <c r="H22" s="23" t="e">
        <f>G22-100</f>
        <v>#DIV/0!</v>
      </c>
      <c r="I22" s="23">
        <f>E22-F22</f>
        <v>-198676.23</v>
      </c>
      <c r="J22" s="103" t="e">
        <f>#REF!-E22</f>
        <v>#REF!</v>
      </c>
      <c r="K22" s="97" t="e">
        <f>F22-#REF!</f>
        <v>#REF!</v>
      </c>
    </row>
    <row r="23" spans="1:11" ht="15.75" hidden="1">
      <c r="A23" s="105"/>
      <c r="B23" s="106"/>
      <c r="C23" s="20"/>
      <c r="D23" s="17"/>
      <c r="E23" s="31">
        <f>-E22</f>
        <v>0</v>
      </c>
      <c r="F23" s="32">
        <f>-F22</f>
        <v>-198676.23</v>
      </c>
      <c r="G23" s="107" t="e">
        <f t="shared" si="0"/>
        <v>#DIV/0!</v>
      </c>
      <c r="H23" s="23"/>
      <c r="I23" s="23"/>
      <c r="J23" s="103" t="e">
        <f>#REF!-E23</f>
        <v>#REF!</v>
      </c>
      <c r="K23" s="97" t="e">
        <f>F23-#REF!</f>
        <v>#REF!</v>
      </c>
    </row>
    <row r="24" spans="1:11" ht="15.75" hidden="1">
      <c r="A24" s="105"/>
      <c r="B24" s="35" t="s">
        <v>193</v>
      </c>
      <c r="C24" s="20"/>
      <c r="D24" s="17" t="s">
        <v>194</v>
      </c>
      <c r="E24" s="36">
        <v>0</v>
      </c>
      <c r="F24" s="23">
        <v>2562.17</v>
      </c>
      <c r="G24" s="23" t="e">
        <f t="shared" si="0"/>
        <v>#DIV/0!</v>
      </c>
      <c r="H24" s="23" t="e">
        <f>G24-100</f>
        <v>#DIV/0!</v>
      </c>
      <c r="I24" s="23">
        <f>E24-F24</f>
        <v>-2562.17</v>
      </c>
      <c r="J24" s="103" t="e">
        <f>#REF!-E24</f>
        <v>#REF!</v>
      </c>
      <c r="K24" s="97" t="e">
        <f>F24-#REF!</f>
        <v>#REF!</v>
      </c>
    </row>
    <row r="25" spans="1:11" ht="15.75" hidden="1">
      <c r="A25" s="105"/>
      <c r="B25" s="35" t="s">
        <v>195</v>
      </c>
      <c r="C25" s="20"/>
      <c r="D25" s="17" t="s">
        <v>196</v>
      </c>
      <c r="E25" s="36">
        <v>0</v>
      </c>
      <c r="F25" s="23">
        <v>195931.06</v>
      </c>
      <c r="G25" s="23" t="e">
        <f t="shared" si="0"/>
        <v>#DIV/0!</v>
      </c>
      <c r="H25" s="23" t="e">
        <f>G25-100</f>
        <v>#DIV/0!</v>
      </c>
      <c r="I25" s="23">
        <f>E25-F25</f>
        <v>-195931.06</v>
      </c>
      <c r="J25" s="103" t="e">
        <f>#REF!-E25</f>
        <v>#REF!</v>
      </c>
      <c r="K25" s="97" t="e">
        <f>F25-#REF!</f>
        <v>#REF!</v>
      </c>
    </row>
    <row r="26" spans="1:11" ht="47.25" hidden="1">
      <c r="A26" s="105"/>
      <c r="B26" s="35" t="s">
        <v>197</v>
      </c>
      <c r="C26" s="20"/>
      <c r="D26" s="17" t="s">
        <v>198</v>
      </c>
      <c r="E26" s="36">
        <v>0</v>
      </c>
      <c r="F26" s="23">
        <v>0</v>
      </c>
      <c r="G26" s="23" t="e">
        <f t="shared" si="0"/>
        <v>#DIV/0!</v>
      </c>
      <c r="H26" s="23" t="e">
        <f>G26-100</f>
        <v>#DIV/0!</v>
      </c>
      <c r="I26" s="23">
        <f>E26-F26</f>
        <v>0</v>
      </c>
      <c r="J26" s="103" t="e">
        <f>#REF!-E26</f>
        <v>#REF!</v>
      </c>
      <c r="K26" s="97" t="e">
        <f>F26-#REF!</f>
        <v>#REF!</v>
      </c>
    </row>
    <row r="27" spans="1:11" ht="31.5" hidden="1">
      <c r="A27" s="105"/>
      <c r="B27" s="35" t="s">
        <v>199</v>
      </c>
      <c r="C27" s="20"/>
      <c r="D27" s="17" t="s">
        <v>200</v>
      </c>
      <c r="E27" s="36">
        <v>0</v>
      </c>
      <c r="F27" s="23">
        <v>183</v>
      </c>
      <c r="G27" s="23" t="e">
        <f t="shared" si="0"/>
        <v>#DIV/0!</v>
      </c>
      <c r="H27" s="23" t="e">
        <f>G27-100</f>
        <v>#DIV/0!</v>
      </c>
      <c r="I27" s="23">
        <f>E27-F27</f>
        <v>-183</v>
      </c>
      <c r="J27" s="103" t="e">
        <f>#REF!-E27</f>
        <v>#REF!</v>
      </c>
      <c r="K27" s="97" t="e">
        <f>F27-#REF!</f>
        <v>#REF!</v>
      </c>
    </row>
    <row r="28" spans="1:11" ht="15.75">
      <c r="A28" s="101" t="s">
        <v>19</v>
      </c>
      <c r="B28" s="102" t="s">
        <v>20</v>
      </c>
      <c r="C28" s="20"/>
      <c r="D28" s="17"/>
      <c r="E28" s="21">
        <f>E30+E34</f>
        <v>527601</v>
      </c>
      <c r="F28" s="22">
        <f>F30+F34</f>
        <v>235437.35</v>
      </c>
      <c r="G28" s="22">
        <f t="shared" si="0"/>
        <v>44.624128839786124</v>
      </c>
      <c r="H28" s="23">
        <f>G28-100</f>
        <v>-55.375871160213876</v>
      </c>
      <c r="I28" s="23">
        <f>E28-F28</f>
        <v>292163.65</v>
      </c>
      <c r="J28" s="103" t="e">
        <f>#REF!-E28</f>
        <v>#REF!</v>
      </c>
      <c r="K28" s="97" t="e">
        <f>F28-#REF!</f>
        <v>#REF!</v>
      </c>
    </row>
    <row r="29" spans="1:11" ht="15.75" hidden="1">
      <c r="A29" s="104"/>
      <c r="B29" s="102"/>
      <c r="C29" s="20"/>
      <c r="D29" s="17"/>
      <c r="E29" s="21">
        <f>-E28</f>
        <v>-527601</v>
      </c>
      <c r="F29" s="22">
        <f>-F28</f>
        <v>-235437.35</v>
      </c>
      <c r="G29" s="22"/>
      <c r="H29" s="23"/>
      <c r="I29" s="23"/>
      <c r="J29" s="103" t="e">
        <f>#REF!-E29</f>
        <v>#REF!</v>
      </c>
      <c r="K29" s="97" t="e">
        <f>F29-#REF!</f>
        <v>#REF!</v>
      </c>
    </row>
    <row r="30" spans="1:11" ht="15.75">
      <c r="A30" s="105"/>
      <c r="B30" s="106" t="s">
        <v>201</v>
      </c>
      <c r="C30" s="20" t="s">
        <v>202</v>
      </c>
      <c r="D30" s="17"/>
      <c r="E30" s="31">
        <f>SUM(E33)</f>
        <v>350000</v>
      </c>
      <c r="F30" s="32">
        <f>SUM(F32:F33)</f>
        <v>0</v>
      </c>
      <c r="G30" s="32">
        <f>F30/E30*100</f>
        <v>0</v>
      </c>
      <c r="H30" s="23">
        <f>G30-100</f>
        <v>-100</v>
      </c>
      <c r="I30" s="23">
        <f>E30-F30</f>
        <v>350000</v>
      </c>
      <c r="J30" s="103" t="e">
        <f>#REF!-E30</f>
        <v>#REF!</v>
      </c>
      <c r="K30" s="97" t="e">
        <f>F30-#REF!</f>
        <v>#REF!</v>
      </c>
    </row>
    <row r="31" spans="1:11" ht="15.75" hidden="1">
      <c r="A31" s="105"/>
      <c r="B31" s="106"/>
      <c r="C31" s="20"/>
      <c r="D31" s="17"/>
      <c r="E31" s="108">
        <f>-E30</f>
        <v>-350000</v>
      </c>
      <c r="F31" s="32">
        <f>-F30</f>
        <v>0</v>
      </c>
      <c r="G31" s="32"/>
      <c r="H31" s="23"/>
      <c r="I31" s="23"/>
      <c r="J31" s="103" t="e">
        <f>#REF!-E31</f>
        <v>#REF!</v>
      </c>
      <c r="K31" s="97" t="e">
        <f>F31-#REF!</f>
        <v>#REF!</v>
      </c>
    </row>
    <row r="32" spans="1:11" ht="78.75" hidden="1">
      <c r="A32" s="105"/>
      <c r="B32" s="35" t="s">
        <v>203</v>
      </c>
      <c r="C32" s="20"/>
      <c r="D32" s="17" t="s">
        <v>204</v>
      </c>
      <c r="E32" s="36">
        <v>0</v>
      </c>
      <c r="F32" s="23">
        <v>0</v>
      </c>
      <c r="G32" s="23" t="e">
        <f>F32/E32*100</f>
        <v>#DIV/0!</v>
      </c>
      <c r="H32" s="23" t="e">
        <f>G32-100</f>
        <v>#DIV/0!</v>
      </c>
      <c r="I32" s="23">
        <f>E32-F32</f>
        <v>0</v>
      </c>
      <c r="J32" s="103" t="e">
        <f>#REF!-E32</f>
        <v>#REF!</v>
      </c>
      <c r="K32" s="97" t="e">
        <f>F32-#REF!</f>
        <v>#REF!</v>
      </c>
    </row>
    <row r="33" spans="1:11" ht="94.5">
      <c r="A33" s="105"/>
      <c r="B33" s="35" t="s">
        <v>205</v>
      </c>
      <c r="C33" s="20"/>
      <c r="D33" s="17" t="s">
        <v>26</v>
      </c>
      <c r="E33" s="36">
        <v>350000</v>
      </c>
      <c r="F33" s="23">
        <v>0</v>
      </c>
      <c r="G33" s="23">
        <f>F33/E33*100</f>
        <v>0</v>
      </c>
      <c r="H33" s="23">
        <f>G33-100</f>
        <v>-100</v>
      </c>
      <c r="I33" s="23">
        <f>E33-F33</f>
        <v>350000</v>
      </c>
      <c r="J33" s="103" t="e">
        <f>#REF!-E33</f>
        <v>#REF!</v>
      </c>
      <c r="K33" s="97" t="e">
        <f>F33-#REF!</f>
        <v>#REF!</v>
      </c>
    </row>
    <row r="34" spans="1:11" ht="15.75">
      <c r="A34" s="105"/>
      <c r="B34" s="106" t="s">
        <v>206</v>
      </c>
      <c r="C34" s="20" t="s">
        <v>22</v>
      </c>
      <c r="D34" s="17"/>
      <c r="E34" s="31">
        <f>SUM(E36:E39)</f>
        <v>177601</v>
      </c>
      <c r="F34" s="23">
        <f>SUM(F36:F39)</f>
        <v>235437.35</v>
      </c>
      <c r="G34" s="23">
        <f>F34/E34*100</f>
        <v>132.56532902404828</v>
      </c>
      <c r="H34" s="23">
        <f>G34-100</f>
        <v>32.56532902404828</v>
      </c>
      <c r="I34" s="23">
        <f>E34-F34</f>
        <v>-57836.350000000006</v>
      </c>
      <c r="J34" s="103" t="e">
        <f>#REF!-E34</f>
        <v>#REF!</v>
      </c>
      <c r="K34" s="97" t="e">
        <f>F34-#REF!</f>
        <v>#REF!</v>
      </c>
    </row>
    <row r="35" spans="1:11" ht="15.75" hidden="1">
      <c r="A35" s="105"/>
      <c r="B35" s="106"/>
      <c r="C35" s="20"/>
      <c r="D35" s="17"/>
      <c r="E35" s="108">
        <f>-E34</f>
        <v>-177601</v>
      </c>
      <c r="F35" s="23">
        <f>-F34</f>
        <v>-235437.35</v>
      </c>
      <c r="G35" s="23"/>
      <c r="H35" s="23"/>
      <c r="I35" s="23"/>
      <c r="J35" s="103" t="e">
        <f>#REF!-E35</f>
        <v>#REF!</v>
      </c>
      <c r="K35" s="97" t="e">
        <f>F35-#REF!</f>
        <v>#REF!</v>
      </c>
    </row>
    <row r="36" spans="1:11" ht="15.75">
      <c r="A36" s="105"/>
      <c r="B36" s="35" t="s">
        <v>193</v>
      </c>
      <c r="C36" s="20"/>
      <c r="D36" s="17" t="s">
        <v>194</v>
      </c>
      <c r="E36" s="36">
        <v>29000</v>
      </c>
      <c r="F36" s="23">
        <v>0</v>
      </c>
      <c r="G36" s="23">
        <f>F36/E36*100</f>
        <v>0</v>
      </c>
      <c r="H36" s="23">
        <f>G36-100</f>
        <v>-100</v>
      </c>
      <c r="I36" s="23">
        <f>E36-F36</f>
        <v>29000</v>
      </c>
      <c r="J36" s="103" t="e">
        <f>#REF!-E36</f>
        <v>#REF!</v>
      </c>
      <c r="K36" s="97" t="e">
        <f>F36-#REF!</f>
        <v>#REF!</v>
      </c>
    </row>
    <row r="37" spans="1:11" ht="15.75">
      <c r="A37" s="105"/>
      <c r="B37" s="35" t="s">
        <v>207</v>
      </c>
      <c r="C37" s="20"/>
      <c r="D37" s="17" t="s">
        <v>208</v>
      </c>
      <c r="E37" s="36">
        <v>112051</v>
      </c>
      <c r="F37" s="23">
        <v>15398.84</v>
      </c>
      <c r="G37" s="23">
        <f>F37/E37*100</f>
        <v>13.742706446171832</v>
      </c>
      <c r="H37" s="23">
        <f>G37-100</f>
        <v>-86.25729355382816</v>
      </c>
      <c r="I37" s="23">
        <f>E37-F37</f>
        <v>96652.16</v>
      </c>
      <c r="J37" s="103" t="e">
        <f>#REF!-E37</f>
        <v>#REF!</v>
      </c>
      <c r="K37" s="97" t="e">
        <f>F37-#REF!</f>
        <v>#REF!</v>
      </c>
    </row>
    <row r="38" spans="1:11" ht="15.75">
      <c r="A38" s="105"/>
      <c r="B38" s="35" t="s">
        <v>209</v>
      </c>
      <c r="C38" s="20"/>
      <c r="D38" s="17" t="s">
        <v>210</v>
      </c>
      <c r="E38" s="36">
        <v>36550</v>
      </c>
      <c r="F38" s="23">
        <v>2518.56</v>
      </c>
      <c r="G38" s="23">
        <f>F38/E38*100</f>
        <v>6.890725034199726</v>
      </c>
      <c r="H38" s="23">
        <f>G38-100</f>
        <v>-93.10927496580027</v>
      </c>
      <c r="I38" s="23">
        <f>E38-F38</f>
        <v>34031.44</v>
      </c>
      <c r="J38" s="103" t="e">
        <f>#REF!-E38</f>
        <v>#REF!</v>
      </c>
      <c r="K38" s="97" t="e">
        <f>F38-#REF!</f>
        <v>#REF!</v>
      </c>
    </row>
    <row r="39" spans="1:11" ht="31.5" hidden="1">
      <c r="A39" s="105"/>
      <c r="B39" s="35" t="s">
        <v>211</v>
      </c>
      <c r="C39" s="20"/>
      <c r="D39" s="17" t="s">
        <v>212</v>
      </c>
      <c r="E39" s="36">
        <v>0</v>
      </c>
      <c r="F39" s="23">
        <v>217519.95</v>
      </c>
      <c r="G39" s="23" t="e">
        <f>F39/E39*100</f>
        <v>#DIV/0!</v>
      </c>
      <c r="H39" s="23" t="e">
        <f>G39-100</f>
        <v>#DIV/0!</v>
      </c>
      <c r="I39" s="23">
        <f>E39-F39</f>
        <v>-217519.95</v>
      </c>
      <c r="J39" s="103" t="e">
        <f>#REF!-E39</f>
        <v>#REF!</v>
      </c>
      <c r="K39" s="97" t="e">
        <f>F39-#REF!</f>
        <v>#REF!</v>
      </c>
    </row>
    <row r="40" spans="1:11" ht="15.75">
      <c r="A40" s="101" t="s">
        <v>28</v>
      </c>
      <c r="B40" s="102" t="s">
        <v>29</v>
      </c>
      <c r="C40" s="20"/>
      <c r="D40" s="17"/>
      <c r="E40" s="21">
        <f>E42+E47</f>
        <v>568500</v>
      </c>
      <c r="F40" s="22">
        <f>F42+F47</f>
        <v>150997.34</v>
      </c>
      <c r="G40" s="22">
        <f>F40/E40*100</f>
        <v>26.560657871591907</v>
      </c>
      <c r="H40" s="23">
        <f>G40-100</f>
        <v>-73.4393421284081</v>
      </c>
      <c r="I40" s="23">
        <f>E40-F40</f>
        <v>417502.66000000003</v>
      </c>
      <c r="J40" s="103" t="e">
        <f>#REF!-E40</f>
        <v>#REF!</v>
      </c>
      <c r="K40" s="97" t="e">
        <f>F40-#REF!</f>
        <v>#REF!</v>
      </c>
    </row>
    <row r="41" spans="1:11" ht="15.75" hidden="1">
      <c r="A41" s="104"/>
      <c r="B41" s="102"/>
      <c r="C41" s="20"/>
      <c r="D41" s="17"/>
      <c r="E41" s="21">
        <f>-E40</f>
        <v>-568500</v>
      </c>
      <c r="F41" s="22">
        <f>-F40</f>
        <v>-150997.34</v>
      </c>
      <c r="G41" s="22"/>
      <c r="H41" s="23"/>
      <c r="I41" s="23"/>
      <c r="J41" s="103" t="e">
        <f>#REF!-E41</f>
        <v>#REF!</v>
      </c>
      <c r="K41" s="97" t="e">
        <f>F41-#REF!</f>
        <v>#REF!</v>
      </c>
    </row>
    <row r="42" spans="1:11" ht="31.5">
      <c r="A42" s="105"/>
      <c r="B42" s="80" t="s">
        <v>213</v>
      </c>
      <c r="C42" s="20" t="s">
        <v>214</v>
      </c>
      <c r="D42" s="17"/>
      <c r="E42" s="31">
        <f>SUM(E44:E46)</f>
        <v>65500</v>
      </c>
      <c r="F42" s="32">
        <f>SUM(F44:F46)</f>
        <v>54971.75</v>
      </c>
      <c r="G42" s="32">
        <f>F42/E42*100</f>
        <v>83.92633587786258</v>
      </c>
      <c r="H42" s="23">
        <f>G42-100</f>
        <v>-16.073664122137416</v>
      </c>
      <c r="I42" s="23">
        <f>E42-F42</f>
        <v>10528.25</v>
      </c>
      <c r="J42" s="103" t="e">
        <f>#REF!-E42</f>
        <v>#REF!</v>
      </c>
      <c r="K42" s="97" t="e">
        <f>F42-#REF!</f>
        <v>#REF!</v>
      </c>
    </row>
    <row r="43" spans="1:11" ht="15.75" hidden="1">
      <c r="A43" s="105"/>
      <c r="B43" s="80"/>
      <c r="C43" s="20"/>
      <c r="D43" s="17"/>
      <c r="E43" s="31">
        <f>-E42</f>
        <v>-65500</v>
      </c>
      <c r="F43" s="32">
        <f>-F42</f>
        <v>-54971.75</v>
      </c>
      <c r="G43" s="32"/>
      <c r="H43" s="23"/>
      <c r="I43" s="23"/>
      <c r="J43" s="103" t="e">
        <f>#REF!-E43</f>
        <v>#REF!</v>
      </c>
      <c r="K43" s="97" t="e">
        <f>F43-#REF!</f>
        <v>#REF!</v>
      </c>
    </row>
    <row r="44" spans="1:11" ht="15.75">
      <c r="A44" s="105"/>
      <c r="B44" s="35" t="s">
        <v>195</v>
      </c>
      <c r="C44" s="20"/>
      <c r="D44" s="17" t="s">
        <v>196</v>
      </c>
      <c r="E44" s="36">
        <v>55000</v>
      </c>
      <c r="F44" s="23">
        <v>30725.43</v>
      </c>
      <c r="G44" s="23">
        <f>F44/E44*100</f>
        <v>55.86441818181819</v>
      </c>
      <c r="H44" s="23">
        <f>G44-100</f>
        <v>-44.13558181818181</v>
      </c>
      <c r="I44" s="23">
        <f>E44-F44</f>
        <v>24274.57</v>
      </c>
      <c r="J44" s="103" t="e">
        <f>#REF!-E44</f>
        <v>#REF!</v>
      </c>
      <c r="K44" s="97" t="e">
        <f>F44-#REF!</f>
        <v>#REF!</v>
      </c>
    </row>
    <row r="45" spans="1:11" ht="31.5" hidden="1">
      <c r="A45" s="105"/>
      <c r="B45" s="35" t="s">
        <v>215</v>
      </c>
      <c r="C45" s="20"/>
      <c r="D45" s="17" t="s">
        <v>216</v>
      </c>
      <c r="E45" s="36">
        <v>0</v>
      </c>
      <c r="F45" s="23">
        <v>0</v>
      </c>
      <c r="G45" s="23" t="e">
        <f>F45/E45*100</f>
        <v>#DIV/0!</v>
      </c>
      <c r="H45" s="23" t="e">
        <f>G45-100</f>
        <v>#DIV/0!</v>
      </c>
      <c r="I45" s="23">
        <f>E45-F45</f>
        <v>0</v>
      </c>
      <c r="J45" s="103" t="e">
        <f>#REF!-E45</f>
        <v>#REF!</v>
      </c>
      <c r="K45" s="97" t="e">
        <f>F45-#REF!</f>
        <v>#REF!</v>
      </c>
    </row>
    <row r="46" spans="1:11" ht="47.25">
      <c r="A46" s="105"/>
      <c r="B46" s="35" t="s">
        <v>217</v>
      </c>
      <c r="C46" s="20"/>
      <c r="D46" s="17" t="s">
        <v>218</v>
      </c>
      <c r="E46" s="36">
        <v>10500</v>
      </c>
      <c r="F46" s="23">
        <v>24246.32</v>
      </c>
      <c r="G46" s="23">
        <f>F46/E46*100</f>
        <v>230.91733333333332</v>
      </c>
      <c r="H46" s="23">
        <f>G46-100</f>
        <v>130.91733333333332</v>
      </c>
      <c r="I46" s="23">
        <f>E46-F46</f>
        <v>-13746.32</v>
      </c>
      <c r="J46" s="103" t="e">
        <f>#REF!-E46</f>
        <v>#REF!</v>
      </c>
      <c r="K46" s="97" t="e">
        <f>F46-#REF!</f>
        <v>#REF!</v>
      </c>
    </row>
    <row r="47" spans="1:11" ht="31.5">
      <c r="A47" s="105"/>
      <c r="B47" s="80" t="s">
        <v>30</v>
      </c>
      <c r="C47" s="20" t="s">
        <v>31</v>
      </c>
      <c r="D47" s="17"/>
      <c r="E47" s="31">
        <f>SUM(E49:E53)</f>
        <v>503000</v>
      </c>
      <c r="F47" s="32">
        <f>SUM(F49:F52)</f>
        <v>96025.59</v>
      </c>
      <c r="G47" s="32">
        <f>F47/E47*100</f>
        <v>19.090574552683893</v>
      </c>
      <c r="H47" s="23">
        <f>G47-100</f>
        <v>-80.90942544731611</v>
      </c>
      <c r="I47" s="23">
        <f>E47-F47</f>
        <v>406974.41000000003</v>
      </c>
      <c r="J47" s="103" t="e">
        <f>#REF!-E47</f>
        <v>#REF!</v>
      </c>
      <c r="K47" s="97" t="e">
        <f>F47-#REF!</f>
        <v>#REF!</v>
      </c>
    </row>
    <row r="48" spans="1:11" ht="15.75" hidden="1">
      <c r="A48" s="105"/>
      <c r="B48" s="80"/>
      <c r="C48" s="20"/>
      <c r="D48" s="17"/>
      <c r="E48" s="31">
        <f>-E47</f>
        <v>-503000</v>
      </c>
      <c r="F48" s="32">
        <f>-F47</f>
        <v>-96025.59</v>
      </c>
      <c r="G48" s="32"/>
      <c r="H48" s="23"/>
      <c r="I48" s="23"/>
      <c r="J48" s="103" t="e">
        <f>#REF!-E48</f>
        <v>#REF!</v>
      </c>
      <c r="K48" s="97" t="e">
        <f>F48-#REF!</f>
        <v>#REF!</v>
      </c>
    </row>
    <row r="49" spans="1:11" ht="15.75">
      <c r="A49" s="105"/>
      <c r="B49" s="35" t="s">
        <v>193</v>
      </c>
      <c r="C49" s="20"/>
      <c r="D49" s="17" t="s">
        <v>194</v>
      </c>
      <c r="E49" s="36">
        <v>3000</v>
      </c>
      <c r="F49" s="23">
        <v>1684.93</v>
      </c>
      <c r="G49" s="23">
        <f>F49/E49*100</f>
        <v>56.16433333333334</v>
      </c>
      <c r="H49" s="23">
        <f>G49-100</f>
        <v>-43.83566666666666</v>
      </c>
      <c r="I49" s="23">
        <f>E49-F49</f>
        <v>1315.07</v>
      </c>
      <c r="J49" s="103" t="e">
        <f>#REF!-E49</f>
        <v>#REF!</v>
      </c>
      <c r="K49" s="97" t="e">
        <f>F49-#REF!</f>
        <v>#REF!</v>
      </c>
    </row>
    <row r="50" spans="1:11" ht="15.75">
      <c r="A50" s="105"/>
      <c r="B50" s="35" t="s">
        <v>207</v>
      </c>
      <c r="C50" s="20"/>
      <c r="D50" s="17" t="s">
        <v>208</v>
      </c>
      <c r="E50" s="36">
        <v>50000</v>
      </c>
      <c r="F50" s="23">
        <v>62629.08</v>
      </c>
      <c r="G50" s="23">
        <f>F50/E50*100</f>
        <v>125.25816</v>
      </c>
      <c r="H50" s="23">
        <f>G50-100</f>
        <v>25.258160000000004</v>
      </c>
      <c r="I50" s="23">
        <f>E50-F50</f>
        <v>-12629.080000000002</v>
      </c>
      <c r="J50" s="103" t="e">
        <f>#REF!-E50</f>
        <v>#REF!</v>
      </c>
      <c r="K50" s="97" t="e">
        <f>F50-#REF!</f>
        <v>#REF!</v>
      </c>
    </row>
    <row r="51" spans="1:11" ht="15.75">
      <c r="A51" s="105"/>
      <c r="B51" s="35" t="s">
        <v>209</v>
      </c>
      <c r="C51" s="20"/>
      <c r="D51" s="17" t="s">
        <v>210</v>
      </c>
      <c r="E51" s="36">
        <v>25000</v>
      </c>
      <c r="F51" s="23">
        <v>14949.58</v>
      </c>
      <c r="G51" s="23">
        <f>F51/E51*100</f>
        <v>59.798320000000004</v>
      </c>
      <c r="H51" s="23">
        <f>G51-100</f>
        <v>-40.201679999999996</v>
      </c>
      <c r="I51" s="23">
        <f>E51-F51</f>
        <v>10050.42</v>
      </c>
      <c r="J51" s="103" t="e">
        <f>#REF!-E51</f>
        <v>#REF!</v>
      </c>
      <c r="K51" s="97" t="e">
        <f>F51-#REF!</f>
        <v>#REF!</v>
      </c>
    </row>
    <row r="52" spans="1:11" s="112" customFormat="1" ht="15.75">
      <c r="A52" s="111"/>
      <c r="B52" s="35" t="s">
        <v>219</v>
      </c>
      <c r="C52" s="20"/>
      <c r="D52" s="17" t="s">
        <v>220</v>
      </c>
      <c r="E52" s="36">
        <v>35000</v>
      </c>
      <c r="F52" s="23">
        <v>16762</v>
      </c>
      <c r="G52" s="23">
        <f>F52/E52*100</f>
        <v>47.89142857142858</v>
      </c>
      <c r="H52" s="23">
        <f>G52-100</f>
        <v>-52.10857142857142</v>
      </c>
      <c r="I52" s="23">
        <f>E52-F52</f>
        <v>18238</v>
      </c>
      <c r="J52" s="103" t="e">
        <f>#REF!-E52</f>
        <v>#REF!</v>
      </c>
      <c r="K52" s="97" t="e">
        <f>F52-#REF!</f>
        <v>#REF!</v>
      </c>
    </row>
    <row r="53" spans="1:11" s="6" customFormat="1" ht="31.5">
      <c r="A53" s="111"/>
      <c r="B53" s="35" t="s">
        <v>269</v>
      </c>
      <c r="C53" s="62"/>
      <c r="D53" s="63" t="s">
        <v>270</v>
      </c>
      <c r="E53" s="71">
        <v>390000</v>
      </c>
      <c r="F53" s="66"/>
      <c r="G53" s="66"/>
      <c r="H53" s="66"/>
      <c r="I53" s="23"/>
      <c r="J53" s="103"/>
      <c r="K53" s="97"/>
    </row>
    <row r="54" spans="1:11" ht="15.75">
      <c r="A54" s="113" t="s">
        <v>42</v>
      </c>
      <c r="B54" s="114" t="s">
        <v>43</v>
      </c>
      <c r="C54" s="62"/>
      <c r="D54" s="63"/>
      <c r="E54" s="64">
        <f>E56+E59+E63+E66</f>
        <v>110000</v>
      </c>
      <c r="F54" s="65">
        <f>F56+F59+F63</f>
        <v>61012.4</v>
      </c>
      <c r="G54" s="65">
        <f>F54/E54*100</f>
        <v>55.465818181818186</v>
      </c>
      <c r="H54" s="66">
        <f>G54-100</f>
        <v>-44.534181818181814</v>
      </c>
      <c r="I54" s="23">
        <f>E54-F54</f>
        <v>48987.6</v>
      </c>
      <c r="J54" s="103" t="e">
        <f>#REF!-E54</f>
        <v>#REF!</v>
      </c>
      <c r="K54" s="97" t="e">
        <f>F54-#REF!</f>
        <v>#REF!</v>
      </c>
    </row>
    <row r="55" spans="1:11" ht="15.75" hidden="1">
      <c r="A55" s="104"/>
      <c r="B55" s="114"/>
      <c r="C55" s="62"/>
      <c r="D55" s="63"/>
      <c r="E55" s="64">
        <f>-E54</f>
        <v>-110000</v>
      </c>
      <c r="F55" s="65">
        <f>-F54</f>
        <v>-61012.4</v>
      </c>
      <c r="G55" s="65"/>
      <c r="H55" s="66"/>
      <c r="I55" s="23"/>
      <c r="J55" s="103" t="e">
        <f>#REF!-E55</f>
        <v>#REF!</v>
      </c>
      <c r="K55" s="97" t="e">
        <f>F55-#REF!</f>
        <v>#REF!</v>
      </c>
    </row>
    <row r="56" spans="1:11" ht="31.5">
      <c r="A56" s="105"/>
      <c r="B56" s="80" t="s">
        <v>221</v>
      </c>
      <c r="C56" s="20" t="s">
        <v>222</v>
      </c>
      <c r="D56" s="17"/>
      <c r="E56" s="31">
        <f>SUM(E58)</f>
        <v>10000</v>
      </c>
      <c r="F56" s="32">
        <f>SUM(F58)</f>
        <v>6124.4</v>
      </c>
      <c r="G56" s="32">
        <f>F56/E56*100</f>
        <v>61.244</v>
      </c>
      <c r="H56" s="23">
        <f>G56-100</f>
        <v>-38.756</v>
      </c>
      <c r="I56" s="23">
        <f>E56-F56</f>
        <v>3875.6000000000004</v>
      </c>
      <c r="J56" s="103" t="e">
        <f>#REF!-E56</f>
        <v>#REF!</v>
      </c>
      <c r="K56" s="97" t="e">
        <f>F56-#REF!</f>
        <v>#REF!</v>
      </c>
    </row>
    <row r="57" spans="1:11" ht="15.75" hidden="1">
      <c r="A57" s="105"/>
      <c r="B57" s="80"/>
      <c r="C57" s="20"/>
      <c r="D57" s="17"/>
      <c r="E57" s="31">
        <f>-E56</f>
        <v>-10000</v>
      </c>
      <c r="F57" s="32">
        <f>-F56</f>
        <v>-6124.4</v>
      </c>
      <c r="G57" s="32"/>
      <c r="H57" s="23"/>
      <c r="I57" s="23"/>
      <c r="J57" s="103" t="e">
        <f>#REF!-E57</f>
        <v>#REF!</v>
      </c>
      <c r="K57" s="97" t="e">
        <f>F57-#REF!</f>
        <v>#REF!</v>
      </c>
    </row>
    <row r="58" spans="1:11" ht="15.75">
      <c r="A58" s="105"/>
      <c r="B58" s="35" t="s">
        <v>209</v>
      </c>
      <c r="C58" s="20"/>
      <c r="D58" s="17" t="s">
        <v>210</v>
      </c>
      <c r="E58" s="36">
        <v>10000</v>
      </c>
      <c r="F58" s="23">
        <v>6124.4</v>
      </c>
      <c r="G58" s="23">
        <f>F58/E58*100</f>
        <v>61.244</v>
      </c>
      <c r="H58" s="23">
        <f>G58-100</f>
        <v>-38.756</v>
      </c>
      <c r="I58" s="23">
        <f>E58-F58</f>
        <v>3875.6000000000004</v>
      </c>
      <c r="J58" s="103" t="e">
        <f>#REF!-E58</f>
        <v>#REF!</v>
      </c>
      <c r="K58" s="97" t="e">
        <f>F58-#REF!</f>
        <v>#REF!</v>
      </c>
    </row>
    <row r="59" spans="1:11" ht="31.5">
      <c r="A59" s="105"/>
      <c r="B59" s="80" t="s">
        <v>223</v>
      </c>
      <c r="C59" s="20" t="s">
        <v>224</v>
      </c>
      <c r="D59" s="17"/>
      <c r="E59" s="31">
        <f>SUM(E61:E62)</f>
        <v>75000</v>
      </c>
      <c r="F59" s="32">
        <f>SUM(F61:F62)</f>
        <v>36489.5</v>
      </c>
      <c r="G59" s="32">
        <f>F59/E59*100</f>
        <v>48.65266666666667</v>
      </c>
      <c r="H59" s="23">
        <f>G59-100</f>
        <v>-51.34733333333333</v>
      </c>
      <c r="I59" s="23">
        <f>E59-F59</f>
        <v>38510.5</v>
      </c>
      <c r="J59" s="103" t="e">
        <f>#REF!-E59</f>
        <v>#REF!</v>
      </c>
      <c r="K59" s="97" t="e">
        <f>F59-#REF!</f>
        <v>#REF!</v>
      </c>
    </row>
    <row r="60" spans="1:11" ht="15.75" hidden="1">
      <c r="A60" s="105"/>
      <c r="B60" s="80"/>
      <c r="C60" s="20"/>
      <c r="D60" s="17"/>
      <c r="E60" s="31">
        <f>-E59</f>
        <v>-75000</v>
      </c>
      <c r="F60" s="32">
        <f>-F59</f>
        <v>-36489.5</v>
      </c>
      <c r="G60" s="32"/>
      <c r="H60" s="23"/>
      <c r="I60" s="23"/>
      <c r="J60" s="103" t="e">
        <f>#REF!-E60</f>
        <v>#REF!</v>
      </c>
      <c r="K60" s="97" t="e">
        <f>F60-#REF!</f>
        <v>#REF!</v>
      </c>
    </row>
    <row r="61" spans="1:11" ht="15.75">
      <c r="A61" s="105"/>
      <c r="B61" s="35" t="s">
        <v>209</v>
      </c>
      <c r="C61" s="20"/>
      <c r="D61" s="17" t="s">
        <v>210</v>
      </c>
      <c r="E61" s="36">
        <v>45000</v>
      </c>
      <c r="F61" s="23">
        <v>14842.2</v>
      </c>
      <c r="G61" s="23">
        <f>F61/E61*100</f>
        <v>32.98266666666667</v>
      </c>
      <c r="H61" s="23">
        <f>G61-100</f>
        <v>-67.01733333333334</v>
      </c>
      <c r="I61" s="23">
        <f>E61-F61</f>
        <v>30157.8</v>
      </c>
      <c r="J61" s="103" t="e">
        <f>#REF!-E61</f>
        <v>#REF!</v>
      </c>
      <c r="K61" s="97" t="e">
        <f>F61-#REF!</f>
        <v>#REF!</v>
      </c>
    </row>
    <row r="62" spans="1:11" ht="31.5">
      <c r="A62" s="105"/>
      <c r="B62" s="35" t="s">
        <v>225</v>
      </c>
      <c r="C62" s="20"/>
      <c r="D62" s="17" t="s">
        <v>226</v>
      </c>
      <c r="E62" s="36">
        <v>30000</v>
      </c>
      <c r="F62" s="23">
        <f>20061.3+610+976</f>
        <v>21647.3</v>
      </c>
      <c r="G62" s="23">
        <f>F62/E62*100</f>
        <v>72.15766666666667</v>
      </c>
      <c r="H62" s="23">
        <f>G62-100</f>
        <v>-27.84233333333333</v>
      </c>
      <c r="I62" s="23">
        <f>E62-F62</f>
        <v>8352.7</v>
      </c>
      <c r="J62" s="103" t="e">
        <f>#REF!-E62</f>
        <v>#REF!</v>
      </c>
      <c r="K62" s="97" t="e">
        <f>F62-#REF!</f>
        <v>#REF!</v>
      </c>
    </row>
    <row r="63" spans="1:11" ht="15.75">
      <c r="A63" s="105"/>
      <c r="B63" s="80" t="s">
        <v>44</v>
      </c>
      <c r="C63" s="20" t="s">
        <v>45</v>
      </c>
      <c r="D63" s="17"/>
      <c r="E63" s="31">
        <f>SUM(E65)</f>
        <v>25000</v>
      </c>
      <c r="F63" s="32">
        <f>SUM(F65)</f>
        <v>18398.5</v>
      </c>
      <c r="G63" s="32">
        <f>F63/E63*100</f>
        <v>73.59400000000001</v>
      </c>
      <c r="H63" s="23">
        <f>G63-100</f>
        <v>-26.40599999999999</v>
      </c>
      <c r="I63" s="23">
        <f>E63-F63</f>
        <v>6601.5</v>
      </c>
      <c r="J63" s="103" t="e">
        <f>#REF!-E63</f>
        <v>#REF!</v>
      </c>
      <c r="K63" s="97" t="e">
        <f>F63-#REF!</f>
        <v>#REF!</v>
      </c>
    </row>
    <row r="64" spans="1:11" ht="15.75" hidden="1">
      <c r="A64" s="105"/>
      <c r="B64" s="80"/>
      <c r="C64" s="20"/>
      <c r="D64" s="17"/>
      <c r="E64" s="31">
        <f>-E63</f>
        <v>-25000</v>
      </c>
      <c r="F64" s="32">
        <f>-F63</f>
        <v>-18398.5</v>
      </c>
      <c r="G64" s="32"/>
      <c r="H64" s="23"/>
      <c r="I64" s="23"/>
      <c r="J64" s="103" t="e">
        <f>#REF!-E64</f>
        <v>#REF!</v>
      </c>
      <c r="K64" s="97" t="e">
        <f>F64-#REF!</f>
        <v>#REF!</v>
      </c>
    </row>
    <row r="65" spans="1:11" ht="15.75">
      <c r="A65" s="105"/>
      <c r="B65" s="35" t="s">
        <v>209</v>
      </c>
      <c r="C65" s="20"/>
      <c r="D65" s="17" t="s">
        <v>210</v>
      </c>
      <c r="E65" s="36">
        <v>25000</v>
      </c>
      <c r="F65" s="23">
        <v>18398.5</v>
      </c>
      <c r="G65" s="23">
        <f>F65/E65*100</f>
        <v>73.59400000000001</v>
      </c>
      <c r="H65" s="23">
        <f>G65-100</f>
        <v>-26.40599999999999</v>
      </c>
      <c r="I65" s="23">
        <f>E65-F65</f>
        <v>6601.5</v>
      </c>
      <c r="J65" s="103" t="e">
        <f>#REF!-E65</f>
        <v>#REF!</v>
      </c>
      <c r="K65" s="97" t="e">
        <f>F65-#REF!</f>
        <v>#REF!</v>
      </c>
    </row>
    <row r="66" spans="1:11" s="118" customFormat="1" ht="15.75" hidden="1">
      <c r="A66" s="115"/>
      <c r="B66" s="84" t="s">
        <v>10</v>
      </c>
      <c r="C66" s="20" t="s">
        <v>227</v>
      </c>
      <c r="D66" s="20"/>
      <c r="E66" s="31">
        <f>SUM(E68)</f>
        <v>0</v>
      </c>
      <c r="F66" s="32"/>
      <c r="G66" s="32"/>
      <c r="H66" s="32"/>
      <c r="I66" s="32"/>
      <c r="J66" s="116"/>
      <c r="K66" s="117"/>
    </row>
    <row r="67" spans="1:10" ht="15.75" hidden="1">
      <c r="A67" s="105"/>
      <c r="B67" s="35"/>
      <c r="C67" s="20"/>
      <c r="D67" s="17"/>
      <c r="E67" s="36">
        <f>-E66</f>
        <v>0</v>
      </c>
      <c r="F67" s="23"/>
      <c r="G67" s="23"/>
      <c r="H67" s="23"/>
      <c r="I67" s="23"/>
      <c r="J67" s="103"/>
    </row>
    <row r="68" spans="1:10" ht="63" hidden="1">
      <c r="A68" s="105"/>
      <c r="B68" s="35" t="s">
        <v>228</v>
      </c>
      <c r="C68" s="20"/>
      <c r="D68" s="17" t="s">
        <v>229</v>
      </c>
      <c r="E68" s="36">
        <v>0</v>
      </c>
      <c r="F68" s="23"/>
      <c r="G68" s="23"/>
      <c r="H68" s="23"/>
      <c r="I68" s="23"/>
      <c r="J68" s="103"/>
    </row>
    <row r="69" spans="1:11" ht="15.75">
      <c r="A69" s="101" t="s">
        <v>46</v>
      </c>
      <c r="B69" s="102" t="s">
        <v>47</v>
      </c>
      <c r="C69" s="20"/>
      <c r="D69" s="17"/>
      <c r="E69" s="21">
        <f>E71+E90+E93+E104+E130+E133</f>
        <v>2881900</v>
      </c>
      <c r="F69" s="22">
        <f>F71+F90+F93+F104+F130</f>
        <v>1764413.7799999998</v>
      </c>
      <c r="G69" s="22">
        <f>F69/E69*100</f>
        <v>61.22397654325271</v>
      </c>
      <c r="H69" s="23">
        <f>G69-100</f>
        <v>-38.77602345674729</v>
      </c>
      <c r="I69" s="23">
        <f>E69-F69</f>
        <v>1117486.2200000002</v>
      </c>
      <c r="J69" s="103" t="e">
        <f>#REF!-E69</f>
        <v>#REF!</v>
      </c>
      <c r="K69" s="97" t="e">
        <f>F69-#REF!</f>
        <v>#REF!</v>
      </c>
    </row>
    <row r="70" spans="1:11" ht="15.75" hidden="1">
      <c r="A70" s="104"/>
      <c r="B70" s="102"/>
      <c r="C70" s="20"/>
      <c r="D70" s="17"/>
      <c r="E70" s="21">
        <f>-E69</f>
        <v>-2881900</v>
      </c>
      <c r="F70" s="22">
        <f>-F69</f>
        <v>-1764413.7799999998</v>
      </c>
      <c r="G70" s="22"/>
      <c r="H70" s="23"/>
      <c r="I70" s="23"/>
      <c r="J70" s="103" t="e">
        <f>#REF!-E70</f>
        <v>#REF!</v>
      </c>
      <c r="K70" s="97" t="e">
        <f>F70-#REF!</f>
        <v>#REF!</v>
      </c>
    </row>
    <row r="71" spans="1:11" ht="15.75">
      <c r="A71" s="105"/>
      <c r="B71" s="80" t="s">
        <v>48</v>
      </c>
      <c r="C71" s="20" t="s">
        <v>49</v>
      </c>
      <c r="D71" s="17"/>
      <c r="E71" s="31">
        <f>SUM(E73:E89)</f>
        <v>189550</v>
      </c>
      <c r="F71" s="32">
        <f>SUM(F74:F89)</f>
        <v>98392.27</v>
      </c>
      <c r="G71" s="32">
        <f>F71/E71*100</f>
        <v>51.90834608282775</v>
      </c>
      <c r="H71" s="23">
        <f>G71-100</f>
        <v>-48.09165391717225</v>
      </c>
      <c r="I71" s="23">
        <f>E71-F71</f>
        <v>91157.73</v>
      </c>
      <c r="J71" s="103" t="e">
        <f>#REF!-E71</f>
        <v>#REF!</v>
      </c>
      <c r="K71" s="97" t="e">
        <f>F71-#REF!</f>
        <v>#REF!</v>
      </c>
    </row>
    <row r="72" spans="1:11" ht="15.75" hidden="1">
      <c r="A72" s="105"/>
      <c r="B72" s="80"/>
      <c r="C72" s="20"/>
      <c r="D72" s="17"/>
      <c r="E72" s="31">
        <f>-E71</f>
        <v>-189550</v>
      </c>
      <c r="F72" s="32">
        <f>-F71</f>
        <v>-98392.27</v>
      </c>
      <c r="G72" s="32"/>
      <c r="H72" s="23"/>
      <c r="I72" s="23"/>
      <c r="J72" s="103" t="e">
        <f>#REF!-E72</f>
        <v>#REF!</v>
      </c>
      <c r="K72" s="97" t="e">
        <f>F72-#REF!</f>
        <v>#REF!</v>
      </c>
    </row>
    <row r="73" spans="1:10" ht="31.5" hidden="1">
      <c r="A73" s="105"/>
      <c r="B73" s="35" t="s">
        <v>230</v>
      </c>
      <c r="C73" s="20"/>
      <c r="D73" s="17" t="s">
        <v>231</v>
      </c>
      <c r="E73" s="36">
        <v>0</v>
      </c>
      <c r="F73" s="23"/>
      <c r="G73" s="23"/>
      <c r="H73" s="23"/>
      <c r="I73" s="23"/>
      <c r="J73" s="103"/>
    </row>
    <row r="74" spans="1:11" ht="15.75">
      <c r="A74" s="105"/>
      <c r="B74" s="35" t="s">
        <v>232</v>
      </c>
      <c r="C74" s="20"/>
      <c r="D74" s="17" t="s">
        <v>233</v>
      </c>
      <c r="E74" s="36">
        <v>96800</v>
      </c>
      <c r="F74" s="23">
        <f>45709.71+17595.71</f>
        <v>63305.42</v>
      </c>
      <c r="G74" s="23">
        <f aca="true" t="shared" si="1" ref="G74:G79">F74/E74*100</f>
        <v>65.39816115702479</v>
      </c>
      <c r="H74" s="23">
        <f aca="true" t="shared" si="2" ref="H74:H90">G74-100</f>
        <v>-34.60183884297521</v>
      </c>
      <c r="I74" s="23">
        <f aca="true" t="shared" si="3" ref="I74:I79">E74-F74</f>
        <v>33494.58</v>
      </c>
      <c r="J74" s="103" t="e">
        <f>#REF!-E74</f>
        <v>#REF!</v>
      </c>
      <c r="K74" s="97" t="e">
        <f>F74-#REF!</f>
        <v>#REF!</v>
      </c>
    </row>
    <row r="75" spans="1:11" ht="15.75">
      <c r="A75" s="105"/>
      <c r="B75" s="35" t="s">
        <v>234</v>
      </c>
      <c r="C75" s="20"/>
      <c r="D75" s="17" t="s">
        <v>235</v>
      </c>
      <c r="E75" s="36">
        <v>8550</v>
      </c>
      <c r="F75" s="23">
        <f>4332.66+2500</f>
        <v>6832.66</v>
      </c>
      <c r="G75" s="23">
        <f t="shared" si="1"/>
        <v>79.91415204678363</v>
      </c>
      <c r="H75" s="23">
        <f t="shared" si="2"/>
        <v>-20.085847953216373</v>
      </c>
      <c r="I75" s="23">
        <f t="shared" si="3"/>
        <v>1717.3400000000001</v>
      </c>
      <c r="J75" s="103" t="e">
        <f>#REF!-E75</f>
        <v>#REF!</v>
      </c>
      <c r="K75" s="97" t="e">
        <f>F75-#REF!</f>
        <v>#REF!</v>
      </c>
    </row>
    <row r="76" spans="1:11" ht="15.75">
      <c r="A76" s="105"/>
      <c r="B76" s="35" t="s">
        <v>236</v>
      </c>
      <c r="C76" s="20"/>
      <c r="D76" s="17" t="s">
        <v>237</v>
      </c>
      <c r="E76" s="36">
        <v>15900</v>
      </c>
      <c r="F76" s="23">
        <f>6101.52+4854.17</f>
        <v>10955.69</v>
      </c>
      <c r="G76" s="23">
        <f t="shared" si="1"/>
        <v>68.9037106918239</v>
      </c>
      <c r="H76" s="23">
        <f t="shared" si="2"/>
        <v>-31.096289308176097</v>
      </c>
      <c r="I76" s="23">
        <f t="shared" si="3"/>
        <v>4944.3099999999995</v>
      </c>
      <c r="J76" s="103" t="e">
        <f>#REF!-E76</f>
        <v>#REF!</v>
      </c>
      <c r="K76" s="97" t="e">
        <f>F76-#REF!</f>
        <v>#REF!</v>
      </c>
    </row>
    <row r="77" spans="1:11" ht="15.75">
      <c r="A77" s="105"/>
      <c r="B77" s="35" t="s">
        <v>238</v>
      </c>
      <c r="C77" s="20"/>
      <c r="D77" s="17" t="s">
        <v>239</v>
      </c>
      <c r="E77" s="36">
        <v>2900</v>
      </c>
      <c r="F77" s="23">
        <f>959.98+787.61</f>
        <v>1747.5900000000001</v>
      </c>
      <c r="G77" s="23">
        <f t="shared" si="1"/>
        <v>60.26172413793104</v>
      </c>
      <c r="H77" s="23">
        <f t="shared" si="2"/>
        <v>-39.73827586206896</v>
      </c>
      <c r="I77" s="23">
        <f t="shared" si="3"/>
        <v>1152.4099999999999</v>
      </c>
      <c r="J77" s="103" t="e">
        <f>#REF!-E77</f>
        <v>#REF!</v>
      </c>
      <c r="K77" s="97" t="e">
        <f>F77-#REF!</f>
        <v>#REF!</v>
      </c>
    </row>
    <row r="78" spans="1:11" ht="15.75">
      <c r="A78" s="105"/>
      <c r="B78" s="35" t="s">
        <v>240</v>
      </c>
      <c r="C78" s="20"/>
      <c r="D78" s="17" t="s">
        <v>241</v>
      </c>
      <c r="E78" s="36">
        <v>3000</v>
      </c>
      <c r="F78" s="23">
        <v>3000</v>
      </c>
      <c r="G78" s="23">
        <f t="shared" si="1"/>
        <v>100</v>
      </c>
      <c r="H78" s="23">
        <f t="shared" si="2"/>
        <v>0</v>
      </c>
      <c r="I78" s="23">
        <f t="shared" si="3"/>
        <v>0</v>
      </c>
      <c r="J78" s="103" t="e">
        <f>#REF!-E78</f>
        <v>#REF!</v>
      </c>
      <c r="K78" s="97" t="e">
        <f>F78-#REF!</f>
        <v>#REF!</v>
      </c>
    </row>
    <row r="79" spans="1:11" ht="15.75">
      <c r="A79" s="105"/>
      <c r="B79" s="35" t="s">
        <v>193</v>
      </c>
      <c r="C79" s="20"/>
      <c r="D79" s="17" t="s">
        <v>194</v>
      </c>
      <c r="E79" s="36">
        <v>24000</v>
      </c>
      <c r="F79" s="23">
        <v>1912.92</v>
      </c>
      <c r="G79" s="23">
        <f t="shared" si="1"/>
        <v>7.9704999999999995</v>
      </c>
      <c r="H79" s="23">
        <f t="shared" si="2"/>
        <v>-92.0295</v>
      </c>
      <c r="I79" s="23">
        <f t="shared" si="3"/>
        <v>22087.08</v>
      </c>
      <c r="J79" s="103" t="e">
        <f>#REF!-E79</f>
        <v>#REF!</v>
      </c>
      <c r="K79" s="97" t="e">
        <f>F79-#REF!</f>
        <v>#REF!</v>
      </c>
    </row>
    <row r="80" spans="1:10" ht="15.75">
      <c r="A80" s="105"/>
      <c r="B80" s="35" t="s">
        <v>207</v>
      </c>
      <c r="C80" s="20"/>
      <c r="D80" s="17" t="s">
        <v>208</v>
      </c>
      <c r="E80" s="36">
        <v>20000</v>
      </c>
      <c r="F80" s="23"/>
      <c r="G80" s="23"/>
      <c r="H80" s="23"/>
      <c r="I80" s="23"/>
      <c r="J80" s="103"/>
    </row>
    <row r="81" spans="1:11" ht="15.75">
      <c r="A81" s="105"/>
      <c r="B81" s="35" t="s">
        <v>242</v>
      </c>
      <c r="C81" s="20"/>
      <c r="D81" s="17" t="s">
        <v>243</v>
      </c>
      <c r="E81" s="36">
        <v>200</v>
      </c>
      <c r="F81" s="23">
        <v>50</v>
      </c>
      <c r="G81" s="23">
        <f aca="true" t="shared" si="4" ref="G81:G90">F81/E81*100</f>
        <v>25</v>
      </c>
      <c r="H81" s="23">
        <f t="shared" si="2"/>
        <v>-75</v>
      </c>
      <c r="I81" s="23">
        <f aca="true" t="shared" si="5" ref="I81:I90">E81-F81</f>
        <v>150</v>
      </c>
      <c r="J81" s="103" t="e">
        <f>#REF!-E81</f>
        <v>#REF!</v>
      </c>
      <c r="K81" s="97" t="e">
        <f>F81-#REF!</f>
        <v>#REF!</v>
      </c>
    </row>
    <row r="82" spans="1:11" ht="15.75">
      <c r="A82" s="105"/>
      <c r="B82" s="35" t="s">
        <v>209</v>
      </c>
      <c r="C82" s="20"/>
      <c r="D82" s="17" t="s">
        <v>210</v>
      </c>
      <c r="E82" s="36">
        <v>1500</v>
      </c>
      <c r="F82" s="23">
        <v>2046.51</v>
      </c>
      <c r="G82" s="23">
        <f t="shared" si="4"/>
        <v>136.434</v>
      </c>
      <c r="H82" s="23">
        <f t="shared" si="2"/>
        <v>36.434</v>
      </c>
      <c r="I82" s="23">
        <f t="shared" si="5"/>
        <v>-546.51</v>
      </c>
      <c r="J82" s="103" t="e">
        <f>#REF!-E82</f>
        <v>#REF!</v>
      </c>
      <c r="K82" s="97" t="e">
        <f>F82-#REF!</f>
        <v>#REF!</v>
      </c>
    </row>
    <row r="83" spans="1:11" ht="47.25">
      <c r="A83" s="105"/>
      <c r="B83" s="35" t="s">
        <v>244</v>
      </c>
      <c r="C83" s="20"/>
      <c r="D83" s="17" t="s">
        <v>245</v>
      </c>
      <c r="E83" s="36">
        <v>500</v>
      </c>
      <c r="F83" s="23">
        <v>273.28</v>
      </c>
      <c r="G83" s="23">
        <f t="shared" si="4"/>
        <v>54.65599999999999</v>
      </c>
      <c r="H83" s="23">
        <f t="shared" si="2"/>
        <v>-45.34400000000001</v>
      </c>
      <c r="I83" s="23">
        <f t="shared" si="5"/>
        <v>226.72000000000003</v>
      </c>
      <c r="J83" s="103" t="e">
        <f>#REF!-E83</f>
        <v>#REF!</v>
      </c>
      <c r="K83" s="97" t="e">
        <f>F83-#REF!</f>
        <v>#REF!</v>
      </c>
    </row>
    <row r="84" spans="1:11" ht="47.25">
      <c r="A84" s="105"/>
      <c r="B84" s="35" t="s">
        <v>246</v>
      </c>
      <c r="C84" s="20"/>
      <c r="D84" s="17" t="s">
        <v>247</v>
      </c>
      <c r="E84" s="36">
        <v>2500</v>
      </c>
      <c r="F84" s="23">
        <v>1393.69</v>
      </c>
      <c r="G84" s="23">
        <f t="shared" si="4"/>
        <v>55.7476</v>
      </c>
      <c r="H84" s="23">
        <f t="shared" si="2"/>
        <v>-44.2524</v>
      </c>
      <c r="I84" s="23">
        <f t="shared" si="5"/>
        <v>1106.31</v>
      </c>
      <c r="J84" s="103" t="e">
        <f>#REF!-E84</f>
        <v>#REF!</v>
      </c>
      <c r="K84" s="97" t="e">
        <f>F84-#REF!</f>
        <v>#REF!</v>
      </c>
    </row>
    <row r="85" spans="1:11" ht="15.75">
      <c r="A85" s="105"/>
      <c r="B85" s="35" t="s">
        <v>248</v>
      </c>
      <c r="C85" s="20"/>
      <c r="D85" s="17" t="s">
        <v>249</v>
      </c>
      <c r="E85" s="36">
        <v>5000</v>
      </c>
      <c r="F85" s="23">
        <v>3069.41</v>
      </c>
      <c r="G85" s="23">
        <f t="shared" si="4"/>
        <v>61.38819999999999</v>
      </c>
      <c r="H85" s="23">
        <f t="shared" si="2"/>
        <v>-38.61180000000001</v>
      </c>
      <c r="I85" s="23">
        <f t="shared" si="5"/>
        <v>1930.5900000000001</v>
      </c>
      <c r="J85" s="103" t="e">
        <f>#REF!-E85</f>
        <v>#REF!</v>
      </c>
      <c r="K85" s="97" t="e">
        <f>F85-#REF!</f>
        <v>#REF!</v>
      </c>
    </row>
    <row r="86" spans="1:11" ht="31.5">
      <c r="A86" s="105"/>
      <c r="B86" s="35" t="s">
        <v>250</v>
      </c>
      <c r="C86" s="20"/>
      <c r="D86" s="17" t="s">
        <v>251</v>
      </c>
      <c r="E86" s="36">
        <v>3200</v>
      </c>
      <c r="F86" s="23">
        <v>2700</v>
      </c>
      <c r="G86" s="23">
        <f t="shared" si="4"/>
        <v>84.375</v>
      </c>
      <c r="H86" s="23">
        <f t="shared" si="2"/>
        <v>-15.625</v>
      </c>
      <c r="I86" s="23">
        <f t="shared" si="5"/>
        <v>500</v>
      </c>
      <c r="J86" s="103" t="e">
        <f>#REF!-E86</f>
        <v>#REF!</v>
      </c>
      <c r="K86" s="97" t="e">
        <f>F86-#REF!</f>
        <v>#REF!</v>
      </c>
    </row>
    <row r="87" spans="1:11" ht="31.5">
      <c r="A87" s="105"/>
      <c r="B87" s="35" t="s">
        <v>252</v>
      </c>
      <c r="C87" s="20"/>
      <c r="D87" s="17" t="s">
        <v>253</v>
      </c>
      <c r="E87" s="36">
        <v>3000</v>
      </c>
      <c r="F87" s="23">
        <v>245</v>
      </c>
      <c r="G87" s="23">
        <f t="shared" si="4"/>
        <v>8.166666666666666</v>
      </c>
      <c r="H87" s="23">
        <f t="shared" si="2"/>
        <v>-91.83333333333333</v>
      </c>
      <c r="I87" s="23">
        <f t="shared" si="5"/>
        <v>2755</v>
      </c>
      <c r="J87" s="103" t="e">
        <f>#REF!-E87</f>
        <v>#REF!</v>
      </c>
      <c r="K87" s="97" t="e">
        <f>F87-#REF!</f>
        <v>#REF!</v>
      </c>
    </row>
    <row r="88" spans="1:11" ht="47.25">
      <c r="A88" s="105"/>
      <c r="B88" s="35" t="s">
        <v>197</v>
      </c>
      <c r="C88" s="20"/>
      <c r="D88" s="17" t="s">
        <v>198</v>
      </c>
      <c r="E88" s="36">
        <v>500</v>
      </c>
      <c r="F88" s="23">
        <v>0</v>
      </c>
      <c r="G88" s="23">
        <f t="shared" si="4"/>
        <v>0</v>
      </c>
      <c r="H88" s="23">
        <f t="shared" si="2"/>
        <v>-100</v>
      </c>
      <c r="I88" s="23">
        <f t="shared" si="5"/>
        <v>500</v>
      </c>
      <c r="J88" s="103" t="e">
        <f>#REF!-E88</f>
        <v>#REF!</v>
      </c>
      <c r="K88" s="97" t="e">
        <f>F88-#REF!</f>
        <v>#REF!</v>
      </c>
    </row>
    <row r="89" spans="1:11" ht="31.5">
      <c r="A89" s="105"/>
      <c r="B89" s="35" t="s">
        <v>199</v>
      </c>
      <c r="C89" s="20"/>
      <c r="D89" s="17" t="s">
        <v>200</v>
      </c>
      <c r="E89" s="36">
        <v>2000</v>
      </c>
      <c r="F89" s="23">
        <v>860.1</v>
      </c>
      <c r="G89" s="23">
        <f t="shared" si="4"/>
        <v>43.004999999999995</v>
      </c>
      <c r="H89" s="23">
        <f t="shared" si="2"/>
        <v>-56.995000000000005</v>
      </c>
      <c r="I89" s="23">
        <f t="shared" si="5"/>
        <v>1139.9</v>
      </c>
      <c r="J89" s="103" t="e">
        <f>#REF!-E89</f>
        <v>#REF!</v>
      </c>
      <c r="K89" s="97" t="e">
        <f>F89-#REF!</f>
        <v>#REF!</v>
      </c>
    </row>
    <row r="90" spans="1:11" ht="15.75">
      <c r="A90" s="105"/>
      <c r="B90" s="80" t="s">
        <v>254</v>
      </c>
      <c r="C90" s="20" t="s">
        <v>255</v>
      </c>
      <c r="D90" s="17"/>
      <c r="E90" s="31">
        <f>SUM(E92)</f>
        <v>24600</v>
      </c>
      <c r="F90" s="32">
        <f>SUM(F92)</f>
        <v>16272.36</v>
      </c>
      <c r="G90" s="32">
        <f t="shared" si="4"/>
        <v>66.14780487804879</v>
      </c>
      <c r="H90" s="23">
        <f t="shared" si="2"/>
        <v>-33.85219512195121</v>
      </c>
      <c r="I90" s="23">
        <f t="shared" si="5"/>
        <v>8327.64</v>
      </c>
      <c r="J90" s="103" t="e">
        <f>#REF!-E90</f>
        <v>#REF!</v>
      </c>
      <c r="K90" s="97" t="e">
        <f>F90-#REF!</f>
        <v>#REF!</v>
      </c>
    </row>
    <row r="91" spans="1:11" ht="15.75" hidden="1">
      <c r="A91" s="105"/>
      <c r="B91" s="80"/>
      <c r="C91" s="20"/>
      <c r="D91" s="17"/>
      <c r="E91" s="31">
        <f>-E90</f>
        <v>-24600</v>
      </c>
      <c r="F91" s="32">
        <f>-F90</f>
        <v>-16272.36</v>
      </c>
      <c r="G91" s="32"/>
      <c r="H91" s="23"/>
      <c r="I91" s="23"/>
      <c r="J91" s="103" t="e">
        <f>#REF!-E91</f>
        <v>#REF!</v>
      </c>
      <c r="K91" s="97" t="e">
        <f>F91-#REF!</f>
        <v>#REF!</v>
      </c>
    </row>
    <row r="92" spans="1:11" ht="79.5" customHeight="1">
      <c r="A92" s="105"/>
      <c r="B92" s="35" t="s">
        <v>203</v>
      </c>
      <c r="C92" s="20"/>
      <c r="D92" s="17" t="s">
        <v>204</v>
      </c>
      <c r="E92" s="36">
        <v>24600</v>
      </c>
      <c r="F92" s="23">
        <v>16272.36</v>
      </c>
      <c r="G92" s="23">
        <f>F92/E92*100</f>
        <v>66.14780487804879</v>
      </c>
      <c r="H92" s="23">
        <f>G92-100</f>
        <v>-33.85219512195121</v>
      </c>
      <c r="I92" s="23">
        <f>E92-F92</f>
        <v>8327.64</v>
      </c>
      <c r="J92" s="103" t="e">
        <f>#REF!-E92</f>
        <v>#REF!</v>
      </c>
      <c r="K92" s="97" t="e">
        <f>F92-#REF!</f>
        <v>#REF!</v>
      </c>
    </row>
    <row r="93" spans="1:11" ht="15.75">
      <c r="A93" s="105"/>
      <c r="B93" s="80" t="s">
        <v>256</v>
      </c>
      <c r="C93" s="20" t="s">
        <v>257</v>
      </c>
      <c r="D93" s="17"/>
      <c r="E93" s="31">
        <f>SUM(E95:E103)</f>
        <v>164800</v>
      </c>
      <c r="F93" s="32">
        <f>SUM(F95:F103)</f>
        <v>95387.55000000002</v>
      </c>
      <c r="G93" s="32">
        <f>F93/E93*100</f>
        <v>57.88079490291263</v>
      </c>
      <c r="H93" s="23">
        <f>G93-100</f>
        <v>-42.11920509708737</v>
      </c>
      <c r="I93" s="23">
        <f>E93-F93</f>
        <v>69412.44999999998</v>
      </c>
      <c r="J93" s="103" t="e">
        <f>#REF!-E93</f>
        <v>#REF!</v>
      </c>
      <c r="K93" s="97" t="e">
        <f>F93-#REF!</f>
        <v>#REF!</v>
      </c>
    </row>
    <row r="94" spans="1:11" ht="15.75" hidden="1">
      <c r="A94" s="105"/>
      <c r="B94" s="80"/>
      <c r="C94" s="20"/>
      <c r="D94" s="17"/>
      <c r="E94" s="31">
        <f>-E93</f>
        <v>-164800</v>
      </c>
      <c r="F94" s="32">
        <f>-F93</f>
        <v>-95387.55000000002</v>
      </c>
      <c r="G94" s="32"/>
      <c r="H94" s="23"/>
      <c r="I94" s="23"/>
      <c r="J94" s="103" t="e">
        <f>#REF!-E94</f>
        <v>#REF!</v>
      </c>
      <c r="K94" s="97" t="e">
        <f>F94-#REF!</f>
        <v>#REF!</v>
      </c>
    </row>
    <row r="95" spans="1:11" ht="15.75">
      <c r="A95" s="105"/>
      <c r="B95" s="35" t="s">
        <v>258</v>
      </c>
      <c r="C95" s="20"/>
      <c r="D95" s="17" t="s">
        <v>259</v>
      </c>
      <c r="E95" s="36">
        <v>149000</v>
      </c>
      <c r="F95" s="23">
        <v>86480.77</v>
      </c>
      <c r="G95" s="23">
        <f aca="true" t="shared" si="6" ref="G95:G104">F95/E95*100</f>
        <v>58.04078523489933</v>
      </c>
      <c r="H95" s="23">
        <f aca="true" t="shared" si="7" ref="H95:H101">G95-100</f>
        <v>-41.95921476510067</v>
      </c>
      <c r="I95" s="23">
        <f aca="true" t="shared" si="8" ref="I95:I104">E95-F95</f>
        <v>62519.229999999996</v>
      </c>
      <c r="J95" s="103" t="e">
        <f>#REF!-E95</f>
        <v>#REF!</v>
      </c>
      <c r="K95" s="97" t="e">
        <f>F95-#REF!</f>
        <v>#REF!</v>
      </c>
    </row>
    <row r="96" spans="1:11" ht="15.75">
      <c r="A96" s="105"/>
      <c r="B96" s="35" t="s">
        <v>193</v>
      </c>
      <c r="C96" s="20"/>
      <c r="D96" s="17" t="s">
        <v>194</v>
      </c>
      <c r="E96" s="36">
        <v>4500</v>
      </c>
      <c r="F96" s="23">
        <v>2917.89</v>
      </c>
      <c r="G96" s="23">
        <f t="shared" si="6"/>
        <v>64.842</v>
      </c>
      <c r="H96" s="23">
        <f t="shared" si="7"/>
        <v>-35.158</v>
      </c>
      <c r="I96" s="23">
        <f t="shared" si="8"/>
        <v>1582.1100000000001</v>
      </c>
      <c r="J96" s="103" t="e">
        <f>#REF!-E96</f>
        <v>#REF!</v>
      </c>
      <c r="K96" s="97" t="e">
        <f>F96-#REF!</f>
        <v>#REF!</v>
      </c>
    </row>
    <row r="97" spans="1:11" ht="15.75">
      <c r="A97" s="105"/>
      <c r="B97" s="35" t="s">
        <v>209</v>
      </c>
      <c r="C97" s="20"/>
      <c r="D97" s="17" t="s">
        <v>210</v>
      </c>
      <c r="E97" s="36">
        <v>2500</v>
      </c>
      <c r="F97" s="23">
        <v>928.82</v>
      </c>
      <c r="G97" s="23">
        <f t="shared" si="6"/>
        <v>37.1528</v>
      </c>
      <c r="H97" s="23">
        <f t="shared" si="7"/>
        <v>-62.8472</v>
      </c>
      <c r="I97" s="23">
        <f t="shared" si="8"/>
        <v>1571.1799999999998</v>
      </c>
      <c r="J97" s="103" t="e">
        <f>#REF!-E97</f>
        <v>#REF!</v>
      </c>
      <c r="K97" s="97" t="e">
        <f>F97-#REF!</f>
        <v>#REF!</v>
      </c>
    </row>
    <row r="98" spans="1:11" ht="47.25">
      <c r="A98" s="105"/>
      <c r="B98" s="35" t="s">
        <v>244</v>
      </c>
      <c r="C98" s="20"/>
      <c r="D98" s="17" t="s">
        <v>245</v>
      </c>
      <c r="E98" s="36">
        <v>2000</v>
      </c>
      <c r="F98" s="23">
        <v>1999.84</v>
      </c>
      <c r="G98" s="23">
        <f t="shared" si="6"/>
        <v>99.99199999999999</v>
      </c>
      <c r="H98" s="23">
        <f t="shared" si="7"/>
        <v>-0.008000000000009777</v>
      </c>
      <c r="I98" s="23">
        <f t="shared" si="8"/>
        <v>0.16000000000008185</v>
      </c>
      <c r="J98" s="103" t="e">
        <f>#REF!-E98</f>
        <v>#REF!</v>
      </c>
      <c r="K98" s="97" t="e">
        <f>F98-#REF!</f>
        <v>#REF!</v>
      </c>
    </row>
    <row r="99" spans="1:11" ht="47.25">
      <c r="A99" s="105"/>
      <c r="B99" s="35" t="s">
        <v>246</v>
      </c>
      <c r="C99" s="20"/>
      <c r="D99" s="17" t="s">
        <v>247</v>
      </c>
      <c r="E99" s="36">
        <v>2000</v>
      </c>
      <c r="F99" s="23">
        <v>1622.65</v>
      </c>
      <c r="G99" s="23">
        <f t="shared" si="6"/>
        <v>81.13250000000001</v>
      </c>
      <c r="H99" s="23">
        <f t="shared" si="7"/>
        <v>-18.867499999999993</v>
      </c>
      <c r="I99" s="23">
        <f t="shared" si="8"/>
        <v>377.3499999999999</v>
      </c>
      <c r="J99" s="103" t="e">
        <f>#REF!-E99</f>
        <v>#REF!</v>
      </c>
      <c r="K99" s="97" t="e">
        <f>F99-#REF!</f>
        <v>#REF!</v>
      </c>
    </row>
    <row r="100" spans="1:11" ht="15.75">
      <c r="A100" s="105"/>
      <c r="B100" s="35" t="s">
        <v>260</v>
      </c>
      <c r="C100" s="20"/>
      <c r="D100" s="17" t="s">
        <v>249</v>
      </c>
      <c r="E100" s="36">
        <v>1500</v>
      </c>
      <c r="F100" s="23">
        <v>841.74</v>
      </c>
      <c r="G100" s="23">
        <f t="shared" si="6"/>
        <v>56.116</v>
      </c>
      <c r="H100" s="23">
        <f t="shared" si="7"/>
        <v>-43.884</v>
      </c>
      <c r="I100" s="23">
        <f t="shared" si="8"/>
        <v>658.26</v>
      </c>
      <c r="J100" s="103" t="e">
        <f>#REF!-E100</f>
        <v>#REF!</v>
      </c>
      <c r="K100" s="97" t="e">
        <f>F100-#REF!</f>
        <v>#REF!</v>
      </c>
    </row>
    <row r="101" spans="1:11" ht="15.75">
      <c r="A101" s="105"/>
      <c r="B101" s="35" t="s">
        <v>261</v>
      </c>
      <c r="C101" s="20"/>
      <c r="D101" s="17" t="s">
        <v>262</v>
      </c>
      <c r="E101" s="36">
        <v>2000</v>
      </c>
      <c r="F101" s="23">
        <v>142.57</v>
      </c>
      <c r="G101" s="23">
        <f t="shared" si="6"/>
        <v>7.1285</v>
      </c>
      <c r="H101" s="23">
        <f t="shared" si="7"/>
        <v>-92.8715</v>
      </c>
      <c r="I101" s="23">
        <f t="shared" si="8"/>
        <v>1857.43</v>
      </c>
      <c r="J101" s="103" t="e">
        <f>#REF!-E101</f>
        <v>#REF!</v>
      </c>
      <c r="K101" s="97" t="e">
        <f>F101-#REF!</f>
        <v>#REF!</v>
      </c>
    </row>
    <row r="102" spans="1:11" ht="47.25">
      <c r="A102" s="105"/>
      <c r="B102" s="35" t="s">
        <v>197</v>
      </c>
      <c r="C102" s="20"/>
      <c r="D102" s="17" t="s">
        <v>198</v>
      </c>
      <c r="E102" s="36">
        <v>1000</v>
      </c>
      <c r="F102" s="23">
        <v>330.92</v>
      </c>
      <c r="G102" s="23">
        <f t="shared" si="6"/>
        <v>33.092</v>
      </c>
      <c r="H102" s="23">
        <f>G102-100</f>
        <v>-66.908</v>
      </c>
      <c r="I102" s="23">
        <f t="shared" si="8"/>
        <v>669.0799999999999</v>
      </c>
      <c r="J102" s="103" t="e">
        <f>#REF!-E102</f>
        <v>#REF!</v>
      </c>
      <c r="K102" s="97" t="e">
        <f>F102-#REF!</f>
        <v>#REF!</v>
      </c>
    </row>
    <row r="103" spans="1:11" ht="31.5">
      <c r="A103" s="105"/>
      <c r="B103" s="35" t="s">
        <v>199</v>
      </c>
      <c r="C103" s="20"/>
      <c r="D103" s="17" t="s">
        <v>200</v>
      </c>
      <c r="E103" s="36">
        <v>300</v>
      </c>
      <c r="F103" s="23">
        <v>122.35</v>
      </c>
      <c r="G103" s="23">
        <f t="shared" si="6"/>
        <v>40.78333333333333</v>
      </c>
      <c r="H103" s="23">
        <f>G103-100</f>
        <v>-59.21666666666667</v>
      </c>
      <c r="I103" s="23">
        <f t="shared" si="8"/>
        <v>177.65</v>
      </c>
      <c r="J103" s="103" t="e">
        <f>#REF!-E103</f>
        <v>#REF!</v>
      </c>
      <c r="K103" s="97" t="e">
        <f>F103-#REF!</f>
        <v>#REF!</v>
      </c>
    </row>
    <row r="104" spans="1:11" ht="15.75" customHeight="1">
      <c r="A104" s="105"/>
      <c r="B104" s="80" t="s">
        <v>51</v>
      </c>
      <c r="C104" s="20" t="s">
        <v>52</v>
      </c>
      <c r="D104" s="17"/>
      <c r="E104" s="31">
        <f>SUM(E106:E129)</f>
        <v>2501950</v>
      </c>
      <c r="F104" s="32">
        <f>SUM(F107:F129)</f>
        <v>1554361.5999999999</v>
      </c>
      <c r="G104" s="32">
        <f t="shared" si="6"/>
        <v>62.12600571554188</v>
      </c>
      <c r="H104" s="23">
        <f>G104-100</f>
        <v>-37.87399428445812</v>
      </c>
      <c r="I104" s="23">
        <f t="shared" si="8"/>
        <v>947588.4000000001</v>
      </c>
      <c r="J104" s="103" t="e">
        <f>#REF!-E104</f>
        <v>#REF!</v>
      </c>
      <c r="K104" s="97" t="e">
        <f>F104-#REF!</f>
        <v>#REF!</v>
      </c>
    </row>
    <row r="105" spans="1:11" ht="15.75" hidden="1">
      <c r="A105" s="105"/>
      <c r="B105" s="80"/>
      <c r="C105" s="20"/>
      <c r="D105" s="17"/>
      <c r="E105" s="31">
        <f>-E104</f>
        <v>-2501950</v>
      </c>
      <c r="F105" s="32">
        <f>-F104</f>
        <v>-1554361.5999999999</v>
      </c>
      <c r="G105" s="32"/>
      <c r="H105" s="23"/>
      <c r="I105" s="23"/>
      <c r="J105" s="103" t="e">
        <f>#REF!-E105</f>
        <v>#REF!</v>
      </c>
      <c r="K105" s="97" t="e">
        <f>F105-#REF!</f>
        <v>#REF!</v>
      </c>
    </row>
    <row r="106" spans="1:10" ht="31.5">
      <c r="A106" s="105"/>
      <c r="B106" s="119" t="s">
        <v>230</v>
      </c>
      <c r="C106" s="17"/>
      <c r="D106" s="17" t="s">
        <v>231</v>
      </c>
      <c r="E106" s="36">
        <v>150</v>
      </c>
      <c r="F106" s="32"/>
      <c r="G106" s="32"/>
      <c r="H106" s="23"/>
      <c r="I106" s="23"/>
      <c r="J106" s="103"/>
    </row>
    <row r="107" spans="1:11" ht="15.75">
      <c r="A107" s="105"/>
      <c r="B107" s="35" t="s">
        <v>232</v>
      </c>
      <c r="C107" s="20"/>
      <c r="D107" s="17" t="s">
        <v>233</v>
      </c>
      <c r="E107" s="36">
        <v>1245000</v>
      </c>
      <c r="F107" s="23">
        <v>753344.89</v>
      </c>
      <c r="G107" s="23">
        <f aca="true" t="shared" si="9" ref="G107:G114">F107/E107*100</f>
        <v>60.5096297188755</v>
      </c>
      <c r="H107" s="23">
        <f aca="true" t="shared" si="10" ref="H107:H130">G107-100</f>
        <v>-39.4903702811245</v>
      </c>
      <c r="I107" s="23">
        <f aca="true" t="shared" si="11" ref="I107:I114">E107-F107</f>
        <v>491655.11</v>
      </c>
      <c r="J107" s="103" t="e">
        <f>#REF!-E107</f>
        <v>#REF!</v>
      </c>
      <c r="K107" s="97" t="e">
        <f>F107-#REF!</f>
        <v>#REF!</v>
      </c>
    </row>
    <row r="108" spans="1:11" ht="15.75">
      <c r="A108" s="105"/>
      <c r="B108" s="35" t="s">
        <v>234</v>
      </c>
      <c r="C108" s="20"/>
      <c r="D108" s="17" t="s">
        <v>235</v>
      </c>
      <c r="E108" s="36">
        <v>107000</v>
      </c>
      <c r="F108" s="23">
        <v>88708.76</v>
      </c>
      <c r="G108" s="23">
        <f t="shared" si="9"/>
        <v>82.90538317757009</v>
      </c>
      <c r="H108" s="23">
        <f t="shared" si="10"/>
        <v>-17.094616822429913</v>
      </c>
      <c r="I108" s="23">
        <f t="shared" si="11"/>
        <v>18291.240000000005</v>
      </c>
      <c r="J108" s="103" t="e">
        <f>#REF!-E108</f>
        <v>#REF!</v>
      </c>
      <c r="K108" s="97" t="e">
        <f>F108-#REF!</f>
        <v>#REF!</v>
      </c>
    </row>
    <row r="109" spans="1:11" ht="15.75">
      <c r="A109" s="105"/>
      <c r="B109" s="35" t="s">
        <v>236</v>
      </c>
      <c r="C109" s="20"/>
      <c r="D109" s="17" t="s">
        <v>237</v>
      </c>
      <c r="E109" s="36">
        <v>195200</v>
      </c>
      <c r="F109" s="23">
        <v>127228.79</v>
      </c>
      <c r="G109" s="23">
        <f t="shared" si="9"/>
        <v>65.17868340163933</v>
      </c>
      <c r="H109" s="23">
        <f t="shared" si="10"/>
        <v>-34.82131659836067</v>
      </c>
      <c r="I109" s="23">
        <f t="shared" si="11"/>
        <v>67971.21</v>
      </c>
      <c r="J109" s="103" t="e">
        <f>#REF!-E109</f>
        <v>#REF!</v>
      </c>
      <c r="K109" s="97" t="e">
        <f>F109-#REF!</f>
        <v>#REF!</v>
      </c>
    </row>
    <row r="110" spans="1:11" ht="15.75">
      <c r="A110" s="105"/>
      <c r="B110" s="35" t="s">
        <v>238</v>
      </c>
      <c r="C110" s="20"/>
      <c r="D110" s="17" t="s">
        <v>239</v>
      </c>
      <c r="E110" s="36">
        <v>28500</v>
      </c>
      <c r="F110" s="23">
        <v>23453.37</v>
      </c>
      <c r="G110" s="23">
        <f t="shared" si="9"/>
        <v>82.29252631578947</v>
      </c>
      <c r="H110" s="23">
        <f t="shared" si="10"/>
        <v>-17.707473684210527</v>
      </c>
      <c r="I110" s="23">
        <f t="shared" si="11"/>
        <v>5046.630000000001</v>
      </c>
      <c r="J110" s="103" t="e">
        <f>#REF!-E110</f>
        <v>#REF!</v>
      </c>
      <c r="K110" s="97" t="e">
        <f>F110-#REF!</f>
        <v>#REF!</v>
      </c>
    </row>
    <row r="111" spans="1:11" ht="15.75">
      <c r="A111" s="105"/>
      <c r="B111" s="35" t="s">
        <v>263</v>
      </c>
      <c r="C111" s="20"/>
      <c r="D111" s="17" t="s">
        <v>264</v>
      </c>
      <c r="E111" s="36">
        <v>75000</v>
      </c>
      <c r="F111" s="23">
        <v>34714</v>
      </c>
      <c r="G111" s="23">
        <f t="shared" si="9"/>
        <v>46.285333333333334</v>
      </c>
      <c r="H111" s="23">
        <f t="shared" si="10"/>
        <v>-53.714666666666666</v>
      </c>
      <c r="I111" s="23">
        <f t="shared" si="11"/>
        <v>40286</v>
      </c>
      <c r="J111" s="103" t="e">
        <f>#REF!-E111</f>
        <v>#REF!</v>
      </c>
      <c r="K111" s="97" t="e">
        <f>F111-#REF!</f>
        <v>#REF!</v>
      </c>
    </row>
    <row r="112" spans="1:11" s="112" customFormat="1" ht="15.75">
      <c r="A112" s="105"/>
      <c r="B112" s="35" t="s">
        <v>240</v>
      </c>
      <c r="C112" s="20"/>
      <c r="D112" s="17" t="s">
        <v>241</v>
      </c>
      <c r="E112" s="36">
        <v>90000</v>
      </c>
      <c r="F112" s="23">
        <v>55550.38</v>
      </c>
      <c r="G112" s="23">
        <f t="shared" si="9"/>
        <v>61.72264444444444</v>
      </c>
      <c r="H112" s="23">
        <f t="shared" si="10"/>
        <v>-38.27735555555556</v>
      </c>
      <c r="I112" s="23">
        <f t="shared" si="11"/>
        <v>34449.62</v>
      </c>
      <c r="J112" s="103" t="e">
        <f>#REF!-E112</f>
        <v>#REF!</v>
      </c>
      <c r="K112" s="97" t="e">
        <f>F112-#REF!</f>
        <v>#REF!</v>
      </c>
    </row>
    <row r="113" spans="1:11" ht="15.75">
      <c r="A113" s="105"/>
      <c r="B113" s="70" t="s">
        <v>193</v>
      </c>
      <c r="C113" s="62"/>
      <c r="D113" s="63" t="s">
        <v>194</v>
      </c>
      <c r="E113" s="71">
        <v>80000</v>
      </c>
      <c r="F113" s="66">
        <v>67351.21</v>
      </c>
      <c r="G113" s="66">
        <f t="shared" si="9"/>
        <v>84.1890125</v>
      </c>
      <c r="H113" s="66">
        <f t="shared" si="10"/>
        <v>-15.810987499999996</v>
      </c>
      <c r="I113" s="23">
        <f t="shared" si="11"/>
        <v>12648.789999999994</v>
      </c>
      <c r="J113" s="103" t="e">
        <f>#REF!-E113</f>
        <v>#REF!</v>
      </c>
      <c r="K113" s="97" t="e">
        <f>F113-#REF!</f>
        <v>#REF!</v>
      </c>
    </row>
    <row r="114" spans="1:11" ht="15.75">
      <c r="A114" s="105"/>
      <c r="B114" s="35" t="s">
        <v>265</v>
      </c>
      <c r="C114" s="20"/>
      <c r="D114" s="17" t="s">
        <v>266</v>
      </c>
      <c r="E114" s="36">
        <v>110000</v>
      </c>
      <c r="F114" s="23">
        <v>46181.02</v>
      </c>
      <c r="G114" s="23">
        <f t="shared" si="9"/>
        <v>41.98274545454545</v>
      </c>
      <c r="H114" s="23">
        <f t="shared" si="10"/>
        <v>-58.01725454545455</v>
      </c>
      <c r="I114" s="23">
        <f t="shared" si="11"/>
        <v>63818.98</v>
      </c>
      <c r="J114" s="103" t="e">
        <f>#REF!-E114</f>
        <v>#REF!</v>
      </c>
      <c r="K114" s="97" t="e">
        <f>F114-#REF!</f>
        <v>#REF!</v>
      </c>
    </row>
    <row r="115" spans="1:10" ht="15.75" hidden="1">
      <c r="A115" s="105"/>
      <c r="B115" s="35" t="s">
        <v>207</v>
      </c>
      <c r="C115" s="20"/>
      <c r="D115" s="17" t="s">
        <v>208</v>
      </c>
      <c r="E115" s="36">
        <v>0</v>
      </c>
      <c r="F115" s="23"/>
      <c r="G115" s="23"/>
      <c r="H115" s="23"/>
      <c r="I115" s="23"/>
      <c r="J115" s="103"/>
    </row>
    <row r="116" spans="1:11" ht="15.75">
      <c r="A116" s="105"/>
      <c r="B116" s="35" t="s">
        <v>242</v>
      </c>
      <c r="C116" s="20"/>
      <c r="D116" s="17" t="s">
        <v>243</v>
      </c>
      <c r="E116" s="36">
        <v>2500</v>
      </c>
      <c r="F116" s="23">
        <v>1498</v>
      </c>
      <c r="G116" s="23">
        <f aca="true" t="shared" si="12" ref="G116:G130">F116/E116*100</f>
        <v>59.919999999999995</v>
      </c>
      <c r="H116" s="23">
        <f t="shared" si="10"/>
        <v>-40.080000000000005</v>
      </c>
      <c r="I116" s="23">
        <f aca="true" t="shared" si="13" ref="I116:I130">E116-F116</f>
        <v>1002</v>
      </c>
      <c r="J116" s="103" t="e">
        <f>#REF!-E116</f>
        <v>#REF!</v>
      </c>
      <c r="K116" s="97" t="e">
        <f>F116-#REF!</f>
        <v>#REF!</v>
      </c>
    </row>
    <row r="117" spans="1:11" ht="15.75">
      <c r="A117" s="105"/>
      <c r="B117" s="35" t="s">
        <v>209</v>
      </c>
      <c r="C117" s="20"/>
      <c r="D117" s="17" t="s">
        <v>210</v>
      </c>
      <c r="E117" s="36">
        <v>190000</v>
      </c>
      <c r="F117" s="23">
        <v>119381.51</v>
      </c>
      <c r="G117" s="23">
        <f t="shared" si="12"/>
        <v>62.832373684210516</v>
      </c>
      <c r="H117" s="23">
        <f t="shared" si="10"/>
        <v>-37.167626315789484</v>
      </c>
      <c r="I117" s="23">
        <f t="shared" si="13"/>
        <v>70618.49</v>
      </c>
      <c r="J117" s="103" t="e">
        <f>#REF!-E117</f>
        <v>#REF!</v>
      </c>
      <c r="K117" s="97" t="e">
        <f>F117-#REF!</f>
        <v>#REF!</v>
      </c>
    </row>
    <row r="118" spans="1:11" ht="15.75">
      <c r="A118" s="105"/>
      <c r="B118" s="35" t="s">
        <v>267</v>
      </c>
      <c r="C118" s="20"/>
      <c r="D118" s="17" t="s">
        <v>268</v>
      </c>
      <c r="E118" s="36">
        <v>23000</v>
      </c>
      <c r="F118" s="23">
        <v>12217.28</v>
      </c>
      <c r="G118" s="23">
        <f t="shared" si="12"/>
        <v>53.11860869565218</v>
      </c>
      <c r="H118" s="23">
        <f t="shared" si="10"/>
        <v>-46.88139130434782</v>
      </c>
      <c r="I118" s="23">
        <f t="shared" si="13"/>
        <v>10782.72</v>
      </c>
      <c r="J118" s="103" t="e">
        <f>#REF!-E118</f>
        <v>#REF!</v>
      </c>
      <c r="K118" s="97" t="e">
        <f>F118-#REF!</f>
        <v>#REF!</v>
      </c>
    </row>
    <row r="119" spans="1:11" ht="47.25">
      <c r="A119" s="105"/>
      <c r="B119" s="35" t="s">
        <v>244</v>
      </c>
      <c r="C119" s="20"/>
      <c r="D119" s="17" t="s">
        <v>245</v>
      </c>
      <c r="E119" s="36">
        <v>25500</v>
      </c>
      <c r="F119" s="23">
        <v>18363.96</v>
      </c>
      <c r="G119" s="23">
        <f t="shared" si="12"/>
        <v>72.0155294117647</v>
      </c>
      <c r="H119" s="23">
        <f t="shared" si="10"/>
        <v>-27.984470588235297</v>
      </c>
      <c r="I119" s="23">
        <f t="shared" si="13"/>
        <v>7136.040000000001</v>
      </c>
      <c r="J119" s="103" t="e">
        <f>#REF!-E119</f>
        <v>#REF!</v>
      </c>
      <c r="K119" s="97" t="e">
        <f>F119-#REF!</f>
        <v>#REF!</v>
      </c>
    </row>
    <row r="120" spans="1:11" ht="38.25" customHeight="1">
      <c r="A120" s="105"/>
      <c r="B120" s="35" t="s">
        <v>246</v>
      </c>
      <c r="C120" s="20"/>
      <c r="D120" s="17" t="s">
        <v>247</v>
      </c>
      <c r="E120" s="36">
        <v>90000</v>
      </c>
      <c r="F120" s="23">
        <v>53360.98</v>
      </c>
      <c r="G120" s="23">
        <f t="shared" si="12"/>
        <v>59.28997777777778</v>
      </c>
      <c r="H120" s="23">
        <f t="shared" si="10"/>
        <v>-40.71002222222222</v>
      </c>
      <c r="I120" s="23">
        <f t="shared" si="13"/>
        <v>36639.02</v>
      </c>
      <c r="J120" s="103" t="e">
        <f>#REF!-E120</f>
        <v>#REF!</v>
      </c>
      <c r="K120" s="97" t="e">
        <f>F120-#REF!</f>
        <v>#REF!</v>
      </c>
    </row>
    <row r="121" spans="1:11" ht="15.75">
      <c r="A121" s="105"/>
      <c r="B121" s="35" t="s">
        <v>260</v>
      </c>
      <c r="C121" s="20"/>
      <c r="D121" s="17" t="s">
        <v>249</v>
      </c>
      <c r="E121" s="36">
        <v>55000</v>
      </c>
      <c r="F121" s="23">
        <v>34782.73</v>
      </c>
      <c r="G121" s="23">
        <f t="shared" si="12"/>
        <v>63.241327272727275</v>
      </c>
      <c r="H121" s="23">
        <f t="shared" si="10"/>
        <v>-36.758672727272725</v>
      </c>
      <c r="I121" s="23">
        <f t="shared" si="13"/>
        <v>20217.269999999997</v>
      </c>
      <c r="J121" s="103" t="e">
        <f>#REF!-E121</f>
        <v>#REF!</v>
      </c>
      <c r="K121" s="97" t="e">
        <f>F121-#REF!</f>
        <v>#REF!</v>
      </c>
    </row>
    <row r="122" spans="1:11" ht="15.75">
      <c r="A122" s="105"/>
      <c r="B122" s="35" t="s">
        <v>261</v>
      </c>
      <c r="C122" s="20"/>
      <c r="D122" s="17" t="s">
        <v>262</v>
      </c>
      <c r="E122" s="36">
        <v>4000</v>
      </c>
      <c r="F122" s="23">
        <v>504.81</v>
      </c>
      <c r="G122" s="23">
        <f t="shared" si="12"/>
        <v>12.620249999999999</v>
      </c>
      <c r="H122" s="23">
        <f t="shared" si="10"/>
        <v>-87.37975</v>
      </c>
      <c r="I122" s="23">
        <f t="shared" si="13"/>
        <v>3495.19</v>
      </c>
      <c r="J122" s="103" t="e">
        <f>#REF!-E122</f>
        <v>#REF!</v>
      </c>
      <c r="K122" s="97" t="e">
        <f>F122-#REF!</f>
        <v>#REF!</v>
      </c>
    </row>
    <row r="123" spans="1:11" ht="15.75">
      <c r="A123" s="105"/>
      <c r="B123" s="35" t="s">
        <v>195</v>
      </c>
      <c r="C123" s="20"/>
      <c r="D123" s="17" t="s">
        <v>196</v>
      </c>
      <c r="E123" s="36">
        <v>80000</v>
      </c>
      <c r="F123" s="23">
        <v>46252.08</v>
      </c>
      <c r="G123" s="23">
        <f t="shared" si="12"/>
        <v>57.815099999999994</v>
      </c>
      <c r="H123" s="23">
        <f t="shared" si="10"/>
        <v>-42.184900000000006</v>
      </c>
      <c r="I123" s="23">
        <f t="shared" si="13"/>
        <v>33747.92</v>
      </c>
      <c r="J123" s="103" t="e">
        <f>#REF!-E123</f>
        <v>#REF!</v>
      </c>
      <c r="K123" s="97" t="e">
        <f>F123-#REF!</f>
        <v>#REF!</v>
      </c>
    </row>
    <row r="124" spans="1:11" ht="31.5">
      <c r="A124" s="105"/>
      <c r="B124" s="35" t="s">
        <v>250</v>
      </c>
      <c r="C124" s="20"/>
      <c r="D124" s="17" t="s">
        <v>251</v>
      </c>
      <c r="E124" s="36">
        <v>46600</v>
      </c>
      <c r="F124" s="23">
        <v>33615</v>
      </c>
      <c r="G124" s="23">
        <f t="shared" si="12"/>
        <v>72.13519313304721</v>
      </c>
      <c r="H124" s="23">
        <f t="shared" si="10"/>
        <v>-27.86480686695279</v>
      </c>
      <c r="I124" s="23">
        <f t="shared" si="13"/>
        <v>12985</v>
      </c>
      <c r="J124" s="103" t="e">
        <f>#REF!-E124</f>
        <v>#REF!</v>
      </c>
      <c r="K124" s="97" t="e">
        <f>F124-#REF!</f>
        <v>#REF!</v>
      </c>
    </row>
    <row r="125" spans="1:11" ht="31.5" hidden="1">
      <c r="A125" s="105"/>
      <c r="B125" s="35" t="s">
        <v>215</v>
      </c>
      <c r="C125" s="20"/>
      <c r="D125" s="17" t="s">
        <v>216</v>
      </c>
      <c r="E125" s="36">
        <v>0</v>
      </c>
      <c r="F125" s="23">
        <v>19.65</v>
      </c>
      <c r="G125" s="23" t="e">
        <f t="shared" si="12"/>
        <v>#DIV/0!</v>
      </c>
      <c r="H125" s="23" t="e">
        <f t="shared" si="10"/>
        <v>#DIV/0!</v>
      </c>
      <c r="I125" s="23">
        <f t="shared" si="13"/>
        <v>-19.65</v>
      </c>
      <c r="J125" s="103" t="e">
        <f>#REF!-E125</f>
        <v>#REF!</v>
      </c>
      <c r="K125" s="97" t="e">
        <f>F125-#REF!</f>
        <v>#REF!</v>
      </c>
    </row>
    <row r="126" spans="1:11" ht="31.5">
      <c r="A126" s="105"/>
      <c r="B126" s="35" t="s">
        <v>252</v>
      </c>
      <c r="C126" s="20"/>
      <c r="D126" s="17" t="s">
        <v>253</v>
      </c>
      <c r="E126" s="36">
        <v>12000</v>
      </c>
      <c r="F126" s="23">
        <v>9812</v>
      </c>
      <c r="G126" s="23">
        <f t="shared" si="12"/>
        <v>81.76666666666667</v>
      </c>
      <c r="H126" s="23">
        <f t="shared" si="10"/>
        <v>-18.233333333333334</v>
      </c>
      <c r="I126" s="23">
        <f t="shared" si="13"/>
        <v>2188</v>
      </c>
      <c r="J126" s="103" t="e">
        <f>#REF!-E126</f>
        <v>#REF!</v>
      </c>
      <c r="K126" s="97" t="e">
        <f>F126-#REF!</f>
        <v>#REF!</v>
      </c>
    </row>
    <row r="127" spans="1:11" ht="47.25">
      <c r="A127" s="105"/>
      <c r="B127" s="35" t="s">
        <v>197</v>
      </c>
      <c r="C127" s="20"/>
      <c r="D127" s="17" t="s">
        <v>198</v>
      </c>
      <c r="E127" s="36">
        <v>7500</v>
      </c>
      <c r="F127" s="23">
        <v>4884.76</v>
      </c>
      <c r="G127" s="23">
        <f t="shared" si="12"/>
        <v>65.13013333333333</v>
      </c>
      <c r="H127" s="23">
        <f t="shared" si="10"/>
        <v>-34.86986666666667</v>
      </c>
      <c r="I127" s="23">
        <f t="shared" si="13"/>
        <v>2615.24</v>
      </c>
      <c r="J127" s="103" t="e">
        <f>#REF!-E127</f>
        <v>#REF!</v>
      </c>
      <c r="K127" s="97" t="e">
        <f>F127-#REF!</f>
        <v>#REF!</v>
      </c>
    </row>
    <row r="128" spans="1:11" ht="48" customHeight="1">
      <c r="A128" s="105"/>
      <c r="B128" s="35" t="s">
        <v>199</v>
      </c>
      <c r="C128" s="20"/>
      <c r="D128" s="17" t="s">
        <v>200</v>
      </c>
      <c r="E128" s="36">
        <v>30000</v>
      </c>
      <c r="F128" s="23">
        <v>23136.42</v>
      </c>
      <c r="G128" s="23">
        <f t="shared" si="12"/>
        <v>77.1214</v>
      </c>
      <c r="H128" s="23">
        <f t="shared" si="10"/>
        <v>-22.878600000000006</v>
      </c>
      <c r="I128" s="23">
        <f t="shared" si="13"/>
        <v>6863.580000000002</v>
      </c>
      <c r="J128" s="103" t="e">
        <f>#REF!-E128</f>
        <v>#REF!</v>
      </c>
      <c r="K128" s="97" t="e">
        <f>F128-#REF!</f>
        <v>#REF!</v>
      </c>
    </row>
    <row r="129" spans="1:11" ht="31.5">
      <c r="A129" s="105"/>
      <c r="B129" s="35" t="s">
        <v>269</v>
      </c>
      <c r="C129" s="20"/>
      <c r="D129" s="17" t="s">
        <v>270</v>
      </c>
      <c r="E129" s="36">
        <v>5000</v>
      </c>
      <c r="F129" s="23">
        <v>0</v>
      </c>
      <c r="G129" s="23">
        <f t="shared" si="12"/>
        <v>0</v>
      </c>
      <c r="H129" s="23">
        <f t="shared" si="10"/>
        <v>-100</v>
      </c>
      <c r="I129" s="23">
        <f t="shared" si="13"/>
        <v>5000</v>
      </c>
      <c r="J129" s="103" t="e">
        <f>#REF!-E129</f>
        <v>#REF!</v>
      </c>
      <c r="K129" s="97" t="e">
        <f>F129-#REF!</f>
        <v>#REF!</v>
      </c>
    </row>
    <row r="130" spans="1:11" s="95" customFormat="1" ht="15.75">
      <c r="A130" s="105"/>
      <c r="B130" s="80" t="s">
        <v>271</v>
      </c>
      <c r="C130" s="20" t="s">
        <v>272</v>
      </c>
      <c r="D130" s="17"/>
      <c r="E130" s="31">
        <f>SUM(E132)</f>
        <v>1000</v>
      </c>
      <c r="F130" s="32">
        <f>SUM(F132)</f>
        <v>0</v>
      </c>
      <c r="G130" s="107">
        <f t="shared" si="12"/>
        <v>0</v>
      </c>
      <c r="H130" s="23">
        <f t="shared" si="10"/>
        <v>-100</v>
      </c>
      <c r="I130" s="23">
        <f t="shared" si="13"/>
        <v>1000</v>
      </c>
      <c r="J130" s="103" t="e">
        <f>#REF!-E130</f>
        <v>#REF!</v>
      </c>
      <c r="K130" s="97" t="e">
        <f>F130-#REF!</f>
        <v>#REF!</v>
      </c>
    </row>
    <row r="131" spans="1:11" s="95" customFormat="1" ht="15.75" hidden="1">
      <c r="A131" s="105"/>
      <c r="B131" s="80"/>
      <c r="C131" s="20"/>
      <c r="D131" s="17"/>
      <c r="E131" s="31">
        <f>-E130</f>
        <v>-1000</v>
      </c>
      <c r="F131" s="32">
        <f>-F130</f>
        <v>0</v>
      </c>
      <c r="G131" s="107"/>
      <c r="H131" s="23"/>
      <c r="I131" s="23"/>
      <c r="J131" s="103" t="e">
        <f>#REF!-E131</f>
        <v>#REF!</v>
      </c>
      <c r="K131" s="97" t="e">
        <f>F131-#REF!</f>
        <v>#REF!</v>
      </c>
    </row>
    <row r="132" spans="1:11" ht="32.25" customHeight="1">
      <c r="A132" s="105"/>
      <c r="B132" s="35" t="s">
        <v>258</v>
      </c>
      <c r="C132" s="20"/>
      <c r="D132" s="17" t="s">
        <v>259</v>
      </c>
      <c r="E132" s="36">
        <v>1000</v>
      </c>
      <c r="F132" s="23">
        <v>0</v>
      </c>
      <c r="G132" s="23">
        <f>F132/E132*100</f>
        <v>0</v>
      </c>
      <c r="H132" s="23">
        <f>G132-100</f>
        <v>-100</v>
      </c>
      <c r="I132" s="23">
        <f>E132-F132</f>
        <v>1000</v>
      </c>
      <c r="J132" s="103" t="e">
        <f>#REF!-E132</f>
        <v>#REF!</v>
      </c>
      <c r="K132" s="97" t="e">
        <f>F132-#REF!</f>
        <v>#REF!</v>
      </c>
    </row>
    <row r="133" spans="1:10" ht="15.75" hidden="1">
      <c r="A133" s="104"/>
      <c r="B133" s="120" t="s">
        <v>10</v>
      </c>
      <c r="C133" s="20" t="s">
        <v>55</v>
      </c>
      <c r="D133" s="17"/>
      <c r="E133" s="21">
        <f>SUM(E135:E138)</f>
        <v>0</v>
      </c>
      <c r="F133" s="22"/>
      <c r="G133" s="22"/>
      <c r="H133" s="23"/>
      <c r="I133" s="23"/>
      <c r="J133" s="103" t="e">
        <f>#REF!-E133</f>
        <v>#REF!</v>
      </c>
    </row>
    <row r="134" spans="1:11" ht="15.75" hidden="1">
      <c r="A134" s="105"/>
      <c r="B134" s="80"/>
      <c r="C134" s="20"/>
      <c r="D134" s="17"/>
      <c r="E134" s="31">
        <f>-E133</f>
        <v>0</v>
      </c>
      <c r="F134" s="31" t="e">
        <f>-#REF!</f>
        <v>#REF!</v>
      </c>
      <c r="G134" s="31" t="e">
        <f>-#REF!</f>
        <v>#REF!</v>
      </c>
      <c r="H134" s="31" t="e">
        <f>-#REF!</f>
        <v>#REF!</v>
      </c>
      <c r="I134" s="31" t="e">
        <f>-#REF!</f>
        <v>#REF!</v>
      </c>
      <c r="J134" s="31" t="e">
        <f>-#REF!</f>
        <v>#REF!</v>
      </c>
      <c r="K134" s="31" t="e">
        <f>-#REF!</f>
        <v>#REF!</v>
      </c>
    </row>
    <row r="135" spans="1:10" ht="15.75" hidden="1">
      <c r="A135" s="105"/>
      <c r="B135" s="35" t="s">
        <v>240</v>
      </c>
      <c r="C135" s="20"/>
      <c r="D135" s="17" t="s">
        <v>273</v>
      </c>
      <c r="E135" s="36">
        <v>0</v>
      </c>
      <c r="F135" s="23"/>
      <c r="G135" s="23"/>
      <c r="H135" s="23"/>
      <c r="I135" s="23"/>
      <c r="J135" s="103"/>
    </row>
    <row r="136" spans="1:10" ht="15.75" hidden="1">
      <c r="A136" s="105"/>
      <c r="B136" s="35" t="s">
        <v>404</v>
      </c>
      <c r="C136" s="20"/>
      <c r="D136" s="17" t="s">
        <v>403</v>
      </c>
      <c r="E136" s="36">
        <v>0</v>
      </c>
      <c r="F136" s="23"/>
      <c r="G136" s="23"/>
      <c r="H136" s="23"/>
      <c r="I136" s="23"/>
      <c r="J136" s="103"/>
    </row>
    <row r="137" spans="1:10" ht="15.75" hidden="1">
      <c r="A137" s="105"/>
      <c r="B137" s="35" t="s">
        <v>209</v>
      </c>
      <c r="C137" s="20"/>
      <c r="D137" s="17" t="s">
        <v>274</v>
      </c>
      <c r="E137" s="36">
        <v>0</v>
      </c>
      <c r="F137" s="23"/>
      <c r="G137" s="23"/>
      <c r="H137" s="23"/>
      <c r="I137" s="23"/>
      <c r="J137" s="103"/>
    </row>
    <row r="138" spans="1:10" ht="15.75" hidden="1">
      <c r="A138" s="105"/>
      <c r="B138" s="35" t="s">
        <v>193</v>
      </c>
      <c r="C138" s="20"/>
      <c r="D138" s="17" t="s">
        <v>275</v>
      </c>
      <c r="E138" s="121">
        <v>0</v>
      </c>
      <c r="F138" s="23"/>
      <c r="G138" s="23"/>
      <c r="H138" s="23"/>
      <c r="I138" s="23"/>
      <c r="J138" s="103"/>
    </row>
    <row r="139" spans="1:10" ht="15.75" hidden="1">
      <c r="A139" s="105"/>
      <c r="B139" s="35" t="s">
        <v>260</v>
      </c>
      <c r="C139" s="20"/>
      <c r="D139" s="17" t="s">
        <v>276</v>
      </c>
      <c r="E139" s="121">
        <v>0</v>
      </c>
      <c r="F139" s="23"/>
      <c r="G139" s="23"/>
      <c r="H139" s="23"/>
      <c r="I139" s="23"/>
      <c r="J139" s="103"/>
    </row>
    <row r="140" spans="1:11" ht="78.75">
      <c r="A140" s="101" t="s">
        <v>58</v>
      </c>
      <c r="B140" s="120" t="s">
        <v>59</v>
      </c>
      <c r="C140" s="20"/>
      <c r="D140" s="17"/>
      <c r="E140" s="21">
        <f>E142+E148</f>
        <v>1456</v>
      </c>
      <c r="F140" s="22">
        <f>F142</f>
        <v>0</v>
      </c>
      <c r="G140" s="22">
        <f>F140/E140*100</f>
        <v>0</v>
      </c>
      <c r="H140" s="23">
        <f>G140-100</f>
        <v>-100</v>
      </c>
      <c r="I140" s="23">
        <f>E140-F140</f>
        <v>1456</v>
      </c>
      <c r="J140" s="103" t="e">
        <f>#REF!-E140</f>
        <v>#REF!</v>
      </c>
      <c r="K140" s="97" t="e">
        <f>F140-#REF!</f>
        <v>#REF!</v>
      </c>
    </row>
    <row r="141" spans="1:11" ht="15.75" hidden="1">
      <c r="A141" s="104"/>
      <c r="B141" s="120"/>
      <c r="C141" s="20"/>
      <c r="D141" s="17"/>
      <c r="E141" s="21">
        <f>-E140</f>
        <v>-1456</v>
      </c>
      <c r="F141" s="22">
        <f>-F140</f>
        <v>0</v>
      </c>
      <c r="G141" s="22"/>
      <c r="H141" s="23"/>
      <c r="I141" s="23"/>
      <c r="J141" s="103" t="e">
        <f>#REF!-E141</f>
        <v>#REF!</v>
      </c>
      <c r="K141" s="97" t="e">
        <f>F141-#REF!</f>
        <v>#REF!</v>
      </c>
    </row>
    <row r="142" spans="1:11" ht="39" customHeight="1">
      <c r="A142" s="105"/>
      <c r="B142" s="80" t="s">
        <v>60</v>
      </c>
      <c r="C142" s="20" t="s">
        <v>61</v>
      </c>
      <c r="D142" s="20"/>
      <c r="E142" s="31">
        <f>SUM(E144:E147)</f>
        <v>1456</v>
      </c>
      <c r="F142" s="32">
        <f>SUM(F144:F147)</f>
        <v>0</v>
      </c>
      <c r="G142" s="32">
        <f>F142/E142*100</f>
        <v>0</v>
      </c>
      <c r="H142" s="23">
        <f>G142-100</f>
        <v>-100</v>
      </c>
      <c r="I142" s="23">
        <f>E142-F142</f>
        <v>1456</v>
      </c>
      <c r="J142" s="103" t="e">
        <f>#REF!-E142</f>
        <v>#REF!</v>
      </c>
      <c r="K142" s="97" t="e">
        <f>F142-#REF!</f>
        <v>#REF!</v>
      </c>
    </row>
    <row r="143" spans="1:11" ht="15.75" hidden="1">
      <c r="A143" s="105"/>
      <c r="B143" s="80"/>
      <c r="C143" s="20"/>
      <c r="D143" s="17"/>
      <c r="E143" s="21">
        <f>-E142</f>
        <v>-1456</v>
      </c>
      <c r="F143" s="32">
        <f>-F142</f>
        <v>0</v>
      </c>
      <c r="G143" s="32"/>
      <c r="H143" s="23"/>
      <c r="I143" s="23"/>
      <c r="J143" s="103" t="e">
        <f>#REF!-E143</f>
        <v>#REF!</v>
      </c>
      <c r="K143" s="97" t="e">
        <f>F143-#REF!</f>
        <v>#REF!</v>
      </c>
    </row>
    <row r="144" spans="1:11" ht="19.5" customHeight="1">
      <c r="A144" s="105"/>
      <c r="B144" s="35" t="s">
        <v>193</v>
      </c>
      <c r="C144" s="20"/>
      <c r="D144" s="17" t="s">
        <v>194</v>
      </c>
      <c r="E144" s="36">
        <v>456</v>
      </c>
      <c r="F144" s="23">
        <v>0</v>
      </c>
      <c r="G144" s="23">
        <f>F144/E144*100</f>
        <v>0</v>
      </c>
      <c r="H144" s="23">
        <f>G144-100</f>
        <v>-100</v>
      </c>
      <c r="I144" s="23">
        <f>E144-F144</f>
        <v>456</v>
      </c>
      <c r="J144" s="103" t="e">
        <f>#REF!-E144</f>
        <v>#REF!</v>
      </c>
      <c r="K144" s="97" t="e">
        <f>F144-#REF!</f>
        <v>#REF!</v>
      </c>
    </row>
    <row r="145" spans="1:11" ht="19.5" customHeight="1">
      <c r="A145" s="105"/>
      <c r="B145" s="35" t="s">
        <v>209</v>
      </c>
      <c r="C145" s="20"/>
      <c r="D145" s="17" t="s">
        <v>210</v>
      </c>
      <c r="E145" s="36">
        <v>300</v>
      </c>
      <c r="F145" s="23">
        <v>0</v>
      </c>
      <c r="G145" s="23">
        <f>F145/E145*100</f>
        <v>0</v>
      </c>
      <c r="H145" s="23">
        <f>G145-100</f>
        <v>-100</v>
      </c>
      <c r="I145" s="23">
        <f>E145-F145</f>
        <v>300</v>
      </c>
      <c r="J145" s="103" t="e">
        <f>#REF!-E145</f>
        <v>#REF!</v>
      </c>
      <c r="K145" s="97" t="e">
        <f>F145-#REF!</f>
        <v>#REF!</v>
      </c>
    </row>
    <row r="146" spans="1:11" ht="47.25">
      <c r="A146" s="105"/>
      <c r="B146" s="35" t="s">
        <v>197</v>
      </c>
      <c r="C146" s="20"/>
      <c r="D146" s="17" t="s">
        <v>198</v>
      </c>
      <c r="E146" s="36">
        <v>150</v>
      </c>
      <c r="F146" s="23">
        <v>0</v>
      </c>
      <c r="G146" s="23">
        <f>F146/E146*100</f>
        <v>0</v>
      </c>
      <c r="H146" s="23">
        <f>G146-100</f>
        <v>-100</v>
      </c>
      <c r="I146" s="23">
        <f>E146-F146</f>
        <v>150</v>
      </c>
      <c r="J146" s="103" t="e">
        <f>#REF!-E146</f>
        <v>#REF!</v>
      </c>
      <c r="K146" s="97" t="e">
        <f>F146-#REF!</f>
        <v>#REF!</v>
      </c>
    </row>
    <row r="147" spans="1:11" ht="31.5">
      <c r="A147" s="105"/>
      <c r="B147" s="35" t="s">
        <v>199</v>
      </c>
      <c r="C147" s="20"/>
      <c r="D147" s="17" t="s">
        <v>200</v>
      </c>
      <c r="E147" s="36">
        <v>550</v>
      </c>
      <c r="F147" s="23">
        <v>0</v>
      </c>
      <c r="G147" s="23">
        <f>F147/E147*100</f>
        <v>0</v>
      </c>
      <c r="H147" s="23">
        <f>G147-100</f>
        <v>-100</v>
      </c>
      <c r="I147" s="23">
        <f>E147-F147</f>
        <v>550</v>
      </c>
      <c r="J147" s="103" t="e">
        <f>#REF!-E147</f>
        <v>#REF!</v>
      </c>
      <c r="K147" s="97" t="e">
        <f>F147-#REF!</f>
        <v>#REF!</v>
      </c>
    </row>
    <row r="148" spans="1:10" ht="22.5" customHeight="1" hidden="1">
      <c r="A148" s="105"/>
      <c r="B148" s="84" t="s">
        <v>63</v>
      </c>
      <c r="C148" s="20" t="s">
        <v>64</v>
      </c>
      <c r="D148" s="17"/>
      <c r="E148" s="31">
        <f>SUM(E150:E158)</f>
        <v>0</v>
      </c>
      <c r="F148" s="23"/>
      <c r="G148" s="23"/>
      <c r="H148" s="23"/>
      <c r="I148" s="23"/>
      <c r="J148" s="103"/>
    </row>
    <row r="149" spans="1:11" s="118" customFormat="1" ht="15.75" hidden="1">
      <c r="A149" s="115"/>
      <c r="B149" s="84"/>
      <c r="C149" s="20"/>
      <c r="D149" s="20"/>
      <c r="E149" s="31">
        <f>-E148</f>
        <v>0</v>
      </c>
      <c r="F149" s="32"/>
      <c r="G149" s="32"/>
      <c r="H149" s="32"/>
      <c r="I149" s="32"/>
      <c r="J149" s="116"/>
      <c r="K149" s="117"/>
    </row>
    <row r="150" spans="1:11" s="118" customFormat="1" ht="15.75" hidden="1">
      <c r="A150" s="115"/>
      <c r="B150" s="35" t="s">
        <v>258</v>
      </c>
      <c r="C150" s="17"/>
      <c r="D150" s="17" t="s">
        <v>259</v>
      </c>
      <c r="E150" s="36">
        <v>0</v>
      </c>
      <c r="F150" s="32"/>
      <c r="G150" s="32"/>
      <c r="H150" s="32"/>
      <c r="I150" s="32"/>
      <c r="J150" s="116"/>
      <c r="K150" s="117"/>
    </row>
    <row r="151" spans="1:11" s="118" customFormat="1" ht="15.75" hidden="1">
      <c r="A151" s="115"/>
      <c r="B151" s="35" t="s">
        <v>236</v>
      </c>
      <c r="C151" s="17"/>
      <c r="D151" s="17" t="s">
        <v>237</v>
      </c>
      <c r="E151" s="36">
        <v>0</v>
      </c>
      <c r="F151" s="32"/>
      <c r="G151" s="32"/>
      <c r="H151" s="32"/>
      <c r="I151" s="32"/>
      <c r="J151" s="116"/>
      <c r="K151" s="117"/>
    </row>
    <row r="152" spans="1:11" s="118" customFormat="1" ht="15.75" hidden="1">
      <c r="A152" s="115"/>
      <c r="B152" s="35" t="s">
        <v>238</v>
      </c>
      <c r="C152" s="17"/>
      <c r="D152" s="17" t="s">
        <v>239</v>
      </c>
      <c r="E152" s="36">
        <v>0</v>
      </c>
      <c r="F152" s="32"/>
      <c r="G152" s="32"/>
      <c r="H152" s="32"/>
      <c r="I152" s="32"/>
      <c r="J152" s="116"/>
      <c r="K152" s="117"/>
    </row>
    <row r="153" spans="1:11" s="118" customFormat="1" ht="15.75" hidden="1">
      <c r="A153" s="115"/>
      <c r="B153" s="35" t="s">
        <v>240</v>
      </c>
      <c r="C153" s="17"/>
      <c r="D153" s="17" t="s">
        <v>241</v>
      </c>
      <c r="E153" s="36">
        <v>0</v>
      </c>
      <c r="F153" s="32"/>
      <c r="G153" s="32"/>
      <c r="H153" s="32"/>
      <c r="I153" s="32"/>
      <c r="J153" s="116"/>
      <c r="K153" s="117"/>
    </row>
    <row r="154" spans="1:10" ht="15.75" hidden="1">
      <c r="A154" s="105"/>
      <c r="B154" s="35" t="s">
        <v>193</v>
      </c>
      <c r="C154" s="20"/>
      <c r="D154" s="17" t="s">
        <v>194</v>
      </c>
      <c r="E154" s="36">
        <v>0</v>
      </c>
      <c r="F154" s="23"/>
      <c r="G154" s="23"/>
      <c r="H154" s="23"/>
      <c r="I154" s="23"/>
      <c r="J154" s="103"/>
    </row>
    <row r="155" spans="1:10" ht="15.75" hidden="1">
      <c r="A155" s="105"/>
      <c r="B155" s="35" t="s">
        <v>209</v>
      </c>
      <c r="C155" s="20"/>
      <c r="D155" s="17" t="s">
        <v>210</v>
      </c>
      <c r="E155" s="36">
        <v>0</v>
      </c>
      <c r="F155" s="23"/>
      <c r="G155" s="23"/>
      <c r="H155" s="23"/>
      <c r="I155" s="23"/>
      <c r="J155" s="103"/>
    </row>
    <row r="156" spans="1:10" ht="15.75" hidden="1">
      <c r="A156" s="105"/>
      <c r="B156" s="35" t="s">
        <v>248</v>
      </c>
      <c r="C156" s="20"/>
      <c r="D156" s="17" t="s">
        <v>249</v>
      </c>
      <c r="E156" s="36">
        <v>0</v>
      </c>
      <c r="F156" s="23"/>
      <c r="G156" s="23"/>
      <c r="H156" s="23"/>
      <c r="I156" s="23"/>
      <c r="J156" s="103"/>
    </row>
    <row r="157" spans="1:10" ht="47.25" hidden="1">
      <c r="A157" s="105"/>
      <c r="B157" s="35" t="s">
        <v>197</v>
      </c>
      <c r="C157" s="20"/>
      <c r="D157" s="17" t="s">
        <v>198</v>
      </c>
      <c r="E157" s="36">
        <v>0</v>
      </c>
      <c r="F157" s="23"/>
      <c r="G157" s="23"/>
      <c r="H157" s="23"/>
      <c r="I157" s="23"/>
      <c r="J157" s="103"/>
    </row>
    <row r="158" spans="1:10" ht="31.5" hidden="1">
      <c r="A158" s="105"/>
      <c r="B158" s="35" t="s">
        <v>199</v>
      </c>
      <c r="C158" s="20"/>
      <c r="D158" s="17" t="s">
        <v>200</v>
      </c>
      <c r="E158" s="36">
        <v>0</v>
      </c>
      <c r="F158" s="23"/>
      <c r="G158" s="23"/>
      <c r="H158" s="23"/>
      <c r="I158" s="23"/>
      <c r="J158" s="103"/>
    </row>
    <row r="159" spans="1:11" ht="47.25">
      <c r="A159" s="101" t="s">
        <v>277</v>
      </c>
      <c r="B159" s="122" t="s">
        <v>278</v>
      </c>
      <c r="C159" s="20"/>
      <c r="D159" s="17"/>
      <c r="E159" s="21">
        <f>E161+E165+E168+E182+E204</f>
        <v>873100</v>
      </c>
      <c r="F159" s="22">
        <f>F161+F168+F182+F204</f>
        <v>222042.28</v>
      </c>
      <c r="G159" s="22">
        <f>F159/E159*100</f>
        <v>25.431483220707822</v>
      </c>
      <c r="H159" s="23">
        <f>G159-100</f>
        <v>-74.56851677929218</v>
      </c>
      <c r="I159" s="23">
        <f>E159-F159</f>
        <v>651057.72</v>
      </c>
      <c r="J159" s="103" t="e">
        <f>#REF!-E159</f>
        <v>#REF!</v>
      </c>
      <c r="K159" s="97" t="e">
        <f>F159-#REF!</f>
        <v>#REF!</v>
      </c>
    </row>
    <row r="160" spans="1:11" ht="15.75" hidden="1">
      <c r="A160" s="104"/>
      <c r="B160" s="122"/>
      <c r="C160" s="20"/>
      <c r="D160" s="17"/>
      <c r="E160" s="21">
        <f>-E159</f>
        <v>-873100</v>
      </c>
      <c r="F160" s="22">
        <f>-F159</f>
        <v>-222042.28</v>
      </c>
      <c r="G160" s="22"/>
      <c r="H160" s="23"/>
      <c r="I160" s="23"/>
      <c r="J160" s="103" t="e">
        <f>#REF!-E160</f>
        <v>#REF!</v>
      </c>
      <c r="K160" s="97" t="e">
        <f>F160-#REF!</f>
        <v>#REF!</v>
      </c>
    </row>
    <row r="161" spans="1:11" ht="15.75">
      <c r="A161" s="105"/>
      <c r="B161" s="80" t="s">
        <v>279</v>
      </c>
      <c r="C161" s="20" t="s">
        <v>280</v>
      </c>
      <c r="D161" s="17"/>
      <c r="E161" s="31">
        <f>SUM(E163)</f>
        <v>15000</v>
      </c>
      <c r="F161" s="32">
        <f>SUM(F163:F164)</f>
        <v>5000</v>
      </c>
      <c r="G161" s="32">
        <f>F161/E161*100</f>
        <v>33.33333333333333</v>
      </c>
      <c r="H161" s="23">
        <f>G161-100</f>
        <v>-66.66666666666667</v>
      </c>
      <c r="I161" s="23">
        <f>E161-F161</f>
        <v>10000</v>
      </c>
      <c r="J161" s="103" t="e">
        <f>#REF!-E161</f>
        <v>#REF!</v>
      </c>
      <c r="K161" s="97" t="e">
        <f>F161-#REF!</f>
        <v>#REF!</v>
      </c>
    </row>
    <row r="162" spans="1:11" ht="15.75" hidden="1">
      <c r="A162" s="105"/>
      <c r="B162" s="80"/>
      <c r="C162" s="20"/>
      <c r="D162" s="17"/>
      <c r="E162" s="31">
        <f>-E161</f>
        <v>-15000</v>
      </c>
      <c r="F162" s="32">
        <f>-F161</f>
        <v>-5000</v>
      </c>
      <c r="G162" s="32"/>
      <c r="H162" s="23"/>
      <c r="I162" s="23"/>
      <c r="J162" s="103" t="e">
        <f>#REF!-E162</f>
        <v>#REF!</v>
      </c>
      <c r="K162" s="97" t="e">
        <f>F162-#REF!</f>
        <v>#REF!</v>
      </c>
    </row>
    <row r="163" spans="1:11" ht="15.75">
      <c r="A163" s="105"/>
      <c r="B163" s="35" t="s">
        <v>193</v>
      </c>
      <c r="C163" s="20"/>
      <c r="D163" s="17" t="s">
        <v>194</v>
      </c>
      <c r="E163" s="36">
        <v>15000</v>
      </c>
      <c r="F163" s="23">
        <v>5000</v>
      </c>
      <c r="G163" s="23">
        <f>F163/E163*100</f>
        <v>33.33333333333333</v>
      </c>
      <c r="H163" s="23">
        <f>G163-100</f>
        <v>-66.66666666666667</v>
      </c>
      <c r="I163" s="23">
        <f>E163-F163</f>
        <v>10000</v>
      </c>
      <c r="J163" s="103" t="e">
        <f>#REF!-E163</f>
        <v>#REF!</v>
      </c>
      <c r="K163" s="97" t="e">
        <f>F163-#REF!</f>
        <v>#REF!</v>
      </c>
    </row>
    <row r="164" spans="1:11" ht="47.25" hidden="1">
      <c r="A164" s="105"/>
      <c r="B164" s="35" t="s">
        <v>281</v>
      </c>
      <c r="C164" s="20"/>
      <c r="D164" s="17" t="s">
        <v>282</v>
      </c>
      <c r="E164" s="36">
        <v>0</v>
      </c>
      <c r="F164" s="23">
        <v>0</v>
      </c>
      <c r="G164" s="23" t="e">
        <f>F164/E164*100</f>
        <v>#DIV/0!</v>
      </c>
      <c r="H164" s="23" t="e">
        <f>G164-100</f>
        <v>#DIV/0!</v>
      </c>
      <c r="I164" s="23">
        <f>E164-F164</f>
        <v>0</v>
      </c>
      <c r="J164" s="103" t="e">
        <f>#REF!-E164</f>
        <v>#REF!</v>
      </c>
      <c r="K164" s="97" t="e">
        <f>F164-#REF!</f>
        <v>#REF!</v>
      </c>
    </row>
    <row r="165" spans="1:10" ht="15.75" hidden="1">
      <c r="A165" s="105"/>
      <c r="B165" s="84" t="s">
        <v>283</v>
      </c>
      <c r="C165" s="20" t="s">
        <v>284</v>
      </c>
      <c r="D165" s="20"/>
      <c r="E165" s="31">
        <f>SUM(E167)</f>
        <v>0</v>
      </c>
      <c r="F165" s="23"/>
      <c r="G165" s="23"/>
      <c r="H165" s="23"/>
      <c r="I165" s="23"/>
      <c r="J165" s="103"/>
    </row>
    <row r="166" spans="1:10" ht="15.75" hidden="1">
      <c r="A166" s="105"/>
      <c r="B166" s="35"/>
      <c r="C166" s="20"/>
      <c r="D166" s="17"/>
      <c r="E166" s="36">
        <f>-E165</f>
        <v>0</v>
      </c>
      <c r="F166" s="23"/>
      <c r="G166" s="23"/>
      <c r="H166" s="23"/>
      <c r="I166" s="23"/>
      <c r="J166" s="103"/>
    </row>
    <row r="167" spans="1:10" ht="51" customHeight="1" hidden="1">
      <c r="A167" s="105"/>
      <c r="B167" s="35" t="s">
        <v>281</v>
      </c>
      <c r="C167" s="20"/>
      <c r="D167" s="17" t="s">
        <v>282</v>
      </c>
      <c r="E167" s="36">
        <v>0</v>
      </c>
      <c r="F167" s="23"/>
      <c r="G167" s="23"/>
      <c r="H167" s="23"/>
      <c r="I167" s="23"/>
      <c r="J167" s="103"/>
    </row>
    <row r="168" spans="1:11" ht="15.75">
      <c r="A168" s="105"/>
      <c r="B168" s="80" t="s">
        <v>285</v>
      </c>
      <c r="C168" s="20" t="s">
        <v>286</v>
      </c>
      <c r="D168" s="17"/>
      <c r="E168" s="31">
        <f>SUM(E170:E181)</f>
        <v>558800</v>
      </c>
      <c r="F168" s="32">
        <f>SUM(F170:F180)</f>
        <v>55884.44</v>
      </c>
      <c r="G168" s="32">
        <f>F168/E168*100</f>
        <v>10.000794559770938</v>
      </c>
      <c r="H168" s="23">
        <f>G168-100</f>
        <v>-89.99920544022906</v>
      </c>
      <c r="I168" s="23">
        <f>E168-F168</f>
        <v>502915.56</v>
      </c>
      <c r="J168" s="103" t="e">
        <f>#REF!-E168</f>
        <v>#REF!</v>
      </c>
      <c r="K168" s="97" t="e">
        <f>F168-#REF!</f>
        <v>#REF!</v>
      </c>
    </row>
    <row r="169" spans="1:11" ht="15.75" hidden="1">
      <c r="A169" s="105"/>
      <c r="B169" s="80"/>
      <c r="C169" s="20"/>
      <c r="D169" s="17"/>
      <c r="E169" s="31">
        <f>-E168</f>
        <v>-558800</v>
      </c>
      <c r="F169" s="32">
        <f>-F168</f>
        <v>-55884.44</v>
      </c>
      <c r="G169" s="32"/>
      <c r="H169" s="23"/>
      <c r="I169" s="23"/>
      <c r="J169" s="103" t="e">
        <f>#REF!-E169</f>
        <v>#REF!</v>
      </c>
      <c r="K169" s="97" t="e">
        <f>F169-#REF!</f>
        <v>#REF!</v>
      </c>
    </row>
    <row r="170" spans="1:11" ht="15.75">
      <c r="A170" s="105"/>
      <c r="B170" s="35" t="s">
        <v>258</v>
      </c>
      <c r="C170" s="20"/>
      <c r="D170" s="17" t="s">
        <v>259</v>
      </c>
      <c r="E170" s="36">
        <v>27000</v>
      </c>
      <c r="F170" s="23">
        <v>13532.76</v>
      </c>
      <c r="G170" s="23">
        <f aca="true" t="shared" si="14" ref="G170:G176">F170/E170*100</f>
        <v>50.121333333333325</v>
      </c>
      <c r="H170" s="23">
        <f aca="true" t="shared" si="15" ref="H170:H176">G170-100</f>
        <v>-49.878666666666675</v>
      </c>
      <c r="I170" s="23">
        <f aca="true" t="shared" si="16" ref="I170:I176">E170-F170</f>
        <v>13467.24</v>
      </c>
      <c r="J170" s="103" t="e">
        <f>#REF!-E170</f>
        <v>#REF!</v>
      </c>
      <c r="K170" s="97" t="e">
        <f>F170-#REF!</f>
        <v>#REF!</v>
      </c>
    </row>
    <row r="171" spans="1:11" ht="15.75">
      <c r="A171" s="105"/>
      <c r="B171" s="35" t="s">
        <v>193</v>
      </c>
      <c r="C171" s="20"/>
      <c r="D171" s="17" t="s">
        <v>194</v>
      </c>
      <c r="E171" s="36">
        <v>86500</v>
      </c>
      <c r="F171" s="23">
        <v>11776.74</v>
      </c>
      <c r="G171" s="23">
        <f t="shared" si="14"/>
        <v>13.61472832369942</v>
      </c>
      <c r="H171" s="23">
        <f t="shared" si="15"/>
        <v>-86.38527167630058</v>
      </c>
      <c r="I171" s="23">
        <f t="shared" si="16"/>
        <v>74723.26</v>
      </c>
      <c r="J171" s="103" t="e">
        <f>#REF!-E171</f>
        <v>#REF!</v>
      </c>
      <c r="K171" s="97" t="e">
        <f>F171-#REF!</f>
        <v>#REF!</v>
      </c>
    </row>
    <row r="172" spans="1:11" ht="15.75">
      <c r="A172" s="105"/>
      <c r="B172" s="35" t="s">
        <v>265</v>
      </c>
      <c r="C172" s="20"/>
      <c r="D172" s="17" t="s">
        <v>266</v>
      </c>
      <c r="E172" s="36">
        <v>24000</v>
      </c>
      <c r="F172" s="23">
        <v>13019.43</v>
      </c>
      <c r="G172" s="23">
        <f t="shared" si="14"/>
        <v>54.247625</v>
      </c>
      <c r="H172" s="23">
        <f t="shared" si="15"/>
        <v>-45.752375</v>
      </c>
      <c r="I172" s="23">
        <f t="shared" si="16"/>
        <v>10980.57</v>
      </c>
      <c r="J172" s="103" t="e">
        <f>#REF!-E172</f>
        <v>#REF!</v>
      </c>
      <c r="K172" s="97" t="e">
        <f>F172-#REF!</f>
        <v>#REF!</v>
      </c>
    </row>
    <row r="173" spans="1:11" ht="15.75">
      <c r="A173" s="105"/>
      <c r="B173" s="35" t="s">
        <v>242</v>
      </c>
      <c r="C173" s="20"/>
      <c r="D173" s="17" t="s">
        <v>243</v>
      </c>
      <c r="E173" s="36">
        <v>2000</v>
      </c>
      <c r="F173" s="23">
        <v>1400</v>
      </c>
      <c r="G173" s="23">
        <f t="shared" si="14"/>
        <v>70</v>
      </c>
      <c r="H173" s="23">
        <f t="shared" si="15"/>
        <v>-30</v>
      </c>
      <c r="I173" s="23">
        <f t="shared" si="16"/>
        <v>600</v>
      </c>
      <c r="J173" s="103" t="e">
        <f>#REF!-E173</f>
        <v>#REF!</v>
      </c>
      <c r="K173" s="97" t="e">
        <f>F173-#REF!</f>
        <v>#REF!</v>
      </c>
    </row>
    <row r="174" spans="1:11" ht="15.75">
      <c r="A174" s="105"/>
      <c r="B174" s="35" t="s">
        <v>209</v>
      </c>
      <c r="C174" s="20"/>
      <c r="D174" s="17" t="s">
        <v>210</v>
      </c>
      <c r="E174" s="36">
        <v>36000</v>
      </c>
      <c r="F174" s="23">
        <v>9411.4</v>
      </c>
      <c r="G174" s="23">
        <f t="shared" si="14"/>
        <v>26.142777777777777</v>
      </c>
      <c r="H174" s="23">
        <f t="shared" si="15"/>
        <v>-73.85722222222222</v>
      </c>
      <c r="I174" s="23">
        <f t="shared" si="16"/>
        <v>26588.6</v>
      </c>
      <c r="J174" s="103" t="e">
        <f>#REF!-E174</f>
        <v>#REF!</v>
      </c>
      <c r="K174" s="97" t="e">
        <f>F174-#REF!</f>
        <v>#REF!</v>
      </c>
    </row>
    <row r="175" spans="1:11" ht="47.25">
      <c r="A175" s="105"/>
      <c r="B175" s="35" t="s">
        <v>244</v>
      </c>
      <c r="C175" s="20"/>
      <c r="D175" s="17" t="s">
        <v>245</v>
      </c>
      <c r="E175" s="36">
        <v>1000</v>
      </c>
      <c r="F175" s="23">
        <v>404.45</v>
      </c>
      <c r="G175" s="23">
        <f t="shared" si="14"/>
        <v>40.445</v>
      </c>
      <c r="H175" s="23">
        <f t="shared" si="15"/>
        <v>-59.555</v>
      </c>
      <c r="I175" s="23">
        <f t="shared" si="16"/>
        <v>595.55</v>
      </c>
      <c r="J175" s="103" t="e">
        <f>#REF!-E175</f>
        <v>#REF!</v>
      </c>
      <c r="K175" s="97" t="e">
        <f>F175-#REF!</f>
        <v>#REF!</v>
      </c>
    </row>
    <row r="176" spans="1:11" ht="47.25">
      <c r="A176" s="105"/>
      <c r="B176" s="35" t="s">
        <v>246</v>
      </c>
      <c r="C176" s="20"/>
      <c r="D176" s="17" t="s">
        <v>247</v>
      </c>
      <c r="E176" s="36">
        <v>3000</v>
      </c>
      <c r="F176" s="23">
        <v>2119.66</v>
      </c>
      <c r="G176" s="23">
        <f t="shared" si="14"/>
        <v>70.65533333333333</v>
      </c>
      <c r="H176" s="23">
        <f t="shared" si="15"/>
        <v>-29.34466666666667</v>
      </c>
      <c r="I176" s="23">
        <f t="shared" si="16"/>
        <v>880.3400000000001</v>
      </c>
      <c r="J176" s="103" t="e">
        <f>#REF!-E176</f>
        <v>#REF!</v>
      </c>
      <c r="K176" s="97" t="e">
        <f>F176-#REF!</f>
        <v>#REF!</v>
      </c>
    </row>
    <row r="177" spans="1:10" ht="15.75">
      <c r="A177" s="105"/>
      <c r="B177" s="35" t="s">
        <v>260</v>
      </c>
      <c r="C177" s="20"/>
      <c r="D177" s="17" t="s">
        <v>249</v>
      </c>
      <c r="E177" s="36">
        <v>1300</v>
      </c>
      <c r="F177" s="23"/>
      <c r="G177" s="23"/>
      <c r="H177" s="23"/>
      <c r="I177" s="23"/>
      <c r="J177" s="103" t="e">
        <f>#REF!-E177</f>
        <v>#REF!</v>
      </c>
    </row>
    <row r="178" spans="1:11" ht="15.75">
      <c r="A178" s="105"/>
      <c r="B178" s="35" t="s">
        <v>195</v>
      </c>
      <c r="C178" s="20"/>
      <c r="D178" s="17" t="s">
        <v>196</v>
      </c>
      <c r="E178" s="36">
        <v>1000</v>
      </c>
      <c r="F178" s="23">
        <v>72</v>
      </c>
      <c r="G178" s="23">
        <f>F178/E178*100</f>
        <v>7.199999999999999</v>
      </c>
      <c r="H178" s="23">
        <f>G178-100</f>
        <v>-92.8</v>
      </c>
      <c r="I178" s="23">
        <f>E178-F178</f>
        <v>928</v>
      </c>
      <c r="J178" s="103" t="e">
        <f>#REF!-E178</f>
        <v>#REF!</v>
      </c>
      <c r="K178" s="97" t="e">
        <f>F178-#REF!</f>
        <v>#REF!</v>
      </c>
    </row>
    <row r="179" spans="1:10" ht="31.5">
      <c r="A179" s="105"/>
      <c r="B179" s="35" t="s">
        <v>252</v>
      </c>
      <c r="C179" s="20"/>
      <c r="D179" s="17" t="s">
        <v>253</v>
      </c>
      <c r="E179" s="36">
        <v>2000</v>
      </c>
      <c r="F179" s="23"/>
      <c r="G179" s="23"/>
      <c r="H179" s="23"/>
      <c r="I179" s="23"/>
      <c r="J179" s="103" t="e">
        <f>#REF!-E179</f>
        <v>#REF!</v>
      </c>
    </row>
    <row r="180" spans="1:11" ht="31.5" hidden="1">
      <c r="A180" s="105"/>
      <c r="B180" s="35" t="s">
        <v>211</v>
      </c>
      <c r="C180" s="20"/>
      <c r="D180" s="17" t="s">
        <v>212</v>
      </c>
      <c r="E180" s="36">
        <v>0</v>
      </c>
      <c r="F180" s="23">
        <v>4148</v>
      </c>
      <c r="G180" s="23" t="e">
        <f>F180/E180*100</f>
        <v>#DIV/0!</v>
      </c>
      <c r="H180" s="23" t="e">
        <f>G180-100</f>
        <v>#DIV/0!</v>
      </c>
      <c r="I180" s="23">
        <f>E180-F180</f>
        <v>-4148</v>
      </c>
      <c r="J180" s="103" t="e">
        <f>#REF!-E180</f>
        <v>#REF!</v>
      </c>
      <c r="K180" s="97" t="e">
        <f>F180-#REF!</f>
        <v>#REF!</v>
      </c>
    </row>
    <row r="181" spans="1:10" ht="31.5">
      <c r="A181" s="105"/>
      <c r="B181" s="35" t="s">
        <v>269</v>
      </c>
      <c r="C181" s="20"/>
      <c r="D181" s="17" t="s">
        <v>270</v>
      </c>
      <c r="E181" s="36">
        <v>375000</v>
      </c>
      <c r="F181" s="23"/>
      <c r="G181" s="23"/>
      <c r="H181" s="23"/>
      <c r="I181" s="23"/>
      <c r="J181" s="103" t="e">
        <f>#REF!-E181</f>
        <v>#REF!</v>
      </c>
    </row>
    <row r="182" spans="1:11" ht="15.75">
      <c r="A182" s="105"/>
      <c r="B182" s="80" t="s">
        <v>287</v>
      </c>
      <c r="C182" s="20" t="s">
        <v>288</v>
      </c>
      <c r="D182" s="17"/>
      <c r="E182" s="31">
        <f>SUM(E184:E202)</f>
        <v>279300</v>
      </c>
      <c r="F182" s="32">
        <f>SUM(F184:F203)</f>
        <v>158037.84</v>
      </c>
      <c r="G182" s="32">
        <f>F182/E182*100</f>
        <v>56.58354457572503</v>
      </c>
      <c r="H182" s="23">
        <f>G182-100</f>
        <v>-43.41645542427497</v>
      </c>
      <c r="I182" s="23">
        <f>E182-F182</f>
        <v>121262.16</v>
      </c>
      <c r="J182" s="103" t="e">
        <f>#REF!-E182</f>
        <v>#REF!</v>
      </c>
      <c r="K182" s="97" t="e">
        <f>F182-#REF!</f>
        <v>#REF!</v>
      </c>
    </row>
    <row r="183" spans="1:11" ht="15.75" hidden="1">
      <c r="A183" s="105"/>
      <c r="B183" s="80"/>
      <c r="C183" s="20"/>
      <c r="D183" s="17"/>
      <c r="E183" s="31">
        <f>-E182</f>
        <v>-279300</v>
      </c>
      <c r="F183" s="32">
        <f>-F182</f>
        <v>-158037.84</v>
      </c>
      <c r="G183" s="32"/>
      <c r="H183" s="23"/>
      <c r="I183" s="23"/>
      <c r="J183" s="103" t="e">
        <f>#REF!-E183</f>
        <v>#REF!</v>
      </c>
      <c r="K183" s="97" t="e">
        <f>F183-#REF!</f>
        <v>#REF!</v>
      </c>
    </row>
    <row r="184" spans="1:11" ht="31.5">
      <c r="A184" s="105"/>
      <c r="B184" s="35" t="s">
        <v>230</v>
      </c>
      <c r="C184" s="20"/>
      <c r="D184" s="17" t="s">
        <v>231</v>
      </c>
      <c r="E184" s="36">
        <v>4000</v>
      </c>
      <c r="F184" s="23">
        <v>2399.31</v>
      </c>
      <c r="G184" s="23">
        <f aca="true" t="shared" si="17" ref="G184:G204">F184/E184*100</f>
        <v>59.982749999999996</v>
      </c>
      <c r="H184" s="23">
        <f aca="true" t="shared" si="18" ref="H184:H204">G184-100</f>
        <v>-40.017250000000004</v>
      </c>
      <c r="I184" s="23">
        <f aca="true" t="shared" si="19" ref="I184:I204">E184-F184</f>
        <v>1600.69</v>
      </c>
      <c r="J184" s="103" t="e">
        <f>#REF!-E184</f>
        <v>#REF!</v>
      </c>
      <c r="K184" s="97" t="e">
        <f>F184-#REF!</f>
        <v>#REF!</v>
      </c>
    </row>
    <row r="185" spans="1:11" ht="15.75">
      <c r="A185" s="105"/>
      <c r="B185" s="35" t="s">
        <v>232</v>
      </c>
      <c r="C185" s="20"/>
      <c r="D185" s="17" t="s">
        <v>233</v>
      </c>
      <c r="E185" s="36">
        <v>115000</v>
      </c>
      <c r="F185" s="23">
        <v>47575.83</v>
      </c>
      <c r="G185" s="23">
        <f t="shared" si="17"/>
        <v>41.37028695652174</v>
      </c>
      <c r="H185" s="23">
        <f t="shared" si="18"/>
        <v>-58.62971304347826</v>
      </c>
      <c r="I185" s="23">
        <f t="shared" si="19"/>
        <v>67424.17</v>
      </c>
      <c r="J185" s="103" t="e">
        <f>#REF!-E185</f>
        <v>#REF!</v>
      </c>
      <c r="K185" s="97" t="e">
        <f>F185-#REF!</f>
        <v>#REF!</v>
      </c>
    </row>
    <row r="186" spans="1:11" s="112" customFormat="1" ht="15.75">
      <c r="A186" s="105"/>
      <c r="B186" s="35" t="s">
        <v>234</v>
      </c>
      <c r="C186" s="20"/>
      <c r="D186" s="17" t="s">
        <v>235</v>
      </c>
      <c r="E186" s="36">
        <v>9000</v>
      </c>
      <c r="F186" s="23">
        <v>3656.13</v>
      </c>
      <c r="G186" s="23">
        <f t="shared" si="17"/>
        <v>40.62366666666667</v>
      </c>
      <c r="H186" s="23">
        <f t="shared" si="18"/>
        <v>-59.37633333333333</v>
      </c>
      <c r="I186" s="23">
        <f t="shared" si="19"/>
        <v>5343.87</v>
      </c>
      <c r="J186" s="103" t="e">
        <f>#REF!-E186</f>
        <v>#REF!</v>
      </c>
      <c r="K186" s="97" t="e">
        <f>F186-#REF!</f>
        <v>#REF!</v>
      </c>
    </row>
    <row r="187" spans="1:11" ht="15.75">
      <c r="A187" s="105"/>
      <c r="B187" s="70" t="s">
        <v>236</v>
      </c>
      <c r="C187" s="62"/>
      <c r="D187" s="63" t="s">
        <v>237</v>
      </c>
      <c r="E187" s="71">
        <v>18400</v>
      </c>
      <c r="F187" s="66">
        <v>7941.08</v>
      </c>
      <c r="G187" s="66">
        <f t="shared" si="17"/>
        <v>43.15804347826087</v>
      </c>
      <c r="H187" s="66">
        <f t="shared" si="18"/>
        <v>-56.84195652173913</v>
      </c>
      <c r="I187" s="23">
        <f t="shared" si="19"/>
        <v>10458.92</v>
      </c>
      <c r="J187" s="103" t="e">
        <f>#REF!-E187</f>
        <v>#REF!</v>
      </c>
      <c r="K187" s="97" t="e">
        <f>F187-#REF!</f>
        <v>#REF!</v>
      </c>
    </row>
    <row r="188" spans="1:11" ht="15.75">
      <c r="A188" s="105"/>
      <c r="B188" s="35" t="s">
        <v>238</v>
      </c>
      <c r="C188" s="20"/>
      <c r="D188" s="17" t="s">
        <v>239</v>
      </c>
      <c r="E188" s="36">
        <v>3500</v>
      </c>
      <c r="F188" s="23">
        <v>1271.57</v>
      </c>
      <c r="G188" s="23">
        <f t="shared" si="17"/>
        <v>36.33057142857143</v>
      </c>
      <c r="H188" s="23">
        <f t="shared" si="18"/>
        <v>-63.66942857142857</v>
      </c>
      <c r="I188" s="23">
        <f t="shared" si="19"/>
        <v>2228.4300000000003</v>
      </c>
      <c r="J188" s="103" t="e">
        <f>#REF!-E188</f>
        <v>#REF!</v>
      </c>
      <c r="K188" s="97" t="e">
        <f>F188-#REF!</f>
        <v>#REF!</v>
      </c>
    </row>
    <row r="189" spans="1:11" ht="15.75">
      <c r="A189" s="105"/>
      <c r="B189" s="35" t="s">
        <v>263</v>
      </c>
      <c r="C189" s="20"/>
      <c r="D189" s="17" t="s">
        <v>264</v>
      </c>
      <c r="E189" s="36">
        <v>5000</v>
      </c>
      <c r="F189" s="23">
        <v>946</v>
      </c>
      <c r="G189" s="23">
        <f t="shared" si="17"/>
        <v>18.92</v>
      </c>
      <c r="H189" s="23">
        <f t="shared" si="18"/>
        <v>-81.08</v>
      </c>
      <c r="I189" s="23">
        <f t="shared" si="19"/>
        <v>4054</v>
      </c>
      <c r="J189" s="103" t="e">
        <f>#REF!-E189</f>
        <v>#REF!</v>
      </c>
      <c r="K189" s="97" t="e">
        <f>F189-#REF!</f>
        <v>#REF!</v>
      </c>
    </row>
    <row r="190" spans="1:11" ht="15.75">
      <c r="A190" s="105"/>
      <c r="B190" s="35" t="s">
        <v>193</v>
      </c>
      <c r="C190" s="20"/>
      <c r="D190" s="17" t="s">
        <v>194</v>
      </c>
      <c r="E190" s="36">
        <v>19700</v>
      </c>
      <c r="F190" s="23">
        <v>11359.47</v>
      </c>
      <c r="G190" s="23">
        <f t="shared" si="17"/>
        <v>57.662284263959386</v>
      </c>
      <c r="H190" s="23">
        <f t="shared" si="18"/>
        <v>-42.337715736040614</v>
      </c>
      <c r="I190" s="23">
        <f t="shared" si="19"/>
        <v>8340.53</v>
      </c>
      <c r="J190" s="103" t="e">
        <f>#REF!-E190</f>
        <v>#REF!</v>
      </c>
      <c r="K190" s="97" t="e">
        <f>F190-#REF!</f>
        <v>#REF!</v>
      </c>
    </row>
    <row r="191" spans="1:11" ht="15.75">
      <c r="A191" s="105"/>
      <c r="B191" s="35" t="s">
        <v>265</v>
      </c>
      <c r="C191" s="20"/>
      <c r="D191" s="17" t="s">
        <v>266</v>
      </c>
      <c r="E191" s="36">
        <v>16000</v>
      </c>
      <c r="F191" s="23">
        <v>245.14</v>
      </c>
      <c r="G191" s="23">
        <f t="shared" si="17"/>
        <v>1.532125</v>
      </c>
      <c r="H191" s="23">
        <f t="shared" si="18"/>
        <v>-98.467875</v>
      </c>
      <c r="I191" s="23">
        <f t="shared" si="19"/>
        <v>15754.86</v>
      </c>
      <c r="J191" s="103" t="e">
        <f>#REF!-E191</f>
        <v>#REF!</v>
      </c>
      <c r="K191" s="97" t="e">
        <f>F191-#REF!</f>
        <v>#REF!</v>
      </c>
    </row>
    <row r="192" spans="1:11" ht="15.75">
      <c r="A192" s="105"/>
      <c r="B192" s="35" t="s">
        <v>242</v>
      </c>
      <c r="C192" s="20"/>
      <c r="D192" s="17" t="s">
        <v>243</v>
      </c>
      <c r="E192" s="36">
        <v>300</v>
      </c>
      <c r="F192" s="23">
        <v>360</v>
      </c>
      <c r="G192" s="23">
        <f t="shared" si="17"/>
        <v>120</v>
      </c>
      <c r="H192" s="23">
        <f t="shared" si="18"/>
        <v>20</v>
      </c>
      <c r="I192" s="23">
        <f t="shared" si="19"/>
        <v>-60</v>
      </c>
      <c r="J192" s="103" t="e">
        <f>#REF!-E192</f>
        <v>#REF!</v>
      </c>
      <c r="K192" s="97" t="e">
        <f>F192-#REF!</f>
        <v>#REF!</v>
      </c>
    </row>
    <row r="193" spans="1:11" ht="15.75">
      <c r="A193" s="105"/>
      <c r="B193" s="35" t="s">
        <v>209</v>
      </c>
      <c r="C193" s="20"/>
      <c r="D193" s="17" t="s">
        <v>210</v>
      </c>
      <c r="E193" s="36">
        <v>60000</v>
      </c>
      <c r="F193" s="23">
        <v>5005.67</v>
      </c>
      <c r="G193" s="23">
        <f t="shared" si="17"/>
        <v>8.342783333333333</v>
      </c>
      <c r="H193" s="23">
        <f t="shared" si="18"/>
        <v>-91.65721666666667</v>
      </c>
      <c r="I193" s="23">
        <f t="shared" si="19"/>
        <v>54994.33</v>
      </c>
      <c r="J193" s="103" t="e">
        <f>#REF!-E193</f>
        <v>#REF!</v>
      </c>
      <c r="K193" s="97" t="e">
        <f>F193-#REF!</f>
        <v>#REF!</v>
      </c>
    </row>
    <row r="194" spans="1:11" ht="15.75">
      <c r="A194" s="105"/>
      <c r="B194" s="35" t="s">
        <v>267</v>
      </c>
      <c r="C194" s="20"/>
      <c r="D194" s="17" t="s">
        <v>268</v>
      </c>
      <c r="E194" s="36">
        <v>800</v>
      </c>
      <c r="F194" s="23">
        <v>241.2</v>
      </c>
      <c r="G194" s="23">
        <f t="shared" si="17"/>
        <v>30.15</v>
      </c>
      <c r="H194" s="23">
        <f t="shared" si="18"/>
        <v>-69.85</v>
      </c>
      <c r="I194" s="23">
        <f t="shared" si="19"/>
        <v>558.8</v>
      </c>
      <c r="J194" s="103" t="e">
        <f>#REF!-E194</f>
        <v>#REF!</v>
      </c>
      <c r="K194" s="97" t="e">
        <f>F194-#REF!</f>
        <v>#REF!</v>
      </c>
    </row>
    <row r="195" spans="1:11" ht="47.25">
      <c r="A195" s="105"/>
      <c r="B195" s="35" t="s">
        <v>244</v>
      </c>
      <c r="C195" s="20"/>
      <c r="D195" s="17" t="s">
        <v>245</v>
      </c>
      <c r="E195" s="36">
        <v>1200</v>
      </c>
      <c r="F195" s="23">
        <v>401.2</v>
      </c>
      <c r="G195" s="23">
        <f t="shared" si="17"/>
        <v>33.43333333333333</v>
      </c>
      <c r="H195" s="23">
        <f t="shared" si="18"/>
        <v>-66.56666666666666</v>
      </c>
      <c r="I195" s="23">
        <f t="shared" si="19"/>
        <v>798.8</v>
      </c>
      <c r="J195" s="103" t="e">
        <f>#REF!-E195</f>
        <v>#REF!</v>
      </c>
      <c r="K195" s="97" t="e">
        <f>F195-#REF!</f>
        <v>#REF!</v>
      </c>
    </row>
    <row r="196" spans="1:11" ht="47.25">
      <c r="A196" s="105"/>
      <c r="B196" s="35" t="s">
        <v>246</v>
      </c>
      <c r="C196" s="20"/>
      <c r="D196" s="17" t="s">
        <v>247</v>
      </c>
      <c r="E196" s="36">
        <v>1700</v>
      </c>
      <c r="F196" s="23">
        <v>1063.02</v>
      </c>
      <c r="G196" s="23">
        <f t="shared" si="17"/>
        <v>62.53058823529412</v>
      </c>
      <c r="H196" s="23">
        <f t="shared" si="18"/>
        <v>-37.46941176470588</v>
      </c>
      <c r="I196" s="23">
        <f t="shared" si="19"/>
        <v>636.98</v>
      </c>
      <c r="J196" s="103" t="e">
        <f>#REF!-E196</f>
        <v>#REF!</v>
      </c>
      <c r="K196" s="97" t="e">
        <f>F196-#REF!</f>
        <v>#REF!</v>
      </c>
    </row>
    <row r="197" spans="1:11" ht="15.75">
      <c r="A197" s="105"/>
      <c r="B197" s="35" t="s">
        <v>260</v>
      </c>
      <c r="C197" s="20"/>
      <c r="D197" s="17" t="s">
        <v>249</v>
      </c>
      <c r="E197" s="36">
        <v>2000</v>
      </c>
      <c r="F197" s="23">
        <v>439.63</v>
      </c>
      <c r="G197" s="23">
        <f t="shared" si="17"/>
        <v>21.9815</v>
      </c>
      <c r="H197" s="23">
        <f t="shared" si="18"/>
        <v>-78.0185</v>
      </c>
      <c r="I197" s="23">
        <f t="shared" si="19"/>
        <v>1560.37</v>
      </c>
      <c r="J197" s="103" t="e">
        <f>#REF!-E197</f>
        <v>#REF!</v>
      </c>
      <c r="K197" s="97" t="e">
        <f>F197-#REF!</f>
        <v>#REF!</v>
      </c>
    </row>
    <row r="198" spans="1:11" ht="15.75">
      <c r="A198" s="105"/>
      <c r="B198" s="35" t="s">
        <v>195</v>
      </c>
      <c r="C198" s="20"/>
      <c r="D198" s="17" t="s">
        <v>196</v>
      </c>
      <c r="E198" s="36">
        <v>100</v>
      </c>
      <c r="F198" s="23">
        <v>0</v>
      </c>
      <c r="G198" s="23">
        <f t="shared" si="17"/>
        <v>0</v>
      </c>
      <c r="H198" s="23">
        <f t="shared" si="18"/>
        <v>-100</v>
      </c>
      <c r="I198" s="23">
        <f t="shared" si="19"/>
        <v>100</v>
      </c>
      <c r="J198" s="103" t="e">
        <f>#REF!-E198</f>
        <v>#REF!</v>
      </c>
      <c r="K198" s="97" t="e">
        <f>F198-#REF!</f>
        <v>#REF!</v>
      </c>
    </row>
    <row r="199" spans="1:11" ht="31.5">
      <c r="A199" s="105"/>
      <c r="B199" s="35" t="s">
        <v>250</v>
      </c>
      <c r="C199" s="20"/>
      <c r="D199" s="17" t="s">
        <v>251</v>
      </c>
      <c r="E199" s="36">
        <v>4200</v>
      </c>
      <c r="F199" s="23">
        <v>3220</v>
      </c>
      <c r="G199" s="23">
        <f t="shared" si="17"/>
        <v>76.66666666666667</v>
      </c>
      <c r="H199" s="23">
        <f t="shared" si="18"/>
        <v>-23.33333333333333</v>
      </c>
      <c r="I199" s="23">
        <f t="shared" si="19"/>
        <v>980</v>
      </c>
      <c r="J199" s="103" t="e">
        <f>#REF!-E199</f>
        <v>#REF!</v>
      </c>
      <c r="K199" s="97" t="e">
        <f>F199-#REF!</f>
        <v>#REF!</v>
      </c>
    </row>
    <row r="200" spans="1:11" ht="31.5">
      <c r="A200" s="105"/>
      <c r="B200" s="35" t="s">
        <v>252</v>
      </c>
      <c r="C200" s="20"/>
      <c r="D200" s="17" t="s">
        <v>253</v>
      </c>
      <c r="E200" s="36">
        <v>4000</v>
      </c>
      <c r="F200" s="23">
        <v>180</v>
      </c>
      <c r="G200" s="23">
        <f t="shared" si="17"/>
        <v>4.5</v>
      </c>
      <c r="H200" s="23">
        <f t="shared" si="18"/>
        <v>-95.5</v>
      </c>
      <c r="I200" s="23">
        <f t="shared" si="19"/>
        <v>3820</v>
      </c>
      <c r="J200" s="103" t="e">
        <f>#REF!-E200</f>
        <v>#REF!</v>
      </c>
      <c r="K200" s="97" t="e">
        <f>F200-#REF!</f>
        <v>#REF!</v>
      </c>
    </row>
    <row r="201" spans="1:11" ht="47.25">
      <c r="A201" s="105"/>
      <c r="B201" s="35" t="s">
        <v>197</v>
      </c>
      <c r="C201" s="20"/>
      <c r="D201" s="17" t="s">
        <v>198</v>
      </c>
      <c r="E201" s="36">
        <v>5000</v>
      </c>
      <c r="F201" s="23">
        <v>439.2</v>
      </c>
      <c r="G201" s="23">
        <f t="shared" si="17"/>
        <v>8.784</v>
      </c>
      <c r="H201" s="23">
        <f t="shared" si="18"/>
        <v>-91.216</v>
      </c>
      <c r="I201" s="23">
        <f t="shared" si="19"/>
        <v>4560.8</v>
      </c>
      <c r="J201" s="103" t="e">
        <f>#REF!-E201</f>
        <v>#REF!</v>
      </c>
      <c r="K201" s="97" t="e">
        <f>F201-#REF!</f>
        <v>#REF!</v>
      </c>
    </row>
    <row r="202" spans="1:11" ht="31.5">
      <c r="A202" s="105"/>
      <c r="B202" s="35" t="s">
        <v>199</v>
      </c>
      <c r="C202" s="109"/>
      <c r="D202" s="110" t="s">
        <v>200</v>
      </c>
      <c r="E202" s="36">
        <v>9400</v>
      </c>
      <c r="F202" s="23">
        <v>3822.02</v>
      </c>
      <c r="G202" s="23">
        <f t="shared" si="17"/>
        <v>40.659787234042554</v>
      </c>
      <c r="H202" s="23">
        <f t="shared" si="18"/>
        <v>-59.340212765957446</v>
      </c>
      <c r="I202" s="23">
        <f t="shared" si="19"/>
        <v>5577.98</v>
      </c>
      <c r="J202" s="103" t="e">
        <f>#REF!-E202</f>
        <v>#REF!</v>
      </c>
      <c r="K202" s="97" t="e">
        <f>F202-#REF!</f>
        <v>#REF!</v>
      </c>
    </row>
    <row r="203" spans="1:11" ht="31.5" hidden="1">
      <c r="A203" s="105"/>
      <c r="B203" s="35" t="s">
        <v>269</v>
      </c>
      <c r="C203" s="20"/>
      <c r="D203" s="110">
        <v>6060</v>
      </c>
      <c r="E203" s="36">
        <v>0</v>
      </c>
      <c r="F203" s="23">
        <v>67471.37</v>
      </c>
      <c r="G203" s="23" t="e">
        <f t="shared" si="17"/>
        <v>#DIV/0!</v>
      </c>
      <c r="H203" s="23" t="e">
        <f t="shared" si="18"/>
        <v>#DIV/0!</v>
      </c>
      <c r="I203" s="23">
        <f t="shared" si="19"/>
        <v>-67471.37</v>
      </c>
      <c r="J203" s="103" t="e">
        <f>#REF!-E203</f>
        <v>#REF!</v>
      </c>
      <c r="K203" s="97" t="e">
        <f>F203-#REF!</f>
        <v>#REF!</v>
      </c>
    </row>
    <row r="204" spans="1:11" ht="15.75">
      <c r="A204" s="105"/>
      <c r="B204" s="80" t="s">
        <v>10</v>
      </c>
      <c r="C204" s="109">
        <v>75495</v>
      </c>
      <c r="D204" s="110"/>
      <c r="E204" s="31">
        <f>SUM(E206:E207)</f>
        <v>20000</v>
      </c>
      <c r="F204" s="32">
        <f>SUM(F206:F207)</f>
        <v>3120</v>
      </c>
      <c r="G204" s="32">
        <f t="shared" si="17"/>
        <v>15.6</v>
      </c>
      <c r="H204" s="23">
        <f t="shared" si="18"/>
        <v>-84.4</v>
      </c>
      <c r="I204" s="23">
        <f t="shared" si="19"/>
        <v>16880</v>
      </c>
      <c r="J204" s="103" t="e">
        <f>#REF!-E204</f>
        <v>#REF!</v>
      </c>
      <c r="K204" s="97" t="e">
        <f>F204-#REF!</f>
        <v>#REF!</v>
      </c>
    </row>
    <row r="205" spans="1:11" ht="15.75" hidden="1">
      <c r="A205" s="105"/>
      <c r="B205" s="80"/>
      <c r="C205" s="109"/>
      <c r="D205" s="110"/>
      <c r="E205" s="31">
        <f>-E204</f>
        <v>-20000</v>
      </c>
      <c r="F205" s="32">
        <f>-F204</f>
        <v>-3120</v>
      </c>
      <c r="G205" s="32"/>
      <c r="H205" s="23"/>
      <c r="I205" s="23"/>
      <c r="J205" s="103" t="e">
        <f>#REF!-E205</f>
        <v>#REF!</v>
      </c>
      <c r="K205" s="97" t="e">
        <f>F205-#REF!</f>
        <v>#REF!</v>
      </c>
    </row>
    <row r="206" spans="1:11" ht="15.75">
      <c r="A206" s="105"/>
      <c r="B206" s="35" t="s">
        <v>193</v>
      </c>
      <c r="C206" s="20"/>
      <c r="D206" s="17" t="s">
        <v>194</v>
      </c>
      <c r="E206" s="36">
        <v>5000</v>
      </c>
      <c r="F206" s="23">
        <v>0</v>
      </c>
      <c r="G206" s="23">
        <f>F206/E206*100</f>
        <v>0</v>
      </c>
      <c r="H206" s="23">
        <f>G206-100</f>
        <v>-100</v>
      </c>
      <c r="I206" s="23">
        <f>E206-F206</f>
        <v>5000</v>
      </c>
      <c r="J206" s="103" t="e">
        <f>#REF!-E206</f>
        <v>#REF!</v>
      </c>
      <c r="K206" s="97" t="e">
        <f>F206-#REF!</f>
        <v>#REF!</v>
      </c>
    </row>
    <row r="207" spans="1:11" ht="15.75">
      <c r="A207" s="105"/>
      <c r="B207" s="35" t="s">
        <v>209</v>
      </c>
      <c r="C207" s="20"/>
      <c r="D207" s="17" t="s">
        <v>210</v>
      </c>
      <c r="E207" s="36">
        <v>15000</v>
      </c>
      <c r="F207" s="23">
        <v>3120</v>
      </c>
      <c r="G207" s="23">
        <f>F207/E207*100</f>
        <v>20.8</v>
      </c>
      <c r="H207" s="23">
        <f>G207-100</f>
        <v>-79.2</v>
      </c>
      <c r="I207" s="23">
        <f>E207-F207</f>
        <v>11880</v>
      </c>
      <c r="J207" s="103" t="e">
        <f>#REF!-E207</f>
        <v>#REF!</v>
      </c>
      <c r="K207" s="97" t="e">
        <f>F207-#REF!</f>
        <v>#REF!</v>
      </c>
    </row>
    <row r="208" spans="1:11" ht="126">
      <c r="A208" s="101" t="s">
        <v>65</v>
      </c>
      <c r="B208" s="122" t="s">
        <v>66</v>
      </c>
      <c r="C208" s="20"/>
      <c r="D208" s="17"/>
      <c r="E208" s="21">
        <f>SUM(E210)</f>
        <v>50500</v>
      </c>
      <c r="F208" s="22">
        <f>F210</f>
        <v>31492.440000000002</v>
      </c>
      <c r="G208" s="22">
        <f>F208/E208*100</f>
        <v>62.36126732673269</v>
      </c>
      <c r="H208" s="23">
        <f>G208-100</f>
        <v>-37.63873267326731</v>
      </c>
      <c r="I208" s="23">
        <f>E208-F208</f>
        <v>19007.559999999998</v>
      </c>
      <c r="J208" s="103" t="e">
        <f>#REF!-E208</f>
        <v>#REF!</v>
      </c>
      <c r="K208" s="97" t="e">
        <f>F208-#REF!</f>
        <v>#REF!</v>
      </c>
    </row>
    <row r="209" spans="1:11" ht="15.75" hidden="1">
      <c r="A209" s="104"/>
      <c r="B209" s="122"/>
      <c r="C209" s="20"/>
      <c r="D209" s="17"/>
      <c r="E209" s="21">
        <f>-E208</f>
        <v>-50500</v>
      </c>
      <c r="F209" s="22">
        <f>-F208</f>
        <v>-31492.440000000002</v>
      </c>
      <c r="G209" s="22"/>
      <c r="H209" s="23"/>
      <c r="I209" s="23"/>
      <c r="J209" s="103" t="e">
        <f>#REF!-E209</f>
        <v>#REF!</v>
      </c>
      <c r="K209" s="97" t="e">
        <f>F209-#REF!</f>
        <v>#REF!</v>
      </c>
    </row>
    <row r="210" spans="1:11" ht="47.25">
      <c r="A210" s="105"/>
      <c r="B210" s="80" t="s">
        <v>289</v>
      </c>
      <c r="C210" s="20" t="s">
        <v>290</v>
      </c>
      <c r="D210" s="17"/>
      <c r="E210" s="31">
        <f>SUM(E212:E215)</f>
        <v>50500</v>
      </c>
      <c r="F210" s="32">
        <f>SUM(F212:F215)</f>
        <v>31492.440000000002</v>
      </c>
      <c r="G210" s="32">
        <f>F210/E210*100</f>
        <v>62.36126732673269</v>
      </c>
      <c r="H210" s="23">
        <f>G210-100</f>
        <v>-37.63873267326731</v>
      </c>
      <c r="I210" s="23">
        <f>E210-F210</f>
        <v>19007.559999999998</v>
      </c>
      <c r="J210" s="103" t="e">
        <f>#REF!-E210</f>
        <v>#REF!</v>
      </c>
      <c r="K210" s="97" t="e">
        <f>F210-#REF!</f>
        <v>#REF!</v>
      </c>
    </row>
    <row r="211" spans="1:11" ht="15.75" hidden="1">
      <c r="A211" s="105"/>
      <c r="B211" s="80"/>
      <c r="C211" s="20"/>
      <c r="D211" s="17"/>
      <c r="E211" s="31">
        <f>-E210</f>
        <v>-50500</v>
      </c>
      <c r="F211" s="32">
        <f>-F210</f>
        <v>-31492.440000000002</v>
      </c>
      <c r="G211" s="32"/>
      <c r="H211" s="23"/>
      <c r="I211" s="23"/>
      <c r="J211" s="103" t="e">
        <f>#REF!-E211</f>
        <v>#REF!</v>
      </c>
      <c r="K211" s="97" t="e">
        <f>F211-#REF!</f>
        <v>#REF!</v>
      </c>
    </row>
    <row r="212" spans="1:11" ht="15.75">
      <c r="A212" s="105"/>
      <c r="B212" s="35" t="s">
        <v>291</v>
      </c>
      <c r="C212" s="20"/>
      <c r="D212" s="17" t="s">
        <v>292</v>
      </c>
      <c r="E212" s="36">
        <v>36500</v>
      </c>
      <c r="F212" s="23">
        <v>25297.9</v>
      </c>
      <c r="G212" s="23">
        <f>F212/E212*100</f>
        <v>69.30931506849315</v>
      </c>
      <c r="H212" s="23">
        <f>G212-100</f>
        <v>-30.69068493150685</v>
      </c>
      <c r="I212" s="23">
        <f>E212-F212</f>
        <v>11202.099999999999</v>
      </c>
      <c r="J212" s="103" t="e">
        <f>#REF!-E212</f>
        <v>#REF!</v>
      </c>
      <c r="K212" s="97" t="e">
        <f>F212-#REF!</f>
        <v>#REF!</v>
      </c>
    </row>
    <row r="213" spans="1:11" ht="15.75">
      <c r="A213" s="105"/>
      <c r="B213" s="35" t="s">
        <v>236</v>
      </c>
      <c r="C213" s="20"/>
      <c r="D213" s="17" t="s">
        <v>237</v>
      </c>
      <c r="E213" s="36">
        <v>1000</v>
      </c>
      <c r="F213" s="23">
        <v>696.68</v>
      </c>
      <c r="G213" s="23">
        <f>F213/E213*100</f>
        <v>69.66799999999999</v>
      </c>
      <c r="H213" s="23">
        <f>G213-100</f>
        <v>-30.332000000000008</v>
      </c>
      <c r="I213" s="23">
        <f>E213-F213</f>
        <v>303.32000000000005</v>
      </c>
      <c r="J213" s="103" t="e">
        <f>#REF!-E213</f>
        <v>#REF!</v>
      </c>
      <c r="K213" s="97" t="e">
        <f>F213-#REF!</f>
        <v>#REF!</v>
      </c>
    </row>
    <row r="214" spans="1:11" ht="15.75">
      <c r="A214" s="105"/>
      <c r="B214" s="35" t="s">
        <v>240</v>
      </c>
      <c r="C214" s="20"/>
      <c r="D214" s="17" t="s">
        <v>241</v>
      </c>
      <c r="E214" s="36">
        <v>6000</v>
      </c>
      <c r="F214" s="23">
        <v>4242.28</v>
      </c>
      <c r="G214" s="23">
        <f>F214/E214*100</f>
        <v>70.70466666666665</v>
      </c>
      <c r="H214" s="23">
        <f>G214-100</f>
        <v>-29.295333333333346</v>
      </c>
      <c r="I214" s="23">
        <f>E214-F214</f>
        <v>1757.7200000000003</v>
      </c>
      <c r="J214" s="103" t="e">
        <f>#REF!-E214</f>
        <v>#REF!</v>
      </c>
      <c r="K214" s="97" t="e">
        <f>F214-#REF!</f>
        <v>#REF!</v>
      </c>
    </row>
    <row r="215" spans="1:11" ht="15.75">
      <c r="A215" s="105"/>
      <c r="B215" s="35" t="s">
        <v>195</v>
      </c>
      <c r="C215" s="20"/>
      <c r="D215" s="17" t="s">
        <v>196</v>
      </c>
      <c r="E215" s="36">
        <v>7000</v>
      </c>
      <c r="F215" s="23">
        <v>1255.58</v>
      </c>
      <c r="G215" s="23">
        <f>F215/E215*100</f>
        <v>17.93685714285714</v>
      </c>
      <c r="H215" s="23">
        <f>G215-100</f>
        <v>-82.06314285714286</v>
      </c>
      <c r="I215" s="23">
        <f>E215-F215</f>
        <v>5744.42</v>
      </c>
      <c r="J215" s="103" t="e">
        <f>#REF!-E215</f>
        <v>#REF!</v>
      </c>
      <c r="K215" s="97" t="e">
        <f>F215-#REF!</f>
        <v>#REF!</v>
      </c>
    </row>
    <row r="216" spans="1:11" ht="31.5">
      <c r="A216" s="101" t="s">
        <v>293</v>
      </c>
      <c r="B216" s="122" t="s">
        <v>294</v>
      </c>
      <c r="C216" s="20"/>
      <c r="D216" s="17"/>
      <c r="E216" s="21">
        <f>SUM(E218)</f>
        <v>150000</v>
      </c>
      <c r="F216" s="22">
        <f>F218</f>
        <v>14111.77</v>
      </c>
      <c r="G216" s="22">
        <f>F216/E216*100</f>
        <v>9.407846666666666</v>
      </c>
      <c r="H216" s="23">
        <f>G216-100</f>
        <v>-90.59215333333333</v>
      </c>
      <c r="I216" s="23">
        <f>E216-F216</f>
        <v>135888.23</v>
      </c>
      <c r="J216" s="103" t="e">
        <f>#REF!-E216</f>
        <v>#REF!</v>
      </c>
      <c r="K216" s="97" t="e">
        <f>F216-#REF!</f>
        <v>#REF!</v>
      </c>
    </row>
    <row r="217" spans="1:11" ht="15.75" hidden="1">
      <c r="A217" s="104"/>
      <c r="B217" s="122"/>
      <c r="C217" s="20"/>
      <c r="D217" s="17"/>
      <c r="E217" s="21">
        <f>-E216</f>
        <v>-150000</v>
      </c>
      <c r="F217" s="22">
        <f>-F216</f>
        <v>-14111.77</v>
      </c>
      <c r="G217" s="22"/>
      <c r="H217" s="23"/>
      <c r="I217" s="23"/>
      <c r="J217" s="103" t="e">
        <f>#REF!-E217</f>
        <v>#REF!</v>
      </c>
      <c r="K217" s="97" t="e">
        <f>F217-#REF!</f>
        <v>#REF!</v>
      </c>
    </row>
    <row r="218" spans="1:11" ht="47.25">
      <c r="A218" s="105"/>
      <c r="B218" s="80" t="s">
        <v>295</v>
      </c>
      <c r="C218" s="20" t="s">
        <v>296</v>
      </c>
      <c r="D218" s="17"/>
      <c r="E218" s="31">
        <f>SUM(E220:E221)</f>
        <v>150000</v>
      </c>
      <c r="F218" s="32">
        <f>SUM(F220)</f>
        <v>14111.77</v>
      </c>
      <c r="G218" s="32">
        <f>F218/E218*100</f>
        <v>9.407846666666666</v>
      </c>
      <c r="H218" s="23">
        <f>G218-100</f>
        <v>-90.59215333333333</v>
      </c>
      <c r="I218" s="23">
        <f>E218-F218</f>
        <v>135888.23</v>
      </c>
      <c r="J218" s="103" t="e">
        <f>#REF!-E218</f>
        <v>#REF!</v>
      </c>
      <c r="K218" s="97" t="e">
        <f>F218-#REF!</f>
        <v>#REF!</v>
      </c>
    </row>
    <row r="219" spans="1:11" ht="15.75" hidden="1">
      <c r="A219" s="105"/>
      <c r="B219" s="80"/>
      <c r="C219" s="20"/>
      <c r="D219" s="17"/>
      <c r="E219" s="31">
        <f>-E218</f>
        <v>-150000</v>
      </c>
      <c r="F219" s="32">
        <f>-F218</f>
        <v>-14111.77</v>
      </c>
      <c r="G219" s="32"/>
      <c r="H219" s="23"/>
      <c r="I219" s="23"/>
      <c r="J219" s="103" t="e">
        <f>#REF!-E219</f>
        <v>#REF!</v>
      </c>
      <c r="K219" s="97" t="e">
        <f>F219-#REF!</f>
        <v>#REF!</v>
      </c>
    </row>
    <row r="220" spans="1:11" ht="15.75">
      <c r="A220" s="105"/>
      <c r="B220" s="35" t="s">
        <v>297</v>
      </c>
      <c r="C220" s="20"/>
      <c r="D220" s="17" t="s">
        <v>298</v>
      </c>
      <c r="E220" s="36">
        <v>20000</v>
      </c>
      <c r="F220" s="23">
        <v>14111.77</v>
      </c>
      <c r="G220" s="23">
        <f>F220/E220*100</f>
        <v>70.55885</v>
      </c>
      <c r="H220" s="23">
        <f>G220-100</f>
        <v>-29.441149999999993</v>
      </c>
      <c r="I220" s="23">
        <f>E220-F220</f>
        <v>5888.23</v>
      </c>
      <c r="J220" s="103" t="e">
        <f>#REF!-E220</f>
        <v>#REF!</v>
      </c>
      <c r="K220" s="97" t="e">
        <f>F220-#REF!</f>
        <v>#REF!</v>
      </c>
    </row>
    <row r="221" spans="1:10" ht="63">
      <c r="A221" s="105"/>
      <c r="B221" s="35" t="s">
        <v>420</v>
      </c>
      <c r="C221" s="20"/>
      <c r="D221" s="17" t="s">
        <v>419</v>
      </c>
      <c r="E221" s="36">
        <v>130000</v>
      </c>
      <c r="F221" s="23"/>
      <c r="G221" s="23"/>
      <c r="H221" s="23"/>
      <c r="I221" s="23"/>
      <c r="J221" s="103"/>
    </row>
    <row r="222" spans="1:11" ht="15.75">
      <c r="A222" s="101" t="s">
        <v>112</v>
      </c>
      <c r="B222" s="122" t="s">
        <v>113</v>
      </c>
      <c r="C222" s="20"/>
      <c r="D222" s="17"/>
      <c r="E222" s="21">
        <f>E224</f>
        <v>400000</v>
      </c>
      <c r="F222" s="22">
        <f>F224</f>
        <v>0</v>
      </c>
      <c r="G222" s="22">
        <f>F222/E222*100</f>
        <v>0</v>
      </c>
      <c r="H222" s="23">
        <f>G222-100</f>
        <v>-100</v>
      </c>
      <c r="I222" s="23">
        <f>E222-F222</f>
        <v>400000</v>
      </c>
      <c r="J222" s="103" t="e">
        <f>#REF!-E222</f>
        <v>#REF!</v>
      </c>
      <c r="K222" s="97" t="e">
        <f>F222-#REF!</f>
        <v>#REF!</v>
      </c>
    </row>
    <row r="223" spans="1:11" ht="15.75" hidden="1">
      <c r="A223" s="104"/>
      <c r="B223" s="122"/>
      <c r="C223" s="20"/>
      <c r="D223" s="17"/>
      <c r="E223" s="21">
        <f>-E222</f>
        <v>-400000</v>
      </c>
      <c r="F223" s="22">
        <f>-F222</f>
        <v>0</v>
      </c>
      <c r="G223" s="22"/>
      <c r="H223" s="23"/>
      <c r="I223" s="23"/>
      <c r="J223" s="103" t="e">
        <f>#REF!-E223</f>
        <v>#REF!</v>
      </c>
      <c r="K223" s="97" t="e">
        <f>F223-#REF!</f>
        <v>#REF!</v>
      </c>
    </row>
    <row r="224" spans="1:11" ht="15.75">
      <c r="A224" s="105"/>
      <c r="B224" s="80" t="s">
        <v>299</v>
      </c>
      <c r="C224" s="20" t="s">
        <v>300</v>
      </c>
      <c r="D224" s="17"/>
      <c r="E224" s="31">
        <f>SUM(E226:E227)</f>
        <v>400000</v>
      </c>
      <c r="F224" s="32">
        <f>SUM(F226:F227)</f>
        <v>0</v>
      </c>
      <c r="G224" s="32">
        <f>F224/E224*100</f>
        <v>0</v>
      </c>
      <c r="H224" s="23">
        <f>G224-100</f>
        <v>-100</v>
      </c>
      <c r="I224" s="23">
        <f>E224-F224</f>
        <v>400000</v>
      </c>
      <c r="J224" s="103" t="e">
        <f>#REF!-E224</f>
        <v>#REF!</v>
      </c>
      <c r="K224" s="97" t="e">
        <f>F224-#REF!</f>
        <v>#REF!</v>
      </c>
    </row>
    <row r="225" spans="1:11" ht="15.75" hidden="1">
      <c r="A225" s="105"/>
      <c r="B225" s="80"/>
      <c r="C225" s="20"/>
      <c r="D225" s="17"/>
      <c r="E225" s="31">
        <f>-E224</f>
        <v>-400000</v>
      </c>
      <c r="F225" s="32">
        <f>-F224</f>
        <v>0</v>
      </c>
      <c r="G225" s="32"/>
      <c r="H225" s="23"/>
      <c r="I225" s="23"/>
      <c r="J225" s="103" t="e">
        <f>#REF!-E225</f>
        <v>#REF!</v>
      </c>
      <c r="K225" s="97" t="e">
        <f>F225-#REF!</f>
        <v>#REF!</v>
      </c>
    </row>
    <row r="226" spans="1:11" ht="15.75">
      <c r="A226" s="105"/>
      <c r="B226" s="35" t="s">
        <v>301</v>
      </c>
      <c r="C226" s="20"/>
      <c r="D226" s="17" t="s">
        <v>302</v>
      </c>
      <c r="E226" s="36">
        <v>400000</v>
      </c>
      <c r="F226" s="23">
        <v>0</v>
      </c>
      <c r="G226" s="23">
        <f>F226/E226*100</f>
        <v>0</v>
      </c>
      <c r="H226" s="23">
        <f>G226-100</f>
        <v>-100</v>
      </c>
      <c r="I226" s="23">
        <f>E226-F226</f>
        <v>400000</v>
      </c>
      <c r="J226" s="103" t="e">
        <f>#REF!-E226</f>
        <v>#REF!</v>
      </c>
      <c r="K226" s="97" t="e">
        <f>F226-#REF!</f>
        <v>#REF!</v>
      </c>
    </row>
    <row r="227" spans="1:11" ht="31.5" hidden="1">
      <c r="A227" s="105"/>
      <c r="B227" s="35" t="s">
        <v>303</v>
      </c>
      <c r="C227" s="20"/>
      <c r="D227" s="17" t="s">
        <v>304</v>
      </c>
      <c r="E227" s="36">
        <v>0</v>
      </c>
      <c r="F227" s="23"/>
      <c r="G227" s="23" t="e">
        <f>F227/E227*100</f>
        <v>#DIV/0!</v>
      </c>
      <c r="H227" s="23" t="e">
        <f>G227-100</f>
        <v>#DIV/0!</v>
      </c>
      <c r="I227" s="23">
        <f>E227-F227</f>
        <v>0</v>
      </c>
      <c r="J227" s="103" t="e">
        <f>#REF!-E227</f>
        <v>#REF!</v>
      </c>
      <c r="K227" s="97" t="e">
        <f>F227-#REF!</f>
        <v>#REF!</v>
      </c>
    </row>
    <row r="228" spans="1:11" ht="15.75">
      <c r="A228" s="101" t="s">
        <v>126</v>
      </c>
      <c r="B228" s="122" t="s">
        <v>127</v>
      </c>
      <c r="C228" s="20"/>
      <c r="D228" s="17"/>
      <c r="E228" s="21">
        <f>E230+E253+E266+E290+E313+E322+E342+E346+E354</f>
        <v>12675360</v>
      </c>
      <c r="F228" s="22">
        <f>F230+F253+F266+F290+F313+F322+F342+F346+F354</f>
        <v>5250486.76</v>
      </c>
      <c r="G228" s="22">
        <f>F228/E228*100</f>
        <v>41.42278215372187</v>
      </c>
      <c r="H228" s="23">
        <f>G228-100</f>
        <v>-58.57721784627813</v>
      </c>
      <c r="I228" s="23">
        <f>E228-F228</f>
        <v>7424873.24</v>
      </c>
      <c r="J228" s="103" t="e">
        <f>#REF!-E228</f>
        <v>#REF!</v>
      </c>
      <c r="K228" s="97" t="e">
        <f>F228-#REF!</f>
        <v>#REF!</v>
      </c>
    </row>
    <row r="229" spans="1:11" ht="15.75" hidden="1">
      <c r="A229" s="104"/>
      <c r="B229" s="122"/>
      <c r="C229" s="20"/>
      <c r="D229" s="17"/>
      <c r="E229" s="21">
        <f>-E228</f>
        <v>-12675360</v>
      </c>
      <c r="F229" s="22">
        <f>-F228</f>
        <v>-5250486.76</v>
      </c>
      <c r="G229" s="22"/>
      <c r="H229" s="23"/>
      <c r="I229" s="23"/>
      <c r="J229" s="103" t="e">
        <f>#REF!-E229</f>
        <v>#REF!</v>
      </c>
      <c r="K229" s="97" t="e">
        <f>F229-#REF!</f>
        <v>#REF!</v>
      </c>
    </row>
    <row r="230" spans="1:11" ht="15.75">
      <c r="A230" s="105"/>
      <c r="B230" s="80" t="s">
        <v>128</v>
      </c>
      <c r="C230" s="20" t="s">
        <v>129</v>
      </c>
      <c r="D230" s="17"/>
      <c r="E230" s="31">
        <f>SUM(E232:E252)</f>
        <v>7455400</v>
      </c>
      <c r="F230" s="32">
        <f>SUM(F232:F252)</f>
        <v>2895998.07</v>
      </c>
      <c r="G230" s="32">
        <f>F230/E230*100</f>
        <v>38.84430171419373</v>
      </c>
      <c r="H230" s="23">
        <f>G230-100</f>
        <v>-61.15569828580627</v>
      </c>
      <c r="I230" s="23">
        <f>E230-F230</f>
        <v>4559401.93</v>
      </c>
      <c r="J230" s="103" t="e">
        <f>#REF!-E230</f>
        <v>#REF!</v>
      </c>
      <c r="K230" s="97" t="e">
        <f>F230-#REF!</f>
        <v>#REF!</v>
      </c>
    </row>
    <row r="231" spans="1:11" ht="15.75" hidden="1">
      <c r="A231" s="105"/>
      <c r="B231" s="80"/>
      <c r="C231" s="20"/>
      <c r="D231" s="17"/>
      <c r="E231" s="31">
        <f>-E230</f>
        <v>-7455400</v>
      </c>
      <c r="F231" s="32">
        <f>-F230</f>
        <v>-2895998.07</v>
      </c>
      <c r="G231" s="32"/>
      <c r="H231" s="23"/>
      <c r="I231" s="23"/>
      <c r="J231" s="103" t="e">
        <f>#REF!-E231</f>
        <v>#REF!</v>
      </c>
      <c r="K231" s="97" t="e">
        <f>F231-#REF!</f>
        <v>#REF!</v>
      </c>
    </row>
    <row r="232" spans="1:11" ht="31.5">
      <c r="A232" s="105"/>
      <c r="B232" s="35" t="s">
        <v>230</v>
      </c>
      <c r="C232" s="20"/>
      <c r="D232" s="17" t="s">
        <v>231</v>
      </c>
      <c r="E232" s="36">
        <v>194000</v>
      </c>
      <c r="F232" s="23">
        <v>87734.74</v>
      </c>
      <c r="G232" s="23">
        <f>F232/E232*100</f>
        <v>45.22409278350516</v>
      </c>
      <c r="H232" s="23">
        <f>G232-100</f>
        <v>-54.77590721649484</v>
      </c>
      <c r="I232" s="23">
        <f>E232-F232</f>
        <v>106265.26</v>
      </c>
      <c r="J232" s="103" t="e">
        <f>#REF!-E232</f>
        <v>#REF!</v>
      </c>
      <c r="K232" s="97" t="e">
        <f>F232-#REF!</f>
        <v>#REF!</v>
      </c>
    </row>
    <row r="233" spans="1:11" ht="15.75">
      <c r="A233" s="105"/>
      <c r="B233" s="35" t="s">
        <v>232</v>
      </c>
      <c r="C233" s="20"/>
      <c r="D233" s="17" t="s">
        <v>233</v>
      </c>
      <c r="E233" s="36">
        <v>2710000</v>
      </c>
      <c r="F233" s="23">
        <v>1328226.38</v>
      </c>
      <c r="G233" s="23">
        <f>F233/E233*100</f>
        <v>49.01204354243542</v>
      </c>
      <c r="H233" s="23">
        <f>G233-100</f>
        <v>-50.98795645756458</v>
      </c>
      <c r="I233" s="23">
        <f>E233-F233</f>
        <v>1381773.62</v>
      </c>
      <c r="J233" s="103" t="e">
        <f>#REF!-E233</f>
        <v>#REF!</v>
      </c>
      <c r="K233" s="97" t="e">
        <f>F233-#REF!</f>
        <v>#REF!</v>
      </c>
    </row>
    <row r="234" spans="1:11" ht="15.75">
      <c r="A234" s="105"/>
      <c r="B234" s="35" t="s">
        <v>234</v>
      </c>
      <c r="C234" s="20"/>
      <c r="D234" s="17" t="s">
        <v>235</v>
      </c>
      <c r="E234" s="36">
        <v>250000</v>
      </c>
      <c r="F234" s="23">
        <v>204278.46</v>
      </c>
      <c r="G234" s="23">
        <f>F234/E234*100</f>
        <v>81.711384</v>
      </c>
      <c r="H234" s="23">
        <f>G234-100</f>
        <v>-18.288616000000005</v>
      </c>
      <c r="I234" s="23">
        <f>E234-F234</f>
        <v>45721.54000000001</v>
      </c>
      <c r="J234" s="103" t="e">
        <f>#REF!-E234</f>
        <v>#REF!</v>
      </c>
      <c r="K234" s="97" t="e">
        <f>F234-#REF!</f>
        <v>#REF!</v>
      </c>
    </row>
    <row r="235" spans="1:11" ht="15.75">
      <c r="A235" s="105"/>
      <c r="B235" s="35" t="s">
        <v>236</v>
      </c>
      <c r="C235" s="20"/>
      <c r="D235" s="17" t="s">
        <v>237</v>
      </c>
      <c r="E235" s="36">
        <v>465000</v>
      </c>
      <c r="F235" s="23">
        <v>235513.31</v>
      </c>
      <c r="G235" s="23">
        <f>F235/E235*100</f>
        <v>50.648023655913974</v>
      </c>
      <c r="H235" s="23">
        <f>G235-100</f>
        <v>-49.351976344086026</v>
      </c>
      <c r="I235" s="23">
        <f>E235-F235</f>
        <v>229486.69</v>
      </c>
      <c r="J235" s="103" t="e">
        <f>#REF!-E235</f>
        <v>#REF!</v>
      </c>
      <c r="K235" s="97" t="e">
        <f>F235-#REF!</f>
        <v>#REF!</v>
      </c>
    </row>
    <row r="236" spans="1:11" ht="15.75">
      <c r="A236" s="105"/>
      <c r="B236" s="35" t="s">
        <v>238</v>
      </c>
      <c r="C236" s="20"/>
      <c r="D236" s="17" t="s">
        <v>239</v>
      </c>
      <c r="E236" s="36">
        <v>74000</v>
      </c>
      <c r="F236" s="23">
        <v>38127.87</v>
      </c>
      <c r="G236" s="23">
        <f>F236/E236*100</f>
        <v>51.52414864864865</v>
      </c>
      <c r="H236" s="23">
        <f>G236-100</f>
        <v>-48.47585135135135</v>
      </c>
      <c r="I236" s="23">
        <f>E236-F236</f>
        <v>35872.13</v>
      </c>
      <c r="J236" s="103" t="e">
        <f>#REF!-E236</f>
        <v>#REF!</v>
      </c>
      <c r="K236" s="97" t="e">
        <f>F236-#REF!</f>
        <v>#REF!</v>
      </c>
    </row>
    <row r="237" spans="1:11" ht="15.75">
      <c r="A237" s="105"/>
      <c r="B237" s="35" t="s">
        <v>240</v>
      </c>
      <c r="C237" s="20"/>
      <c r="D237" s="17" t="s">
        <v>241</v>
      </c>
      <c r="E237" s="36">
        <v>7000</v>
      </c>
      <c r="F237" s="23"/>
      <c r="G237" s="23"/>
      <c r="H237" s="23"/>
      <c r="I237" s="23"/>
      <c r="J237" s="103" t="e">
        <f>#REF!-E237</f>
        <v>#REF!</v>
      </c>
      <c r="K237" s="97" t="e">
        <f>F237-#REF!</f>
        <v>#REF!</v>
      </c>
    </row>
    <row r="238" spans="1:11" ht="15.75">
      <c r="A238" s="105"/>
      <c r="B238" s="35" t="s">
        <v>193</v>
      </c>
      <c r="C238" s="20"/>
      <c r="D238" s="17" t="s">
        <v>194</v>
      </c>
      <c r="E238" s="36">
        <v>175000</v>
      </c>
      <c r="F238" s="23">
        <v>69262.23</v>
      </c>
      <c r="G238" s="23">
        <f aca="true" t="shared" si="20" ref="G238:G253">F238/E238*100</f>
        <v>39.57841714285714</v>
      </c>
      <c r="H238" s="23">
        <f aca="true" t="shared" si="21" ref="H238:H253">G238-100</f>
        <v>-60.42158285714286</v>
      </c>
      <c r="I238" s="23">
        <f aca="true" t="shared" si="22" ref="I238:I253">E238-F238</f>
        <v>105737.77</v>
      </c>
      <c r="J238" s="103" t="e">
        <f>#REF!-E238</f>
        <v>#REF!</v>
      </c>
      <c r="K238" s="97" t="e">
        <f>F238-#REF!</f>
        <v>#REF!</v>
      </c>
    </row>
    <row r="239" spans="1:11" s="112" customFormat="1" ht="31.5">
      <c r="A239" s="105"/>
      <c r="B239" s="35" t="s">
        <v>305</v>
      </c>
      <c r="C239" s="20"/>
      <c r="D239" s="17" t="s">
        <v>306</v>
      </c>
      <c r="E239" s="36">
        <v>22700</v>
      </c>
      <c r="F239" s="23">
        <v>11331.59</v>
      </c>
      <c r="G239" s="23">
        <f t="shared" si="20"/>
        <v>49.918898678414095</v>
      </c>
      <c r="H239" s="23">
        <f t="shared" si="21"/>
        <v>-50.081101321585905</v>
      </c>
      <c r="I239" s="23">
        <f t="shared" si="22"/>
        <v>11368.41</v>
      </c>
      <c r="J239" s="103" t="e">
        <f>#REF!-E239</f>
        <v>#REF!</v>
      </c>
      <c r="K239" s="97" t="e">
        <f>F239-#REF!</f>
        <v>#REF!</v>
      </c>
    </row>
    <row r="240" spans="1:11" ht="15.75">
      <c r="A240" s="105"/>
      <c r="B240" s="70" t="s">
        <v>265</v>
      </c>
      <c r="C240" s="62"/>
      <c r="D240" s="63" t="s">
        <v>266</v>
      </c>
      <c r="E240" s="71">
        <v>210000</v>
      </c>
      <c r="F240" s="66">
        <v>75439.71</v>
      </c>
      <c r="G240" s="66">
        <f t="shared" si="20"/>
        <v>35.92367142857143</v>
      </c>
      <c r="H240" s="66">
        <f t="shared" si="21"/>
        <v>-64.07632857142858</v>
      </c>
      <c r="I240" s="23">
        <f t="shared" si="22"/>
        <v>134560.28999999998</v>
      </c>
      <c r="J240" s="103" t="e">
        <f>#REF!-E240</f>
        <v>#REF!</v>
      </c>
      <c r="K240" s="97" t="e">
        <f>F240-#REF!</f>
        <v>#REF!</v>
      </c>
    </row>
    <row r="241" spans="1:11" ht="15.75" hidden="1">
      <c r="A241" s="105"/>
      <c r="B241" s="35" t="s">
        <v>207</v>
      </c>
      <c r="C241" s="20"/>
      <c r="D241" s="17" t="s">
        <v>208</v>
      </c>
      <c r="E241" s="36">
        <v>0</v>
      </c>
      <c r="F241" s="23">
        <v>5067.49</v>
      </c>
      <c r="G241" s="23" t="e">
        <f t="shared" si="20"/>
        <v>#DIV/0!</v>
      </c>
      <c r="H241" s="23" t="e">
        <f t="shared" si="21"/>
        <v>#DIV/0!</v>
      </c>
      <c r="I241" s="23">
        <f t="shared" si="22"/>
        <v>-5067.49</v>
      </c>
      <c r="J241" s="103" t="e">
        <f>#REF!-E241</f>
        <v>#REF!</v>
      </c>
      <c r="K241" s="97" t="e">
        <f>F241-#REF!</f>
        <v>#REF!</v>
      </c>
    </row>
    <row r="242" spans="1:11" ht="15.75">
      <c r="A242" s="105"/>
      <c r="B242" s="35" t="s">
        <v>242</v>
      </c>
      <c r="C242" s="20"/>
      <c r="D242" s="17" t="s">
        <v>243</v>
      </c>
      <c r="E242" s="36">
        <v>8000</v>
      </c>
      <c r="F242" s="23">
        <v>6021</v>
      </c>
      <c r="G242" s="23">
        <f t="shared" si="20"/>
        <v>75.2625</v>
      </c>
      <c r="H242" s="23">
        <f t="shared" si="21"/>
        <v>-24.737499999999997</v>
      </c>
      <c r="I242" s="23">
        <f t="shared" si="22"/>
        <v>1979</v>
      </c>
      <c r="J242" s="103" t="e">
        <f>#REF!-E242</f>
        <v>#REF!</v>
      </c>
      <c r="K242" s="97" t="e">
        <f>F242-#REF!</f>
        <v>#REF!</v>
      </c>
    </row>
    <row r="243" spans="1:11" ht="15.75">
      <c r="A243" s="105"/>
      <c r="B243" s="35" t="s">
        <v>209</v>
      </c>
      <c r="C243" s="20"/>
      <c r="D243" s="17" t="s">
        <v>210</v>
      </c>
      <c r="E243" s="36">
        <v>88000</v>
      </c>
      <c r="F243" s="23">
        <v>43965.62</v>
      </c>
      <c r="G243" s="23">
        <f t="shared" si="20"/>
        <v>49.96093181818182</v>
      </c>
      <c r="H243" s="23">
        <f t="shared" si="21"/>
        <v>-50.03906818181818</v>
      </c>
      <c r="I243" s="23">
        <f t="shared" si="22"/>
        <v>44034.38</v>
      </c>
      <c r="J243" s="103" t="e">
        <f>#REF!-E243</f>
        <v>#REF!</v>
      </c>
      <c r="K243" s="97" t="e">
        <f>F243-#REF!</f>
        <v>#REF!</v>
      </c>
    </row>
    <row r="244" spans="1:11" ht="15.75">
      <c r="A244" s="105"/>
      <c r="B244" s="35" t="s">
        <v>267</v>
      </c>
      <c r="C244" s="20"/>
      <c r="D244" s="17" t="s">
        <v>268</v>
      </c>
      <c r="E244" s="36">
        <v>5000</v>
      </c>
      <c r="F244" s="23">
        <v>2144.76</v>
      </c>
      <c r="G244" s="23">
        <f t="shared" si="20"/>
        <v>42.8952</v>
      </c>
      <c r="H244" s="23">
        <f t="shared" si="21"/>
        <v>-57.1048</v>
      </c>
      <c r="I244" s="23">
        <f t="shared" si="22"/>
        <v>2855.24</v>
      </c>
      <c r="J244" s="103" t="e">
        <f>#REF!-E244</f>
        <v>#REF!</v>
      </c>
      <c r="K244" s="97" t="e">
        <f>F244-#REF!</f>
        <v>#REF!</v>
      </c>
    </row>
    <row r="245" spans="1:11" ht="47.25">
      <c r="A245" s="105"/>
      <c r="B245" s="35" t="s">
        <v>244</v>
      </c>
      <c r="C245" s="20"/>
      <c r="D245" s="17" t="s">
        <v>245</v>
      </c>
      <c r="E245" s="36">
        <v>7000</v>
      </c>
      <c r="F245" s="23">
        <v>4217.44</v>
      </c>
      <c r="G245" s="23">
        <f t="shared" si="20"/>
        <v>60.24914285714286</v>
      </c>
      <c r="H245" s="23">
        <f t="shared" si="21"/>
        <v>-39.75085714285714</v>
      </c>
      <c r="I245" s="23">
        <f t="shared" si="22"/>
        <v>2782.5600000000004</v>
      </c>
      <c r="J245" s="103" t="e">
        <f>#REF!-E245</f>
        <v>#REF!</v>
      </c>
      <c r="K245" s="97" t="e">
        <f>F245-#REF!</f>
        <v>#REF!</v>
      </c>
    </row>
    <row r="246" spans="1:11" ht="47.25">
      <c r="A246" s="105"/>
      <c r="B246" s="35" t="s">
        <v>246</v>
      </c>
      <c r="C246" s="20"/>
      <c r="D246" s="17" t="s">
        <v>247</v>
      </c>
      <c r="E246" s="36">
        <v>12000</v>
      </c>
      <c r="F246" s="23">
        <v>5845.72</v>
      </c>
      <c r="G246" s="23">
        <f t="shared" si="20"/>
        <v>48.714333333333336</v>
      </c>
      <c r="H246" s="23">
        <f t="shared" si="21"/>
        <v>-51.285666666666664</v>
      </c>
      <c r="I246" s="23">
        <f t="shared" si="22"/>
        <v>6154.28</v>
      </c>
      <c r="J246" s="103" t="e">
        <f>#REF!-E246</f>
        <v>#REF!</v>
      </c>
      <c r="K246" s="97" t="e">
        <f>F246-#REF!</f>
        <v>#REF!</v>
      </c>
    </row>
    <row r="247" spans="1:11" ht="15.75">
      <c r="A247" s="105"/>
      <c r="B247" s="35" t="s">
        <v>260</v>
      </c>
      <c r="C247" s="20"/>
      <c r="D247" s="17" t="s">
        <v>249</v>
      </c>
      <c r="E247" s="36">
        <v>8700</v>
      </c>
      <c r="F247" s="23">
        <v>9281.84</v>
      </c>
      <c r="G247" s="23">
        <f t="shared" si="20"/>
        <v>106.68781609195403</v>
      </c>
      <c r="H247" s="23">
        <f t="shared" si="21"/>
        <v>6.6878160919540335</v>
      </c>
      <c r="I247" s="23">
        <f t="shared" si="22"/>
        <v>-581.8400000000001</v>
      </c>
      <c r="J247" s="103" t="e">
        <f>#REF!-E247</f>
        <v>#REF!</v>
      </c>
      <c r="K247" s="97" t="e">
        <f>F247-#REF!</f>
        <v>#REF!</v>
      </c>
    </row>
    <row r="248" spans="1:11" ht="31.5">
      <c r="A248" s="105"/>
      <c r="B248" s="35" t="s">
        <v>250</v>
      </c>
      <c r="C248" s="20"/>
      <c r="D248" s="17" t="s">
        <v>251</v>
      </c>
      <c r="E248" s="36">
        <v>195000</v>
      </c>
      <c r="F248" s="23">
        <v>144195</v>
      </c>
      <c r="G248" s="23">
        <f t="shared" si="20"/>
        <v>73.94615384615385</v>
      </c>
      <c r="H248" s="23">
        <f t="shared" si="21"/>
        <v>-26.053846153846152</v>
      </c>
      <c r="I248" s="23">
        <f t="shared" si="22"/>
        <v>50805</v>
      </c>
      <c r="J248" s="103" t="e">
        <f>#REF!-E248</f>
        <v>#REF!</v>
      </c>
      <c r="K248" s="97" t="e">
        <f>F248-#REF!</f>
        <v>#REF!</v>
      </c>
    </row>
    <row r="249" spans="1:11" ht="31.5">
      <c r="A249" s="105"/>
      <c r="B249" s="35" t="s">
        <v>307</v>
      </c>
      <c r="C249" s="20"/>
      <c r="D249" s="17" t="s">
        <v>253</v>
      </c>
      <c r="E249" s="36">
        <v>8000</v>
      </c>
      <c r="F249" s="23">
        <v>430</v>
      </c>
      <c r="G249" s="23">
        <f t="shared" si="20"/>
        <v>5.375</v>
      </c>
      <c r="H249" s="23">
        <f t="shared" si="21"/>
        <v>-94.625</v>
      </c>
      <c r="I249" s="23">
        <f t="shared" si="22"/>
        <v>7570</v>
      </c>
      <c r="J249" s="103" t="e">
        <f>#REF!-E249</f>
        <v>#REF!</v>
      </c>
      <c r="K249" s="97" t="e">
        <f>F249-#REF!</f>
        <v>#REF!</v>
      </c>
    </row>
    <row r="250" spans="1:11" ht="47.25">
      <c r="A250" s="105"/>
      <c r="B250" s="35" t="s">
        <v>197</v>
      </c>
      <c r="C250" s="20"/>
      <c r="D250" s="17" t="s">
        <v>198</v>
      </c>
      <c r="E250" s="36">
        <v>5000</v>
      </c>
      <c r="F250" s="23">
        <v>1002.39</v>
      </c>
      <c r="G250" s="23">
        <f t="shared" si="20"/>
        <v>20.0478</v>
      </c>
      <c r="H250" s="23">
        <f t="shared" si="21"/>
        <v>-79.9522</v>
      </c>
      <c r="I250" s="23">
        <f t="shared" si="22"/>
        <v>3997.61</v>
      </c>
      <c r="J250" s="103" t="e">
        <f>#REF!-E250</f>
        <v>#REF!</v>
      </c>
      <c r="K250" s="97" t="e">
        <f>F250-#REF!</f>
        <v>#REF!</v>
      </c>
    </row>
    <row r="251" spans="1:11" ht="31.5">
      <c r="A251" s="105"/>
      <c r="B251" s="35" t="s">
        <v>199</v>
      </c>
      <c r="C251" s="20"/>
      <c r="D251" s="17" t="s">
        <v>200</v>
      </c>
      <c r="E251" s="36">
        <v>11000</v>
      </c>
      <c r="F251" s="23">
        <v>3507.94</v>
      </c>
      <c r="G251" s="23">
        <f t="shared" si="20"/>
        <v>31.890363636363638</v>
      </c>
      <c r="H251" s="23">
        <f t="shared" si="21"/>
        <v>-68.10963636363635</v>
      </c>
      <c r="I251" s="23">
        <f t="shared" si="22"/>
        <v>7492.0599999999995</v>
      </c>
      <c r="J251" s="103" t="e">
        <f>#REF!-E251</f>
        <v>#REF!</v>
      </c>
      <c r="K251" s="97" t="e">
        <f>F251-#REF!</f>
        <v>#REF!</v>
      </c>
    </row>
    <row r="252" spans="1:11" ht="31.5">
      <c r="A252" s="105"/>
      <c r="B252" s="35" t="s">
        <v>211</v>
      </c>
      <c r="C252" s="20"/>
      <c r="D252" s="17" t="s">
        <v>212</v>
      </c>
      <c r="E252" s="36">
        <v>3000000</v>
      </c>
      <c r="F252" s="23">
        <v>620404.58</v>
      </c>
      <c r="G252" s="23">
        <f t="shared" si="20"/>
        <v>20.680152666666665</v>
      </c>
      <c r="H252" s="23">
        <f t="shared" si="21"/>
        <v>-79.31984733333334</v>
      </c>
      <c r="I252" s="23">
        <f t="shared" si="22"/>
        <v>2379595.42</v>
      </c>
      <c r="J252" s="103" t="e">
        <f>#REF!-E252</f>
        <v>#REF!</v>
      </c>
      <c r="K252" s="97" t="e">
        <f>F252-#REF!</f>
        <v>#REF!</v>
      </c>
    </row>
    <row r="253" spans="1:11" ht="31.5">
      <c r="A253" s="105"/>
      <c r="B253" s="80" t="s">
        <v>308</v>
      </c>
      <c r="C253" s="20" t="s">
        <v>309</v>
      </c>
      <c r="D253" s="17"/>
      <c r="E253" s="31">
        <f>SUM(E255:E265)</f>
        <v>137800</v>
      </c>
      <c r="F253" s="32">
        <f>SUM(F255:F265)</f>
        <v>157220.12999999998</v>
      </c>
      <c r="G253" s="32">
        <f t="shared" si="20"/>
        <v>114.09298258345426</v>
      </c>
      <c r="H253" s="23">
        <f t="shared" si="21"/>
        <v>14.092982583454258</v>
      </c>
      <c r="I253" s="23">
        <f t="shared" si="22"/>
        <v>-19420.129999999976</v>
      </c>
      <c r="J253" s="103" t="e">
        <f>#REF!-E253</f>
        <v>#REF!</v>
      </c>
      <c r="K253" s="97" t="e">
        <f>F253-#REF!</f>
        <v>#REF!</v>
      </c>
    </row>
    <row r="254" spans="1:11" ht="15.75" hidden="1">
      <c r="A254" s="105"/>
      <c r="B254" s="80"/>
      <c r="C254" s="20"/>
      <c r="D254" s="17"/>
      <c r="E254" s="31">
        <f>-E253</f>
        <v>-137800</v>
      </c>
      <c r="F254" s="32">
        <f>-F253</f>
        <v>-157220.12999999998</v>
      </c>
      <c r="G254" s="32"/>
      <c r="H254" s="23"/>
      <c r="I254" s="23"/>
      <c r="J254" s="103" t="e">
        <f>#REF!-E254</f>
        <v>#REF!</v>
      </c>
      <c r="K254" s="97" t="e">
        <f>F254-#REF!</f>
        <v>#REF!</v>
      </c>
    </row>
    <row r="255" spans="1:11" ht="31.5">
      <c r="A255" s="105"/>
      <c r="B255" s="35" t="s">
        <v>230</v>
      </c>
      <c r="C255" s="20"/>
      <c r="D255" s="17" t="s">
        <v>231</v>
      </c>
      <c r="E255" s="36">
        <v>8200</v>
      </c>
      <c r="F255" s="23">
        <v>8540.97</v>
      </c>
      <c r="G255" s="23">
        <f aca="true" t="shared" si="23" ref="G255:G266">F255/E255*100</f>
        <v>104.1581707317073</v>
      </c>
      <c r="H255" s="23">
        <f aca="true" t="shared" si="24" ref="H255:H266">G255-100</f>
        <v>4.158170731707301</v>
      </c>
      <c r="I255" s="23">
        <f aca="true" t="shared" si="25" ref="I255:I266">E255-F255</f>
        <v>-340.96999999999935</v>
      </c>
      <c r="J255" s="103" t="e">
        <f>#REF!-E255</f>
        <v>#REF!</v>
      </c>
      <c r="K255" s="97" t="e">
        <f>F255-#REF!</f>
        <v>#REF!</v>
      </c>
    </row>
    <row r="256" spans="1:11" ht="15.75">
      <c r="A256" s="105"/>
      <c r="B256" s="35" t="s">
        <v>232</v>
      </c>
      <c r="C256" s="20"/>
      <c r="D256" s="17" t="s">
        <v>233</v>
      </c>
      <c r="E256" s="36">
        <v>85000</v>
      </c>
      <c r="F256" s="23">
        <v>102079.67</v>
      </c>
      <c r="G256" s="23">
        <f t="shared" si="23"/>
        <v>120.0937294117647</v>
      </c>
      <c r="H256" s="23">
        <f t="shared" si="24"/>
        <v>20.0937294117647</v>
      </c>
      <c r="I256" s="23">
        <f t="shared" si="25"/>
        <v>-17079.67</v>
      </c>
      <c r="J256" s="103" t="e">
        <f>#REF!-E256</f>
        <v>#REF!</v>
      </c>
      <c r="K256" s="97" t="e">
        <f>F256-#REF!</f>
        <v>#REF!</v>
      </c>
    </row>
    <row r="257" spans="1:11" ht="15.75">
      <c r="A257" s="105"/>
      <c r="B257" s="35" t="s">
        <v>234</v>
      </c>
      <c r="C257" s="20"/>
      <c r="D257" s="17" t="s">
        <v>235</v>
      </c>
      <c r="E257" s="36">
        <v>10300</v>
      </c>
      <c r="F257" s="23">
        <v>13932.34</v>
      </c>
      <c r="G257" s="23">
        <f t="shared" si="23"/>
        <v>135.26543689320388</v>
      </c>
      <c r="H257" s="23">
        <f t="shared" si="24"/>
        <v>35.26543689320388</v>
      </c>
      <c r="I257" s="23">
        <f t="shared" si="25"/>
        <v>-3632.34</v>
      </c>
      <c r="J257" s="103" t="e">
        <f>#REF!-E257</f>
        <v>#REF!</v>
      </c>
      <c r="K257" s="97" t="e">
        <f>F257-#REF!</f>
        <v>#REF!</v>
      </c>
    </row>
    <row r="258" spans="1:11" ht="15.75">
      <c r="A258" s="105"/>
      <c r="B258" s="35" t="s">
        <v>310</v>
      </c>
      <c r="C258" s="20"/>
      <c r="D258" s="17" t="s">
        <v>237</v>
      </c>
      <c r="E258" s="36">
        <v>16000</v>
      </c>
      <c r="F258" s="23">
        <v>19095.26</v>
      </c>
      <c r="G258" s="23">
        <f t="shared" si="23"/>
        <v>119.345375</v>
      </c>
      <c r="H258" s="23">
        <f t="shared" si="24"/>
        <v>19.345375000000004</v>
      </c>
      <c r="I258" s="23">
        <f t="shared" si="25"/>
        <v>-3095.2599999999984</v>
      </c>
      <c r="J258" s="103" t="e">
        <f>#REF!-E258</f>
        <v>#REF!</v>
      </c>
      <c r="K258" s="97" t="e">
        <f>F258-#REF!</f>
        <v>#REF!</v>
      </c>
    </row>
    <row r="259" spans="1:11" ht="15.75">
      <c r="A259" s="105"/>
      <c r="B259" s="35" t="s">
        <v>238</v>
      </c>
      <c r="C259" s="20"/>
      <c r="D259" s="17" t="s">
        <v>239</v>
      </c>
      <c r="E259" s="36">
        <v>2600</v>
      </c>
      <c r="F259" s="23">
        <v>2754.52</v>
      </c>
      <c r="G259" s="23">
        <f t="shared" si="23"/>
        <v>105.94307692307692</v>
      </c>
      <c r="H259" s="23">
        <f t="shared" si="24"/>
        <v>5.943076923076916</v>
      </c>
      <c r="I259" s="23">
        <f t="shared" si="25"/>
        <v>-154.51999999999998</v>
      </c>
      <c r="J259" s="103" t="e">
        <f>#REF!-E259</f>
        <v>#REF!</v>
      </c>
      <c r="K259" s="97" t="e">
        <f>F259-#REF!</f>
        <v>#REF!</v>
      </c>
    </row>
    <row r="260" spans="1:11" ht="15.75">
      <c r="A260" s="105"/>
      <c r="B260" s="35" t="s">
        <v>193</v>
      </c>
      <c r="C260" s="20"/>
      <c r="D260" s="17" t="s">
        <v>194</v>
      </c>
      <c r="E260" s="36">
        <v>5500</v>
      </c>
      <c r="F260" s="23">
        <v>608.12</v>
      </c>
      <c r="G260" s="23">
        <f t="shared" si="23"/>
        <v>11.056727272727272</v>
      </c>
      <c r="H260" s="23">
        <f t="shared" si="24"/>
        <v>-88.94327272727273</v>
      </c>
      <c r="I260" s="23">
        <f t="shared" si="25"/>
        <v>4891.88</v>
      </c>
      <c r="J260" s="103" t="e">
        <f>#REF!-E260</f>
        <v>#REF!</v>
      </c>
      <c r="K260" s="97" t="e">
        <f>F260-#REF!</f>
        <v>#REF!</v>
      </c>
    </row>
    <row r="261" spans="1:11" ht="15.75" hidden="1">
      <c r="A261" s="105"/>
      <c r="B261" s="35" t="s">
        <v>265</v>
      </c>
      <c r="C261" s="20"/>
      <c r="D261" s="17" t="s">
        <v>266</v>
      </c>
      <c r="E261" s="36">
        <v>0</v>
      </c>
      <c r="F261" s="23">
        <v>781.27</v>
      </c>
      <c r="G261" s="23" t="e">
        <f t="shared" si="23"/>
        <v>#DIV/0!</v>
      </c>
      <c r="H261" s="23" t="e">
        <f t="shared" si="24"/>
        <v>#DIV/0!</v>
      </c>
      <c r="I261" s="23">
        <f t="shared" si="25"/>
        <v>-781.27</v>
      </c>
      <c r="J261" s="103" t="e">
        <f>#REF!-E261</f>
        <v>#REF!</v>
      </c>
      <c r="K261" s="97" t="e">
        <f>F261-#REF!</f>
        <v>#REF!</v>
      </c>
    </row>
    <row r="262" spans="1:11" ht="15.75">
      <c r="A262" s="105"/>
      <c r="B262" s="35" t="s">
        <v>209</v>
      </c>
      <c r="C262" s="20"/>
      <c r="D262" s="17" t="s">
        <v>210</v>
      </c>
      <c r="E262" s="36">
        <v>3000</v>
      </c>
      <c r="F262" s="23">
        <v>540.48</v>
      </c>
      <c r="G262" s="23">
        <f t="shared" si="23"/>
        <v>18.016000000000002</v>
      </c>
      <c r="H262" s="23">
        <f t="shared" si="24"/>
        <v>-81.984</v>
      </c>
      <c r="I262" s="23">
        <f t="shared" si="25"/>
        <v>2459.52</v>
      </c>
      <c r="J262" s="103" t="e">
        <f>#REF!-E262</f>
        <v>#REF!</v>
      </c>
      <c r="K262" s="97" t="e">
        <f>F262-#REF!</f>
        <v>#REF!</v>
      </c>
    </row>
    <row r="263" spans="1:11" ht="47.25" hidden="1">
      <c r="A263" s="105"/>
      <c r="B263" s="35" t="s">
        <v>246</v>
      </c>
      <c r="C263" s="20"/>
      <c r="D263" s="17" t="s">
        <v>247</v>
      </c>
      <c r="E263" s="36">
        <v>0</v>
      </c>
      <c r="F263" s="23">
        <v>0</v>
      </c>
      <c r="G263" s="23" t="e">
        <f t="shared" si="23"/>
        <v>#DIV/0!</v>
      </c>
      <c r="H263" s="23" t="e">
        <f t="shared" si="24"/>
        <v>#DIV/0!</v>
      </c>
      <c r="I263" s="23">
        <f t="shared" si="25"/>
        <v>0</v>
      </c>
      <c r="J263" s="103" t="e">
        <f>#REF!-E263</f>
        <v>#REF!</v>
      </c>
      <c r="K263" s="97" t="e">
        <f>F263-#REF!</f>
        <v>#REF!</v>
      </c>
    </row>
    <row r="264" spans="1:11" ht="15.75" hidden="1">
      <c r="A264" s="105"/>
      <c r="B264" s="35" t="s">
        <v>260</v>
      </c>
      <c r="C264" s="20"/>
      <c r="D264" s="17" t="s">
        <v>249</v>
      </c>
      <c r="E264" s="36">
        <v>0</v>
      </c>
      <c r="F264" s="23">
        <v>0</v>
      </c>
      <c r="G264" s="23" t="e">
        <f t="shared" si="23"/>
        <v>#DIV/0!</v>
      </c>
      <c r="H264" s="23" t="e">
        <f t="shared" si="24"/>
        <v>#DIV/0!</v>
      </c>
      <c r="I264" s="23">
        <f t="shared" si="25"/>
        <v>0</v>
      </c>
      <c r="J264" s="103" t="e">
        <f>#REF!-E264</f>
        <v>#REF!</v>
      </c>
      <c r="K264" s="97" t="e">
        <f>F264-#REF!</f>
        <v>#REF!</v>
      </c>
    </row>
    <row r="265" spans="1:11" ht="31.5">
      <c r="A265" s="105"/>
      <c r="B265" s="35" t="s">
        <v>311</v>
      </c>
      <c r="C265" s="20"/>
      <c r="D265" s="17" t="s">
        <v>251</v>
      </c>
      <c r="E265" s="36">
        <v>7200</v>
      </c>
      <c r="F265" s="23">
        <v>8887.5</v>
      </c>
      <c r="G265" s="23">
        <f t="shared" si="23"/>
        <v>123.4375</v>
      </c>
      <c r="H265" s="23">
        <f t="shared" si="24"/>
        <v>23.4375</v>
      </c>
      <c r="I265" s="23">
        <f t="shared" si="25"/>
        <v>-1687.5</v>
      </c>
      <c r="J265" s="103" t="e">
        <f>#REF!-E265</f>
        <v>#REF!</v>
      </c>
      <c r="K265" s="97" t="e">
        <f>F265-#REF!</f>
        <v>#REF!</v>
      </c>
    </row>
    <row r="266" spans="1:11" ht="15.75">
      <c r="A266" s="105"/>
      <c r="B266" s="80" t="s">
        <v>130</v>
      </c>
      <c r="C266" s="20" t="s">
        <v>131</v>
      </c>
      <c r="D266" s="17"/>
      <c r="E266" s="31">
        <f>SUM(E268:E289)</f>
        <v>1486100</v>
      </c>
      <c r="F266" s="32">
        <f>SUM(F269:F289)</f>
        <v>567446.7099999998</v>
      </c>
      <c r="G266" s="32">
        <f t="shared" si="23"/>
        <v>38.183615503667305</v>
      </c>
      <c r="H266" s="23">
        <f t="shared" si="24"/>
        <v>-61.816384496332695</v>
      </c>
      <c r="I266" s="23">
        <f t="shared" si="25"/>
        <v>918653.2900000002</v>
      </c>
      <c r="J266" s="103" t="e">
        <f>#REF!-E266</f>
        <v>#REF!</v>
      </c>
      <c r="K266" s="97" t="e">
        <f>F266-#REF!</f>
        <v>#REF!</v>
      </c>
    </row>
    <row r="267" spans="1:11" ht="15.75" hidden="1">
      <c r="A267" s="105"/>
      <c r="B267" s="80"/>
      <c r="C267" s="20"/>
      <c r="D267" s="17"/>
      <c r="E267" s="31">
        <f>-E266</f>
        <v>-1486100</v>
      </c>
      <c r="F267" s="32">
        <f>-F266</f>
        <v>-567446.7099999998</v>
      </c>
      <c r="G267" s="32"/>
      <c r="H267" s="23"/>
      <c r="I267" s="23"/>
      <c r="J267" s="103" t="e">
        <f>#REF!-E267</f>
        <v>#REF!</v>
      </c>
      <c r="K267" s="97" t="e">
        <f>F267-#REF!</f>
        <v>#REF!</v>
      </c>
    </row>
    <row r="268" spans="1:10" ht="63">
      <c r="A268" s="105"/>
      <c r="B268" s="119" t="s">
        <v>228</v>
      </c>
      <c r="C268" s="20"/>
      <c r="D268" s="17" t="s">
        <v>229</v>
      </c>
      <c r="E268" s="36">
        <v>2200</v>
      </c>
      <c r="F268" s="32"/>
      <c r="G268" s="32"/>
      <c r="H268" s="23"/>
      <c r="I268" s="23"/>
      <c r="J268" s="103"/>
    </row>
    <row r="269" spans="1:11" ht="31.5">
      <c r="A269" s="105"/>
      <c r="B269" s="35" t="s">
        <v>312</v>
      </c>
      <c r="C269" s="20"/>
      <c r="D269" s="17" t="s">
        <v>231</v>
      </c>
      <c r="E269" s="36">
        <v>37500</v>
      </c>
      <c r="F269" s="23">
        <v>15854.3</v>
      </c>
      <c r="G269" s="23">
        <f aca="true" t="shared" si="26" ref="G269:G278">F269/E269*100</f>
        <v>42.27813333333333</v>
      </c>
      <c r="H269" s="23">
        <f aca="true" t="shared" si="27" ref="H269:H290">G269-100</f>
        <v>-57.72186666666667</v>
      </c>
      <c r="I269" s="23">
        <f aca="true" t="shared" si="28" ref="I269:I278">E269-F269</f>
        <v>21645.7</v>
      </c>
      <c r="J269" s="103" t="e">
        <f>#REF!-E269</f>
        <v>#REF!</v>
      </c>
      <c r="K269" s="97" t="e">
        <f>F269-#REF!</f>
        <v>#REF!</v>
      </c>
    </row>
    <row r="270" spans="1:11" ht="15.75">
      <c r="A270" s="105"/>
      <c r="B270" s="35" t="s">
        <v>232</v>
      </c>
      <c r="C270" s="20"/>
      <c r="D270" s="17" t="s">
        <v>233</v>
      </c>
      <c r="E270" s="36">
        <v>855000</v>
      </c>
      <c r="F270" s="23">
        <v>294462.43</v>
      </c>
      <c r="G270" s="23">
        <f t="shared" si="26"/>
        <v>34.440050292397665</v>
      </c>
      <c r="H270" s="23">
        <f t="shared" si="27"/>
        <v>-65.55994970760233</v>
      </c>
      <c r="I270" s="23">
        <f t="shared" si="28"/>
        <v>560537.5700000001</v>
      </c>
      <c r="J270" s="103" t="e">
        <f>#REF!-E270</f>
        <v>#REF!</v>
      </c>
      <c r="K270" s="97" t="e">
        <f>F270-#REF!</f>
        <v>#REF!</v>
      </c>
    </row>
    <row r="271" spans="1:11" ht="15.75">
      <c r="A271" s="105"/>
      <c r="B271" s="35" t="s">
        <v>234</v>
      </c>
      <c r="C271" s="20"/>
      <c r="D271" s="17" t="s">
        <v>235</v>
      </c>
      <c r="E271" s="36">
        <v>63000</v>
      </c>
      <c r="F271" s="23">
        <v>40138.69</v>
      </c>
      <c r="G271" s="23">
        <f t="shared" si="26"/>
        <v>63.712206349206355</v>
      </c>
      <c r="H271" s="23">
        <f t="shared" si="27"/>
        <v>-36.287793650793645</v>
      </c>
      <c r="I271" s="23">
        <f t="shared" si="28"/>
        <v>22861.309999999998</v>
      </c>
      <c r="J271" s="103" t="e">
        <f>#REF!-E271</f>
        <v>#REF!</v>
      </c>
      <c r="K271" s="97" t="e">
        <f>F271-#REF!</f>
        <v>#REF!</v>
      </c>
    </row>
    <row r="272" spans="1:11" ht="15.75">
      <c r="A272" s="105"/>
      <c r="B272" s="35" t="s">
        <v>236</v>
      </c>
      <c r="C272" s="20"/>
      <c r="D272" s="17" t="s">
        <v>237</v>
      </c>
      <c r="E272" s="36">
        <v>145000</v>
      </c>
      <c r="F272" s="23">
        <v>51716.76</v>
      </c>
      <c r="G272" s="23">
        <f t="shared" si="26"/>
        <v>35.666731034482765</v>
      </c>
      <c r="H272" s="23">
        <f t="shared" si="27"/>
        <v>-64.33326896551723</v>
      </c>
      <c r="I272" s="23">
        <f t="shared" si="28"/>
        <v>93283.23999999999</v>
      </c>
      <c r="J272" s="103" t="e">
        <f>#REF!-E272</f>
        <v>#REF!</v>
      </c>
      <c r="K272" s="97" t="e">
        <f>F272-#REF!</f>
        <v>#REF!</v>
      </c>
    </row>
    <row r="273" spans="1:11" ht="15.75">
      <c r="A273" s="105"/>
      <c r="B273" s="35" t="s">
        <v>238</v>
      </c>
      <c r="C273" s="20"/>
      <c r="D273" s="17" t="s">
        <v>239</v>
      </c>
      <c r="E273" s="36">
        <v>23000</v>
      </c>
      <c r="F273" s="23">
        <v>6948.18</v>
      </c>
      <c r="G273" s="23">
        <f t="shared" si="26"/>
        <v>30.209478260869567</v>
      </c>
      <c r="H273" s="23">
        <f t="shared" si="27"/>
        <v>-69.79052173913044</v>
      </c>
      <c r="I273" s="23">
        <f t="shared" si="28"/>
        <v>16051.82</v>
      </c>
      <c r="J273" s="103" t="e">
        <f>#REF!-E273</f>
        <v>#REF!</v>
      </c>
      <c r="K273" s="97" t="e">
        <f>F273-#REF!</f>
        <v>#REF!</v>
      </c>
    </row>
    <row r="274" spans="1:11" ht="15.75">
      <c r="A274" s="105"/>
      <c r="B274" s="35" t="s">
        <v>240</v>
      </c>
      <c r="C274" s="20"/>
      <c r="D274" s="17" t="s">
        <v>241</v>
      </c>
      <c r="E274" s="36">
        <v>3000</v>
      </c>
      <c r="F274" s="23">
        <v>2400</v>
      </c>
      <c r="G274" s="23">
        <f t="shared" si="26"/>
        <v>80</v>
      </c>
      <c r="H274" s="23">
        <f t="shared" si="27"/>
        <v>-20</v>
      </c>
      <c r="I274" s="23">
        <f t="shared" si="28"/>
        <v>600</v>
      </c>
      <c r="J274" s="103" t="e">
        <f>#REF!-E274</f>
        <v>#REF!</v>
      </c>
      <c r="K274" s="97" t="e">
        <f>F274-#REF!</f>
        <v>#REF!</v>
      </c>
    </row>
    <row r="275" spans="1:11" ht="15.75">
      <c r="A275" s="105"/>
      <c r="B275" s="35" t="s">
        <v>193</v>
      </c>
      <c r="C275" s="20"/>
      <c r="D275" s="17" t="s">
        <v>194</v>
      </c>
      <c r="E275" s="36">
        <v>107000</v>
      </c>
      <c r="F275" s="23">
        <v>38846.06</v>
      </c>
      <c r="G275" s="23">
        <f t="shared" si="26"/>
        <v>36.30472897196261</v>
      </c>
      <c r="H275" s="23">
        <f t="shared" si="27"/>
        <v>-63.69527102803739</v>
      </c>
      <c r="I275" s="23">
        <f t="shared" si="28"/>
        <v>68153.94</v>
      </c>
      <c r="J275" s="103" t="e">
        <f>#REF!-E275</f>
        <v>#REF!</v>
      </c>
      <c r="K275" s="97" t="e">
        <f>F275-#REF!</f>
        <v>#REF!</v>
      </c>
    </row>
    <row r="276" spans="1:11" ht="15.75">
      <c r="A276" s="105"/>
      <c r="B276" s="35" t="s">
        <v>313</v>
      </c>
      <c r="C276" s="20"/>
      <c r="D276" s="17" t="s">
        <v>314</v>
      </c>
      <c r="E276" s="36">
        <v>120000</v>
      </c>
      <c r="F276" s="23">
        <v>44036.15</v>
      </c>
      <c r="G276" s="23">
        <f t="shared" si="26"/>
        <v>36.69679166666667</v>
      </c>
      <c r="H276" s="23">
        <f t="shared" si="27"/>
        <v>-63.30320833333333</v>
      </c>
      <c r="I276" s="23">
        <f t="shared" si="28"/>
        <v>75963.85</v>
      </c>
      <c r="J276" s="103" t="e">
        <f>#REF!-E276</f>
        <v>#REF!</v>
      </c>
      <c r="K276" s="97" t="e">
        <f>F276-#REF!</f>
        <v>#REF!</v>
      </c>
    </row>
    <row r="277" spans="1:11" ht="31.5">
      <c r="A277" s="105"/>
      <c r="B277" s="35" t="s">
        <v>305</v>
      </c>
      <c r="C277" s="20"/>
      <c r="D277" s="17" t="s">
        <v>306</v>
      </c>
      <c r="E277" s="36">
        <v>8000</v>
      </c>
      <c r="F277" s="23">
        <v>4679.13</v>
      </c>
      <c r="G277" s="23">
        <f t="shared" si="26"/>
        <v>58.489124999999994</v>
      </c>
      <c r="H277" s="23">
        <f t="shared" si="27"/>
        <v>-41.510875000000006</v>
      </c>
      <c r="I277" s="23">
        <f t="shared" si="28"/>
        <v>3320.87</v>
      </c>
      <c r="J277" s="103" t="e">
        <f>#REF!-E277</f>
        <v>#REF!</v>
      </c>
      <c r="K277" s="97" t="e">
        <f>F277-#REF!</f>
        <v>#REF!</v>
      </c>
    </row>
    <row r="278" spans="1:11" ht="15.75">
      <c r="A278" s="105"/>
      <c r="B278" s="35" t="s">
        <v>265</v>
      </c>
      <c r="C278" s="20"/>
      <c r="D278" s="17" t="s">
        <v>266</v>
      </c>
      <c r="E278" s="36">
        <v>24000</v>
      </c>
      <c r="F278" s="23">
        <v>11373.17</v>
      </c>
      <c r="G278" s="23">
        <f t="shared" si="26"/>
        <v>47.38820833333333</v>
      </c>
      <c r="H278" s="23">
        <f t="shared" si="27"/>
        <v>-52.61179166666667</v>
      </c>
      <c r="I278" s="23">
        <f t="shared" si="28"/>
        <v>12626.83</v>
      </c>
      <c r="J278" s="103" t="e">
        <f>#REF!-E278</f>
        <v>#REF!</v>
      </c>
      <c r="K278" s="97" t="e">
        <f>F278-#REF!</f>
        <v>#REF!</v>
      </c>
    </row>
    <row r="279" spans="1:10" ht="15.75" hidden="1">
      <c r="A279" s="105"/>
      <c r="B279" s="35" t="s">
        <v>207</v>
      </c>
      <c r="C279" s="20"/>
      <c r="D279" s="17" t="s">
        <v>208</v>
      </c>
      <c r="E279" s="36">
        <v>0</v>
      </c>
      <c r="F279" s="23"/>
      <c r="G279" s="23"/>
      <c r="H279" s="23"/>
      <c r="I279" s="23"/>
      <c r="J279" s="103" t="e">
        <f>#REF!-E279</f>
        <v>#REF!</v>
      </c>
    </row>
    <row r="280" spans="1:11" ht="15.75">
      <c r="A280" s="105"/>
      <c r="B280" s="35" t="s">
        <v>242</v>
      </c>
      <c r="C280" s="20"/>
      <c r="D280" s="17" t="s">
        <v>243</v>
      </c>
      <c r="E280" s="36">
        <v>3000</v>
      </c>
      <c r="F280" s="23">
        <v>1425</v>
      </c>
      <c r="G280" s="23">
        <f aca="true" t="shared" si="29" ref="G280:G290">F280/E280*100</f>
        <v>47.5</v>
      </c>
      <c r="H280" s="23">
        <f t="shared" si="27"/>
        <v>-52.5</v>
      </c>
      <c r="I280" s="23">
        <f aca="true" t="shared" si="30" ref="I280:I290">E280-F280</f>
        <v>1575</v>
      </c>
      <c r="J280" s="103" t="e">
        <f>#REF!-E280</f>
        <v>#REF!</v>
      </c>
      <c r="K280" s="97" t="e">
        <f>F280-#REF!</f>
        <v>#REF!</v>
      </c>
    </row>
    <row r="281" spans="1:11" ht="15.75">
      <c r="A281" s="105"/>
      <c r="B281" s="35" t="s">
        <v>209</v>
      </c>
      <c r="C281" s="20"/>
      <c r="D281" s="17" t="s">
        <v>210</v>
      </c>
      <c r="E281" s="36">
        <v>30000</v>
      </c>
      <c r="F281" s="23">
        <v>16852.5</v>
      </c>
      <c r="G281" s="23">
        <f t="shared" si="29"/>
        <v>56.175</v>
      </c>
      <c r="H281" s="23">
        <f t="shared" si="27"/>
        <v>-43.825</v>
      </c>
      <c r="I281" s="23">
        <f t="shared" si="30"/>
        <v>13147.5</v>
      </c>
      <c r="J281" s="103" t="e">
        <f>#REF!-E281</f>
        <v>#REF!</v>
      </c>
      <c r="K281" s="97" t="e">
        <f>F281-#REF!</f>
        <v>#REF!</v>
      </c>
    </row>
    <row r="282" spans="1:11" ht="15.75">
      <c r="A282" s="105"/>
      <c r="B282" s="35" t="s">
        <v>267</v>
      </c>
      <c r="C282" s="20"/>
      <c r="D282" s="17" t="s">
        <v>268</v>
      </c>
      <c r="E282" s="36">
        <v>1600</v>
      </c>
      <c r="F282" s="23">
        <v>190.46</v>
      </c>
      <c r="G282" s="23">
        <f t="shared" si="29"/>
        <v>11.90375</v>
      </c>
      <c r="H282" s="23">
        <f t="shared" si="27"/>
        <v>-88.09625</v>
      </c>
      <c r="I282" s="23">
        <f t="shared" si="30"/>
        <v>1409.54</v>
      </c>
      <c r="J282" s="103" t="e">
        <f>#REF!-E282</f>
        <v>#REF!</v>
      </c>
      <c r="K282" s="97" t="e">
        <f>F282-#REF!</f>
        <v>#REF!</v>
      </c>
    </row>
    <row r="283" spans="1:11" ht="47.25">
      <c r="A283" s="105"/>
      <c r="B283" s="35" t="s">
        <v>244</v>
      </c>
      <c r="C283" s="20"/>
      <c r="D283" s="17" t="s">
        <v>245</v>
      </c>
      <c r="E283" s="36">
        <v>1000</v>
      </c>
      <c r="F283" s="23">
        <v>425.24</v>
      </c>
      <c r="G283" s="23">
        <f t="shared" si="29"/>
        <v>42.524</v>
      </c>
      <c r="H283" s="23">
        <f t="shared" si="27"/>
        <v>-57.476</v>
      </c>
      <c r="I283" s="23">
        <f t="shared" si="30"/>
        <v>574.76</v>
      </c>
      <c r="J283" s="103" t="e">
        <f>#REF!-E283</f>
        <v>#REF!</v>
      </c>
      <c r="K283" s="97" t="e">
        <f>F283-#REF!</f>
        <v>#REF!</v>
      </c>
    </row>
    <row r="284" spans="1:11" ht="47.25">
      <c r="A284" s="105"/>
      <c r="B284" s="35" t="s">
        <v>246</v>
      </c>
      <c r="C284" s="20"/>
      <c r="D284" s="17" t="s">
        <v>247</v>
      </c>
      <c r="E284" s="36">
        <v>1800</v>
      </c>
      <c r="F284" s="23">
        <v>752.45</v>
      </c>
      <c r="G284" s="23">
        <f t="shared" si="29"/>
        <v>41.80277777777778</v>
      </c>
      <c r="H284" s="23">
        <f t="shared" si="27"/>
        <v>-58.19722222222222</v>
      </c>
      <c r="I284" s="23">
        <f t="shared" si="30"/>
        <v>1047.55</v>
      </c>
      <c r="J284" s="103" t="e">
        <f>#REF!-E284</f>
        <v>#REF!</v>
      </c>
      <c r="K284" s="97" t="e">
        <f>F284-#REF!</f>
        <v>#REF!</v>
      </c>
    </row>
    <row r="285" spans="1:11" s="112" customFormat="1" ht="15.75">
      <c r="A285" s="105"/>
      <c r="B285" s="35" t="s">
        <v>260</v>
      </c>
      <c r="C285" s="20"/>
      <c r="D285" s="17" t="s">
        <v>249</v>
      </c>
      <c r="E285" s="36">
        <v>2000</v>
      </c>
      <c r="F285" s="23">
        <v>1054.36</v>
      </c>
      <c r="G285" s="23">
        <f t="shared" si="29"/>
        <v>52.717999999999996</v>
      </c>
      <c r="H285" s="23">
        <f t="shared" si="27"/>
        <v>-47.282000000000004</v>
      </c>
      <c r="I285" s="23">
        <f t="shared" si="30"/>
        <v>945.6400000000001</v>
      </c>
      <c r="J285" s="103" t="e">
        <f>#REF!-E285</f>
        <v>#REF!</v>
      </c>
      <c r="K285" s="97" t="e">
        <f>F285-#REF!</f>
        <v>#REF!</v>
      </c>
    </row>
    <row r="286" spans="1:11" ht="31.5">
      <c r="A286" s="105"/>
      <c r="B286" s="70" t="s">
        <v>250</v>
      </c>
      <c r="C286" s="62"/>
      <c r="D286" s="63" t="s">
        <v>251</v>
      </c>
      <c r="E286" s="71">
        <v>55000</v>
      </c>
      <c r="F286" s="66">
        <v>33330</v>
      </c>
      <c r="G286" s="66">
        <f t="shared" si="29"/>
        <v>60.6</v>
      </c>
      <c r="H286" s="66">
        <f t="shared" si="27"/>
        <v>-39.4</v>
      </c>
      <c r="I286" s="23">
        <f t="shared" si="30"/>
        <v>21670</v>
      </c>
      <c r="J286" s="103" t="e">
        <f>#REF!-E286</f>
        <v>#REF!</v>
      </c>
      <c r="K286" s="97" t="e">
        <f>F286-#REF!</f>
        <v>#REF!</v>
      </c>
    </row>
    <row r="287" spans="1:11" ht="31.5">
      <c r="A287" s="105"/>
      <c r="B287" s="35" t="s">
        <v>307</v>
      </c>
      <c r="C287" s="20"/>
      <c r="D287" s="17" t="s">
        <v>253</v>
      </c>
      <c r="E287" s="36">
        <v>1000</v>
      </c>
      <c r="F287" s="23">
        <v>320</v>
      </c>
      <c r="G287" s="23">
        <f t="shared" si="29"/>
        <v>32</v>
      </c>
      <c r="H287" s="23">
        <f t="shared" si="27"/>
        <v>-68</v>
      </c>
      <c r="I287" s="23">
        <f t="shared" si="30"/>
        <v>680</v>
      </c>
      <c r="J287" s="103" t="e">
        <f>#REF!-E287</f>
        <v>#REF!</v>
      </c>
      <c r="K287" s="97" t="e">
        <f>F287-#REF!</f>
        <v>#REF!</v>
      </c>
    </row>
    <row r="288" spans="1:11" ht="47.25">
      <c r="A288" s="105"/>
      <c r="B288" s="35" t="s">
        <v>197</v>
      </c>
      <c r="C288" s="20"/>
      <c r="D288" s="17" t="s">
        <v>198</v>
      </c>
      <c r="E288" s="36">
        <v>1000</v>
      </c>
      <c r="F288" s="23">
        <v>269.62</v>
      </c>
      <c r="G288" s="23">
        <f t="shared" si="29"/>
        <v>26.962000000000003</v>
      </c>
      <c r="H288" s="23">
        <f t="shared" si="27"/>
        <v>-73.038</v>
      </c>
      <c r="I288" s="23">
        <f t="shared" si="30"/>
        <v>730.38</v>
      </c>
      <c r="J288" s="103" t="e">
        <f>#REF!-E288</f>
        <v>#REF!</v>
      </c>
      <c r="K288" s="97" t="e">
        <f>F288-#REF!</f>
        <v>#REF!</v>
      </c>
    </row>
    <row r="289" spans="1:11" ht="31.5">
      <c r="A289" s="105"/>
      <c r="B289" s="35" t="s">
        <v>199</v>
      </c>
      <c r="C289" s="20"/>
      <c r="D289" s="17" t="s">
        <v>200</v>
      </c>
      <c r="E289" s="36">
        <v>2000</v>
      </c>
      <c r="F289" s="23">
        <v>2372.21</v>
      </c>
      <c r="G289" s="23">
        <f t="shared" si="29"/>
        <v>118.6105</v>
      </c>
      <c r="H289" s="23">
        <f t="shared" si="27"/>
        <v>18.610500000000002</v>
      </c>
      <c r="I289" s="23">
        <f t="shared" si="30"/>
        <v>-372.21000000000004</v>
      </c>
      <c r="J289" s="103" t="e">
        <f>#REF!-E289</f>
        <v>#REF!</v>
      </c>
      <c r="K289" s="97" t="e">
        <f>F289-#REF!</f>
        <v>#REF!</v>
      </c>
    </row>
    <row r="290" spans="1:11" ht="15.75">
      <c r="A290" s="105"/>
      <c r="B290" s="80" t="s">
        <v>132</v>
      </c>
      <c r="C290" s="20" t="s">
        <v>133</v>
      </c>
      <c r="D290" s="17"/>
      <c r="E290" s="31">
        <f>SUM(E292:E312)</f>
        <v>2644600</v>
      </c>
      <c r="F290" s="32">
        <f>SUM(F292:F312)</f>
        <v>1211810.0499999998</v>
      </c>
      <c r="G290" s="32">
        <f t="shared" si="29"/>
        <v>45.82205437495273</v>
      </c>
      <c r="H290" s="23">
        <f t="shared" si="27"/>
        <v>-54.17794562504727</v>
      </c>
      <c r="I290" s="23">
        <f t="shared" si="30"/>
        <v>1432789.9500000002</v>
      </c>
      <c r="J290" s="103" t="e">
        <f>#REF!-E290</f>
        <v>#REF!</v>
      </c>
      <c r="K290" s="97" t="e">
        <f>F290-#REF!</f>
        <v>#REF!</v>
      </c>
    </row>
    <row r="291" spans="1:11" ht="15.75" hidden="1">
      <c r="A291" s="105"/>
      <c r="B291" s="80"/>
      <c r="C291" s="20"/>
      <c r="D291" s="17"/>
      <c r="E291" s="31">
        <f>-E290</f>
        <v>-2644600</v>
      </c>
      <c r="F291" s="32">
        <f>-F290</f>
        <v>-1211810.0499999998</v>
      </c>
      <c r="G291" s="32"/>
      <c r="H291" s="23"/>
      <c r="I291" s="23"/>
      <c r="J291" s="103" t="e">
        <f>#REF!-E291</f>
        <v>#REF!</v>
      </c>
      <c r="K291" s="97" t="e">
        <f>F291-#REF!</f>
        <v>#REF!</v>
      </c>
    </row>
    <row r="292" spans="1:11" ht="31.5">
      <c r="A292" s="105"/>
      <c r="B292" s="35" t="s">
        <v>230</v>
      </c>
      <c r="C292" s="20"/>
      <c r="D292" s="17" t="s">
        <v>231</v>
      </c>
      <c r="E292" s="36">
        <v>130000</v>
      </c>
      <c r="F292" s="23">
        <v>55129.4</v>
      </c>
      <c r="G292" s="23">
        <f aca="true" t="shared" si="31" ref="G292:G315">F292/E292*100</f>
        <v>42.40723076923077</v>
      </c>
      <c r="H292" s="23">
        <f aca="true" t="shared" si="32" ref="H292:H315">G292-100</f>
        <v>-57.59276923076923</v>
      </c>
      <c r="I292" s="23">
        <f aca="true" t="shared" si="33" ref="I292:I315">E292-F292</f>
        <v>74870.6</v>
      </c>
      <c r="J292" s="103" t="e">
        <f>#REF!-E292</f>
        <v>#REF!</v>
      </c>
      <c r="K292" s="97" t="e">
        <f>F292-#REF!</f>
        <v>#REF!</v>
      </c>
    </row>
    <row r="293" spans="1:11" ht="15.75">
      <c r="A293" s="105"/>
      <c r="B293" s="35" t="s">
        <v>232</v>
      </c>
      <c r="C293" s="20"/>
      <c r="D293" s="17" t="s">
        <v>233</v>
      </c>
      <c r="E293" s="36">
        <v>1690000</v>
      </c>
      <c r="F293" s="23">
        <v>709776.95</v>
      </c>
      <c r="G293" s="23">
        <f t="shared" si="31"/>
        <v>41.99863609467455</v>
      </c>
      <c r="H293" s="23">
        <f t="shared" si="32"/>
        <v>-58.00136390532545</v>
      </c>
      <c r="I293" s="23">
        <f t="shared" si="33"/>
        <v>980223.05</v>
      </c>
      <c r="J293" s="103" t="e">
        <f>#REF!-E293</f>
        <v>#REF!</v>
      </c>
      <c r="K293" s="97" t="e">
        <f>F293-#REF!</f>
        <v>#REF!</v>
      </c>
    </row>
    <row r="294" spans="1:11" ht="15.75">
      <c r="A294" s="105"/>
      <c r="B294" s="35" t="s">
        <v>234</v>
      </c>
      <c r="C294" s="20"/>
      <c r="D294" s="17" t="s">
        <v>235</v>
      </c>
      <c r="E294" s="36">
        <v>132000</v>
      </c>
      <c r="F294" s="23">
        <v>107133.05</v>
      </c>
      <c r="G294" s="23">
        <f t="shared" si="31"/>
        <v>81.16140151515152</v>
      </c>
      <c r="H294" s="23">
        <f t="shared" si="32"/>
        <v>-18.838598484848475</v>
      </c>
      <c r="I294" s="23">
        <f t="shared" si="33"/>
        <v>24866.949999999997</v>
      </c>
      <c r="J294" s="103" t="e">
        <f>#REF!-E294</f>
        <v>#REF!</v>
      </c>
      <c r="K294" s="97" t="e">
        <f>F294-#REF!</f>
        <v>#REF!</v>
      </c>
    </row>
    <row r="295" spans="1:11" ht="15.75">
      <c r="A295" s="105"/>
      <c r="B295" s="35" t="s">
        <v>236</v>
      </c>
      <c r="C295" s="20"/>
      <c r="D295" s="17" t="s">
        <v>237</v>
      </c>
      <c r="E295" s="36">
        <v>290500</v>
      </c>
      <c r="F295" s="23">
        <v>132987.66</v>
      </c>
      <c r="G295" s="23">
        <f t="shared" si="31"/>
        <v>45.77888468158348</v>
      </c>
      <c r="H295" s="23">
        <f t="shared" si="32"/>
        <v>-54.22111531841652</v>
      </c>
      <c r="I295" s="23">
        <f t="shared" si="33"/>
        <v>157512.34</v>
      </c>
      <c r="J295" s="103" t="e">
        <f>#REF!-E295</f>
        <v>#REF!</v>
      </c>
      <c r="K295" s="97" t="e">
        <f>F295-#REF!</f>
        <v>#REF!</v>
      </c>
    </row>
    <row r="296" spans="1:11" ht="15.75">
      <c r="A296" s="105"/>
      <c r="B296" s="35" t="s">
        <v>238</v>
      </c>
      <c r="C296" s="20"/>
      <c r="D296" s="17" t="s">
        <v>239</v>
      </c>
      <c r="E296" s="36">
        <v>46500</v>
      </c>
      <c r="F296" s="23">
        <v>20693.53</v>
      </c>
      <c r="G296" s="23">
        <f t="shared" si="31"/>
        <v>44.502215053763436</v>
      </c>
      <c r="H296" s="23">
        <f t="shared" si="32"/>
        <v>-55.497784946236564</v>
      </c>
      <c r="I296" s="23">
        <f t="shared" si="33"/>
        <v>25806.47</v>
      </c>
      <c r="J296" s="103" t="e">
        <f>#REF!-E296</f>
        <v>#REF!</v>
      </c>
      <c r="K296" s="97" t="e">
        <f>F296-#REF!</f>
        <v>#REF!</v>
      </c>
    </row>
    <row r="297" spans="1:11" ht="15.75">
      <c r="A297" s="105"/>
      <c r="B297" s="35" t="s">
        <v>240</v>
      </c>
      <c r="C297" s="20"/>
      <c r="D297" s="17" t="s">
        <v>241</v>
      </c>
      <c r="E297" s="36">
        <v>7000</v>
      </c>
      <c r="F297" s="23">
        <v>515</v>
      </c>
      <c r="G297" s="23">
        <f t="shared" si="31"/>
        <v>7.357142857142857</v>
      </c>
      <c r="H297" s="23">
        <f t="shared" si="32"/>
        <v>-92.64285714285714</v>
      </c>
      <c r="I297" s="23">
        <f t="shared" si="33"/>
        <v>6485</v>
      </c>
      <c r="J297" s="103" t="e">
        <f>#REF!-E297</f>
        <v>#REF!</v>
      </c>
      <c r="K297" s="97" t="e">
        <f>F297-#REF!</f>
        <v>#REF!</v>
      </c>
    </row>
    <row r="298" spans="1:11" ht="15.75">
      <c r="A298" s="105"/>
      <c r="B298" s="35" t="s">
        <v>193</v>
      </c>
      <c r="C298" s="20"/>
      <c r="D298" s="17" t="s">
        <v>194</v>
      </c>
      <c r="E298" s="36">
        <v>27600</v>
      </c>
      <c r="F298" s="23">
        <v>27769.21</v>
      </c>
      <c r="G298" s="23">
        <f t="shared" si="31"/>
        <v>100.61307971014493</v>
      </c>
      <c r="H298" s="23">
        <f t="shared" si="32"/>
        <v>0.6130797101449303</v>
      </c>
      <c r="I298" s="23">
        <f t="shared" si="33"/>
        <v>-169.20999999999913</v>
      </c>
      <c r="J298" s="103" t="e">
        <f>#REF!-E298</f>
        <v>#REF!</v>
      </c>
      <c r="K298" s="97" t="e">
        <f>F298-#REF!</f>
        <v>#REF!</v>
      </c>
    </row>
    <row r="299" spans="1:11" ht="31.5">
      <c r="A299" s="105"/>
      <c r="B299" s="35" t="s">
        <v>305</v>
      </c>
      <c r="C299" s="20"/>
      <c r="D299" s="17" t="s">
        <v>306</v>
      </c>
      <c r="E299" s="36">
        <v>10000</v>
      </c>
      <c r="F299" s="23">
        <v>5069.11</v>
      </c>
      <c r="G299" s="23">
        <f t="shared" si="31"/>
        <v>50.6911</v>
      </c>
      <c r="H299" s="23">
        <f t="shared" si="32"/>
        <v>-49.3089</v>
      </c>
      <c r="I299" s="23">
        <f t="shared" si="33"/>
        <v>4930.89</v>
      </c>
      <c r="J299" s="103" t="e">
        <f>#REF!-E299</f>
        <v>#REF!</v>
      </c>
      <c r="K299" s="97" t="e">
        <f>F299-#REF!</f>
        <v>#REF!</v>
      </c>
    </row>
    <row r="300" spans="1:11" ht="15.75">
      <c r="A300" s="105"/>
      <c r="B300" s="35" t="s">
        <v>265</v>
      </c>
      <c r="C300" s="20"/>
      <c r="D300" s="17" t="s">
        <v>266</v>
      </c>
      <c r="E300" s="36">
        <v>78000</v>
      </c>
      <c r="F300" s="23">
        <v>49676.7</v>
      </c>
      <c r="G300" s="23">
        <f t="shared" si="31"/>
        <v>63.68807692307692</v>
      </c>
      <c r="H300" s="23">
        <f t="shared" si="32"/>
        <v>-36.31192307692308</v>
      </c>
      <c r="I300" s="23">
        <f t="shared" si="33"/>
        <v>28323.300000000003</v>
      </c>
      <c r="J300" s="103" t="e">
        <f>#REF!-E300</f>
        <v>#REF!</v>
      </c>
      <c r="K300" s="97" t="e">
        <f>F300-#REF!</f>
        <v>#REF!</v>
      </c>
    </row>
    <row r="301" spans="1:11" ht="15.75">
      <c r="A301" s="105"/>
      <c r="B301" s="35" t="s">
        <v>207</v>
      </c>
      <c r="C301" s="20"/>
      <c r="D301" s="17" t="s">
        <v>208</v>
      </c>
      <c r="E301" s="36">
        <v>54000</v>
      </c>
      <c r="F301" s="23">
        <v>0</v>
      </c>
      <c r="G301" s="23">
        <f t="shared" si="31"/>
        <v>0</v>
      </c>
      <c r="H301" s="23">
        <f t="shared" si="32"/>
        <v>-100</v>
      </c>
      <c r="I301" s="23">
        <f t="shared" si="33"/>
        <v>54000</v>
      </c>
      <c r="J301" s="103" t="e">
        <f>#REF!-E301</f>
        <v>#REF!</v>
      </c>
      <c r="K301" s="97" t="e">
        <f>F301-#REF!</f>
        <v>#REF!</v>
      </c>
    </row>
    <row r="302" spans="1:11" ht="15.75">
      <c r="A302" s="105"/>
      <c r="B302" s="35" t="s">
        <v>242</v>
      </c>
      <c r="C302" s="20"/>
      <c r="D302" s="17" t="s">
        <v>243</v>
      </c>
      <c r="E302" s="36">
        <v>3000</v>
      </c>
      <c r="F302" s="23">
        <v>2970</v>
      </c>
      <c r="G302" s="23">
        <f t="shared" si="31"/>
        <v>99</v>
      </c>
      <c r="H302" s="23">
        <f t="shared" si="32"/>
        <v>-1</v>
      </c>
      <c r="I302" s="23">
        <f t="shared" si="33"/>
        <v>30</v>
      </c>
      <c r="J302" s="103" t="e">
        <f>#REF!-E302</f>
        <v>#REF!</v>
      </c>
      <c r="K302" s="97" t="e">
        <f>F302-#REF!</f>
        <v>#REF!</v>
      </c>
    </row>
    <row r="303" spans="1:11" ht="15.75">
      <c r="A303" s="105"/>
      <c r="B303" s="35" t="s">
        <v>209</v>
      </c>
      <c r="C303" s="20"/>
      <c r="D303" s="17" t="s">
        <v>210</v>
      </c>
      <c r="E303" s="36">
        <v>54000</v>
      </c>
      <c r="F303" s="23">
        <v>23958.89</v>
      </c>
      <c r="G303" s="23">
        <f t="shared" si="31"/>
        <v>44.368314814814816</v>
      </c>
      <c r="H303" s="23">
        <f t="shared" si="32"/>
        <v>-55.631685185185184</v>
      </c>
      <c r="I303" s="23">
        <f t="shared" si="33"/>
        <v>30041.11</v>
      </c>
      <c r="J303" s="103" t="e">
        <f>#REF!-E303</f>
        <v>#REF!</v>
      </c>
      <c r="K303" s="97" t="e">
        <f>F303-#REF!</f>
        <v>#REF!</v>
      </c>
    </row>
    <row r="304" spans="1:11" ht="15.75">
      <c r="A304" s="105"/>
      <c r="B304" s="35" t="s">
        <v>267</v>
      </c>
      <c r="C304" s="20"/>
      <c r="D304" s="17" t="s">
        <v>268</v>
      </c>
      <c r="E304" s="36">
        <v>1000</v>
      </c>
      <c r="F304" s="23">
        <v>14.64</v>
      </c>
      <c r="G304" s="23">
        <f t="shared" si="31"/>
        <v>1.464</v>
      </c>
      <c r="H304" s="23">
        <f t="shared" si="32"/>
        <v>-98.536</v>
      </c>
      <c r="I304" s="23">
        <f t="shared" si="33"/>
        <v>985.36</v>
      </c>
      <c r="J304" s="103" t="e">
        <f>#REF!-E304</f>
        <v>#REF!</v>
      </c>
      <c r="K304" s="97" t="e">
        <f>F304-#REF!</f>
        <v>#REF!</v>
      </c>
    </row>
    <row r="305" spans="1:11" ht="47.25">
      <c r="A305" s="105"/>
      <c r="B305" s="35" t="s">
        <v>244</v>
      </c>
      <c r="C305" s="20"/>
      <c r="D305" s="17" t="s">
        <v>245</v>
      </c>
      <c r="E305" s="36">
        <v>3000</v>
      </c>
      <c r="F305" s="23">
        <v>965.5</v>
      </c>
      <c r="G305" s="23">
        <f t="shared" si="31"/>
        <v>32.18333333333334</v>
      </c>
      <c r="H305" s="23">
        <f t="shared" si="32"/>
        <v>-67.81666666666666</v>
      </c>
      <c r="I305" s="23">
        <f t="shared" si="33"/>
        <v>2034.5</v>
      </c>
      <c r="J305" s="103" t="e">
        <f>#REF!-E305</f>
        <v>#REF!</v>
      </c>
      <c r="K305" s="97" t="e">
        <f>F305-#REF!</f>
        <v>#REF!</v>
      </c>
    </row>
    <row r="306" spans="1:11" ht="47.25">
      <c r="A306" s="105"/>
      <c r="B306" s="35" t="s">
        <v>246</v>
      </c>
      <c r="C306" s="20"/>
      <c r="D306" s="17" t="s">
        <v>247</v>
      </c>
      <c r="E306" s="36">
        <v>5000</v>
      </c>
      <c r="F306" s="23">
        <v>2276.89</v>
      </c>
      <c r="G306" s="23">
        <f t="shared" si="31"/>
        <v>45.5378</v>
      </c>
      <c r="H306" s="23">
        <f t="shared" si="32"/>
        <v>-54.4622</v>
      </c>
      <c r="I306" s="23">
        <f t="shared" si="33"/>
        <v>2723.11</v>
      </c>
      <c r="J306" s="103" t="e">
        <f>#REF!-E306</f>
        <v>#REF!</v>
      </c>
      <c r="K306" s="97" t="e">
        <f>F306-#REF!</f>
        <v>#REF!</v>
      </c>
    </row>
    <row r="307" spans="1:11" ht="15.75">
      <c r="A307" s="105"/>
      <c r="B307" s="35" t="s">
        <v>260</v>
      </c>
      <c r="C307" s="20"/>
      <c r="D307" s="17" t="s">
        <v>249</v>
      </c>
      <c r="E307" s="36">
        <v>4000</v>
      </c>
      <c r="F307" s="23">
        <v>3738.01</v>
      </c>
      <c r="G307" s="23">
        <f t="shared" si="31"/>
        <v>93.45025</v>
      </c>
      <c r="H307" s="23">
        <f t="shared" si="32"/>
        <v>-6.549750000000003</v>
      </c>
      <c r="I307" s="23">
        <f t="shared" si="33"/>
        <v>261.9899999999998</v>
      </c>
      <c r="J307" s="103" t="e">
        <f>#REF!-E307</f>
        <v>#REF!</v>
      </c>
      <c r="K307" s="97" t="e">
        <f>F307-#REF!</f>
        <v>#REF!</v>
      </c>
    </row>
    <row r="308" spans="1:11" ht="31.5">
      <c r="A308" s="105"/>
      <c r="B308" s="35" t="s">
        <v>250</v>
      </c>
      <c r="C308" s="20"/>
      <c r="D308" s="17" t="s">
        <v>251</v>
      </c>
      <c r="E308" s="36">
        <v>104000</v>
      </c>
      <c r="F308" s="23">
        <v>66892.5</v>
      </c>
      <c r="G308" s="23">
        <f t="shared" si="31"/>
        <v>64.31971153846155</v>
      </c>
      <c r="H308" s="23">
        <f t="shared" si="32"/>
        <v>-35.68028846153845</v>
      </c>
      <c r="I308" s="23">
        <f t="shared" si="33"/>
        <v>37107.5</v>
      </c>
      <c r="J308" s="103" t="e">
        <f>#REF!-E308</f>
        <v>#REF!</v>
      </c>
      <c r="K308" s="97" t="e">
        <f>F308-#REF!</f>
        <v>#REF!</v>
      </c>
    </row>
    <row r="309" spans="1:11" ht="31.5">
      <c r="A309" s="105"/>
      <c r="B309" s="35" t="s">
        <v>307</v>
      </c>
      <c r="C309" s="20"/>
      <c r="D309" s="17" t="s">
        <v>253</v>
      </c>
      <c r="E309" s="36">
        <v>2000</v>
      </c>
      <c r="F309" s="23">
        <v>0</v>
      </c>
      <c r="G309" s="23">
        <f t="shared" si="31"/>
        <v>0</v>
      </c>
      <c r="H309" s="23">
        <f t="shared" si="32"/>
        <v>-100</v>
      </c>
      <c r="I309" s="23">
        <f t="shared" si="33"/>
        <v>2000</v>
      </c>
      <c r="J309" s="103" t="e">
        <f>#REF!-E309</f>
        <v>#REF!</v>
      </c>
      <c r="K309" s="97" t="e">
        <f>F309-#REF!</f>
        <v>#REF!</v>
      </c>
    </row>
    <row r="310" spans="1:11" ht="47.25">
      <c r="A310" s="105"/>
      <c r="B310" s="35" t="s">
        <v>197</v>
      </c>
      <c r="C310" s="20"/>
      <c r="D310" s="17" t="s">
        <v>198</v>
      </c>
      <c r="E310" s="36">
        <v>1000</v>
      </c>
      <c r="F310" s="23">
        <v>1091.56</v>
      </c>
      <c r="G310" s="23">
        <f t="shared" si="31"/>
        <v>109.15599999999999</v>
      </c>
      <c r="H310" s="23">
        <f t="shared" si="32"/>
        <v>9.155999999999992</v>
      </c>
      <c r="I310" s="23">
        <f t="shared" si="33"/>
        <v>-91.55999999999995</v>
      </c>
      <c r="J310" s="103" t="e">
        <f>#REF!-E310</f>
        <v>#REF!</v>
      </c>
      <c r="K310" s="97" t="e">
        <f>F310-#REF!</f>
        <v>#REF!</v>
      </c>
    </row>
    <row r="311" spans="1:11" ht="31.5">
      <c r="A311" s="105"/>
      <c r="B311" s="35" t="s">
        <v>199</v>
      </c>
      <c r="C311" s="20"/>
      <c r="D311" s="17" t="s">
        <v>200</v>
      </c>
      <c r="E311" s="36">
        <v>2000</v>
      </c>
      <c r="F311" s="23">
        <v>1151.45</v>
      </c>
      <c r="G311" s="23">
        <f t="shared" si="31"/>
        <v>57.572500000000005</v>
      </c>
      <c r="H311" s="23">
        <f t="shared" si="32"/>
        <v>-42.427499999999995</v>
      </c>
      <c r="I311" s="23">
        <f t="shared" si="33"/>
        <v>848.55</v>
      </c>
      <c r="J311" s="103" t="e">
        <f>#REF!-E311</f>
        <v>#REF!</v>
      </c>
      <c r="K311" s="97" t="e">
        <f>F311-#REF!</f>
        <v>#REF!</v>
      </c>
    </row>
    <row r="312" spans="1:11" ht="31.5" hidden="1">
      <c r="A312" s="105"/>
      <c r="B312" s="35" t="s">
        <v>211</v>
      </c>
      <c r="C312" s="20"/>
      <c r="D312" s="17" t="s">
        <v>212</v>
      </c>
      <c r="E312" s="36">
        <v>0</v>
      </c>
      <c r="F312" s="23">
        <v>0</v>
      </c>
      <c r="G312" s="23" t="e">
        <f t="shared" si="31"/>
        <v>#DIV/0!</v>
      </c>
      <c r="H312" s="23" t="e">
        <f t="shared" si="32"/>
        <v>#DIV/0!</v>
      </c>
      <c r="I312" s="23">
        <f t="shared" si="33"/>
        <v>0</v>
      </c>
      <c r="J312" s="103" t="e">
        <f>#REF!-E312</f>
        <v>#REF!</v>
      </c>
      <c r="K312" s="97" t="e">
        <f>F312-#REF!</f>
        <v>#REF!</v>
      </c>
    </row>
    <row r="313" spans="1:11" ht="15.75">
      <c r="A313" s="105"/>
      <c r="B313" s="80" t="s">
        <v>315</v>
      </c>
      <c r="C313" s="20" t="s">
        <v>316</v>
      </c>
      <c r="D313" s="17"/>
      <c r="E313" s="31">
        <f>SUM(E315:E321)</f>
        <v>349400</v>
      </c>
      <c r="F313" s="32">
        <f>SUM(F320)</f>
        <v>171049.44</v>
      </c>
      <c r="G313" s="32">
        <f t="shared" si="31"/>
        <v>48.95519175729823</v>
      </c>
      <c r="H313" s="23">
        <f t="shared" si="32"/>
        <v>-51.04480824270177</v>
      </c>
      <c r="I313" s="23">
        <f t="shared" si="33"/>
        <v>178350.56</v>
      </c>
      <c r="J313" s="103" t="e">
        <f>#REF!-E313</f>
        <v>#REF!</v>
      </c>
      <c r="K313" s="97" t="e">
        <f>F313-#REF!</f>
        <v>#REF!</v>
      </c>
    </row>
    <row r="314" spans="1:11" ht="15.75" hidden="1">
      <c r="A314" s="105"/>
      <c r="B314" s="80"/>
      <c r="C314" s="20"/>
      <c r="D314" s="17"/>
      <c r="E314" s="31">
        <f>-E313</f>
        <v>-349400</v>
      </c>
      <c r="F314" s="32">
        <f>-F313</f>
        <v>-171049.44</v>
      </c>
      <c r="G314" s="32">
        <f t="shared" si="31"/>
        <v>48.95519175729823</v>
      </c>
      <c r="H314" s="23">
        <f t="shared" si="32"/>
        <v>-51.04480824270177</v>
      </c>
      <c r="I314" s="23">
        <f t="shared" si="33"/>
        <v>-178350.56</v>
      </c>
      <c r="J314" s="103" t="e">
        <f>#REF!-E314</f>
        <v>#REF!</v>
      </c>
      <c r="K314" s="97" t="e">
        <f>F314-#REF!</f>
        <v>#REF!</v>
      </c>
    </row>
    <row r="315" spans="1:11" ht="15.75">
      <c r="A315" s="105"/>
      <c r="B315" s="35" t="s">
        <v>232</v>
      </c>
      <c r="C315" s="20"/>
      <c r="D315" s="17" t="s">
        <v>233</v>
      </c>
      <c r="E315" s="36">
        <v>25000</v>
      </c>
      <c r="F315" s="23">
        <v>11928</v>
      </c>
      <c r="G315" s="23">
        <f t="shared" si="31"/>
        <v>47.711999999999996</v>
      </c>
      <c r="H315" s="23">
        <f t="shared" si="32"/>
        <v>-52.288000000000004</v>
      </c>
      <c r="I315" s="23">
        <f t="shared" si="33"/>
        <v>13072</v>
      </c>
      <c r="J315" s="103" t="e">
        <f>#REF!-E315</f>
        <v>#REF!</v>
      </c>
      <c r="K315" s="97" t="e">
        <f>F315-#REF!</f>
        <v>#REF!</v>
      </c>
    </row>
    <row r="316" spans="1:10" ht="15.75">
      <c r="A316" s="105"/>
      <c r="B316" s="35" t="s">
        <v>234</v>
      </c>
      <c r="C316" s="20"/>
      <c r="D316" s="17" t="s">
        <v>235</v>
      </c>
      <c r="E316" s="36">
        <v>2000</v>
      </c>
      <c r="F316" s="23"/>
      <c r="G316" s="23"/>
      <c r="H316" s="23"/>
      <c r="I316" s="23"/>
      <c r="J316" s="103"/>
    </row>
    <row r="317" spans="1:11" ht="15.75">
      <c r="A317" s="105"/>
      <c r="B317" s="35" t="s">
        <v>236</v>
      </c>
      <c r="C317" s="20"/>
      <c r="D317" s="17" t="s">
        <v>237</v>
      </c>
      <c r="E317" s="36">
        <v>5100</v>
      </c>
      <c r="F317" s="23">
        <v>1801.1</v>
      </c>
      <c r="G317" s="23">
        <f aca="true" t="shared" si="34" ref="G317:G322">F317/E317*100</f>
        <v>35.3156862745098</v>
      </c>
      <c r="H317" s="23">
        <f aca="true" t="shared" si="35" ref="H317:H322">G317-100</f>
        <v>-64.6843137254902</v>
      </c>
      <c r="I317" s="23">
        <f aca="true" t="shared" si="36" ref="I317:I322">E317-F317</f>
        <v>3298.9</v>
      </c>
      <c r="J317" s="103" t="e">
        <f>#REF!-E317</f>
        <v>#REF!</v>
      </c>
      <c r="K317" s="97" t="e">
        <f>F317-#REF!</f>
        <v>#REF!</v>
      </c>
    </row>
    <row r="318" spans="1:11" ht="15.75">
      <c r="A318" s="105"/>
      <c r="B318" s="35" t="s">
        <v>238</v>
      </c>
      <c r="C318" s="20"/>
      <c r="D318" s="17" t="s">
        <v>239</v>
      </c>
      <c r="E318" s="36">
        <v>700</v>
      </c>
      <c r="F318" s="23"/>
      <c r="G318" s="23">
        <f t="shared" si="34"/>
        <v>0</v>
      </c>
      <c r="H318" s="23">
        <f t="shared" si="35"/>
        <v>-100</v>
      </c>
      <c r="I318" s="23">
        <f t="shared" si="36"/>
        <v>700</v>
      </c>
      <c r="J318" s="103" t="e">
        <f>#REF!-E318</f>
        <v>#REF!</v>
      </c>
      <c r="K318" s="97" t="e">
        <f>F318-#REF!</f>
        <v>#REF!</v>
      </c>
    </row>
    <row r="319" spans="1:11" ht="15.75">
      <c r="A319" s="105"/>
      <c r="B319" s="35" t="s">
        <v>193</v>
      </c>
      <c r="C319" s="20"/>
      <c r="D319" s="17" t="s">
        <v>194</v>
      </c>
      <c r="E319" s="36">
        <v>20500</v>
      </c>
      <c r="F319" s="23">
        <v>11296.18</v>
      </c>
      <c r="G319" s="23">
        <f t="shared" si="34"/>
        <v>55.10331707317073</v>
      </c>
      <c r="H319" s="23">
        <f t="shared" si="35"/>
        <v>-44.89668292682927</v>
      </c>
      <c r="I319" s="23">
        <f t="shared" si="36"/>
        <v>9203.82</v>
      </c>
      <c r="J319" s="103" t="e">
        <f>#REF!-E319</f>
        <v>#REF!</v>
      </c>
      <c r="K319" s="97" t="e">
        <f>F319-#REF!</f>
        <v>#REF!</v>
      </c>
    </row>
    <row r="320" spans="1:11" ht="15.75">
      <c r="A320" s="105"/>
      <c r="B320" s="35" t="s">
        <v>209</v>
      </c>
      <c r="C320" s="20"/>
      <c r="D320" s="17" t="s">
        <v>210</v>
      </c>
      <c r="E320" s="36">
        <v>295000</v>
      </c>
      <c r="F320" s="23">
        <v>171049.44</v>
      </c>
      <c r="G320" s="23">
        <f t="shared" si="34"/>
        <v>57.98286101694915</v>
      </c>
      <c r="H320" s="23">
        <f t="shared" si="35"/>
        <v>-42.01713898305085</v>
      </c>
      <c r="I320" s="23">
        <f t="shared" si="36"/>
        <v>123950.56</v>
      </c>
      <c r="J320" s="103" t="e">
        <f>#REF!-E320</f>
        <v>#REF!</v>
      </c>
      <c r="K320" s="97" t="e">
        <f>F320-#REF!</f>
        <v>#REF!</v>
      </c>
    </row>
    <row r="321" spans="1:11" ht="31.5">
      <c r="A321" s="105"/>
      <c r="B321" s="35" t="s">
        <v>250</v>
      </c>
      <c r="C321" s="20"/>
      <c r="D321" s="17" t="s">
        <v>251</v>
      </c>
      <c r="E321" s="36">
        <v>1100</v>
      </c>
      <c r="F321" s="23">
        <v>0</v>
      </c>
      <c r="G321" s="23">
        <f t="shared" si="34"/>
        <v>0</v>
      </c>
      <c r="H321" s="23">
        <f t="shared" si="35"/>
        <v>-100</v>
      </c>
      <c r="I321" s="23">
        <f t="shared" si="36"/>
        <v>1100</v>
      </c>
      <c r="J321" s="103" t="e">
        <f>#REF!-E321</f>
        <v>#REF!</v>
      </c>
      <c r="K321" s="97" t="e">
        <f>F321-#REF!</f>
        <v>#REF!</v>
      </c>
    </row>
    <row r="322" spans="1:11" ht="31.5">
      <c r="A322" s="105"/>
      <c r="B322" s="80" t="s">
        <v>317</v>
      </c>
      <c r="C322" s="20" t="s">
        <v>318</v>
      </c>
      <c r="D322" s="17"/>
      <c r="E322" s="31">
        <f>SUM(E324:E341)</f>
        <v>407500</v>
      </c>
      <c r="F322" s="32">
        <f>SUM(F325:F341)</f>
        <v>165649.76</v>
      </c>
      <c r="G322" s="32">
        <f t="shared" si="34"/>
        <v>40.65024785276074</v>
      </c>
      <c r="H322" s="23">
        <f t="shared" si="35"/>
        <v>-59.34975214723926</v>
      </c>
      <c r="I322" s="23">
        <f t="shared" si="36"/>
        <v>241850.24</v>
      </c>
      <c r="J322" s="103" t="e">
        <f>#REF!-E322</f>
        <v>#REF!</v>
      </c>
      <c r="K322" s="97" t="e">
        <f>F322-#REF!</f>
        <v>#REF!</v>
      </c>
    </row>
    <row r="323" spans="1:11" ht="15.75" hidden="1">
      <c r="A323" s="105"/>
      <c r="B323" s="80"/>
      <c r="C323" s="20"/>
      <c r="D323" s="17"/>
      <c r="E323" s="31">
        <f>-E322</f>
        <v>-407500</v>
      </c>
      <c r="F323" s="32">
        <f>-F322</f>
        <v>-165649.76</v>
      </c>
      <c r="G323" s="32"/>
      <c r="H323" s="23"/>
      <c r="I323" s="23"/>
      <c r="J323" s="103" t="e">
        <f>#REF!-E323</f>
        <v>#REF!</v>
      </c>
      <c r="K323" s="97" t="e">
        <f>F323-#REF!</f>
        <v>#REF!</v>
      </c>
    </row>
    <row r="324" spans="1:10" ht="31.5">
      <c r="A324" s="105"/>
      <c r="B324" s="35" t="s">
        <v>230</v>
      </c>
      <c r="C324" s="20"/>
      <c r="D324" s="17" t="s">
        <v>231</v>
      </c>
      <c r="E324" s="36">
        <v>1200</v>
      </c>
      <c r="F324" s="32"/>
      <c r="G324" s="32"/>
      <c r="H324" s="23"/>
      <c r="I324" s="23"/>
      <c r="J324" s="103"/>
    </row>
    <row r="325" spans="1:11" ht="15.75">
      <c r="A325" s="105"/>
      <c r="B325" s="35" t="s">
        <v>232</v>
      </c>
      <c r="C325" s="20"/>
      <c r="D325" s="17" t="s">
        <v>233</v>
      </c>
      <c r="E325" s="36">
        <v>238000</v>
      </c>
      <c r="F325" s="23">
        <v>90794.46</v>
      </c>
      <c r="G325" s="23">
        <f aca="true" t="shared" si="37" ref="G325:G342">F325/E325*100</f>
        <v>38.148932773109244</v>
      </c>
      <c r="H325" s="23">
        <f aca="true" t="shared" si="38" ref="H325:H342">G325-100</f>
        <v>-61.851067226890756</v>
      </c>
      <c r="I325" s="23">
        <f aca="true" t="shared" si="39" ref="I325:I342">E325-F325</f>
        <v>147205.53999999998</v>
      </c>
      <c r="J325" s="103" t="e">
        <f>#REF!-E325</f>
        <v>#REF!</v>
      </c>
      <c r="K325" s="97" t="e">
        <f>F325-#REF!</f>
        <v>#REF!</v>
      </c>
    </row>
    <row r="326" spans="1:11" ht="15.75">
      <c r="A326" s="105"/>
      <c r="B326" s="35" t="s">
        <v>234</v>
      </c>
      <c r="C326" s="20"/>
      <c r="D326" s="17" t="s">
        <v>235</v>
      </c>
      <c r="E326" s="36">
        <v>18000</v>
      </c>
      <c r="F326" s="23">
        <v>12384.55</v>
      </c>
      <c r="G326" s="23">
        <f t="shared" si="37"/>
        <v>68.80305555555555</v>
      </c>
      <c r="H326" s="23">
        <f t="shared" si="38"/>
        <v>-31.196944444444455</v>
      </c>
      <c r="I326" s="23">
        <f t="shared" si="39"/>
        <v>5615.450000000001</v>
      </c>
      <c r="J326" s="103" t="e">
        <f>#REF!-E326</f>
        <v>#REF!</v>
      </c>
      <c r="K326" s="97" t="e">
        <f>F326-#REF!</f>
        <v>#REF!</v>
      </c>
    </row>
    <row r="327" spans="1:11" ht="15.75">
      <c r="A327" s="105"/>
      <c r="B327" s="35" t="s">
        <v>236</v>
      </c>
      <c r="C327" s="20"/>
      <c r="D327" s="17" t="s">
        <v>237</v>
      </c>
      <c r="E327" s="36">
        <v>39500</v>
      </c>
      <c r="F327" s="23">
        <v>15528.22</v>
      </c>
      <c r="G327" s="23">
        <f t="shared" si="37"/>
        <v>39.31194936708861</v>
      </c>
      <c r="H327" s="23">
        <f t="shared" si="38"/>
        <v>-60.68805063291139</v>
      </c>
      <c r="I327" s="23">
        <f t="shared" si="39"/>
        <v>23971.78</v>
      </c>
      <c r="J327" s="103" t="e">
        <f>#REF!-E327</f>
        <v>#REF!</v>
      </c>
      <c r="K327" s="97" t="e">
        <f>F327-#REF!</f>
        <v>#REF!</v>
      </c>
    </row>
    <row r="328" spans="1:11" ht="15.75">
      <c r="A328" s="105"/>
      <c r="B328" s="35" t="s">
        <v>238</v>
      </c>
      <c r="C328" s="20"/>
      <c r="D328" s="17" t="s">
        <v>239</v>
      </c>
      <c r="E328" s="36">
        <v>6300</v>
      </c>
      <c r="F328" s="23">
        <v>2437.42</v>
      </c>
      <c r="G328" s="23">
        <f t="shared" si="37"/>
        <v>38.68920634920635</v>
      </c>
      <c r="H328" s="23">
        <f t="shared" si="38"/>
        <v>-61.31079365079365</v>
      </c>
      <c r="I328" s="23">
        <f t="shared" si="39"/>
        <v>3862.58</v>
      </c>
      <c r="J328" s="103" t="e">
        <f>#REF!-E328</f>
        <v>#REF!</v>
      </c>
      <c r="K328" s="97" t="e">
        <f>F328-#REF!</f>
        <v>#REF!</v>
      </c>
    </row>
    <row r="329" spans="1:11" ht="15.75" hidden="1">
      <c r="A329" s="105"/>
      <c r="B329" s="35" t="s">
        <v>240</v>
      </c>
      <c r="C329" s="20"/>
      <c r="D329" s="17" t="s">
        <v>241</v>
      </c>
      <c r="E329" s="36">
        <v>0</v>
      </c>
      <c r="F329" s="23">
        <v>240</v>
      </c>
      <c r="G329" s="23" t="e">
        <f t="shared" si="37"/>
        <v>#DIV/0!</v>
      </c>
      <c r="H329" s="23" t="e">
        <f t="shared" si="38"/>
        <v>#DIV/0!</v>
      </c>
      <c r="I329" s="23">
        <f t="shared" si="39"/>
        <v>-240</v>
      </c>
      <c r="J329" s="103" t="e">
        <f>#REF!-E329</f>
        <v>#REF!</v>
      </c>
      <c r="K329" s="97" t="e">
        <f>F329-#REF!</f>
        <v>#REF!</v>
      </c>
    </row>
    <row r="330" spans="1:11" ht="15.75">
      <c r="A330" s="105"/>
      <c r="B330" s="35" t="s">
        <v>193</v>
      </c>
      <c r="C330" s="20"/>
      <c r="D330" s="17" t="s">
        <v>194</v>
      </c>
      <c r="E330" s="36">
        <v>23400</v>
      </c>
      <c r="F330" s="23">
        <v>8587.3</v>
      </c>
      <c r="G330" s="23">
        <f t="shared" si="37"/>
        <v>36.697863247863246</v>
      </c>
      <c r="H330" s="23">
        <f t="shared" si="38"/>
        <v>-63.302136752136754</v>
      </c>
      <c r="I330" s="23">
        <f t="shared" si="39"/>
        <v>14812.7</v>
      </c>
      <c r="J330" s="103" t="e">
        <f>#REF!-E330</f>
        <v>#REF!</v>
      </c>
      <c r="K330" s="97" t="e">
        <f>F330-#REF!</f>
        <v>#REF!</v>
      </c>
    </row>
    <row r="331" spans="1:11" ht="15.75">
      <c r="A331" s="105"/>
      <c r="B331" s="35" t="s">
        <v>265</v>
      </c>
      <c r="C331" s="20"/>
      <c r="D331" s="17" t="s">
        <v>266</v>
      </c>
      <c r="E331" s="36">
        <v>15000</v>
      </c>
      <c r="F331" s="23">
        <v>5833.21</v>
      </c>
      <c r="G331" s="23">
        <f t="shared" si="37"/>
        <v>38.88806666666667</v>
      </c>
      <c r="H331" s="23">
        <f t="shared" si="38"/>
        <v>-61.11193333333333</v>
      </c>
      <c r="I331" s="23">
        <f t="shared" si="39"/>
        <v>9166.79</v>
      </c>
      <c r="J331" s="103" t="e">
        <f>#REF!-E331</f>
        <v>#REF!</v>
      </c>
      <c r="K331" s="97" t="e">
        <f>F331-#REF!</f>
        <v>#REF!</v>
      </c>
    </row>
    <row r="332" spans="1:11" ht="15.75">
      <c r="A332" s="105"/>
      <c r="B332" s="35" t="s">
        <v>242</v>
      </c>
      <c r="C332" s="20"/>
      <c r="D332" s="17" t="s">
        <v>243</v>
      </c>
      <c r="E332" s="36">
        <v>1400</v>
      </c>
      <c r="F332" s="23">
        <v>360</v>
      </c>
      <c r="G332" s="23">
        <f t="shared" si="37"/>
        <v>25.71428571428571</v>
      </c>
      <c r="H332" s="23">
        <f t="shared" si="38"/>
        <v>-74.28571428571429</v>
      </c>
      <c r="I332" s="23">
        <f t="shared" si="39"/>
        <v>1040</v>
      </c>
      <c r="J332" s="103" t="e">
        <f>#REF!-E332</f>
        <v>#REF!</v>
      </c>
      <c r="K332" s="97" t="e">
        <f>F332-#REF!</f>
        <v>#REF!</v>
      </c>
    </row>
    <row r="333" spans="1:11" ht="15.75">
      <c r="A333" s="105"/>
      <c r="B333" s="35" t="s">
        <v>209</v>
      </c>
      <c r="C333" s="20"/>
      <c r="D333" s="17" t="s">
        <v>210</v>
      </c>
      <c r="E333" s="36">
        <v>25000</v>
      </c>
      <c r="F333" s="23">
        <v>9293.21</v>
      </c>
      <c r="G333" s="23">
        <f t="shared" si="37"/>
        <v>37.172839999999994</v>
      </c>
      <c r="H333" s="23">
        <f t="shared" si="38"/>
        <v>-62.827160000000006</v>
      </c>
      <c r="I333" s="23">
        <f t="shared" si="39"/>
        <v>15706.79</v>
      </c>
      <c r="J333" s="103" t="e">
        <f>#REF!-E333</f>
        <v>#REF!</v>
      </c>
      <c r="K333" s="97" t="e">
        <f>F333-#REF!</f>
        <v>#REF!</v>
      </c>
    </row>
    <row r="334" spans="1:11" ht="15.75">
      <c r="A334" s="105"/>
      <c r="B334" s="35" t="s">
        <v>267</v>
      </c>
      <c r="C334" s="20"/>
      <c r="D334" s="17" t="s">
        <v>268</v>
      </c>
      <c r="E334" s="36">
        <v>900</v>
      </c>
      <c r="F334" s="23">
        <v>336.1</v>
      </c>
      <c r="G334" s="23">
        <f t="shared" si="37"/>
        <v>37.34444444444445</v>
      </c>
      <c r="H334" s="23">
        <f t="shared" si="38"/>
        <v>-62.65555555555555</v>
      </c>
      <c r="I334" s="23">
        <f t="shared" si="39"/>
        <v>563.9</v>
      </c>
      <c r="J334" s="103" t="e">
        <f>#REF!-E334</f>
        <v>#REF!</v>
      </c>
      <c r="K334" s="97" t="e">
        <f>F334-#REF!</f>
        <v>#REF!</v>
      </c>
    </row>
    <row r="335" spans="1:11" ht="47.25">
      <c r="A335" s="105"/>
      <c r="B335" s="35" t="s">
        <v>244</v>
      </c>
      <c r="C335" s="20"/>
      <c r="D335" s="17" t="s">
        <v>245</v>
      </c>
      <c r="E335" s="36">
        <v>2000</v>
      </c>
      <c r="F335" s="23">
        <v>866.53</v>
      </c>
      <c r="G335" s="23">
        <f t="shared" si="37"/>
        <v>43.3265</v>
      </c>
      <c r="H335" s="23">
        <f t="shared" si="38"/>
        <v>-56.6735</v>
      </c>
      <c r="I335" s="23">
        <f t="shared" si="39"/>
        <v>1133.47</v>
      </c>
      <c r="J335" s="103" t="e">
        <f>#REF!-E335</f>
        <v>#REF!</v>
      </c>
      <c r="K335" s="97" t="e">
        <f>F335-#REF!</f>
        <v>#REF!</v>
      </c>
    </row>
    <row r="336" spans="1:11" ht="47.25">
      <c r="A336" s="105"/>
      <c r="B336" s="35" t="s">
        <v>246</v>
      </c>
      <c r="C336" s="20"/>
      <c r="D336" s="17" t="s">
        <v>247</v>
      </c>
      <c r="E336" s="36">
        <v>3500</v>
      </c>
      <c r="F336" s="23">
        <v>1316.22</v>
      </c>
      <c r="G336" s="23">
        <f t="shared" si="37"/>
        <v>37.60628571428571</v>
      </c>
      <c r="H336" s="23">
        <f t="shared" si="38"/>
        <v>-62.39371428571429</v>
      </c>
      <c r="I336" s="23">
        <f t="shared" si="39"/>
        <v>2183.7799999999997</v>
      </c>
      <c r="J336" s="103" t="e">
        <f>#REF!-E336</f>
        <v>#REF!</v>
      </c>
      <c r="K336" s="97" t="e">
        <f>F336-#REF!</f>
        <v>#REF!</v>
      </c>
    </row>
    <row r="337" spans="1:11" s="112" customFormat="1" ht="15.75">
      <c r="A337" s="105"/>
      <c r="B337" s="35" t="s">
        <v>260</v>
      </c>
      <c r="C337" s="20"/>
      <c r="D337" s="17" t="s">
        <v>249</v>
      </c>
      <c r="E337" s="36">
        <v>8000</v>
      </c>
      <c r="F337" s="23">
        <v>5303.63</v>
      </c>
      <c r="G337" s="23">
        <f t="shared" si="37"/>
        <v>66.295375</v>
      </c>
      <c r="H337" s="23">
        <f t="shared" si="38"/>
        <v>-33.70462499999999</v>
      </c>
      <c r="I337" s="23">
        <f t="shared" si="39"/>
        <v>2696.37</v>
      </c>
      <c r="J337" s="103" t="e">
        <f>#REF!-E337</f>
        <v>#REF!</v>
      </c>
      <c r="K337" s="97" t="e">
        <f>F337-#REF!</f>
        <v>#REF!</v>
      </c>
    </row>
    <row r="338" spans="1:11" ht="31.5">
      <c r="A338" s="105"/>
      <c r="B338" s="70" t="s">
        <v>250</v>
      </c>
      <c r="C338" s="62"/>
      <c r="D338" s="63" t="s">
        <v>251</v>
      </c>
      <c r="E338" s="71">
        <v>7600</v>
      </c>
      <c r="F338" s="66">
        <v>3825</v>
      </c>
      <c r="G338" s="66">
        <f t="shared" si="37"/>
        <v>50.32894736842105</v>
      </c>
      <c r="H338" s="66">
        <f t="shared" si="38"/>
        <v>-49.67105263157895</v>
      </c>
      <c r="I338" s="23">
        <f t="shared" si="39"/>
        <v>3775</v>
      </c>
      <c r="J338" s="103" t="e">
        <f>#REF!-E338</f>
        <v>#REF!</v>
      </c>
      <c r="K338" s="97" t="e">
        <f>F338-#REF!</f>
        <v>#REF!</v>
      </c>
    </row>
    <row r="339" spans="1:11" ht="31.5">
      <c r="A339" s="105"/>
      <c r="B339" s="35" t="s">
        <v>252</v>
      </c>
      <c r="C339" s="20"/>
      <c r="D339" s="17" t="s">
        <v>253</v>
      </c>
      <c r="E339" s="36">
        <v>7000</v>
      </c>
      <c r="F339" s="23">
        <v>2424</v>
      </c>
      <c r="G339" s="23">
        <f t="shared" si="37"/>
        <v>34.62857142857143</v>
      </c>
      <c r="H339" s="23">
        <f t="shared" si="38"/>
        <v>-65.37142857142857</v>
      </c>
      <c r="I339" s="23">
        <f t="shared" si="39"/>
        <v>4576</v>
      </c>
      <c r="J339" s="103" t="e">
        <f>#REF!-E339</f>
        <v>#REF!</v>
      </c>
      <c r="K339" s="97" t="e">
        <f>F339-#REF!</f>
        <v>#REF!</v>
      </c>
    </row>
    <row r="340" spans="1:11" ht="47.25">
      <c r="A340" s="105"/>
      <c r="B340" s="35" t="s">
        <v>197</v>
      </c>
      <c r="C340" s="20"/>
      <c r="D340" s="17" t="s">
        <v>198</v>
      </c>
      <c r="E340" s="36">
        <v>2200</v>
      </c>
      <c r="F340" s="23">
        <v>921.95</v>
      </c>
      <c r="G340" s="23">
        <f t="shared" si="37"/>
        <v>41.90681818181818</v>
      </c>
      <c r="H340" s="23">
        <f t="shared" si="38"/>
        <v>-58.09318181818182</v>
      </c>
      <c r="I340" s="23">
        <f t="shared" si="39"/>
        <v>1278.05</v>
      </c>
      <c r="J340" s="103" t="e">
        <f>#REF!-E340</f>
        <v>#REF!</v>
      </c>
      <c r="K340" s="97" t="e">
        <f>F340-#REF!</f>
        <v>#REF!</v>
      </c>
    </row>
    <row r="341" spans="1:11" ht="31.5">
      <c r="A341" s="105"/>
      <c r="B341" s="35" t="s">
        <v>199</v>
      </c>
      <c r="C341" s="20"/>
      <c r="D341" s="17" t="s">
        <v>200</v>
      </c>
      <c r="E341" s="36">
        <v>8500</v>
      </c>
      <c r="F341" s="23">
        <v>5197.96</v>
      </c>
      <c r="G341" s="23">
        <f t="shared" si="37"/>
        <v>61.152470588235296</v>
      </c>
      <c r="H341" s="23">
        <f t="shared" si="38"/>
        <v>-38.847529411764704</v>
      </c>
      <c r="I341" s="23">
        <f t="shared" si="39"/>
        <v>3302.04</v>
      </c>
      <c r="J341" s="103" t="e">
        <f>#REF!-E341</f>
        <v>#REF!</v>
      </c>
      <c r="K341" s="97" t="e">
        <f>F341-#REF!</f>
        <v>#REF!</v>
      </c>
    </row>
    <row r="342" spans="1:11" ht="31.5">
      <c r="A342" s="105"/>
      <c r="B342" s="80" t="s">
        <v>319</v>
      </c>
      <c r="C342" s="20" t="s">
        <v>320</v>
      </c>
      <c r="D342" s="17"/>
      <c r="E342" s="31">
        <f>SUM(E344:E345)</f>
        <v>42350</v>
      </c>
      <c r="F342" s="32">
        <f>SUM(F344:F345)</f>
        <v>16797.23</v>
      </c>
      <c r="G342" s="32">
        <f t="shared" si="37"/>
        <v>39.66288075560803</v>
      </c>
      <c r="H342" s="23">
        <f t="shared" si="38"/>
        <v>-60.33711924439197</v>
      </c>
      <c r="I342" s="23">
        <f t="shared" si="39"/>
        <v>25552.77</v>
      </c>
      <c r="J342" s="103" t="e">
        <f>#REF!-E342</f>
        <v>#REF!</v>
      </c>
      <c r="K342" s="97" t="e">
        <f>F342-#REF!</f>
        <v>#REF!</v>
      </c>
    </row>
    <row r="343" spans="1:11" ht="15.75" hidden="1">
      <c r="A343" s="105"/>
      <c r="B343" s="80"/>
      <c r="C343" s="20"/>
      <c r="D343" s="17"/>
      <c r="E343" s="31">
        <f>-E342</f>
        <v>-42350</v>
      </c>
      <c r="F343" s="32">
        <f>-F342</f>
        <v>-16797.23</v>
      </c>
      <c r="G343" s="32"/>
      <c r="H343" s="23"/>
      <c r="I343" s="23"/>
      <c r="J343" s="103" t="e">
        <f>#REF!-E343</f>
        <v>#REF!</v>
      </c>
      <c r="K343" s="97" t="e">
        <f>F343-#REF!</f>
        <v>#REF!</v>
      </c>
    </row>
    <row r="344" spans="1:11" ht="15.75">
      <c r="A344" s="105"/>
      <c r="B344" s="35" t="s">
        <v>260</v>
      </c>
      <c r="C344" s="20"/>
      <c r="D344" s="17" t="s">
        <v>249</v>
      </c>
      <c r="E344" s="36">
        <v>10700</v>
      </c>
      <c r="F344" s="23">
        <v>2926.23</v>
      </c>
      <c r="G344" s="23">
        <f>F344/E344*100</f>
        <v>27.347943925233647</v>
      </c>
      <c r="H344" s="23">
        <f>G344-100</f>
        <v>-72.65205607476635</v>
      </c>
      <c r="I344" s="23">
        <f>E344-F344</f>
        <v>7773.77</v>
      </c>
      <c r="J344" s="103" t="e">
        <f>#REF!-E344</f>
        <v>#REF!</v>
      </c>
      <c r="K344" s="97" t="e">
        <f>F344-#REF!</f>
        <v>#REF!</v>
      </c>
    </row>
    <row r="345" spans="1:11" ht="31.5">
      <c r="A345" s="105"/>
      <c r="B345" s="35" t="s">
        <v>252</v>
      </c>
      <c r="C345" s="20"/>
      <c r="D345" s="17" t="s">
        <v>253</v>
      </c>
      <c r="E345" s="36">
        <v>31650</v>
      </c>
      <c r="F345" s="23">
        <v>13871</v>
      </c>
      <c r="G345" s="23">
        <f>F345/E345*100</f>
        <v>43.826224328594</v>
      </c>
      <c r="H345" s="23">
        <f>G345-100</f>
        <v>-56.173775671406</v>
      </c>
      <c r="I345" s="23">
        <f>E345-F345</f>
        <v>17779</v>
      </c>
      <c r="J345" s="103" t="e">
        <f>#REF!-E345</f>
        <v>#REF!</v>
      </c>
      <c r="K345" s="97" t="e">
        <f>F345-#REF!</f>
        <v>#REF!</v>
      </c>
    </row>
    <row r="346" spans="1:11" ht="15.75">
      <c r="A346" s="105"/>
      <c r="B346" s="80" t="s">
        <v>134</v>
      </c>
      <c r="C346" s="20" t="s">
        <v>135</v>
      </c>
      <c r="D346" s="17"/>
      <c r="E346" s="31">
        <f>SUM(E348:E353)</f>
        <v>112750</v>
      </c>
      <c r="F346" s="32">
        <f>SUM(F348:F353)</f>
        <v>58516.369999999995</v>
      </c>
      <c r="G346" s="32">
        <f>F346/E346*100</f>
        <v>51.89921951219512</v>
      </c>
      <c r="H346" s="23">
        <f>G346-100</f>
        <v>-48.10078048780488</v>
      </c>
      <c r="I346" s="23">
        <f>E346-F346</f>
        <v>54233.630000000005</v>
      </c>
      <c r="J346" s="103" t="e">
        <f>#REF!-E346</f>
        <v>#REF!</v>
      </c>
      <c r="K346" s="97" t="e">
        <f>F346-#REF!</f>
        <v>#REF!</v>
      </c>
    </row>
    <row r="347" spans="1:11" ht="15.75" hidden="1">
      <c r="A347" s="105"/>
      <c r="B347" s="80"/>
      <c r="C347" s="20"/>
      <c r="D347" s="17"/>
      <c r="E347" s="31">
        <f>-E346</f>
        <v>-112750</v>
      </c>
      <c r="F347" s="32">
        <f>-F346</f>
        <v>-58516.369999999995</v>
      </c>
      <c r="G347" s="32"/>
      <c r="H347" s="23"/>
      <c r="I347" s="23"/>
      <c r="J347" s="103" t="e">
        <f>#REF!-E347</f>
        <v>#REF!</v>
      </c>
      <c r="K347" s="97" t="e">
        <f>F347-#REF!</f>
        <v>#REF!</v>
      </c>
    </row>
    <row r="348" spans="1:11" ht="15.75">
      <c r="A348" s="105"/>
      <c r="B348" s="35" t="s">
        <v>232</v>
      </c>
      <c r="C348" s="20"/>
      <c r="D348" s="17" t="s">
        <v>233</v>
      </c>
      <c r="E348" s="36">
        <v>43700</v>
      </c>
      <c r="F348" s="23">
        <v>16645.6</v>
      </c>
      <c r="G348" s="23">
        <f>F348/E348*100</f>
        <v>38.09061784897025</v>
      </c>
      <c r="H348" s="23">
        <f>G348-100</f>
        <v>-61.90938215102975</v>
      </c>
      <c r="I348" s="23">
        <f>E348-F348</f>
        <v>27054.4</v>
      </c>
      <c r="J348" s="103" t="e">
        <f>#REF!-E348</f>
        <v>#REF!</v>
      </c>
      <c r="K348" s="97" t="e">
        <f>F348-#REF!</f>
        <v>#REF!</v>
      </c>
    </row>
    <row r="349" spans="1:11" ht="15.75">
      <c r="A349" s="105"/>
      <c r="B349" s="35" t="s">
        <v>234</v>
      </c>
      <c r="C349" s="20"/>
      <c r="D349" s="17" t="s">
        <v>235</v>
      </c>
      <c r="E349" s="36">
        <v>3400</v>
      </c>
      <c r="F349" s="23">
        <v>2602.28</v>
      </c>
      <c r="G349" s="23">
        <f>F349/E349*100</f>
        <v>76.53764705882354</v>
      </c>
      <c r="H349" s="23">
        <f>G349-100</f>
        <v>-23.462352941176462</v>
      </c>
      <c r="I349" s="23">
        <f>E349-F349</f>
        <v>797.7199999999998</v>
      </c>
      <c r="J349" s="103" t="e">
        <f>#REF!-E349</f>
        <v>#REF!</v>
      </c>
      <c r="K349" s="97" t="e">
        <f>F349-#REF!</f>
        <v>#REF!</v>
      </c>
    </row>
    <row r="350" spans="1:11" ht="15.75">
      <c r="A350" s="105"/>
      <c r="B350" s="35" t="s">
        <v>236</v>
      </c>
      <c r="C350" s="20"/>
      <c r="D350" s="17" t="s">
        <v>237</v>
      </c>
      <c r="E350" s="36">
        <v>7250</v>
      </c>
      <c r="F350" s="23">
        <v>2694.37</v>
      </c>
      <c r="G350" s="23">
        <f>F350/E350*100</f>
        <v>37.163724137931034</v>
      </c>
      <c r="H350" s="23">
        <f>G350-100</f>
        <v>-62.836275862068966</v>
      </c>
      <c r="I350" s="23">
        <f>E350-F350</f>
        <v>4555.63</v>
      </c>
      <c r="J350" s="103" t="e">
        <f>#REF!-E350</f>
        <v>#REF!</v>
      </c>
      <c r="K350" s="97" t="e">
        <f>F350-#REF!</f>
        <v>#REF!</v>
      </c>
    </row>
    <row r="351" spans="1:11" ht="15.75">
      <c r="A351" s="105"/>
      <c r="B351" s="35" t="s">
        <v>238</v>
      </c>
      <c r="C351" s="20"/>
      <c r="D351" s="17" t="s">
        <v>239</v>
      </c>
      <c r="E351" s="36">
        <v>1200</v>
      </c>
      <c r="F351" s="23">
        <v>419.21</v>
      </c>
      <c r="G351" s="23">
        <f>F351/E351*100</f>
        <v>34.93416666666667</v>
      </c>
      <c r="H351" s="23">
        <f>G351-100</f>
        <v>-65.06583333333333</v>
      </c>
      <c r="I351" s="23">
        <f>E351-F351</f>
        <v>780.79</v>
      </c>
      <c r="J351" s="103" t="e">
        <f>#REF!-E351</f>
        <v>#REF!</v>
      </c>
      <c r="K351" s="97" t="e">
        <f>F351-#REF!</f>
        <v>#REF!</v>
      </c>
    </row>
    <row r="352" spans="1:10" ht="31.5">
      <c r="A352" s="105"/>
      <c r="B352" s="70" t="s">
        <v>250</v>
      </c>
      <c r="C352" s="20"/>
      <c r="D352" s="17" t="s">
        <v>251</v>
      </c>
      <c r="E352" s="36">
        <v>2200</v>
      </c>
      <c r="F352" s="23"/>
      <c r="G352" s="23"/>
      <c r="H352" s="23"/>
      <c r="I352" s="23"/>
      <c r="J352" s="103" t="e">
        <f>#REF!-E352</f>
        <v>#REF!</v>
      </c>
    </row>
    <row r="353" spans="1:11" ht="15.75">
      <c r="A353" s="105"/>
      <c r="B353" s="35" t="s">
        <v>313</v>
      </c>
      <c r="C353" s="20"/>
      <c r="D353" s="17" t="s">
        <v>314</v>
      </c>
      <c r="E353" s="36">
        <v>55000</v>
      </c>
      <c r="F353" s="23">
        <v>36154.91</v>
      </c>
      <c r="G353" s="23">
        <f>F353/E353*100</f>
        <v>65.73620000000001</v>
      </c>
      <c r="H353" s="23">
        <f>G353-100</f>
        <v>-34.26379999999999</v>
      </c>
      <c r="I353" s="23">
        <f>E353-F353</f>
        <v>18845.089999999997</v>
      </c>
      <c r="J353" s="103" t="e">
        <f>#REF!-E353</f>
        <v>#REF!</v>
      </c>
      <c r="K353" s="97" t="e">
        <f>F353-#REF!</f>
        <v>#REF!</v>
      </c>
    </row>
    <row r="354" spans="1:11" ht="15.75">
      <c r="A354" s="105"/>
      <c r="B354" s="80" t="s">
        <v>10</v>
      </c>
      <c r="C354" s="20" t="s">
        <v>136</v>
      </c>
      <c r="D354" s="17"/>
      <c r="E354" s="31">
        <f>SUM(E356:E361)</f>
        <v>39460</v>
      </c>
      <c r="F354" s="32">
        <f>SUM(F356:F361)</f>
        <v>5999</v>
      </c>
      <c r="G354" s="32">
        <f>F354/E354*100</f>
        <v>15.202736948808921</v>
      </c>
      <c r="H354" s="23">
        <f>G354-100</f>
        <v>-84.79726305119108</v>
      </c>
      <c r="I354" s="23">
        <f>E354-F354</f>
        <v>33461</v>
      </c>
      <c r="J354" s="103" t="e">
        <f>#REF!-E354</f>
        <v>#REF!</v>
      </c>
      <c r="K354" s="97" t="e">
        <f>F354-#REF!</f>
        <v>#REF!</v>
      </c>
    </row>
    <row r="355" spans="1:11" ht="15.75" hidden="1">
      <c r="A355" s="105"/>
      <c r="B355" s="80"/>
      <c r="C355" s="20"/>
      <c r="D355" s="17"/>
      <c r="E355" s="31">
        <f>-E354</f>
        <v>-39460</v>
      </c>
      <c r="F355" s="32">
        <f>-F354</f>
        <v>-5999</v>
      </c>
      <c r="G355" s="32"/>
      <c r="H355" s="23"/>
      <c r="I355" s="23"/>
      <c r="J355" s="103" t="e">
        <f>#REF!-E355</f>
        <v>#REF!</v>
      </c>
      <c r="K355" s="97" t="e">
        <f>F355-#REF!</f>
        <v>#REF!</v>
      </c>
    </row>
    <row r="356" spans="1:11" ht="15.75">
      <c r="A356" s="105"/>
      <c r="B356" s="35" t="s">
        <v>258</v>
      </c>
      <c r="C356" s="20"/>
      <c r="D356" s="17" t="s">
        <v>259</v>
      </c>
      <c r="E356" s="36">
        <v>300</v>
      </c>
      <c r="F356" s="23">
        <v>0</v>
      </c>
      <c r="G356" s="23">
        <f>F356/E356*100</f>
        <v>0</v>
      </c>
      <c r="H356" s="23">
        <f>G356-100</f>
        <v>-100</v>
      </c>
      <c r="I356" s="23">
        <f>E356-F356</f>
        <v>300</v>
      </c>
      <c r="J356" s="103" t="e">
        <f>#REF!-E356</f>
        <v>#REF!</v>
      </c>
      <c r="K356" s="97" t="e">
        <f>F356-#REF!</f>
        <v>#REF!</v>
      </c>
    </row>
    <row r="357" spans="1:11" ht="15.75">
      <c r="A357" s="105"/>
      <c r="B357" s="35" t="s">
        <v>321</v>
      </c>
      <c r="C357" s="20"/>
      <c r="D357" s="17" t="s">
        <v>322</v>
      </c>
      <c r="E357" s="36">
        <v>5000</v>
      </c>
      <c r="F357" s="23">
        <v>5999</v>
      </c>
      <c r="G357" s="23">
        <f>F357/E357*100</f>
        <v>119.98</v>
      </c>
      <c r="H357" s="23">
        <f>G357-100</f>
        <v>19.980000000000004</v>
      </c>
      <c r="I357" s="23">
        <f>E357-F357</f>
        <v>-999</v>
      </c>
      <c r="J357" s="103" t="e">
        <f>#REF!-E357</f>
        <v>#REF!</v>
      </c>
      <c r="K357" s="97" t="e">
        <f>F357-#REF!</f>
        <v>#REF!</v>
      </c>
    </row>
    <row r="358" spans="1:11" ht="15.75">
      <c r="A358" s="105"/>
      <c r="B358" s="35" t="s">
        <v>193</v>
      </c>
      <c r="C358" s="20"/>
      <c r="D358" s="17" t="s">
        <v>194</v>
      </c>
      <c r="E358" s="36">
        <v>15000</v>
      </c>
      <c r="F358" s="23">
        <v>0</v>
      </c>
      <c r="G358" s="23">
        <f>F358/E358*100</f>
        <v>0</v>
      </c>
      <c r="H358" s="23">
        <f>G358-100</f>
        <v>-100</v>
      </c>
      <c r="I358" s="23">
        <f>E358-F358</f>
        <v>15000</v>
      </c>
      <c r="J358" s="103" t="e">
        <f>#REF!-E358</f>
        <v>#REF!</v>
      </c>
      <c r="K358" s="97" t="e">
        <f>F358-#REF!</f>
        <v>#REF!</v>
      </c>
    </row>
    <row r="359" spans="1:10" ht="15.75">
      <c r="A359" s="105"/>
      <c r="B359" s="35" t="s">
        <v>209</v>
      </c>
      <c r="C359" s="20"/>
      <c r="D359" s="17" t="s">
        <v>210</v>
      </c>
      <c r="E359" s="36">
        <v>15500</v>
      </c>
      <c r="F359" s="23"/>
      <c r="G359" s="23"/>
      <c r="H359" s="23"/>
      <c r="I359" s="23"/>
      <c r="J359" s="103"/>
    </row>
    <row r="360" spans="1:10" ht="15.75">
      <c r="A360" s="105"/>
      <c r="B360" s="35" t="s">
        <v>209</v>
      </c>
      <c r="C360" s="20"/>
      <c r="D360" s="17" t="s">
        <v>323</v>
      </c>
      <c r="E360" s="36">
        <v>3660</v>
      </c>
      <c r="F360" s="23"/>
      <c r="G360" s="23"/>
      <c r="H360" s="23"/>
      <c r="I360" s="23"/>
      <c r="J360" s="103"/>
    </row>
    <row r="361" spans="1:11" ht="15.75" hidden="1">
      <c r="A361" s="105"/>
      <c r="B361" s="35" t="s">
        <v>261</v>
      </c>
      <c r="C361" s="20"/>
      <c r="D361" s="17" t="s">
        <v>262</v>
      </c>
      <c r="E361" s="36">
        <v>0</v>
      </c>
      <c r="F361" s="23">
        <v>0</v>
      </c>
      <c r="G361" s="23" t="e">
        <f>F361/E361*100</f>
        <v>#DIV/0!</v>
      </c>
      <c r="H361" s="23" t="e">
        <f>G361-100</f>
        <v>#DIV/0!</v>
      </c>
      <c r="I361" s="23">
        <f>E361-F361</f>
        <v>0</v>
      </c>
      <c r="J361" s="103" t="e">
        <f>#REF!-E361</f>
        <v>#REF!</v>
      </c>
      <c r="K361" s="97" t="e">
        <f>F361-#REF!</f>
        <v>#REF!</v>
      </c>
    </row>
    <row r="362" spans="1:11" ht="15.75">
      <c r="A362" s="101" t="s">
        <v>324</v>
      </c>
      <c r="B362" s="122" t="s">
        <v>325</v>
      </c>
      <c r="C362" s="20"/>
      <c r="D362" s="17"/>
      <c r="E362" s="21">
        <f>E371+E367+E384</f>
        <v>137000</v>
      </c>
      <c r="F362" s="22">
        <f>F364+F367+F371+F384</f>
        <v>145175.69</v>
      </c>
      <c r="G362" s="22">
        <f>F362/E362*100</f>
        <v>105.96765693430656</v>
      </c>
      <c r="H362" s="23">
        <f>G362-100</f>
        <v>5.967656934306561</v>
      </c>
      <c r="I362" s="23">
        <f>E362-F362</f>
        <v>-8175.690000000002</v>
      </c>
      <c r="J362" s="103" t="e">
        <f>#REF!-E362</f>
        <v>#REF!</v>
      </c>
      <c r="K362" s="97" t="e">
        <f>F362-#REF!</f>
        <v>#REF!</v>
      </c>
    </row>
    <row r="363" spans="1:11" ht="15.75" hidden="1">
      <c r="A363" s="104"/>
      <c r="B363" s="122"/>
      <c r="C363" s="20"/>
      <c r="D363" s="17"/>
      <c r="E363" s="21">
        <f>-E362</f>
        <v>-137000</v>
      </c>
      <c r="F363" s="22">
        <f>-F362</f>
        <v>-145175.69</v>
      </c>
      <c r="G363" s="22"/>
      <c r="H363" s="23"/>
      <c r="I363" s="23"/>
      <c r="J363" s="103" t="e">
        <f>#REF!-E363</f>
        <v>#REF!</v>
      </c>
      <c r="K363" s="97" t="e">
        <f>F363-#REF!</f>
        <v>#REF!</v>
      </c>
    </row>
    <row r="364" spans="1:11" ht="15.75" hidden="1">
      <c r="A364" s="105"/>
      <c r="B364" s="80" t="s">
        <v>326</v>
      </c>
      <c r="C364" s="20" t="s">
        <v>327</v>
      </c>
      <c r="D364" s="17"/>
      <c r="E364" s="31">
        <f>SUM(E366)</f>
        <v>0</v>
      </c>
      <c r="F364" s="32">
        <f>SUM(F366)</f>
        <v>54000</v>
      </c>
      <c r="G364" s="32" t="e">
        <f>F364/E364*100</f>
        <v>#DIV/0!</v>
      </c>
      <c r="H364" s="23" t="e">
        <f>G364-100</f>
        <v>#DIV/0!</v>
      </c>
      <c r="I364" s="23">
        <f>E364-F364</f>
        <v>-54000</v>
      </c>
      <c r="J364" s="103" t="e">
        <f>#REF!-E364</f>
        <v>#REF!</v>
      </c>
      <c r="K364" s="97" t="e">
        <f>F364-#REF!</f>
        <v>#REF!</v>
      </c>
    </row>
    <row r="365" spans="1:11" ht="15.75" hidden="1">
      <c r="A365" s="105"/>
      <c r="B365" s="80"/>
      <c r="C365" s="20"/>
      <c r="D365" s="17"/>
      <c r="E365" s="31">
        <f>-E364</f>
        <v>0</v>
      </c>
      <c r="F365" s="32">
        <f>-F364</f>
        <v>-54000</v>
      </c>
      <c r="G365" s="32"/>
      <c r="H365" s="23"/>
      <c r="I365" s="23"/>
      <c r="J365" s="103" t="e">
        <f>#REF!-E365</f>
        <v>#REF!</v>
      </c>
      <c r="K365" s="97" t="e">
        <f>F365-#REF!</f>
        <v>#REF!</v>
      </c>
    </row>
    <row r="366" spans="1:11" ht="94.5" hidden="1">
      <c r="A366" s="105"/>
      <c r="B366" s="35" t="s">
        <v>205</v>
      </c>
      <c r="C366" s="20"/>
      <c r="D366" s="17" t="s">
        <v>26</v>
      </c>
      <c r="E366" s="36">
        <v>0</v>
      </c>
      <c r="F366" s="23">
        <v>54000</v>
      </c>
      <c r="G366" s="23" t="e">
        <f>F366/E366*100</f>
        <v>#DIV/0!</v>
      </c>
      <c r="H366" s="23" t="e">
        <f>G366-100</f>
        <v>#DIV/0!</v>
      </c>
      <c r="I366" s="23">
        <f>E366-F366</f>
        <v>-54000</v>
      </c>
      <c r="J366" s="103" t="e">
        <f>#REF!-E366</f>
        <v>#REF!</v>
      </c>
      <c r="K366" s="97" t="e">
        <f>F366-#REF!</f>
        <v>#REF!</v>
      </c>
    </row>
    <row r="367" spans="1:11" s="95" customFormat="1" ht="15.75">
      <c r="A367" s="105"/>
      <c r="B367" s="80" t="s">
        <v>328</v>
      </c>
      <c r="C367" s="20" t="s">
        <v>329</v>
      </c>
      <c r="D367" s="17"/>
      <c r="E367" s="31">
        <f>SUM(E369:E370)</f>
        <v>5000</v>
      </c>
      <c r="F367" s="32">
        <f>SUM(F369:F370)</f>
        <v>3547.06</v>
      </c>
      <c r="G367" s="32">
        <f>F367/E367*100</f>
        <v>70.94120000000001</v>
      </c>
      <c r="H367" s="23">
        <f>G367-100</f>
        <v>-29.05879999999999</v>
      </c>
      <c r="I367" s="23">
        <f>E367-F367</f>
        <v>1452.94</v>
      </c>
      <c r="J367" s="103" t="e">
        <f>#REF!-E367</f>
        <v>#REF!</v>
      </c>
      <c r="K367" s="97" t="e">
        <f>F367-#REF!</f>
        <v>#REF!</v>
      </c>
    </row>
    <row r="368" spans="1:11" s="95" customFormat="1" ht="15.75" hidden="1">
      <c r="A368" s="105"/>
      <c r="B368" s="80"/>
      <c r="C368" s="20"/>
      <c r="D368" s="17"/>
      <c r="E368" s="31">
        <f>-E367</f>
        <v>-5000</v>
      </c>
      <c r="F368" s="32">
        <f>-F367</f>
        <v>-3547.06</v>
      </c>
      <c r="G368" s="32"/>
      <c r="H368" s="23"/>
      <c r="I368" s="23"/>
      <c r="J368" s="103" t="e">
        <f>#REF!-E368</f>
        <v>#REF!</v>
      </c>
      <c r="K368" s="97" t="e">
        <f>F368-#REF!</f>
        <v>#REF!</v>
      </c>
    </row>
    <row r="369" spans="1:11" s="95" customFormat="1" ht="15.75">
      <c r="A369" s="105"/>
      <c r="B369" s="35" t="s">
        <v>193</v>
      </c>
      <c r="C369" s="20"/>
      <c r="D369" s="17" t="s">
        <v>194</v>
      </c>
      <c r="E369" s="36">
        <v>2000</v>
      </c>
      <c r="F369" s="23">
        <v>399.42</v>
      </c>
      <c r="G369" s="23">
        <f>F369/E369*100</f>
        <v>19.971</v>
      </c>
      <c r="H369" s="23">
        <f>G369-100</f>
        <v>-80.029</v>
      </c>
      <c r="I369" s="23">
        <f>E369-F369</f>
        <v>1600.58</v>
      </c>
      <c r="J369" s="103" t="e">
        <f>#REF!-E369</f>
        <v>#REF!</v>
      </c>
      <c r="K369" s="97" t="e">
        <f>F369-#REF!</f>
        <v>#REF!</v>
      </c>
    </row>
    <row r="370" spans="1:11" s="95" customFormat="1" ht="15.75">
      <c r="A370" s="105"/>
      <c r="B370" s="35" t="s">
        <v>209</v>
      </c>
      <c r="C370" s="20"/>
      <c r="D370" s="17" t="s">
        <v>210</v>
      </c>
      <c r="E370" s="36">
        <v>3000</v>
      </c>
      <c r="F370" s="23">
        <v>3147.64</v>
      </c>
      <c r="G370" s="23">
        <f>F370/E370*100</f>
        <v>104.92133333333334</v>
      </c>
      <c r="H370" s="23">
        <f>G370-100</f>
        <v>4.921333333333337</v>
      </c>
      <c r="I370" s="23">
        <f>E370-F370</f>
        <v>-147.63999999999987</v>
      </c>
      <c r="J370" s="103" t="e">
        <f>#REF!-E370</f>
        <v>#REF!</v>
      </c>
      <c r="K370" s="97" t="e">
        <f>F370-#REF!</f>
        <v>#REF!</v>
      </c>
    </row>
    <row r="371" spans="1:11" s="95" customFormat="1" ht="15.75">
      <c r="A371" s="105"/>
      <c r="B371" s="80" t="s">
        <v>330</v>
      </c>
      <c r="C371" s="20" t="s">
        <v>331</v>
      </c>
      <c r="D371" s="17"/>
      <c r="E371" s="31">
        <f>SUM(E373:E383)</f>
        <v>127000</v>
      </c>
      <c r="F371" s="32">
        <f>SUM(F373:F383)</f>
        <v>87628.63000000002</v>
      </c>
      <c r="G371" s="32">
        <f>F371/E371*100</f>
        <v>68.99892125984253</v>
      </c>
      <c r="H371" s="23">
        <f>G371-100</f>
        <v>-31.001078740157467</v>
      </c>
      <c r="I371" s="23">
        <f>E371-F371</f>
        <v>39371.36999999998</v>
      </c>
      <c r="J371" s="103" t="e">
        <f>#REF!-E371</f>
        <v>#REF!</v>
      </c>
      <c r="K371" s="97" t="e">
        <f>F371-#REF!</f>
        <v>#REF!</v>
      </c>
    </row>
    <row r="372" spans="1:11" s="95" customFormat="1" ht="15.75" hidden="1">
      <c r="A372" s="105"/>
      <c r="B372" s="80"/>
      <c r="C372" s="20"/>
      <c r="D372" s="17"/>
      <c r="E372" s="31">
        <f>-E371</f>
        <v>-127000</v>
      </c>
      <c r="F372" s="32">
        <f>-F371</f>
        <v>-87628.63000000002</v>
      </c>
      <c r="G372" s="32"/>
      <c r="H372" s="23"/>
      <c r="I372" s="23"/>
      <c r="J372" s="103" t="e">
        <f>#REF!-E372</f>
        <v>#REF!</v>
      </c>
      <c r="K372" s="97" t="e">
        <f>F372-#REF!</f>
        <v>#REF!</v>
      </c>
    </row>
    <row r="373" spans="1:11" ht="78.75" hidden="1">
      <c r="A373" s="105"/>
      <c r="B373" s="35" t="s">
        <v>203</v>
      </c>
      <c r="C373" s="20"/>
      <c r="D373" s="17" t="s">
        <v>204</v>
      </c>
      <c r="E373" s="36">
        <v>0</v>
      </c>
      <c r="F373" s="23">
        <v>2081</v>
      </c>
      <c r="G373" s="23" t="e">
        <f aca="true" t="shared" si="40" ref="G373:G384">F373/E373*100</f>
        <v>#DIV/0!</v>
      </c>
      <c r="H373" s="23" t="e">
        <f aca="true" t="shared" si="41" ref="H373:H384">G373-100</f>
        <v>#DIV/0!</v>
      </c>
      <c r="I373" s="23">
        <f aca="true" t="shared" si="42" ref="I373:I384">E373-F373</f>
        <v>-2081</v>
      </c>
      <c r="J373" s="103" t="e">
        <f>#REF!-E373</f>
        <v>#REF!</v>
      </c>
      <c r="K373" s="97" t="e">
        <f>F373-#REF!</f>
        <v>#REF!</v>
      </c>
    </row>
    <row r="374" spans="1:11" ht="15.75">
      <c r="A374" s="105"/>
      <c r="B374" s="35" t="s">
        <v>236</v>
      </c>
      <c r="C374" s="20"/>
      <c r="D374" s="17" t="s">
        <v>237</v>
      </c>
      <c r="E374" s="36">
        <v>1100</v>
      </c>
      <c r="F374" s="23">
        <v>780.64</v>
      </c>
      <c r="G374" s="23">
        <f t="shared" si="40"/>
        <v>70.96727272727273</v>
      </c>
      <c r="H374" s="23">
        <f t="shared" si="41"/>
        <v>-29.03272727272727</v>
      </c>
      <c r="I374" s="23">
        <f t="shared" si="42"/>
        <v>319.36</v>
      </c>
      <c r="J374" s="103" t="e">
        <f>#REF!-E374</f>
        <v>#REF!</v>
      </c>
      <c r="K374" s="97" t="e">
        <f>F374-#REF!</f>
        <v>#REF!</v>
      </c>
    </row>
    <row r="375" spans="1:11" ht="15.75">
      <c r="A375" s="105"/>
      <c r="B375" s="35" t="s">
        <v>238</v>
      </c>
      <c r="C375" s="20"/>
      <c r="D375" s="17" t="s">
        <v>239</v>
      </c>
      <c r="E375" s="36">
        <v>50</v>
      </c>
      <c r="F375" s="23">
        <v>0</v>
      </c>
      <c r="G375" s="23">
        <f t="shared" si="40"/>
        <v>0</v>
      </c>
      <c r="H375" s="23">
        <f t="shared" si="41"/>
        <v>-100</v>
      </c>
      <c r="I375" s="23">
        <f t="shared" si="42"/>
        <v>50</v>
      </c>
      <c r="J375" s="103" t="e">
        <f>#REF!-E375</f>
        <v>#REF!</v>
      </c>
      <c r="K375" s="97" t="e">
        <f>F375-#REF!</f>
        <v>#REF!</v>
      </c>
    </row>
    <row r="376" spans="1:11" ht="15.75">
      <c r="A376" s="105"/>
      <c r="B376" s="35" t="s">
        <v>240</v>
      </c>
      <c r="C376" s="20"/>
      <c r="D376" s="17" t="s">
        <v>241</v>
      </c>
      <c r="E376" s="36">
        <v>46000</v>
      </c>
      <c r="F376" s="23">
        <v>31021.38</v>
      </c>
      <c r="G376" s="23">
        <f t="shared" si="40"/>
        <v>67.43778260869566</v>
      </c>
      <c r="H376" s="23">
        <f t="shared" si="41"/>
        <v>-32.562217391304344</v>
      </c>
      <c r="I376" s="23">
        <f t="shared" si="42"/>
        <v>14978.619999999999</v>
      </c>
      <c r="J376" s="103" t="e">
        <f>#REF!-E376</f>
        <v>#REF!</v>
      </c>
      <c r="K376" s="97" t="e">
        <f>F376-#REF!</f>
        <v>#REF!</v>
      </c>
    </row>
    <row r="377" spans="1:11" ht="15.75">
      <c r="A377" s="105"/>
      <c r="B377" s="35" t="s">
        <v>193</v>
      </c>
      <c r="C377" s="20"/>
      <c r="D377" s="17" t="s">
        <v>194</v>
      </c>
      <c r="E377" s="36">
        <v>36000</v>
      </c>
      <c r="F377" s="23">
        <v>17376.49</v>
      </c>
      <c r="G377" s="23">
        <f t="shared" si="40"/>
        <v>48.26802777777778</v>
      </c>
      <c r="H377" s="23">
        <f t="shared" si="41"/>
        <v>-51.73197222222222</v>
      </c>
      <c r="I377" s="23">
        <f t="shared" si="42"/>
        <v>18623.51</v>
      </c>
      <c r="J377" s="103" t="e">
        <f>#REF!-E377</f>
        <v>#REF!</v>
      </c>
      <c r="K377" s="97" t="e">
        <f>F377-#REF!</f>
        <v>#REF!</v>
      </c>
    </row>
    <row r="378" spans="1:11" ht="15.75">
      <c r="A378" s="105"/>
      <c r="B378" s="35" t="s">
        <v>265</v>
      </c>
      <c r="C378" s="20"/>
      <c r="D378" s="17" t="s">
        <v>266</v>
      </c>
      <c r="E378" s="36">
        <v>9500</v>
      </c>
      <c r="F378" s="23">
        <v>4568.33</v>
      </c>
      <c r="G378" s="23">
        <f t="shared" si="40"/>
        <v>48.08768421052632</v>
      </c>
      <c r="H378" s="23">
        <f t="shared" si="41"/>
        <v>-51.91231578947368</v>
      </c>
      <c r="I378" s="23">
        <f t="shared" si="42"/>
        <v>4931.67</v>
      </c>
      <c r="J378" s="103" t="e">
        <f>#REF!-E378</f>
        <v>#REF!</v>
      </c>
      <c r="K378" s="97" t="e">
        <f>F378-#REF!</f>
        <v>#REF!</v>
      </c>
    </row>
    <row r="379" spans="1:11" ht="15.75">
      <c r="A379" s="105"/>
      <c r="B379" s="35" t="s">
        <v>209</v>
      </c>
      <c r="C379" s="20"/>
      <c r="D379" s="17" t="s">
        <v>210</v>
      </c>
      <c r="E379" s="36">
        <v>30750</v>
      </c>
      <c r="F379" s="23">
        <v>30401.4</v>
      </c>
      <c r="G379" s="23">
        <f t="shared" si="40"/>
        <v>98.86634146341464</v>
      </c>
      <c r="H379" s="23">
        <f t="shared" si="41"/>
        <v>-1.133658536585358</v>
      </c>
      <c r="I379" s="23">
        <f t="shared" si="42"/>
        <v>348.59999999999854</v>
      </c>
      <c r="J379" s="103" t="e">
        <f>#REF!-E379</f>
        <v>#REF!</v>
      </c>
      <c r="K379" s="97" t="e">
        <f>F379-#REF!</f>
        <v>#REF!</v>
      </c>
    </row>
    <row r="380" spans="1:11" ht="47.25">
      <c r="A380" s="105"/>
      <c r="B380" s="35" t="s">
        <v>246</v>
      </c>
      <c r="C380" s="20"/>
      <c r="D380" s="17" t="s">
        <v>247</v>
      </c>
      <c r="E380" s="36">
        <v>300</v>
      </c>
      <c r="F380" s="23">
        <v>197.64</v>
      </c>
      <c r="G380" s="23">
        <f t="shared" si="40"/>
        <v>65.88</v>
      </c>
      <c r="H380" s="23">
        <f t="shared" si="41"/>
        <v>-34.120000000000005</v>
      </c>
      <c r="I380" s="23">
        <f t="shared" si="42"/>
        <v>102.36000000000001</v>
      </c>
      <c r="J380" s="103" t="e">
        <f>#REF!-E380</f>
        <v>#REF!</v>
      </c>
      <c r="K380" s="97" t="e">
        <f>F380-#REF!</f>
        <v>#REF!</v>
      </c>
    </row>
    <row r="381" spans="1:11" ht="15.75">
      <c r="A381" s="105"/>
      <c r="B381" s="35" t="s">
        <v>260</v>
      </c>
      <c r="C381" s="20"/>
      <c r="D381" s="17" t="s">
        <v>249</v>
      </c>
      <c r="E381" s="36">
        <v>2000</v>
      </c>
      <c r="F381" s="23">
        <v>1201.75</v>
      </c>
      <c r="G381" s="23">
        <f t="shared" si="40"/>
        <v>60.087500000000006</v>
      </c>
      <c r="H381" s="23">
        <f t="shared" si="41"/>
        <v>-39.912499999999994</v>
      </c>
      <c r="I381" s="23">
        <f t="shared" si="42"/>
        <v>798.25</v>
      </c>
      <c r="J381" s="103" t="e">
        <f>#REF!-E381</f>
        <v>#REF!</v>
      </c>
      <c r="K381" s="97" t="e">
        <f>F381-#REF!</f>
        <v>#REF!</v>
      </c>
    </row>
    <row r="382" spans="1:11" ht="47.25">
      <c r="A382" s="105"/>
      <c r="B382" s="35" t="s">
        <v>197</v>
      </c>
      <c r="C382" s="20"/>
      <c r="D382" s="17" t="s">
        <v>198</v>
      </c>
      <c r="E382" s="36">
        <v>300</v>
      </c>
      <c r="F382" s="23">
        <v>0</v>
      </c>
      <c r="G382" s="23">
        <f t="shared" si="40"/>
        <v>0</v>
      </c>
      <c r="H382" s="23">
        <f t="shared" si="41"/>
        <v>-100</v>
      </c>
      <c r="I382" s="23">
        <f t="shared" si="42"/>
        <v>300</v>
      </c>
      <c r="J382" s="103" t="e">
        <f>#REF!-E382</f>
        <v>#REF!</v>
      </c>
      <c r="K382" s="97" t="e">
        <f>F382-#REF!</f>
        <v>#REF!</v>
      </c>
    </row>
    <row r="383" spans="1:11" ht="31.5">
      <c r="A383" s="105"/>
      <c r="B383" s="35" t="s">
        <v>199</v>
      </c>
      <c r="C383" s="20"/>
      <c r="D383" s="17" t="s">
        <v>200</v>
      </c>
      <c r="E383" s="36">
        <v>1000</v>
      </c>
      <c r="F383" s="23">
        <v>0</v>
      </c>
      <c r="G383" s="23">
        <f t="shared" si="40"/>
        <v>0</v>
      </c>
      <c r="H383" s="23">
        <f t="shared" si="41"/>
        <v>-100</v>
      </c>
      <c r="I383" s="23">
        <f t="shared" si="42"/>
        <v>1000</v>
      </c>
      <c r="J383" s="103" t="e">
        <f>#REF!-E383</f>
        <v>#REF!</v>
      </c>
      <c r="K383" s="97" t="e">
        <f>F383-#REF!</f>
        <v>#REF!</v>
      </c>
    </row>
    <row r="384" spans="1:11" ht="15.75">
      <c r="A384" s="105"/>
      <c r="B384" s="80" t="s">
        <v>10</v>
      </c>
      <c r="C384" s="20" t="s">
        <v>332</v>
      </c>
      <c r="D384" s="17"/>
      <c r="E384" s="31">
        <f>SUM(E386)</f>
        <v>5000</v>
      </c>
      <c r="F384" s="32">
        <f>SUM(F386)</f>
        <v>0</v>
      </c>
      <c r="G384" s="32">
        <f t="shared" si="40"/>
        <v>0</v>
      </c>
      <c r="H384" s="23">
        <f t="shared" si="41"/>
        <v>-100</v>
      </c>
      <c r="I384" s="23">
        <f t="shared" si="42"/>
        <v>5000</v>
      </c>
      <c r="J384" s="103" t="e">
        <f>#REF!-E384</f>
        <v>#REF!</v>
      </c>
      <c r="K384" s="97" t="e">
        <f>F384-#REF!</f>
        <v>#REF!</v>
      </c>
    </row>
    <row r="385" spans="1:11" ht="15.75" hidden="1">
      <c r="A385" s="105"/>
      <c r="B385" s="80"/>
      <c r="C385" s="20"/>
      <c r="D385" s="17"/>
      <c r="E385" s="31">
        <f>-E384</f>
        <v>-5000</v>
      </c>
      <c r="F385" s="32">
        <f>-F384</f>
        <v>0</v>
      </c>
      <c r="G385" s="32"/>
      <c r="H385" s="23"/>
      <c r="I385" s="23"/>
      <c r="J385" s="103" t="e">
        <f>#REF!-E385</f>
        <v>#REF!</v>
      </c>
      <c r="K385" s="97" t="e">
        <f>F385-#REF!</f>
        <v>#REF!</v>
      </c>
    </row>
    <row r="386" spans="1:11" s="112" customFormat="1" ht="15.75">
      <c r="A386" s="111"/>
      <c r="B386" s="35" t="s">
        <v>209</v>
      </c>
      <c r="C386" s="20"/>
      <c r="D386" s="17" t="s">
        <v>210</v>
      </c>
      <c r="E386" s="36">
        <v>5000</v>
      </c>
      <c r="F386" s="23">
        <v>0</v>
      </c>
      <c r="G386" s="23">
        <f>F386/E386*100</f>
        <v>0</v>
      </c>
      <c r="H386" s="23">
        <f>G386-100</f>
        <v>-100</v>
      </c>
      <c r="I386" s="23">
        <f>E386-F386</f>
        <v>5000</v>
      </c>
      <c r="J386" s="103" t="e">
        <f>#REF!-E386</f>
        <v>#REF!</v>
      </c>
      <c r="K386" s="97" t="e">
        <f>F386-#REF!</f>
        <v>#REF!</v>
      </c>
    </row>
    <row r="387" spans="1:11" ht="15.75">
      <c r="A387" s="113" t="s">
        <v>139</v>
      </c>
      <c r="B387" s="123" t="s">
        <v>140</v>
      </c>
      <c r="C387" s="62"/>
      <c r="D387" s="63"/>
      <c r="E387" s="65">
        <f>E389+E392+E410+E413+E417+E420+E424+E427+E449+E452</f>
        <v>6234895.0600000005</v>
      </c>
      <c r="F387" s="65">
        <f>F389+F392+F410+F413+F417+F424+F427+F449+F452</f>
        <v>2625413.41</v>
      </c>
      <c r="G387" s="65">
        <f>F387/E387*100</f>
        <v>42.108381692634296</v>
      </c>
      <c r="H387" s="66">
        <f>G387-100</f>
        <v>-57.891618307365704</v>
      </c>
      <c r="I387" s="23">
        <f>E387-F387</f>
        <v>3609481.6500000004</v>
      </c>
      <c r="J387" s="103" t="e">
        <f>#REF!-E387</f>
        <v>#REF!</v>
      </c>
      <c r="K387" s="97" t="e">
        <f>F387-#REF!</f>
        <v>#REF!</v>
      </c>
    </row>
    <row r="388" spans="1:11" ht="15.75" hidden="1">
      <c r="A388" s="104"/>
      <c r="B388" s="123"/>
      <c r="C388" s="62"/>
      <c r="D388" s="63"/>
      <c r="E388" s="65">
        <f>-E387</f>
        <v>-6234895.0600000005</v>
      </c>
      <c r="F388" s="65">
        <f>-F387</f>
        <v>-2625413.41</v>
      </c>
      <c r="G388" s="65"/>
      <c r="H388" s="66"/>
      <c r="I388" s="23"/>
      <c r="J388" s="103" t="e">
        <f>#REF!-E388</f>
        <v>#REF!</v>
      </c>
      <c r="K388" s="97" t="e">
        <f>F388-#REF!</f>
        <v>#REF!</v>
      </c>
    </row>
    <row r="389" spans="1:11" ht="15.75">
      <c r="A389" s="105"/>
      <c r="B389" s="80" t="s">
        <v>141</v>
      </c>
      <c r="C389" s="20" t="s">
        <v>142</v>
      </c>
      <c r="D389" s="17"/>
      <c r="E389" s="32">
        <f>SUM(E391)</f>
        <v>280000</v>
      </c>
      <c r="F389" s="32">
        <f>SUM(F391)</f>
        <v>68754.55</v>
      </c>
      <c r="G389" s="32">
        <f>F389/E389*100</f>
        <v>24.55519642857143</v>
      </c>
      <c r="H389" s="23">
        <f>G389-100</f>
        <v>-75.44480357142857</v>
      </c>
      <c r="I389" s="23">
        <f>E389-F389</f>
        <v>211245.45</v>
      </c>
      <c r="J389" s="103" t="e">
        <f>#REF!-E389</f>
        <v>#REF!</v>
      </c>
      <c r="K389" s="97" t="e">
        <f>F389-#REF!</f>
        <v>#REF!</v>
      </c>
    </row>
    <row r="390" spans="1:11" ht="15.75" hidden="1">
      <c r="A390" s="105"/>
      <c r="B390" s="80"/>
      <c r="C390" s="20"/>
      <c r="D390" s="17"/>
      <c r="E390" s="32">
        <f>-E389</f>
        <v>-280000</v>
      </c>
      <c r="F390" s="32">
        <f>-F389</f>
        <v>-68754.55</v>
      </c>
      <c r="G390" s="32"/>
      <c r="H390" s="23"/>
      <c r="I390" s="23"/>
      <c r="J390" s="103" t="e">
        <f>#REF!-E390</f>
        <v>#REF!</v>
      </c>
      <c r="K390" s="97" t="e">
        <f>F390-#REF!</f>
        <v>#REF!</v>
      </c>
    </row>
    <row r="391" spans="1:11" ht="47.25">
      <c r="A391" s="105"/>
      <c r="B391" s="35" t="s">
        <v>333</v>
      </c>
      <c r="C391" s="20"/>
      <c r="D391" s="17" t="s">
        <v>334</v>
      </c>
      <c r="E391" s="23">
        <v>280000</v>
      </c>
      <c r="F391" s="23">
        <v>68754.55</v>
      </c>
      <c r="G391" s="23">
        <f>F391/E391*100</f>
        <v>24.55519642857143</v>
      </c>
      <c r="H391" s="23">
        <f>G391-100</f>
        <v>-75.44480357142857</v>
      </c>
      <c r="I391" s="23">
        <f>E391-F391</f>
        <v>211245.45</v>
      </c>
      <c r="J391" s="103" t="e">
        <f>#REF!-E391</f>
        <v>#REF!</v>
      </c>
      <c r="K391" s="97" t="e">
        <f>F391-#REF!</f>
        <v>#REF!</v>
      </c>
    </row>
    <row r="392" spans="1:11" s="95" customFormat="1" ht="63">
      <c r="A392" s="105"/>
      <c r="B392" s="80" t="s">
        <v>143</v>
      </c>
      <c r="C392" s="20" t="s">
        <v>144</v>
      </c>
      <c r="D392" s="17"/>
      <c r="E392" s="32">
        <f>SUM(E394:E408)</f>
        <v>4008900</v>
      </c>
      <c r="F392" s="32">
        <f>SUM(F394:F408)</f>
        <v>1720825.6199999999</v>
      </c>
      <c r="G392" s="32">
        <f>F392/E392*100</f>
        <v>42.92513208111951</v>
      </c>
      <c r="H392" s="23">
        <f>G392-100</f>
        <v>-57.07486791888049</v>
      </c>
      <c r="I392" s="23">
        <f>E392-F392</f>
        <v>2288074.38</v>
      </c>
      <c r="J392" s="103" t="e">
        <f>#REF!-E392</f>
        <v>#REF!</v>
      </c>
      <c r="K392" s="97" t="e">
        <f>F392-#REF!</f>
        <v>#REF!</v>
      </c>
    </row>
    <row r="393" spans="1:11" s="95" customFormat="1" ht="15.75" hidden="1">
      <c r="A393" s="105"/>
      <c r="B393" s="80"/>
      <c r="C393" s="20"/>
      <c r="D393" s="17"/>
      <c r="E393" s="32">
        <f>-E392</f>
        <v>-4008900</v>
      </c>
      <c r="F393" s="32">
        <f>-F392</f>
        <v>-1720825.6199999999</v>
      </c>
      <c r="G393" s="32"/>
      <c r="H393" s="23"/>
      <c r="I393" s="23"/>
      <c r="J393" s="103" t="e">
        <f>#REF!-E393</f>
        <v>#REF!</v>
      </c>
      <c r="K393" s="97" t="e">
        <f>F393-#REF!</f>
        <v>#REF!</v>
      </c>
    </row>
    <row r="394" spans="1:11" ht="15.75">
      <c r="A394" s="105"/>
      <c r="B394" s="35" t="s">
        <v>335</v>
      </c>
      <c r="C394" s="20"/>
      <c r="D394" s="17" t="s">
        <v>336</v>
      </c>
      <c r="E394" s="23">
        <v>3840633</v>
      </c>
      <c r="F394" s="23">
        <v>1650627.62</v>
      </c>
      <c r="G394" s="23">
        <f aca="true" t="shared" si="43" ref="G394:G408">F394/E394*100</f>
        <v>42.97800961456094</v>
      </c>
      <c r="H394" s="23">
        <f aca="true" t="shared" si="44" ref="H394:H408">G394-100</f>
        <v>-57.02199038543906</v>
      </c>
      <c r="I394" s="23">
        <f aca="true" t="shared" si="45" ref="I394:I408">E394-F394</f>
        <v>2190005.38</v>
      </c>
      <c r="J394" s="103" t="e">
        <f>#REF!-E394</f>
        <v>#REF!</v>
      </c>
      <c r="K394" s="97" t="e">
        <f>F394-#REF!</f>
        <v>#REF!</v>
      </c>
    </row>
    <row r="395" spans="1:11" ht="15.75">
      <c r="A395" s="105"/>
      <c r="B395" s="35" t="s">
        <v>232</v>
      </c>
      <c r="C395" s="20"/>
      <c r="D395" s="17" t="s">
        <v>233</v>
      </c>
      <c r="E395" s="23">
        <v>69878</v>
      </c>
      <c r="F395" s="23">
        <v>26121.79</v>
      </c>
      <c r="G395" s="23">
        <f t="shared" si="43"/>
        <v>37.38199433298034</v>
      </c>
      <c r="H395" s="23">
        <f t="shared" si="44"/>
        <v>-62.61800566701966</v>
      </c>
      <c r="I395" s="23">
        <f t="shared" si="45"/>
        <v>43756.21</v>
      </c>
      <c r="J395" s="103" t="e">
        <f>#REF!-E395</f>
        <v>#REF!</v>
      </c>
      <c r="K395" s="97" t="e">
        <f>F395-#REF!</f>
        <v>#REF!</v>
      </c>
    </row>
    <row r="396" spans="1:11" ht="15.75">
      <c r="A396" s="105"/>
      <c r="B396" s="35" t="s">
        <v>234</v>
      </c>
      <c r="C396" s="20"/>
      <c r="D396" s="17" t="s">
        <v>235</v>
      </c>
      <c r="E396" s="23">
        <v>5767</v>
      </c>
      <c r="F396" s="23">
        <v>3936.15</v>
      </c>
      <c r="G396" s="23">
        <f t="shared" si="43"/>
        <v>68.25299115658055</v>
      </c>
      <c r="H396" s="23">
        <f t="shared" si="44"/>
        <v>-31.74700884341945</v>
      </c>
      <c r="I396" s="23">
        <f t="shared" si="45"/>
        <v>1830.85</v>
      </c>
      <c r="J396" s="103" t="e">
        <f>#REF!-E396</f>
        <v>#REF!</v>
      </c>
      <c r="K396" s="97" t="e">
        <f>F396-#REF!</f>
        <v>#REF!</v>
      </c>
    </row>
    <row r="397" spans="1:11" ht="15.75">
      <c r="A397" s="105"/>
      <c r="B397" s="35" t="s">
        <v>236</v>
      </c>
      <c r="C397" s="20"/>
      <c r="D397" s="17" t="s">
        <v>237</v>
      </c>
      <c r="E397" s="23">
        <v>59899</v>
      </c>
      <c r="F397" s="23">
        <v>22827.72</v>
      </c>
      <c r="G397" s="23">
        <f t="shared" si="43"/>
        <v>38.110352426584754</v>
      </c>
      <c r="H397" s="23">
        <f t="shared" si="44"/>
        <v>-61.889647573415246</v>
      </c>
      <c r="I397" s="23">
        <f t="shared" si="45"/>
        <v>37071.28</v>
      </c>
      <c r="J397" s="103" t="e">
        <f>#REF!-E397</f>
        <v>#REF!</v>
      </c>
      <c r="K397" s="97" t="e">
        <f>F397-#REF!</f>
        <v>#REF!</v>
      </c>
    </row>
    <row r="398" spans="1:11" ht="15.75">
      <c r="A398" s="105"/>
      <c r="B398" s="35" t="s">
        <v>238</v>
      </c>
      <c r="C398" s="20"/>
      <c r="D398" s="17" t="s">
        <v>239</v>
      </c>
      <c r="E398" s="23">
        <v>2300</v>
      </c>
      <c r="F398" s="23">
        <v>713.41</v>
      </c>
      <c r="G398" s="23">
        <f t="shared" si="43"/>
        <v>31.017826086956518</v>
      </c>
      <c r="H398" s="23">
        <f t="shared" si="44"/>
        <v>-68.98217391304348</v>
      </c>
      <c r="I398" s="23">
        <f t="shared" si="45"/>
        <v>1586.5900000000001</v>
      </c>
      <c r="J398" s="103" t="e">
        <f>#REF!-E398</f>
        <v>#REF!</v>
      </c>
      <c r="K398" s="97" t="e">
        <f>F398-#REF!</f>
        <v>#REF!</v>
      </c>
    </row>
    <row r="399" spans="1:11" ht="15.75" hidden="1">
      <c r="A399" s="105"/>
      <c r="B399" s="35" t="s">
        <v>240</v>
      </c>
      <c r="C399" s="20"/>
      <c r="D399" s="17" t="s">
        <v>241</v>
      </c>
      <c r="E399" s="23">
        <v>0</v>
      </c>
      <c r="F399" s="23">
        <v>0</v>
      </c>
      <c r="G399" s="23" t="e">
        <f t="shared" si="43"/>
        <v>#DIV/0!</v>
      </c>
      <c r="H399" s="23" t="e">
        <f t="shared" si="44"/>
        <v>#DIV/0!</v>
      </c>
      <c r="I399" s="23">
        <f t="shared" si="45"/>
        <v>0</v>
      </c>
      <c r="J399" s="103" t="e">
        <f>#REF!-E399</f>
        <v>#REF!</v>
      </c>
      <c r="K399" s="97" t="e">
        <f>F399-#REF!</f>
        <v>#REF!</v>
      </c>
    </row>
    <row r="400" spans="1:11" ht="15.75">
      <c r="A400" s="105"/>
      <c r="B400" s="35" t="s">
        <v>193</v>
      </c>
      <c r="C400" s="20"/>
      <c r="D400" s="17" t="s">
        <v>194</v>
      </c>
      <c r="E400" s="23">
        <v>2923</v>
      </c>
      <c r="F400" s="23">
        <v>2102.44</v>
      </c>
      <c r="G400" s="23">
        <f t="shared" si="43"/>
        <v>71.92747177557305</v>
      </c>
      <c r="H400" s="23">
        <f t="shared" si="44"/>
        <v>-28.072528224426947</v>
      </c>
      <c r="I400" s="23">
        <f t="shared" si="45"/>
        <v>820.56</v>
      </c>
      <c r="J400" s="103" t="e">
        <f>#REF!-E400</f>
        <v>#REF!</v>
      </c>
      <c r="K400" s="97" t="e">
        <f>F400-#REF!</f>
        <v>#REF!</v>
      </c>
    </row>
    <row r="401" spans="1:11" ht="15.75">
      <c r="A401" s="105"/>
      <c r="B401" s="35" t="s">
        <v>242</v>
      </c>
      <c r="C401" s="20"/>
      <c r="D401" s="17" t="s">
        <v>243</v>
      </c>
      <c r="E401" s="23">
        <v>500</v>
      </c>
      <c r="F401" s="23">
        <v>20</v>
      </c>
      <c r="G401" s="23">
        <f t="shared" si="43"/>
        <v>4</v>
      </c>
      <c r="H401" s="23">
        <f t="shared" si="44"/>
        <v>-96</v>
      </c>
      <c r="I401" s="23">
        <f t="shared" si="45"/>
        <v>480</v>
      </c>
      <c r="J401" s="103" t="e">
        <f>#REF!-E401</f>
        <v>#REF!</v>
      </c>
      <c r="K401" s="97" t="e">
        <f>F401-#REF!</f>
        <v>#REF!</v>
      </c>
    </row>
    <row r="402" spans="1:11" ht="15.75">
      <c r="A402" s="105"/>
      <c r="B402" s="35" t="s">
        <v>209</v>
      </c>
      <c r="C402" s="20"/>
      <c r="D402" s="17" t="s">
        <v>210</v>
      </c>
      <c r="E402" s="23">
        <v>10000</v>
      </c>
      <c r="F402" s="23">
        <v>7290.33</v>
      </c>
      <c r="G402" s="23">
        <f t="shared" si="43"/>
        <v>72.9033</v>
      </c>
      <c r="H402" s="23">
        <f t="shared" si="44"/>
        <v>-27.0967</v>
      </c>
      <c r="I402" s="23">
        <f t="shared" si="45"/>
        <v>2709.67</v>
      </c>
      <c r="J402" s="103" t="e">
        <f>#REF!-E402</f>
        <v>#REF!</v>
      </c>
      <c r="K402" s="97" t="e">
        <f>F402-#REF!</f>
        <v>#REF!</v>
      </c>
    </row>
    <row r="403" spans="1:11" ht="47.25">
      <c r="A403" s="105"/>
      <c r="B403" s="35" t="s">
        <v>246</v>
      </c>
      <c r="C403" s="20"/>
      <c r="D403" s="17" t="s">
        <v>247</v>
      </c>
      <c r="E403" s="23">
        <v>4000</v>
      </c>
      <c r="F403" s="23">
        <v>2289.05</v>
      </c>
      <c r="G403" s="23">
        <f t="shared" si="43"/>
        <v>57.22625</v>
      </c>
      <c r="H403" s="23">
        <f t="shared" si="44"/>
        <v>-42.77375</v>
      </c>
      <c r="I403" s="23">
        <f t="shared" si="45"/>
        <v>1710.9499999999998</v>
      </c>
      <c r="J403" s="103" t="e">
        <f>#REF!-E403</f>
        <v>#REF!</v>
      </c>
      <c r="K403" s="97" t="e">
        <f>F403-#REF!</f>
        <v>#REF!</v>
      </c>
    </row>
    <row r="404" spans="1:11" ht="15.75">
      <c r="A404" s="105"/>
      <c r="B404" s="35" t="s">
        <v>260</v>
      </c>
      <c r="C404" s="20"/>
      <c r="D404" s="17" t="s">
        <v>249</v>
      </c>
      <c r="E404" s="23">
        <v>3000</v>
      </c>
      <c r="F404" s="23">
        <v>986.68</v>
      </c>
      <c r="G404" s="23">
        <f t="shared" si="43"/>
        <v>32.88933333333333</v>
      </c>
      <c r="H404" s="23">
        <f t="shared" si="44"/>
        <v>-67.11066666666667</v>
      </c>
      <c r="I404" s="23">
        <f t="shared" si="45"/>
        <v>2013.3200000000002</v>
      </c>
      <c r="J404" s="103" t="e">
        <f>#REF!-E404</f>
        <v>#REF!</v>
      </c>
      <c r="K404" s="97" t="e">
        <f>F404-#REF!</f>
        <v>#REF!</v>
      </c>
    </row>
    <row r="405" spans="1:11" ht="31.5">
      <c r="A405" s="105"/>
      <c r="B405" s="35" t="s">
        <v>250</v>
      </c>
      <c r="C405" s="20"/>
      <c r="D405" s="17" t="s">
        <v>251</v>
      </c>
      <c r="E405" s="23">
        <v>3000</v>
      </c>
      <c r="F405" s="23">
        <v>1500</v>
      </c>
      <c r="G405" s="23">
        <f t="shared" si="43"/>
        <v>50</v>
      </c>
      <c r="H405" s="23">
        <f t="shared" si="44"/>
        <v>-50</v>
      </c>
      <c r="I405" s="23">
        <f t="shared" si="45"/>
        <v>1500</v>
      </c>
      <c r="J405" s="103" t="e">
        <f>#REF!-E405</f>
        <v>#REF!</v>
      </c>
      <c r="K405" s="97" t="e">
        <f>F405-#REF!</f>
        <v>#REF!</v>
      </c>
    </row>
    <row r="406" spans="1:11" ht="31.5">
      <c r="A406" s="105"/>
      <c r="B406" s="35" t="s">
        <v>252</v>
      </c>
      <c r="C406" s="20"/>
      <c r="D406" s="17" t="s">
        <v>253</v>
      </c>
      <c r="E406" s="23">
        <v>2000</v>
      </c>
      <c r="F406" s="23">
        <v>250</v>
      </c>
      <c r="G406" s="23">
        <f t="shared" si="43"/>
        <v>12.5</v>
      </c>
      <c r="H406" s="23">
        <f t="shared" si="44"/>
        <v>-87.5</v>
      </c>
      <c r="I406" s="23">
        <f t="shared" si="45"/>
        <v>1750</v>
      </c>
      <c r="J406" s="103" t="e">
        <f>#REF!-E406</f>
        <v>#REF!</v>
      </c>
      <c r="K406" s="97" t="e">
        <f>F406-#REF!</f>
        <v>#REF!</v>
      </c>
    </row>
    <row r="407" spans="1:11" ht="47.25">
      <c r="A407" s="105"/>
      <c r="B407" s="35" t="s">
        <v>197</v>
      </c>
      <c r="C407" s="20"/>
      <c r="D407" s="17" t="s">
        <v>198</v>
      </c>
      <c r="E407" s="23">
        <v>1000</v>
      </c>
      <c r="F407" s="23">
        <v>0</v>
      </c>
      <c r="G407" s="23">
        <f t="shared" si="43"/>
        <v>0</v>
      </c>
      <c r="H407" s="23">
        <f t="shared" si="44"/>
        <v>-100</v>
      </c>
      <c r="I407" s="23">
        <f t="shared" si="45"/>
        <v>1000</v>
      </c>
      <c r="J407" s="103" t="e">
        <f>#REF!-E407</f>
        <v>#REF!</v>
      </c>
      <c r="K407" s="97" t="e">
        <f>F407-#REF!</f>
        <v>#REF!</v>
      </c>
    </row>
    <row r="408" spans="1:11" ht="31.5">
      <c r="A408" s="105"/>
      <c r="B408" s="35" t="s">
        <v>199</v>
      </c>
      <c r="C408" s="20"/>
      <c r="D408" s="17" t="s">
        <v>200</v>
      </c>
      <c r="E408" s="23">
        <v>4000</v>
      </c>
      <c r="F408" s="23">
        <v>2160.43</v>
      </c>
      <c r="G408" s="23">
        <f t="shared" si="43"/>
        <v>54.010749999999994</v>
      </c>
      <c r="H408" s="23">
        <f t="shared" si="44"/>
        <v>-45.989250000000006</v>
      </c>
      <c r="I408" s="23">
        <f t="shared" si="45"/>
        <v>1839.5700000000002</v>
      </c>
      <c r="J408" s="103" t="e">
        <f>#REF!-E408</f>
        <v>#REF!</v>
      </c>
      <c r="K408" s="97" t="e">
        <f>F408-#REF!</f>
        <v>#REF!</v>
      </c>
    </row>
    <row r="409" spans="1:10" ht="31.5" hidden="1">
      <c r="A409" s="105"/>
      <c r="B409" s="35" t="s">
        <v>269</v>
      </c>
      <c r="C409" s="20"/>
      <c r="D409" s="17" t="s">
        <v>270</v>
      </c>
      <c r="E409" s="23">
        <v>0</v>
      </c>
      <c r="F409" s="23"/>
      <c r="G409" s="23"/>
      <c r="H409" s="23"/>
      <c r="I409" s="23"/>
      <c r="J409" s="103"/>
    </row>
    <row r="410" spans="1:11" ht="78.75">
      <c r="A410" s="105"/>
      <c r="B410" s="80" t="s">
        <v>337</v>
      </c>
      <c r="C410" s="20" t="s">
        <v>149</v>
      </c>
      <c r="D410" s="17"/>
      <c r="E410" s="32">
        <f>SUM(E412)</f>
        <v>33846</v>
      </c>
      <c r="F410" s="32">
        <f>SUM(F412)</f>
        <v>14263.15</v>
      </c>
      <c r="G410" s="32">
        <f>F410/E410*100</f>
        <v>42.14131655143887</v>
      </c>
      <c r="H410" s="23">
        <f>G410-100</f>
        <v>-57.85868344856113</v>
      </c>
      <c r="I410" s="23">
        <f>E410-F410</f>
        <v>19582.85</v>
      </c>
      <c r="J410" s="103" t="e">
        <f>#REF!-E410</f>
        <v>#REF!</v>
      </c>
      <c r="K410" s="97" t="e">
        <f>F410-#REF!</f>
        <v>#REF!</v>
      </c>
    </row>
    <row r="411" spans="1:11" ht="15.75" hidden="1">
      <c r="A411" s="105"/>
      <c r="B411" s="80"/>
      <c r="C411" s="20"/>
      <c r="D411" s="17"/>
      <c r="E411" s="32">
        <f>-E410</f>
        <v>-33846</v>
      </c>
      <c r="F411" s="32">
        <f>-F410</f>
        <v>-14263.15</v>
      </c>
      <c r="G411" s="32"/>
      <c r="H411" s="23"/>
      <c r="I411" s="23"/>
      <c r="J411" s="103" t="e">
        <f>#REF!-E411</f>
        <v>#REF!</v>
      </c>
      <c r="K411" s="97" t="e">
        <f>F411-#REF!</f>
        <v>#REF!</v>
      </c>
    </row>
    <row r="412" spans="1:11" ht="15.75">
      <c r="A412" s="105"/>
      <c r="B412" s="35" t="s">
        <v>338</v>
      </c>
      <c r="C412" s="20"/>
      <c r="D412" s="17" t="s">
        <v>339</v>
      </c>
      <c r="E412" s="23">
        <v>33846</v>
      </c>
      <c r="F412" s="23">
        <v>14263.15</v>
      </c>
      <c r="G412" s="23">
        <f>F412/E412*100</f>
        <v>42.14131655143887</v>
      </c>
      <c r="H412" s="23">
        <f>G412-100</f>
        <v>-57.85868344856113</v>
      </c>
      <c r="I412" s="23">
        <f>E412-F412</f>
        <v>19582.85</v>
      </c>
      <c r="J412" s="103" t="e">
        <f>#REF!-E412</f>
        <v>#REF!</v>
      </c>
      <c r="K412" s="97" t="e">
        <f>F412-#REF!</f>
        <v>#REF!</v>
      </c>
    </row>
    <row r="413" spans="1:11" s="95" customFormat="1" ht="47.25">
      <c r="A413" s="105"/>
      <c r="B413" s="80" t="s">
        <v>340</v>
      </c>
      <c r="C413" s="20" t="s">
        <v>151</v>
      </c>
      <c r="D413" s="17"/>
      <c r="E413" s="32">
        <f>SUM(E415:E416)</f>
        <v>631763.06</v>
      </c>
      <c r="F413" s="32">
        <f>SUM(F415:F416)</f>
        <v>416552.22</v>
      </c>
      <c r="G413" s="32">
        <f>F413/E413*100</f>
        <v>65.93488071303186</v>
      </c>
      <c r="H413" s="23">
        <f>G413-100</f>
        <v>-34.06511928696814</v>
      </c>
      <c r="I413" s="23">
        <f>E413-F413</f>
        <v>215210.84000000008</v>
      </c>
      <c r="J413" s="103" t="e">
        <f>#REF!-E413</f>
        <v>#REF!</v>
      </c>
      <c r="K413" s="97" t="e">
        <f>F413-#REF!</f>
        <v>#REF!</v>
      </c>
    </row>
    <row r="414" spans="1:11" s="95" customFormat="1" ht="15.75" hidden="1">
      <c r="A414" s="105"/>
      <c r="B414" s="80"/>
      <c r="C414" s="20"/>
      <c r="D414" s="17"/>
      <c r="E414" s="32">
        <f>-E413</f>
        <v>-631763.06</v>
      </c>
      <c r="F414" s="32">
        <f>-F413</f>
        <v>-416552.22</v>
      </c>
      <c r="G414" s="32"/>
      <c r="H414" s="23"/>
      <c r="I414" s="23"/>
      <c r="J414" s="103" t="e">
        <f>#REF!-E414</f>
        <v>#REF!</v>
      </c>
      <c r="K414" s="97" t="e">
        <f>F414-#REF!</f>
        <v>#REF!</v>
      </c>
    </row>
    <row r="415" spans="1:11" s="95" customFormat="1" ht="15.75">
      <c r="A415" s="105"/>
      <c r="B415" s="35" t="s">
        <v>335</v>
      </c>
      <c r="C415" s="20"/>
      <c r="D415" s="17" t="s">
        <v>336</v>
      </c>
      <c r="E415" s="23">
        <v>629763.06</v>
      </c>
      <c r="F415" s="23">
        <v>415907.55</v>
      </c>
      <c r="G415" s="23">
        <f>F415/E415*100</f>
        <v>66.04190947624016</v>
      </c>
      <c r="H415" s="23">
        <f>G415-100</f>
        <v>-33.958090523759836</v>
      </c>
      <c r="I415" s="23">
        <f>E415-F415</f>
        <v>213855.51000000007</v>
      </c>
      <c r="J415" s="103" t="e">
        <f>#REF!-E415</f>
        <v>#REF!</v>
      </c>
      <c r="K415" s="97" t="e">
        <f>F415-#REF!</f>
        <v>#REF!</v>
      </c>
    </row>
    <row r="416" spans="1:11" s="95" customFormat="1" ht="15.75">
      <c r="A416" s="105"/>
      <c r="B416" s="35" t="s">
        <v>236</v>
      </c>
      <c r="C416" s="20"/>
      <c r="D416" s="17" t="s">
        <v>237</v>
      </c>
      <c r="E416" s="23">
        <v>2000</v>
      </c>
      <c r="F416" s="23">
        <v>644.67</v>
      </c>
      <c r="G416" s="23">
        <f>F416/E416*100</f>
        <v>32.2335</v>
      </c>
      <c r="H416" s="23">
        <f>G416-100</f>
        <v>-67.76650000000001</v>
      </c>
      <c r="I416" s="23">
        <f>E416-F416</f>
        <v>1355.33</v>
      </c>
      <c r="J416" s="103" t="e">
        <f>#REF!-E416</f>
        <v>#REF!</v>
      </c>
      <c r="K416" s="97" t="e">
        <f>F416-#REF!</f>
        <v>#REF!</v>
      </c>
    </row>
    <row r="417" spans="1:11" s="95" customFormat="1" ht="15.75">
      <c r="A417" s="105"/>
      <c r="B417" s="80" t="s">
        <v>341</v>
      </c>
      <c r="C417" s="20" t="s">
        <v>342</v>
      </c>
      <c r="D417" s="17"/>
      <c r="E417" s="32">
        <f>SUM(E419)</f>
        <v>130000</v>
      </c>
      <c r="F417" s="32">
        <f>SUM(F419)</f>
        <v>59872.11</v>
      </c>
      <c r="G417" s="32">
        <f>F417/E417*100</f>
        <v>46.05546923076923</v>
      </c>
      <c r="H417" s="23">
        <f>G417-100</f>
        <v>-53.94453076923077</v>
      </c>
      <c r="I417" s="23">
        <f>E417-F417</f>
        <v>70127.89</v>
      </c>
      <c r="J417" s="103" t="e">
        <f>#REF!-E417</f>
        <v>#REF!</v>
      </c>
      <c r="K417" s="97" t="e">
        <f>F417-#REF!</f>
        <v>#REF!</v>
      </c>
    </row>
    <row r="418" spans="1:11" s="95" customFormat="1" ht="15.75" hidden="1">
      <c r="A418" s="105"/>
      <c r="B418" s="80"/>
      <c r="C418" s="20"/>
      <c r="D418" s="17"/>
      <c r="E418" s="32">
        <f>-E417</f>
        <v>-130000</v>
      </c>
      <c r="F418" s="32">
        <f>-F417</f>
        <v>-59872.11</v>
      </c>
      <c r="G418" s="32"/>
      <c r="H418" s="23"/>
      <c r="I418" s="23"/>
      <c r="J418" s="103" t="e">
        <f>#REF!-E418</f>
        <v>#REF!</v>
      </c>
      <c r="K418" s="97" t="e">
        <f>F418-#REF!</f>
        <v>#REF!</v>
      </c>
    </row>
    <row r="419" spans="1:11" s="95" customFormat="1" ht="15.75">
      <c r="A419" s="105"/>
      <c r="B419" s="35" t="s">
        <v>335</v>
      </c>
      <c r="C419" s="20"/>
      <c r="D419" s="17" t="s">
        <v>336</v>
      </c>
      <c r="E419" s="23">
        <v>130000</v>
      </c>
      <c r="F419" s="23">
        <v>59872.11</v>
      </c>
      <c r="G419" s="23">
        <f>F419/E419*100</f>
        <v>46.05546923076923</v>
      </c>
      <c r="H419" s="23">
        <f>G419-100</f>
        <v>-53.94453076923077</v>
      </c>
      <c r="I419" s="23">
        <f>E419-F419</f>
        <v>70127.89</v>
      </c>
      <c r="J419" s="103" t="e">
        <f>#REF!-E419</f>
        <v>#REF!</v>
      </c>
      <c r="K419" s="97" t="e">
        <f>F419-#REF!</f>
        <v>#REF!</v>
      </c>
    </row>
    <row r="420" spans="1:11" s="95" customFormat="1" ht="15.75">
      <c r="A420" s="105"/>
      <c r="B420" s="84" t="s">
        <v>408</v>
      </c>
      <c r="C420" s="20" t="s">
        <v>407</v>
      </c>
      <c r="D420" s="17"/>
      <c r="E420" s="22">
        <f>SUM(E422)</f>
        <v>241716</v>
      </c>
      <c r="F420" s="23"/>
      <c r="G420" s="23"/>
      <c r="H420" s="23"/>
      <c r="I420" s="23"/>
      <c r="J420" s="23"/>
      <c r="K420" s="23"/>
    </row>
    <row r="421" spans="1:11" s="95" customFormat="1" ht="15.75" hidden="1">
      <c r="A421" s="105"/>
      <c r="B421" s="35"/>
      <c r="C421" s="20"/>
      <c r="D421" s="17"/>
      <c r="E421" s="23">
        <f>-E420</f>
        <v>-241716</v>
      </c>
      <c r="F421" s="23">
        <f aca="true" t="shared" si="46" ref="F421:K421">-F420</f>
        <v>0</v>
      </c>
      <c r="G421" s="23">
        <f t="shared" si="46"/>
        <v>0</v>
      </c>
      <c r="H421" s="23">
        <f t="shared" si="46"/>
        <v>0</v>
      </c>
      <c r="I421" s="23">
        <f t="shared" si="46"/>
        <v>0</v>
      </c>
      <c r="J421" s="23">
        <f t="shared" si="46"/>
        <v>0</v>
      </c>
      <c r="K421" s="23">
        <f t="shared" si="46"/>
        <v>0</v>
      </c>
    </row>
    <row r="422" spans="1:11" s="95" customFormat="1" ht="15.75">
      <c r="A422" s="105"/>
      <c r="B422" s="35" t="s">
        <v>335</v>
      </c>
      <c r="C422" s="20"/>
      <c r="D422" s="17" t="s">
        <v>336</v>
      </c>
      <c r="E422" s="23">
        <v>241716</v>
      </c>
      <c r="F422" s="23"/>
      <c r="G422" s="23"/>
      <c r="H422" s="23"/>
      <c r="I422" s="23"/>
      <c r="J422" s="135"/>
      <c r="K422" s="135"/>
    </row>
    <row r="423" spans="1:11" s="95" customFormat="1" ht="15.75" hidden="1">
      <c r="A423" s="105"/>
      <c r="B423" s="35" t="s">
        <v>236</v>
      </c>
      <c r="C423" s="20"/>
      <c r="D423" s="17" t="s">
        <v>237</v>
      </c>
      <c r="E423" s="23"/>
      <c r="F423" s="23"/>
      <c r="G423" s="23"/>
      <c r="H423" s="23"/>
      <c r="I423" s="23"/>
      <c r="J423" s="103"/>
      <c r="K423" s="97"/>
    </row>
    <row r="424" spans="1:11" s="95" customFormat="1" ht="15.75">
      <c r="A424" s="105"/>
      <c r="B424" s="80" t="s">
        <v>343</v>
      </c>
      <c r="C424" s="20" t="s">
        <v>344</v>
      </c>
      <c r="D424" s="17"/>
      <c r="E424" s="32">
        <f>SUM(E426)</f>
        <v>31000</v>
      </c>
      <c r="F424" s="32">
        <f>SUM(F426)</f>
        <v>20000</v>
      </c>
      <c r="G424" s="32">
        <f>F424/E424*100</f>
        <v>64.51612903225806</v>
      </c>
      <c r="H424" s="23">
        <f>G424-100</f>
        <v>-35.483870967741936</v>
      </c>
      <c r="I424" s="23">
        <f>E424-F424</f>
        <v>11000</v>
      </c>
      <c r="J424" s="103" t="e">
        <f>#REF!-E424</f>
        <v>#REF!</v>
      </c>
      <c r="K424" s="97" t="e">
        <f>F424-#REF!</f>
        <v>#REF!</v>
      </c>
    </row>
    <row r="425" spans="1:11" s="95" customFormat="1" ht="15.75" hidden="1">
      <c r="A425" s="105"/>
      <c r="B425" s="80"/>
      <c r="C425" s="20"/>
      <c r="D425" s="17"/>
      <c r="E425" s="32">
        <f>-E424</f>
        <v>-31000</v>
      </c>
      <c r="F425" s="32">
        <f>-F424</f>
        <v>-20000</v>
      </c>
      <c r="G425" s="32"/>
      <c r="H425" s="23"/>
      <c r="I425" s="23"/>
      <c r="J425" s="103" t="e">
        <f>#REF!-E425</f>
        <v>#REF!</v>
      </c>
      <c r="K425" s="97" t="e">
        <f>F425-#REF!</f>
        <v>#REF!</v>
      </c>
    </row>
    <row r="426" spans="1:11" ht="78.75">
      <c r="A426" s="105"/>
      <c r="B426" s="35" t="s">
        <v>203</v>
      </c>
      <c r="C426" s="20"/>
      <c r="D426" s="17" t="s">
        <v>204</v>
      </c>
      <c r="E426" s="23">
        <v>31000</v>
      </c>
      <c r="F426" s="23">
        <v>20000</v>
      </c>
      <c r="G426" s="23">
        <f>F426/E426*100</f>
        <v>64.51612903225806</v>
      </c>
      <c r="H426" s="23">
        <f>G426-100</f>
        <v>-35.483870967741936</v>
      </c>
      <c r="I426" s="23">
        <f>E426-F426</f>
        <v>11000</v>
      </c>
      <c r="J426" s="103" t="e">
        <f>#REF!-E426</f>
        <v>#REF!</v>
      </c>
      <c r="K426" s="97" t="e">
        <f>F426-#REF!</f>
        <v>#REF!</v>
      </c>
    </row>
    <row r="427" spans="1:11" ht="15.75">
      <c r="A427" s="105"/>
      <c r="B427" s="80" t="s">
        <v>153</v>
      </c>
      <c r="C427" s="20" t="s">
        <v>154</v>
      </c>
      <c r="D427" s="17"/>
      <c r="E427" s="32">
        <f>SUM(E429:E448)</f>
        <v>497670</v>
      </c>
      <c r="F427" s="32">
        <f>SUM(F429:F447)</f>
        <v>152259.1</v>
      </c>
      <c r="G427" s="32">
        <f>F427/E427*100</f>
        <v>30.594389856732374</v>
      </c>
      <c r="H427" s="23">
        <f>G427-100</f>
        <v>-69.40561014326762</v>
      </c>
      <c r="I427" s="23">
        <f>E427-F427</f>
        <v>345410.9</v>
      </c>
      <c r="J427" s="103" t="e">
        <f>#REF!-E427</f>
        <v>#REF!</v>
      </c>
      <c r="K427" s="97" t="e">
        <f>F427-#REF!</f>
        <v>#REF!</v>
      </c>
    </row>
    <row r="428" spans="1:11" ht="15.75" hidden="1">
      <c r="A428" s="105"/>
      <c r="B428" s="80"/>
      <c r="C428" s="20"/>
      <c r="D428" s="17"/>
      <c r="E428" s="32">
        <f>-E427</f>
        <v>-497670</v>
      </c>
      <c r="F428" s="32">
        <f>-F427</f>
        <v>-152259.1</v>
      </c>
      <c r="G428" s="32"/>
      <c r="H428" s="23"/>
      <c r="I428" s="23"/>
      <c r="J428" s="103" t="e">
        <f>#REF!-E428</f>
        <v>#REF!</v>
      </c>
      <c r="K428" s="97" t="e">
        <f>F428-#REF!</f>
        <v>#REF!</v>
      </c>
    </row>
    <row r="429" spans="1:11" ht="31.5">
      <c r="A429" s="105"/>
      <c r="B429" s="35" t="s">
        <v>230</v>
      </c>
      <c r="C429" s="20"/>
      <c r="D429" s="17" t="s">
        <v>231</v>
      </c>
      <c r="E429" s="23">
        <v>2400</v>
      </c>
      <c r="F429" s="23">
        <v>90</v>
      </c>
      <c r="G429" s="23">
        <f aca="true" t="shared" si="47" ref="G429:G435">F429/E429*100</f>
        <v>3.75</v>
      </c>
      <c r="H429" s="23">
        <f aca="true" t="shared" si="48" ref="H429:H447">G429-100</f>
        <v>-96.25</v>
      </c>
      <c r="I429" s="23">
        <f aca="true" t="shared" si="49" ref="I429:I435">E429-F429</f>
        <v>2310</v>
      </c>
      <c r="J429" s="103" t="e">
        <f>#REF!-E429</f>
        <v>#REF!</v>
      </c>
      <c r="K429" s="97" t="e">
        <f>F429-#REF!</f>
        <v>#REF!</v>
      </c>
    </row>
    <row r="430" spans="1:11" ht="15.75">
      <c r="A430" s="105"/>
      <c r="B430" s="35" t="s">
        <v>232</v>
      </c>
      <c r="C430" s="20"/>
      <c r="D430" s="17" t="s">
        <v>233</v>
      </c>
      <c r="E430" s="23">
        <v>310000</v>
      </c>
      <c r="F430" s="23">
        <v>95477</v>
      </c>
      <c r="G430" s="23">
        <f t="shared" si="47"/>
        <v>30.799032258064518</v>
      </c>
      <c r="H430" s="23">
        <f t="shared" si="48"/>
        <v>-69.20096774193549</v>
      </c>
      <c r="I430" s="23">
        <f t="shared" si="49"/>
        <v>214523</v>
      </c>
      <c r="J430" s="103" t="e">
        <f>#REF!-E430</f>
        <v>#REF!</v>
      </c>
      <c r="K430" s="97" t="e">
        <f>F430-#REF!</f>
        <v>#REF!</v>
      </c>
    </row>
    <row r="431" spans="1:11" ht="15.75">
      <c r="A431" s="105"/>
      <c r="B431" s="35" t="s">
        <v>234</v>
      </c>
      <c r="C431" s="20"/>
      <c r="D431" s="17" t="s">
        <v>235</v>
      </c>
      <c r="E431" s="23">
        <v>24270</v>
      </c>
      <c r="F431" s="23">
        <v>14563.15</v>
      </c>
      <c r="G431" s="23">
        <f t="shared" si="47"/>
        <v>60.004738360115375</v>
      </c>
      <c r="H431" s="23">
        <f t="shared" si="48"/>
        <v>-39.995261639884625</v>
      </c>
      <c r="I431" s="23">
        <f t="shared" si="49"/>
        <v>9706.85</v>
      </c>
      <c r="J431" s="103" t="e">
        <f>#REF!-E431</f>
        <v>#REF!</v>
      </c>
      <c r="K431" s="97" t="e">
        <f>F431-#REF!</f>
        <v>#REF!</v>
      </c>
    </row>
    <row r="432" spans="1:11" ht="15.75">
      <c r="A432" s="105"/>
      <c r="B432" s="35" t="s">
        <v>236</v>
      </c>
      <c r="C432" s="20"/>
      <c r="D432" s="17" t="s">
        <v>237</v>
      </c>
      <c r="E432" s="23">
        <v>50500</v>
      </c>
      <c r="F432" s="23">
        <v>16702.04</v>
      </c>
      <c r="G432" s="23">
        <f t="shared" si="47"/>
        <v>33.07334653465347</v>
      </c>
      <c r="H432" s="23">
        <f t="shared" si="48"/>
        <v>-66.92665346534653</v>
      </c>
      <c r="I432" s="23">
        <f t="shared" si="49"/>
        <v>33797.96</v>
      </c>
      <c r="J432" s="103" t="e">
        <f>#REF!-E432</f>
        <v>#REF!</v>
      </c>
      <c r="K432" s="97" t="e">
        <f>F432-#REF!</f>
        <v>#REF!</v>
      </c>
    </row>
    <row r="433" spans="1:11" ht="15.75">
      <c r="A433" s="105"/>
      <c r="B433" s="35" t="s">
        <v>238</v>
      </c>
      <c r="C433" s="20"/>
      <c r="D433" s="17" t="s">
        <v>239</v>
      </c>
      <c r="E433" s="23">
        <v>7900</v>
      </c>
      <c r="F433" s="23">
        <v>2577.35</v>
      </c>
      <c r="G433" s="23">
        <f t="shared" si="47"/>
        <v>32.62468354430379</v>
      </c>
      <c r="H433" s="23">
        <f t="shared" si="48"/>
        <v>-67.37531645569621</v>
      </c>
      <c r="I433" s="23">
        <f t="shared" si="49"/>
        <v>5322.65</v>
      </c>
      <c r="J433" s="103" t="e">
        <f>#REF!-E433</f>
        <v>#REF!</v>
      </c>
      <c r="K433" s="97" t="e">
        <f>F433-#REF!</f>
        <v>#REF!</v>
      </c>
    </row>
    <row r="434" spans="1:11" ht="15.75">
      <c r="A434" s="105"/>
      <c r="B434" s="35" t="s">
        <v>240</v>
      </c>
      <c r="C434" s="20"/>
      <c r="D434" s="17" t="s">
        <v>241</v>
      </c>
      <c r="E434" s="23">
        <v>5000</v>
      </c>
      <c r="F434" s="23">
        <v>1800</v>
      </c>
      <c r="G434" s="23">
        <f t="shared" si="47"/>
        <v>36</v>
      </c>
      <c r="H434" s="23">
        <f t="shared" si="48"/>
        <v>-64</v>
      </c>
      <c r="I434" s="23">
        <f t="shared" si="49"/>
        <v>3200</v>
      </c>
      <c r="J434" s="103" t="e">
        <f>#REF!-E434</f>
        <v>#REF!</v>
      </c>
      <c r="K434" s="97" t="e">
        <f>F434-#REF!</f>
        <v>#REF!</v>
      </c>
    </row>
    <row r="435" spans="1:11" ht="15.75">
      <c r="A435" s="105"/>
      <c r="B435" s="35" t="s">
        <v>193</v>
      </c>
      <c r="C435" s="20"/>
      <c r="D435" s="17" t="s">
        <v>194</v>
      </c>
      <c r="E435" s="23">
        <v>23000</v>
      </c>
      <c r="F435" s="23">
        <v>1299.68</v>
      </c>
      <c r="G435" s="23">
        <f t="shared" si="47"/>
        <v>5.6507826086956525</v>
      </c>
      <c r="H435" s="23">
        <f t="shared" si="48"/>
        <v>-94.34921739130435</v>
      </c>
      <c r="I435" s="23">
        <f t="shared" si="49"/>
        <v>21700.32</v>
      </c>
      <c r="J435" s="103" t="e">
        <f>#REF!-E435</f>
        <v>#REF!</v>
      </c>
      <c r="K435" s="97" t="e">
        <f>F435-#REF!</f>
        <v>#REF!</v>
      </c>
    </row>
    <row r="436" spans="1:10" ht="15.75">
      <c r="A436" s="105"/>
      <c r="B436" s="35" t="s">
        <v>265</v>
      </c>
      <c r="C436" s="20"/>
      <c r="D436" s="17" t="s">
        <v>266</v>
      </c>
      <c r="E436" s="23">
        <v>15000</v>
      </c>
      <c r="F436" s="23"/>
      <c r="G436" s="23"/>
      <c r="H436" s="23"/>
      <c r="I436" s="23"/>
      <c r="J436" s="103"/>
    </row>
    <row r="437" spans="1:11" ht="15.75">
      <c r="A437" s="105"/>
      <c r="B437" s="35" t="s">
        <v>242</v>
      </c>
      <c r="C437" s="20"/>
      <c r="D437" s="17" t="s">
        <v>243</v>
      </c>
      <c r="E437" s="23">
        <v>400</v>
      </c>
      <c r="F437" s="23">
        <v>200</v>
      </c>
      <c r="G437" s="23">
        <f aca="true" t="shared" si="50" ref="G437:G447">F437/E437*100</f>
        <v>50</v>
      </c>
      <c r="H437" s="23">
        <f t="shared" si="48"/>
        <v>-50</v>
      </c>
      <c r="I437" s="23">
        <f aca="true" t="shared" si="51" ref="I437:I447">E437-F437</f>
        <v>200</v>
      </c>
      <c r="J437" s="103" t="e">
        <f>#REF!-E437</f>
        <v>#REF!</v>
      </c>
      <c r="K437" s="97" t="e">
        <f>F437-#REF!</f>
        <v>#REF!</v>
      </c>
    </row>
    <row r="438" spans="1:11" s="112" customFormat="1" ht="15.75">
      <c r="A438" s="105"/>
      <c r="B438" s="35" t="s">
        <v>209</v>
      </c>
      <c r="C438" s="20"/>
      <c r="D438" s="17" t="s">
        <v>210</v>
      </c>
      <c r="E438" s="23">
        <v>20000</v>
      </c>
      <c r="F438" s="23">
        <v>6396.1</v>
      </c>
      <c r="G438" s="23">
        <f t="shared" si="50"/>
        <v>31.9805</v>
      </c>
      <c r="H438" s="23">
        <f t="shared" si="48"/>
        <v>-68.0195</v>
      </c>
      <c r="I438" s="23">
        <f t="shared" si="51"/>
        <v>13603.9</v>
      </c>
      <c r="J438" s="103" t="e">
        <f>#REF!-E438</f>
        <v>#REF!</v>
      </c>
      <c r="K438" s="97" t="e">
        <f>F438-#REF!</f>
        <v>#REF!</v>
      </c>
    </row>
    <row r="439" spans="1:11" ht="15.75">
      <c r="A439" s="105"/>
      <c r="B439" s="70" t="s">
        <v>267</v>
      </c>
      <c r="C439" s="62"/>
      <c r="D439" s="63" t="s">
        <v>268</v>
      </c>
      <c r="E439" s="66">
        <v>1500</v>
      </c>
      <c r="F439" s="66">
        <v>0</v>
      </c>
      <c r="G439" s="66">
        <f>F439/E439*100</f>
        <v>0</v>
      </c>
      <c r="H439" s="66">
        <f t="shared" si="48"/>
        <v>-100</v>
      </c>
      <c r="I439" s="23">
        <f>E439-F439</f>
        <v>1500</v>
      </c>
      <c r="J439" s="103" t="e">
        <f>#REF!-E439</f>
        <v>#REF!</v>
      </c>
      <c r="K439" s="97" t="e">
        <f>F439-#REF!</f>
        <v>#REF!</v>
      </c>
    </row>
    <row r="440" spans="1:10" ht="47.25">
      <c r="A440" s="105"/>
      <c r="B440" s="70" t="s">
        <v>244</v>
      </c>
      <c r="C440" s="62"/>
      <c r="D440" s="63" t="s">
        <v>245</v>
      </c>
      <c r="E440" s="66">
        <v>2000</v>
      </c>
      <c r="F440" s="66"/>
      <c r="G440" s="66"/>
      <c r="H440" s="66"/>
      <c r="I440" s="23"/>
      <c r="J440" s="103"/>
    </row>
    <row r="441" spans="1:11" ht="47.25">
      <c r="A441" s="105"/>
      <c r="B441" s="35" t="s">
        <v>246</v>
      </c>
      <c r="C441" s="20"/>
      <c r="D441" s="17" t="s">
        <v>247</v>
      </c>
      <c r="E441" s="23">
        <v>6000</v>
      </c>
      <c r="F441" s="23">
        <v>1985.68</v>
      </c>
      <c r="G441" s="23">
        <f t="shared" si="50"/>
        <v>33.09466666666667</v>
      </c>
      <c r="H441" s="23">
        <f t="shared" si="48"/>
        <v>-66.90533333333333</v>
      </c>
      <c r="I441" s="23">
        <f t="shared" si="51"/>
        <v>4014.3199999999997</v>
      </c>
      <c r="J441" s="103" t="e">
        <f>#REF!-E441</f>
        <v>#REF!</v>
      </c>
      <c r="K441" s="97" t="e">
        <f>F441-#REF!</f>
        <v>#REF!</v>
      </c>
    </row>
    <row r="442" spans="1:11" ht="15.75">
      <c r="A442" s="105"/>
      <c r="B442" s="35" t="s">
        <v>260</v>
      </c>
      <c r="C442" s="20"/>
      <c r="D442" s="17" t="s">
        <v>249</v>
      </c>
      <c r="E442" s="23">
        <v>11000</v>
      </c>
      <c r="F442" s="23">
        <v>3911.1</v>
      </c>
      <c r="G442" s="23">
        <f t="shared" si="50"/>
        <v>35.555454545454545</v>
      </c>
      <c r="H442" s="23">
        <f t="shared" si="48"/>
        <v>-64.44454545454545</v>
      </c>
      <c r="I442" s="23">
        <f t="shared" si="51"/>
        <v>7088.9</v>
      </c>
      <c r="J442" s="103" t="e">
        <f>#REF!-E442</f>
        <v>#REF!</v>
      </c>
      <c r="K442" s="97" t="e">
        <f>F442-#REF!</f>
        <v>#REF!</v>
      </c>
    </row>
    <row r="443" spans="1:11" ht="15.75">
      <c r="A443" s="105"/>
      <c r="B443" s="35" t="s">
        <v>195</v>
      </c>
      <c r="C443" s="20"/>
      <c r="D443" s="17" t="s">
        <v>196</v>
      </c>
      <c r="E443" s="23">
        <v>700</v>
      </c>
      <c r="F443" s="23">
        <v>530</v>
      </c>
      <c r="G443" s="23">
        <f t="shared" si="50"/>
        <v>75.71428571428571</v>
      </c>
      <c r="H443" s="23">
        <f t="shared" si="48"/>
        <v>-24.285714285714292</v>
      </c>
      <c r="I443" s="23">
        <f t="shared" si="51"/>
        <v>170</v>
      </c>
      <c r="J443" s="103" t="e">
        <f>#REF!-E443</f>
        <v>#REF!</v>
      </c>
      <c r="K443" s="97" t="e">
        <f>F443-#REF!</f>
        <v>#REF!</v>
      </c>
    </row>
    <row r="444" spans="1:11" ht="31.5">
      <c r="A444" s="105"/>
      <c r="B444" s="35" t="s">
        <v>250</v>
      </c>
      <c r="C444" s="20"/>
      <c r="D444" s="17" t="s">
        <v>251</v>
      </c>
      <c r="E444" s="23">
        <v>9000</v>
      </c>
      <c r="F444" s="23">
        <v>4300</v>
      </c>
      <c r="G444" s="23">
        <f t="shared" si="50"/>
        <v>47.77777777777778</v>
      </c>
      <c r="H444" s="23">
        <f t="shared" si="48"/>
        <v>-52.22222222222222</v>
      </c>
      <c r="I444" s="23">
        <f t="shared" si="51"/>
        <v>4700</v>
      </c>
      <c r="J444" s="103" t="e">
        <f>#REF!-E444</f>
        <v>#REF!</v>
      </c>
      <c r="K444" s="97" t="e">
        <f>F444-#REF!</f>
        <v>#REF!</v>
      </c>
    </row>
    <row r="445" spans="1:11" ht="31.5">
      <c r="A445" s="105"/>
      <c r="B445" s="35" t="s">
        <v>252</v>
      </c>
      <c r="C445" s="20"/>
      <c r="D445" s="17" t="s">
        <v>253</v>
      </c>
      <c r="E445" s="23">
        <v>2000</v>
      </c>
      <c r="F445" s="23">
        <v>1300</v>
      </c>
      <c r="G445" s="23">
        <f t="shared" si="50"/>
        <v>65</v>
      </c>
      <c r="H445" s="23">
        <f t="shared" si="48"/>
        <v>-35</v>
      </c>
      <c r="I445" s="23">
        <f t="shared" si="51"/>
        <v>700</v>
      </c>
      <c r="J445" s="103" t="e">
        <f>#REF!-E445</f>
        <v>#REF!</v>
      </c>
      <c r="K445" s="97" t="e">
        <f>F445-#REF!</f>
        <v>#REF!</v>
      </c>
    </row>
    <row r="446" spans="1:11" ht="47.25">
      <c r="A446" s="105"/>
      <c r="B446" s="35" t="s">
        <v>197</v>
      </c>
      <c r="C446" s="20"/>
      <c r="D446" s="17" t="s">
        <v>198</v>
      </c>
      <c r="E446" s="23">
        <v>1000</v>
      </c>
      <c r="F446" s="23">
        <v>0</v>
      </c>
      <c r="G446" s="23">
        <f t="shared" si="50"/>
        <v>0</v>
      </c>
      <c r="H446" s="23">
        <f t="shared" si="48"/>
        <v>-100</v>
      </c>
      <c r="I446" s="23">
        <f t="shared" si="51"/>
        <v>1000</v>
      </c>
      <c r="J446" s="103" t="e">
        <f>#REF!-E446</f>
        <v>#REF!</v>
      </c>
      <c r="K446" s="97" t="e">
        <f>F446-#REF!</f>
        <v>#REF!</v>
      </c>
    </row>
    <row r="447" spans="1:11" ht="31.5">
      <c r="A447" s="105"/>
      <c r="B447" s="35" t="s">
        <v>199</v>
      </c>
      <c r="C447" s="20"/>
      <c r="D447" s="17" t="s">
        <v>200</v>
      </c>
      <c r="E447" s="23">
        <v>6000</v>
      </c>
      <c r="F447" s="23">
        <v>1127</v>
      </c>
      <c r="G447" s="23">
        <f t="shared" si="50"/>
        <v>18.78333333333333</v>
      </c>
      <c r="H447" s="23">
        <f t="shared" si="48"/>
        <v>-81.21666666666667</v>
      </c>
      <c r="I447" s="23">
        <f t="shared" si="51"/>
        <v>4873</v>
      </c>
      <c r="J447" s="103" t="e">
        <f>#REF!-E447</f>
        <v>#REF!</v>
      </c>
      <c r="K447" s="97" t="e">
        <f>F447-#REF!</f>
        <v>#REF!</v>
      </c>
    </row>
    <row r="448" spans="1:10" ht="31.5" hidden="1">
      <c r="A448" s="105"/>
      <c r="B448" s="35" t="s">
        <v>269</v>
      </c>
      <c r="C448" s="20"/>
      <c r="D448" s="17" t="s">
        <v>270</v>
      </c>
      <c r="E448" s="23">
        <v>0</v>
      </c>
      <c r="F448" s="23"/>
      <c r="G448" s="23"/>
      <c r="H448" s="23"/>
      <c r="I448" s="23"/>
      <c r="J448" s="103" t="e">
        <f>#REF!-E448</f>
        <v>#REF!</v>
      </c>
    </row>
    <row r="449" spans="1:11" ht="31.5">
      <c r="A449" s="105"/>
      <c r="B449" s="80" t="s">
        <v>156</v>
      </c>
      <c r="C449" s="20" t="s">
        <v>157</v>
      </c>
      <c r="D449" s="17"/>
      <c r="E449" s="32">
        <f>SUM(E451)</f>
        <v>180000</v>
      </c>
      <c r="F449" s="32">
        <f>SUM(F451)</f>
        <v>67768.25</v>
      </c>
      <c r="G449" s="32">
        <f>F449/E449*100</f>
        <v>37.649027777777775</v>
      </c>
      <c r="H449" s="23">
        <f>G449-100</f>
        <v>-62.350972222222225</v>
      </c>
      <c r="I449" s="23">
        <f>E449-F449</f>
        <v>112231.75</v>
      </c>
      <c r="J449" s="103" t="e">
        <f>#REF!-E449</f>
        <v>#REF!</v>
      </c>
      <c r="K449" s="97" t="e">
        <f>F449-#REF!</f>
        <v>#REF!</v>
      </c>
    </row>
    <row r="450" spans="1:11" ht="15.75" hidden="1">
      <c r="A450" s="105"/>
      <c r="B450" s="80"/>
      <c r="C450" s="20"/>
      <c r="D450" s="17"/>
      <c r="E450" s="32">
        <f>-E449</f>
        <v>-180000</v>
      </c>
      <c r="F450" s="32">
        <f>-F449</f>
        <v>-67768.25</v>
      </c>
      <c r="G450" s="32"/>
      <c r="H450" s="23"/>
      <c r="I450" s="23"/>
      <c r="J450" s="103" t="e">
        <f>#REF!-E450</f>
        <v>#REF!</v>
      </c>
      <c r="K450" s="97" t="e">
        <f>F450-#REF!</f>
        <v>#REF!</v>
      </c>
    </row>
    <row r="451" spans="1:11" ht="15.75">
      <c r="A451" s="105"/>
      <c r="B451" s="35" t="s">
        <v>209</v>
      </c>
      <c r="C451" s="20"/>
      <c r="D451" s="17" t="s">
        <v>210</v>
      </c>
      <c r="E451" s="23">
        <v>180000</v>
      </c>
      <c r="F451" s="23">
        <v>67768.25</v>
      </c>
      <c r="G451" s="23">
        <f>F451/E451*100</f>
        <v>37.649027777777775</v>
      </c>
      <c r="H451" s="23">
        <f>G451-100</f>
        <v>-62.350972222222225</v>
      </c>
      <c r="I451" s="23">
        <f>E451-F451</f>
        <v>112231.75</v>
      </c>
      <c r="J451" s="103" t="e">
        <f>#REF!-E451</f>
        <v>#REF!</v>
      </c>
      <c r="K451" s="97" t="e">
        <f>F451-#REF!</f>
        <v>#REF!</v>
      </c>
    </row>
    <row r="452" spans="1:11" ht="15.75">
      <c r="A452" s="105"/>
      <c r="B452" s="80" t="s">
        <v>10</v>
      </c>
      <c r="C452" s="20" t="s">
        <v>158</v>
      </c>
      <c r="D452" s="17"/>
      <c r="E452" s="32">
        <f>SUM(E454)</f>
        <v>200000</v>
      </c>
      <c r="F452" s="32">
        <f>SUM(F454)</f>
        <v>105118.41</v>
      </c>
      <c r="G452" s="32">
        <f>F452/E452*100</f>
        <v>52.559205</v>
      </c>
      <c r="H452" s="23">
        <f>G452-100</f>
        <v>-47.440795</v>
      </c>
      <c r="I452" s="23">
        <f>E452-F452</f>
        <v>94881.59</v>
      </c>
      <c r="J452" s="103" t="e">
        <f>#REF!-E452</f>
        <v>#REF!</v>
      </c>
      <c r="K452" s="97" t="e">
        <f>F452-#REF!</f>
        <v>#REF!</v>
      </c>
    </row>
    <row r="453" spans="1:11" ht="15.75" hidden="1">
      <c r="A453" s="105"/>
      <c r="B453" s="80"/>
      <c r="C453" s="20"/>
      <c r="D453" s="17"/>
      <c r="E453" s="32">
        <f>-E452</f>
        <v>-200000</v>
      </c>
      <c r="F453" s="32">
        <f>-F452</f>
        <v>-105118.41</v>
      </c>
      <c r="G453" s="32"/>
      <c r="H453" s="23"/>
      <c r="I453" s="23"/>
      <c r="J453" s="103" t="e">
        <f>#REF!-E453</f>
        <v>#REF!</v>
      </c>
      <c r="K453" s="97" t="e">
        <f>F453-#REF!</f>
        <v>#REF!</v>
      </c>
    </row>
    <row r="454" spans="1:11" ht="15.75">
      <c r="A454" s="105"/>
      <c r="B454" s="35" t="s">
        <v>335</v>
      </c>
      <c r="C454" s="20"/>
      <c r="D454" s="17" t="s">
        <v>336</v>
      </c>
      <c r="E454" s="23">
        <v>200000</v>
      </c>
      <c r="F454" s="23">
        <v>105118.41</v>
      </c>
      <c r="G454" s="23">
        <f aca="true" t="shared" si="52" ref="G454:G472">F454/E454*100</f>
        <v>52.559205</v>
      </c>
      <c r="H454" s="23">
        <f aca="true" t="shared" si="53" ref="H454:H472">G454-100</f>
        <v>-47.440795</v>
      </c>
      <c r="I454" s="23">
        <f aca="true" t="shared" si="54" ref="I454:I472">E454-F454</f>
        <v>94881.59</v>
      </c>
      <c r="J454" s="103" t="e">
        <f>#REF!-E454</f>
        <v>#REF!</v>
      </c>
      <c r="K454" s="97" t="e">
        <f>F454-#REF!</f>
        <v>#REF!</v>
      </c>
    </row>
    <row r="455" spans="1:11" ht="47.25">
      <c r="A455" s="101">
        <v>853</v>
      </c>
      <c r="B455" s="39" t="s">
        <v>159</v>
      </c>
      <c r="C455" s="20"/>
      <c r="D455" s="17"/>
      <c r="E455" s="22">
        <f>E457</f>
        <v>19856.94</v>
      </c>
      <c r="F455" s="22">
        <f>F457</f>
        <v>0</v>
      </c>
      <c r="G455" s="23">
        <f t="shared" si="52"/>
        <v>0</v>
      </c>
      <c r="H455" s="23">
        <f t="shared" si="53"/>
        <v>-100</v>
      </c>
      <c r="I455" s="23">
        <f t="shared" si="54"/>
        <v>19856.94</v>
      </c>
      <c r="J455" s="103" t="e">
        <f>#REF!-E455</f>
        <v>#REF!</v>
      </c>
      <c r="K455" s="97" t="e">
        <f>F455-#REF!</f>
        <v>#REF!</v>
      </c>
    </row>
    <row r="456" spans="1:11" ht="15.75" hidden="1">
      <c r="A456" s="104"/>
      <c r="B456" s="35"/>
      <c r="C456" s="20"/>
      <c r="D456" s="17"/>
      <c r="E456" s="22">
        <f>-E455</f>
        <v>-19856.94</v>
      </c>
      <c r="F456" s="22">
        <f>F455</f>
        <v>0</v>
      </c>
      <c r="G456" s="23">
        <f t="shared" si="52"/>
        <v>0</v>
      </c>
      <c r="H456" s="23">
        <f t="shared" si="53"/>
        <v>-100</v>
      </c>
      <c r="I456" s="23">
        <f t="shared" si="54"/>
        <v>-19856.94</v>
      </c>
      <c r="J456" s="103" t="e">
        <f>#REF!-E456</f>
        <v>#REF!</v>
      </c>
      <c r="K456" s="97" t="e">
        <f>F456-#REF!</f>
        <v>#REF!</v>
      </c>
    </row>
    <row r="457" spans="1:11" ht="15.75">
      <c r="A457" s="105"/>
      <c r="B457" s="38" t="s">
        <v>10</v>
      </c>
      <c r="C457" s="20" t="s">
        <v>160</v>
      </c>
      <c r="D457" s="17"/>
      <c r="E457" s="32">
        <f>SUM(E459:E477)</f>
        <v>19856.94</v>
      </c>
      <c r="F457" s="32">
        <f>SUM(F459:F477)</f>
        <v>0</v>
      </c>
      <c r="G457" s="23">
        <f t="shared" si="52"/>
        <v>0</v>
      </c>
      <c r="H457" s="23">
        <f t="shared" si="53"/>
        <v>-100</v>
      </c>
      <c r="I457" s="23">
        <f t="shared" si="54"/>
        <v>19856.94</v>
      </c>
      <c r="J457" s="103" t="e">
        <f>#REF!-E457</f>
        <v>#REF!</v>
      </c>
      <c r="K457" s="97" t="e">
        <f>F457-#REF!</f>
        <v>#REF!</v>
      </c>
    </row>
    <row r="458" spans="1:11" ht="15.75" hidden="1">
      <c r="A458" s="105"/>
      <c r="B458" s="38"/>
      <c r="C458" s="20"/>
      <c r="D458" s="17"/>
      <c r="E458" s="32">
        <f>-E457</f>
        <v>-19856.94</v>
      </c>
      <c r="F458" s="32">
        <f>-F457</f>
        <v>0</v>
      </c>
      <c r="G458" s="23">
        <f t="shared" si="52"/>
        <v>0</v>
      </c>
      <c r="H458" s="23">
        <f t="shared" si="53"/>
        <v>-100</v>
      </c>
      <c r="I458" s="23">
        <f t="shared" si="54"/>
        <v>-19856.94</v>
      </c>
      <c r="J458" s="103" t="e">
        <f>#REF!-E458</f>
        <v>#REF!</v>
      </c>
      <c r="K458" s="97" t="e">
        <f>F458-#REF!</f>
        <v>#REF!</v>
      </c>
    </row>
    <row r="459" spans="1:11" ht="15.75" hidden="1">
      <c r="A459" s="105"/>
      <c r="B459" s="35" t="s">
        <v>232</v>
      </c>
      <c r="C459" s="20"/>
      <c r="D459" s="17" t="s">
        <v>345</v>
      </c>
      <c r="E459" s="23">
        <v>0</v>
      </c>
      <c r="F459" s="23">
        <v>0</v>
      </c>
      <c r="G459" s="23" t="e">
        <f t="shared" si="52"/>
        <v>#DIV/0!</v>
      </c>
      <c r="H459" s="23" t="e">
        <f t="shared" si="53"/>
        <v>#DIV/0!</v>
      </c>
      <c r="I459" s="23">
        <f t="shared" si="54"/>
        <v>0</v>
      </c>
      <c r="J459" s="103" t="e">
        <f>#REF!-E459</f>
        <v>#REF!</v>
      </c>
      <c r="K459" s="97" t="e">
        <f>F459-#REF!</f>
        <v>#REF!</v>
      </c>
    </row>
    <row r="460" spans="1:11" ht="15.75" hidden="1">
      <c r="A460" s="105"/>
      <c r="B460" s="35" t="s">
        <v>232</v>
      </c>
      <c r="C460" s="20"/>
      <c r="D460" s="17" t="s">
        <v>346</v>
      </c>
      <c r="E460" s="23">
        <v>0</v>
      </c>
      <c r="F460" s="23">
        <v>0</v>
      </c>
      <c r="G460" s="23" t="e">
        <f t="shared" si="52"/>
        <v>#DIV/0!</v>
      </c>
      <c r="H460" s="23" t="e">
        <f t="shared" si="53"/>
        <v>#DIV/0!</v>
      </c>
      <c r="I460" s="23">
        <f t="shared" si="54"/>
        <v>0</v>
      </c>
      <c r="J460" s="103" t="e">
        <f>#REF!-E460</f>
        <v>#REF!</v>
      </c>
      <c r="K460" s="97" t="e">
        <f>F460-#REF!</f>
        <v>#REF!</v>
      </c>
    </row>
    <row r="461" spans="1:11" ht="15.75" hidden="1">
      <c r="A461" s="105"/>
      <c r="B461" s="35" t="s">
        <v>236</v>
      </c>
      <c r="C461" s="20"/>
      <c r="D461" s="17" t="s">
        <v>347</v>
      </c>
      <c r="E461" s="23">
        <v>0</v>
      </c>
      <c r="F461" s="23">
        <v>0</v>
      </c>
      <c r="G461" s="23" t="e">
        <f t="shared" si="52"/>
        <v>#DIV/0!</v>
      </c>
      <c r="H461" s="23" t="e">
        <f t="shared" si="53"/>
        <v>#DIV/0!</v>
      </c>
      <c r="I461" s="23">
        <f t="shared" si="54"/>
        <v>0</v>
      </c>
      <c r="J461" s="103" t="e">
        <f>#REF!-E461</f>
        <v>#REF!</v>
      </c>
      <c r="K461" s="97" t="e">
        <f>F461-#REF!</f>
        <v>#REF!</v>
      </c>
    </row>
    <row r="462" spans="1:11" ht="15.75" hidden="1">
      <c r="A462" s="105"/>
      <c r="B462" s="35" t="s">
        <v>236</v>
      </c>
      <c r="C462" s="20"/>
      <c r="D462" s="17" t="s">
        <v>348</v>
      </c>
      <c r="E462" s="23">
        <v>0</v>
      </c>
      <c r="F462" s="23">
        <v>0</v>
      </c>
      <c r="G462" s="23" t="e">
        <f t="shared" si="52"/>
        <v>#DIV/0!</v>
      </c>
      <c r="H462" s="23" t="e">
        <f t="shared" si="53"/>
        <v>#DIV/0!</v>
      </c>
      <c r="I462" s="23">
        <f t="shared" si="54"/>
        <v>0</v>
      </c>
      <c r="J462" s="103" t="e">
        <f>#REF!-E462</f>
        <v>#REF!</v>
      </c>
      <c r="K462" s="97" t="e">
        <f>F462-#REF!</f>
        <v>#REF!</v>
      </c>
    </row>
    <row r="463" spans="1:11" ht="15.75" hidden="1">
      <c r="A463" s="105"/>
      <c r="B463" s="35" t="s">
        <v>238</v>
      </c>
      <c r="C463" s="20"/>
      <c r="D463" s="17" t="s">
        <v>349</v>
      </c>
      <c r="E463" s="23">
        <v>0</v>
      </c>
      <c r="F463" s="23">
        <v>0</v>
      </c>
      <c r="G463" s="23" t="e">
        <f t="shared" si="52"/>
        <v>#DIV/0!</v>
      </c>
      <c r="H463" s="23" t="e">
        <f t="shared" si="53"/>
        <v>#DIV/0!</v>
      </c>
      <c r="I463" s="23">
        <f t="shared" si="54"/>
        <v>0</v>
      </c>
      <c r="J463" s="103" t="e">
        <f>#REF!-E463</f>
        <v>#REF!</v>
      </c>
      <c r="K463" s="97" t="e">
        <f>F463-#REF!</f>
        <v>#REF!</v>
      </c>
    </row>
    <row r="464" spans="1:11" ht="15.75" hidden="1">
      <c r="A464" s="105"/>
      <c r="B464" s="35" t="s">
        <v>238</v>
      </c>
      <c r="C464" s="20"/>
      <c r="D464" s="17" t="s">
        <v>350</v>
      </c>
      <c r="E464" s="23">
        <v>0</v>
      </c>
      <c r="F464" s="23">
        <v>0</v>
      </c>
      <c r="G464" s="23" t="e">
        <f t="shared" si="52"/>
        <v>#DIV/0!</v>
      </c>
      <c r="H464" s="23" t="e">
        <f t="shared" si="53"/>
        <v>#DIV/0!</v>
      </c>
      <c r="I464" s="23">
        <f t="shared" si="54"/>
        <v>0</v>
      </c>
      <c r="J464" s="103" t="e">
        <f>#REF!-E464</f>
        <v>#REF!</v>
      </c>
      <c r="K464" s="97" t="e">
        <f>F464-#REF!</f>
        <v>#REF!</v>
      </c>
    </row>
    <row r="465" spans="1:11" ht="15.75" hidden="1">
      <c r="A465" s="105"/>
      <c r="B465" s="35" t="s">
        <v>240</v>
      </c>
      <c r="C465" s="20"/>
      <c r="D465" s="17" t="s">
        <v>351</v>
      </c>
      <c r="E465" s="23">
        <v>0</v>
      </c>
      <c r="F465" s="23">
        <v>0</v>
      </c>
      <c r="G465" s="23" t="e">
        <f t="shared" si="52"/>
        <v>#DIV/0!</v>
      </c>
      <c r="H465" s="23" t="e">
        <f t="shared" si="53"/>
        <v>#DIV/0!</v>
      </c>
      <c r="I465" s="23">
        <f t="shared" si="54"/>
        <v>0</v>
      </c>
      <c r="J465" s="103" t="e">
        <f>#REF!-E465</f>
        <v>#REF!</v>
      </c>
      <c r="K465" s="97" t="e">
        <f>F465-#REF!</f>
        <v>#REF!</v>
      </c>
    </row>
    <row r="466" spans="1:11" ht="15.75" hidden="1">
      <c r="A466" s="105"/>
      <c r="B466" s="35" t="s">
        <v>240</v>
      </c>
      <c r="C466" s="20"/>
      <c r="D466" s="17" t="s">
        <v>352</v>
      </c>
      <c r="E466" s="23">
        <v>0</v>
      </c>
      <c r="F466" s="23">
        <v>0</v>
      </c>
      <c r="G466" s="23" t="e">
        <f t="shared" si="52"/>
        <v>#DIV/0!</v>
      </c>
      <c r="H466" s="23" t="e">
        <f t="shared" si="53"/>
        <v>#DIV/0!</v>
      </c>
      <c r="I466" s="23">
        <f t="shared" si="54"/>
        <v>0</v>
      </c>
      <c r="J466" s="103" t="e">
        <f>#REF!-E466</f>
        <v>#REF!</v>
      </c>
      <c r="K466" s="97" t="e">
        <f>F466-#REF!</f>
        <v>#REF!</v>
      </c>
    </row>
    <row r="467" spans="1:11" ht="15.75" hidden="1">
      <c r="A467" s="105"/>
      <c r="B467" s="35" t="s">
        <v>193</v>
      </c>
      <c r="C467" s="20"/>
      <c r="D467" s="17" t="s">
        <v>353</v>
      </c>
      <c r="E467" s="23">
        <v>0</v>
      </c>
      <c r="F467" s="23">
        <v>0</v>
      </c>
      <c r="G467" s="23" t="e">
        <f t="shared" si="52"/>
        <v>#DIV/0!</v>
      </c>
      <c r="H467" s="23" t="e">
        <f t="shared" si="53"/>
        <v>#DIV/0!</v>
      </c>
      <c r="I467" s="23">
        <f t="shared" si="54"/>
        <v>0</v>
      </c>
      <c r="J467" s="103" t="e">
        <f>#REF!-E467</f>
        <v>#REF!</v>
      </c>
      <c r="K467" s="97" t="e">
        <f>F467-#REF!</f>
        <v>#REF!</v>
      </c>
    </row>
    <row r="468" spans="1:11" ht="15.75" hidden="1">
      <c r="A468" s="105"/>
      <c r="B468" s="35" t="s">
        <v>193</v>
      </c>
      <c r="C468" s="20"/>
      <c r="D468" s="17" t="s">
        <v>354</v>
      </c>
      <c r="E468" s="23">
        <v>0</v>
      </c>
      <c r="F468" s="23">
        <v>0</v>
      </c>
      <c r="G468" s="23" t="e">
        <f t="shared" si="52"/>
        <v>#DIV/0!</v>
      </c>
      <c r="H468" s="23" t="e">
        <f t="shared" si="53"/>
        <v>#DIV/0!</v>
      </c>
      <c r="I468" s="23">
        <f t="shared" si="54"/>
        <v>0</v>
      </c>
      <c r="J468" s="103" t="e">
        <f>#REF!-E468</f>
        <v>#REF!</v>
      </c>
      <c r="K468" s="97" t="e">
        <f>F468-#REF!</f>
        <v>#REF!</v>
      </c>
    </row>
    <row r="469" spans="1:11" ht="15.75" hidden="1">
      <c r="A469" s="105"/>
      <c r="B469" s="35" t="s">
        <v>242</v>
      </c>
      <c r="C469" s="20"/>
      <c r="D469" s="17" t="s">
        <v>355</v>
      </c>
      <c r="E469" s="23">
        <v>0</v>
      </c>
      <c r="F469" s="23">
        <v>0</v>
      </c>
      <c r="G469" s="23" t="e">
        <f t="shared" si="52"/>
        <v>#DIV/0!</v>
      </c>
      <c r="H469" s="23" t="e">
        <f t="shared" si="53"/>
        <v>#DIV/0!</v>
      </c>
      <c r="I469" s="23">
        <f t="shared" si="54"/>
        <v>0</v>
      </c>
      <c r="J469" s="103" t="e">
        <f>#REF!-E469</f>
        <v>#REF!</v>
      </c>
      <c r="K469" s="97" t="e">
        <f>F469-#REF!</f>
        <v>#REF!</v>
      </c>
    </row>
    <row r="470" spans="1:11" ht="15.75" hidden="1">
      <c r="A470" s="105"/>
      <c r="B470" s="35" t="s">
        <v>242</v>
      </c>
      <c r="C470" s="20"/>
      <c r="D470" s="17" t="s">
        <v>356</v>
      </c>
      <c r="E470" s="23">
        <v>0</v>
      </c>
      <c r="F470" s="23">
        <v>0</v>
      </c>
      <c r="G470" s="23" t="e">
        <f t="shared" si="52"/>
        <v>#DIV/0!</v>
      </c>
      <c r="H470" s="23" t="e">
        <f t="shared" si="53"/>
        <v>#DIV/0!</v>
      </c>
      <c r="I470" s="23">
        <f t="shared" si="54"/>
        <v>0</v>
      </c>
      <c r="J470" s="103" t="e">
        <f>#REF!-E470</f>
        <v>#REF!</v>
      </c>
      <c r="K470" s="97" t="e">
        <f>F470-#REF!</f>
        <v>#REF!</v>
      </c>
    </row>
    <row r="471" spans="1:11" ht="15.75" hidden="1">
      <c r="A471" s="105"/>
      <c r="B471" s="35" t="s">
        <v>209</v>
      </c>
      <c r="C471" s="20"/>
      <c r="D471" s="17" t="s">
        <v>357</v>
      </c>
      <c r="E471" s="23">
        <v>0</v>
      </c>
      <c r="F471" s="23">
        <v>0</v>
      </c>
      <c r="G471" s="23" t="e">
        <f t="shared" si="52"/>
        <v>#DIV/0!</v>
      </c>
      <c r="H471" s="23" t="e">
        <f t="shared" si="53"/>
        <v>#DIV/0!</v>
      </c>
      <c r="I471" s="23">
        <f t="shared" si="54"/>
        <v>0</v>
      </c>
      <c r="J471" s="103" t="e">
        <f>#REF!-E471</f>
        <v>#REF!</v>
      </c>
      <c r="K471" s="97" t="e">
        <f>F471-#REF!</f>
        <v>#REF!</v>
      </c>
    </row>
    <row r="472" spans="1:11" ht="15.75" hidden="1">
      <c r="A472" s="105"/>
      <c r="B472" s="35" t="s">
        <v>209</v>
      </c>
      <c r="C472" s="20"/>
      <c r="D472" s="17" t="s">
        <v>323</v>
      </c>
      <c r="E472" s="23">
        <v>0</v>
      </c>
      <c r="F472" s="23">
        <v>0</v>
      </c>
      <c r="G472" s="23" t="e">
        <f t="shared" si="52"/>
        <v>#DIV/0!</v>
      </c>
      <c r="H472" s="23" t="e">
        <f t="shared" si="53"/>
        <v>#DIV/0!</v>
      </c>
      <c r="I472" s="23">
        <f t="shared" si="54"/>
        <v>0</v>
      </c>
      <c r="J472" s="103" t="e">
        <f>#REF!-E472</f>
        <v>#REF!</v>
      </c>
      <c r="K472" s="97" t="e">
        <f>F472-#REF!</f>
        <v>#REF!</v>
      </c>
    </row>
    <row r="473" spans="1:10" ht="47.25" hidden="1">
      <c r="A473" s="105"/>
      <c r="B473" s="124" t="s">
        <v>197</v>
      </c>
      <c r="C473" s="20"/>
      <c r="D473" s="17" t="s">
        <v>358</v>
      </c>
      <c r="E473" s="23">
        <v>0</v>
      </c>
      <c r="F473" s="23"/>
      <c r="G473" s="23"/>
      <c r="H473" s="23"/>
      <c r="I473" s="23"/>
      <c r="J473" s="103" t="e">
        <f>#REF!-E473</f>
        <v>#REF!</v>
      </c>
    </row>
    <row r="474" spans="1:10" ht="47.25" hidden="1">
      <c r="A474" s="105"/>
      <c r="B474" s="124" t="s">
        <v>197</v>
      </c>
      <c r="C474" s="20"/>
      <c r="D474" s="17" t="s">
        <v>359</v>
      </c>
      <c r="E474" s="23">
        <v>0</v>
      </c>
      <c r="F474" s="23"/>
      <c r="G474" s="23"/>
      <c r="H474" s="23"/>
      <c r="I474" s="23"/>
      <c r="J474" s="103" t="e">
        <f>#REF!-E474</f>
        <v>#REF!</v>
      </c>
    </row>
    <row r="475" spans="1:11" ht="31.5" hidden="1">
      <c r="A475" s="105"/>
      <c r="B475" s="35" t="s">
        <v>199</v>
      </c>
      <c r="C475" s="20"/>
      <c r="D475" s="17" t="s">
        <v>360</v>
      </c>
      <c r="E475" s="23">
        <v>0</v>
      </c>
      <c r="F475" s="23">
        <v>0</v>
      </c>
      <c r="G475" s="23" t="e">
        <f>F475/E475*100</f>
        <v>#DIV/0!</v>
      </c>
      <c r="H475" s="23" t="e">
        <f>G475-100</f>
        <v>#DIV/0!</v>
      </c>
      <c r="I475" s="23">
        <f>E475-F475</f>
        <v>0</v>
      </c>
      <c r="J475" s="103" t="e">
        <f>#REF!-E475</f>
        <v>#REF!</v>
      </c>
      <c r="K475" s="97" t="e">
        <f>F475-#REF!</f>
        <v>#REF!</v>
      </c>
    </row>
    <row r="476" spans="1:11" ht="31.5" hidden="1">
      <c r="A476" s="105"/>
      <c r="B476" s="35" t="s">
        <v>199</v>
      </c>
      <c r="C476" s="20"/>
      <c r="D476" s="17" t="s">
        <v>361</v>
      </c>
      <c r="E476" s="23">
        <v>0</v>
      </c>
      <c r="F476" s="23">
        <v>0</v>
      </c>
      <c r="G476" s="23" t="e">
        <f>F476/E476*100</f>
        <v>#DIV/0!</v>
      </c>
      <c r="H476" s="23" t="e">
        <f>G476-100</f>
        <v>#DIV/0!</v>
      </c>
      <c r="I476" s="23">
        <f>E476-F476</f>
        <v>0</v>
      </c>
      <c r="J476" s="103" t="e">
        <f>#REF!-E476</f>
        <v>#REF!</v>
      </c>
      <c r="K476" s="97" t="e">
        <f>F476-#REF!</f>
        <v>#REF!</v>
      </c>
    </row>
    <row r="477" spans="1:11" ht="15.75">
      <c r="A477" s="105"/>
      <c r="B477" s="35" t="s">
        <v>335</v>
      </c>
      <c r="C477" s="20"/>
      <c r="D477" s="17" t="s">
        <v>362</v>
      </c>
      <c r="E477" s="23">
        <v>19856.94</v>
      </c>
      <c r="F477" s="23">
        <v>0</v>
      </c>
      <c r="G477" s="23">
        <f>F477/E477*100</f>
        <v>0</v>
      </c>
      <c r="H477" s="23">
        <f>G477-100</f>
        <v>-100</v>
      </c>
      <c r="I477" s="23">
        <f>E477-F477</f>
        <v>19856.94</v>
      </c>
      <c r="J477" s="103" t="e">
        <f>#REF!-E477</f>
        <v>#REF!</v>
      </c>
      <c r="K477" s="97" t="e">
        <f>F477-#REF!</f>
        <v>#REF!</v>
      </c>
    </row>
    <row r="478" spans="1:11" ht="31.5">
      <c r="A478" s="101" t="s">
        <v>164</v>
      </c>
      <c r="B478" s="122" t="s">
        <v>165</v>
      </c>
      <c r="C478" s="20"/>
      <c r="D478" s="17"/>
      <c r="E478" s="21">
        <f>E480+E490+E493+E496</f>
        <v>430350</v>
      </c>
      <c r="F478" s="22">
        <f>F480+F490+F493+F496</f>
        <v>222849.45</v>
      </c>
      <c r="G478" s="22">
        <f>F478/E478*100</f>
        <v>51.78330428720809</v>
      </c>
      <c r="H478" s="23">
        <f>G478-100</f>
        <v>-48.21669571279191</v>
      </c>
      <c r="I478" s="23">
        <f>E478-F478</f>
        <v>207500.55</v>
      </c>
      <c r="J478" s="103" t="e">
        <f>#REF!-E478</f>
        <v>#REF!</v>
      </c>
      <c r="K478" s="97" t="e">
        <f>F478-#REF!</f>
        <v>#REF!</v>
      </c>
    </row>
    <row r="479" spans="1:11" ht="15.75" hidden="1">
      <c r="A479" s="104"/>
      <c r="B479" s="122"/>
      <c r="C479" s="20"/>
      <c r="D479" s="17"/>
      <c r="E479" s="21">
        <f>-E478</f>
        <v>-430350</v>
      </c>
      <c r="F479" s="22">
        <f>-F478</f>
        <v>-222849.45</v>
      </c>
      <c r="G479" s="22"/>
      <c r="H479" s="23"/>
      <c r="I479" s="23"/>
      <c r="J479" s="103" t="e">
        <f>#REF!-E479</f>
        <v>#REF!</v>
      </c>
      <c r="K479" s="97" t="e">
        <f>F479-#REF!</f>
        <v>#REF!</v>
      </c>
    </row>
    <row r="480" spans="1:11" ht="15.75">
      <c r="A480" s="105"/>
      <c r="B480" s="80" t="s">
        <v>363</v>
      </c>
      <c r="C480" s="20" t="s">
        <v>364</v>
      </c>
      <c r="D480" s="17"/>
      <c r="E480" s="31">
        <f>SUM(E482:E489)</f>
        <v>373850</v>
      </c>
      <c r="F480" s="32">
        <f>SUM(F482:F489)</f>
        <v>174019.45</v>
      </c>
      <c r="G480" s="32">
        <f>F480/E480*100</f>
        <v>46.54793366323392</v>
      </c>
      <c r="H480" s="23">
        <f>G480-100</f>
        <v>-53.45206633676608</v>
      </c>
      <c r="I480" s="23">
        <f>E480-F480</f>
        <v>199830.55</v>
      </c>
      <c r="J480" s="103" t="e">
        <f>#REF!-E480</f>
        <v>#REF!</v>
      </c>
      <c r="K480" s="97" t="e">
        <f>F480-#REF!</f>
        <v>#REF!</v>
      </c>
    </row>
    <row r="481" spans="1:11" ht="15.75" hidden="1">
      <c r="A481" s="105"/>
      <c r="B481" s="80"/>
      <c r="C481" s="20"/>
      <c r="D481" s="17"/>
      <c r="E481" s="31">
        <f>-E480</f>
        <v>-373850</v>
      </c>
      <c r="F481" s="32">
        <f>-F480</f>
        <v>-174019.45</v>
      </c>
      <c r="G481" s="32"/>
      <c r="H481" s="23"/>
      <c r="I481" s="23"/>
      <c r="J481" s="103" t="e">
        <f>#REF!-E481</f>
        <v>#REF!</v>
      </c>
      <c r="K481" s="97" t="e">
        <f>F481-#REF!</f>
        <v>#REF!</v>
      </c>
    </row>
    <row r="482" spans="1:11" ht="31.5">
      <c r="A482" s="105"/>
      <c r="B482" s="35" t="s">
        <v>230</v>
      </c>
      <c r="C482" s="20"/>
      <c r="D482" s="17" t="s">
        <v>231</v>
      </c>
      <c r="E482" s="36">
        <v>22250</v>
      </c>
      <c r="F482" s="23">
        <v>8263.3</v>
      </c>
      <c r="G482" s="23">
        <f aca="true" t="shared" si="55" ref="G482:G490">F482/E482*100</f>
        <v>37.13842696629213</v>
      </c>
      <c r="H482" s="23">
        <f aca="true" t="shared" si="56" ref="H482:H490">G482-100</f>
        <v>-62.86157303370787</v>
      </c>
      <c r="I482" s="23">
        <f aca="true" t="shared" si="57" ref="I482:I490">E482-F482</f>
        <v>13986.7</v>
      </c>
      <c r="J482" s="103" t="e">
        <f>#REF!-E482</f>
        <v>#REF!</v>
      </c>
      <c r="K482" s="97" t="e">
        <f>F482-#REF!</f>
        <v>#REF!</v>
      </c>
    </row>
    <row r="483" spans="1:11" ht="15.75">
      <c r="A483" s="105"/>
      <c r="B483" s="35" t="s">
        <v>232</v>
      </c>
      <c r="C483" s="20"/>
      <c r="D483" s="17" t="s">
        <v>233</v>
      </c>
      <c r="E483" s="36">
        <v>253000</v>
      </c>
      <c r="F483" s="23">
        <v>109889.99</v>
      </c>
      <c r="G483" s="23">
        <f t="shared" si="55"/>
        <v>43.43477865612648</v>
      </c>
      <c r="H483" s="23">
        <f t="shared" si="56"/>
        <v>-56.56522134387352</v>
      </c>
      <c r="I483" s="23">
        <f t="shared" si="57"/>
        <v>143110.01</v>
      </c>
      <c r="J483" s="103" t="e">
        <f>#REF!-E483</f>
        <v>#REF!</v>
      </c>
      <c r="K483" s="97" t="e">
        <f>F483-#REF!</f>
        <v>#REF!</v>
      </c>
    </row>
    <row r="484" spans="1:11" ht="15.75">
      <c r="A484" s="105"/>
      <c r="B484" s="35" t="s">
        <v>234</v>
      </c>
      <c r="C484" s="20"/>
      <c r="D484" s="17" t="s">
        <v>235</v>
      </c>
      <c r="E484" s="36">
        <v>18600</v>
      </c>
      <c r="F484" s="23">
        <v>15565.76</v>
      </c>
      <c r="G484" s="23">
        <f t="shared" si="55"/>
        <v>83.68688172043011</v>
      </c>
      <c r="H484" s="23">
        <f t="shared" si="56"/>
        <v>-16.313118279569892</v>
      </c>
      <c r="I484" s="23">
        <f t="shared" si="57"/>
        <v>3034.24</v>
      </c>
      <c r="J484" s="103" t="e">
        <f>#REF!-E484</f>
        <v>#REF!</v>
      </c>
      <c r="K484" s="97" t="e">
        <f>F484-#REF!</f>
        <v>#REF!</v>
      </c>
    </row>
    <row r="485" spans="1:11" ht="15.75">
      <c r="A485" s="105"/>
      <c r="B485" s="35" t="s">
        <v>236</v>
      </c>
      <c r="C485" s="20"/>
      <c r="D485" s="17" t="s">
        <v>237</v>
      </c>
      <c r="E485" s="36">
        <v>43000</v>
      </c>
      <c r="F485" s="23">
        <v>20731.91</v>
      </c>
      <c r="G485" s="23">
        <f t="shared" si="55"/>
        <v>48.21374418604651</v>
      </c>
      <c r="H485" s="23">
        <f t="shared" si="56"/>
        <v>-51.78625581395349</v>
      </c>
      <c r="I485" s="23">
        <f t="shared" si="57"/>
        <v>22268.09</v>
      </c>
      <c r="J485" s="103" t="e">
        <f>#REF!-E485</f>
        <v>#REF!</v>
      </c>
      <c r="K485" s="97" t="e">
        <f>F485-#REF!</f>
        <v>#REF!</v>
      </c>
    </row>
    <row r="486" spans="1:11" ht="15.75">
      <c r="A486" s="105"/>
      <c r="B486" s="35" t="s">
        <v>238</v>
      </c>
      <c r="C486" s="20"/>
      <c r="D486" s="17" t="s">
        <v>239</v>
      </c>
      <c r="E486" s="36">
        <v>6900</v>
      </c>
      <c r="F486" s="23">
        <v>2963.37</v>
      </c>
      <c r="G486" s="23">
        <f t="shared" si="55"/>
        <v>42.947391304347825</v>
      </c>
      <c r="H486" s="23">
        <f t="shared" si="56"/>
        <v>-57.052608695652175</v>
      </c>
      <c r="I486" s="23">
        <f t="shared" si="57"/>
        <v>3936.63</v>
      </c>
      <c r="J486" s="103" t="e">
        <f>#REF!-E486</f>
        <v>#REF!</v>
      </c>
      <c r="K486" s="97" t="e">
        <f>F486-#REF!</f>
        <v>#REF!</v>
      </c>
    </row>
    <row r="487" spans="1:11" ht="15.75">
      <c r="A487" s="105"/>
      <c r="B487" s="35" t="s">
        <v>193</v>
      </c>
      <c r="C487" s="20"/>
      <c r="D487" s="17" t="s">
        <v>194</v>
      </c>
      <c r="E487" s="36">
        <v>6000</v>
      </c>
      <c r="F487" s="23">
        <v>4762.12</v>
      </c>
      <c r="G487" s="23">
        <f t="shared" si="55"/>
        <v>79.36866666666667</v>
      </c>
      <c r="H487" s="23">
        <f t="shared" si="56"/>
        <v>-20.63133333333333</v>
      </c>
      <c r="I487" s="23">
        <f t="shared" si="57"/>
        <v>1237.88</v>
      </c>
      <c r="J487" s="103" t="e">
        <f>#REF!-E487</f>
        <v>#REF!</v>
      </c>
      <c r="K487" s="97" t="e">
        <f>F487-#REF!</f>
        <v>#REF!</v>
      </c>
    </row>
    <row r="488" spans="1:11" ht="15.75">
      <c r="A488" s="105"/>
      <c r="B488" s="35" t="s">
        <v>209</v>
      </c>
      <c r="C488" s="20"/>
      <c r="D488" s="17" t="s">
        <v>210</v>
      </c>
      <c r="E488" s="36">
        <v>6200</v>
      </c>
      <c r="F488" s="23">
        <v>30.5</v>
      </c>
      <c r="G488" s="23">
        <f t="shared" si="55"/>
        <v>0.4919354838709677</v>
      </c>
      <c r="H488" s="23">
        <f t="shared" si="56"/>
        <v>-99.50806451612904</v>
      </c>
      <c r="I488" s="23">
        <f t="shared" si="57"/>
        <v>6169.5</v>
      </c>
      <c r="J488" s="103" t="e">
        <f>#REF!-E488</f>
        <v>#REF!</v>
      </c>
      <c r="K488" s="97" t="e">
        <f>F488-#REF!</f>
        <v>#REF!</v>
      </c>
    </row>
    <row r="489" spans="1:11" ht="31.5">
      <c r="A489" s="105"/>
      <c r="B489" s="35" t="s">
        <v>250</v>
      </c>
      <c r="C489" s="20"/>
      <c r="D489" s="17" t="s">
        <v>251</v>
      </c>
      <c r="E489" s="36">
        <v>17900</v>
      </c>
      <c r="F489" s="23">
        <v>11812.5</v>
      </c>
      <c r="G489" s="23">
        <f t="shared" si="55"/>
        <v>65.99162011173185</v>
      </c>
      <c r="H489" s="23">
        <f t="shared" si="56"/>
        <v>-34.00837988826815</v>
      </c>
      <c r="I489" s="23">
        <f t="shared" si="57"/>
        <v>6087.5</v>
      </c>
      <c r="J489" s="103" t="e">
        <f>#REF!-E489</f>
        <v>#REF!</v>
      </c>
      <c r="K489" s="97" t="e">
        <f>F489-#REF!</f>
        <v>#REF!</v>
      </c>
    </row>
    <row r="490" spans="1:11" s="95" customFormat="1" ht="15.75">
      <c r="A490" s="105"/>
      <c r="B490" s="80" t="s">
        <v>166</v>
      </c>
      <c r="C490" s="20" t="s">
        <v>167</v>
      </c>
      <c r="D490" s="17"/>
      <c r="E490" s="31">
        <f>SUM(E492)</f>
        <v>50000</v>
      </c>
      <c r="F490" s="32">
        <f>SUM(F492)</f>
        <v>48830</v>
      </c>
      <c r="G490" s="32">
        <f t="shared" si="55"/>
        <v>97.66</v>
      </c>
      <c r="H490" s="23">
        <f t="shared" si="56"/>
        <v>-2.3400000000000034</v>
      </c>
      <c r="I490" s="23">
        <f t="shared" si="57"/>
        <v>1170</v>
      </c>
      <c r="J490" s="103" t="e">
        <f>#REF!-E490</f>
        <v>#REF!</v>
      </c>
      <c r="K490" s="97" t="e">
        <f>F490-#REF!</f>
        <v>#REF!</v>
      </c>
    </row>
    <row r="491" spans="1:11" s="95" customFormat="1" ht="15.75" hidden="1">
      <c r="A491" s="105"/>
      <c r="B491" s="80"/>
      <c r="C491" s="20"/>
      <c r="D491" s="17"/>
      <c r="E491" s="31">
        <f>-E490</f>
        <v>-50000</v>
      </c>
      <c r="F491" s="32">
        <f>-F490</f>
        <v>-48830</v>
      </c>
      <c r="G491" s="32"/>
      <c r="H491" s="23"/>
      <c r="I491" s="23"/>
      <c r="J491" s="103" t="e">
        <f>#REF!-E491</f>
        <v>#REF!</v>
      </c>
      <c r="K491" s="97" t="e">
        <f>F491-#REF!</f>
        <v>#REF!</v>
      </c>
    </row>
    <row r="492" spans="1:11" s="95" customFormat="1" ht="15.75">
      <c r="A492" s="105"/>
      <c r="B492" s="35" t="s">
        <v>321</v>
      </c>
      <c r="C492" s="20"/>
      <c r="D492" s="17" t="s">
        <v>322</v>
      </c>
      <c r="E492" s="36">
        <v>50000</v>
      </c>
      <c r="F492" s="23">
        <f>48013+817</f>
        <v>48830</v>
      </c>
      <c r="G492" s="23">
        <f>F492/E492*100</f>
        <v>97.66</v>
      </c>
      <c r="H492" s="23">
        <f>G492-100</f>
        <v>-2.3400000000000034</v>
      </c>
      <c r="I492" s="23">
        <f>E492-F492</f>
        <v>1170</v>
      </c>
      <c r="J492" s="103" t="e">
        <f>#REF!-E492</f>
        <v>#REF!</v>
      </c>
      <c r="K492" s="97" t="e">
        <f>F492-#REF!</f>
        <v>#REF!</v>
      </c>
    </row>
    <row r="493" spans="1:11" s="95" customFormat="1" ht="15.75">
      <c r="A493" s="105"/>
      <c r="B493" s="80" t="s">
        <v>365</v>
      </c>
      <c r="C493" s="20" t="s">
        <v>366</v>
      </c>
      <c r="D493" s="17"/>
      <c r="E493" s="31">
        <f>SUM(E495)</f>
        <v>4000</v>
      </c>
      <c r="F493" s="32">
        <f>SUM(F495)</f>
        <v>0</v>
      </c>
      <c r="G493" s="32">
        <f>F493/E493*100</f>
        <v>0</v>
      </c>
      <c r="H493" s="23">
        <f>G493-100</f>
        <v>-100</v>
      </c>
      <c r="I493" s="23">
        <f>E493-F493</f>
        <v>4000</v>
      </c>
      <c r="J493" s="103" t="e">
        <f>#REF!-E493</f>
        <v>#REF!</v>
      </c>
      <c r="K493" s="97" t="e">
        <f>F493-#REF!</f>
        <v>#REF!</v>
      </c>
    </row>
    <row r="494" spans="1:11" s="95" customFormat="1" ht="15.75" hidden="1">
      <c r="A494" s="105"/>
      <c r="B494" s="80"/>
      <c r="C494" s="20"/>
      <c r="D494" s="17"/>
      <c r="E494" s="31">
        <f>-E493</f>
        <v>-4000</v>
      </c>
      <c r="F494" s="32">
        <f>-F493</f>
        <v>0</v>
      </c>
      <c r="G494" s="32"/>
      <c r="H494" s="23"/>
      <c r="I494" s="23"/>
      <c r="J494" s="103" t="e">
        <f>#REF!-E494</f>
        <v>#REF!</v>
      </c>
      <c r="K494" s="97" t="e">
        <f>F494-#REF!</f>
        <v>#REF!</v>
      </c>
    </row>
    <row r="495" spans="1:11" s="95" customFormat="1" ht="15.75">
      <c r="A495" s="105"/>
      <c r="B495" s="35" t="s">
        <v>240</v>
      </c>
      <c r="C495" s="20"/>
      <c r="D495" s="17" t="s">
        <v>241</v>
      </c>
      <c r="E495" s="36">
        <v>4000</v>
      </c>
      <c r="F495" s="23">
        <v>0</v>
      </c>
      <c r="G495" s="23">
        <f>F495/E495*100</f>
        <v>0</v>
      </c>
      <c r="H495" s="23">
        <f>G495-100</f>
        <v>-100</v>
      </c>
      <c r="I495" s="23">
        <f>E495-F495</f>
        <v>4000</v>
      </c>
      <c r="J495" s="103" t="e">
        <f>#REF!-E495</f>
        <v>#REF!</v>
      </c>
      <c r="K495" s="97" t="e">
        <f>F495-#REF!</f>
        <v>#REF!</v>
      </c>
    </row>
    <row r="496" spans="1:11" s="95" customFormat="1" ht="31.5">
      <c r="A496" s="105"/>
      <c r="B496" s="80" t="s">
        <v>319</v>
      </c>
      <c r="C496" s="20" t="s">
        <v>367</v>
      </c>
      <c r="D496" s="17"/>
      <c r="E496" s="31">
        <f>SUM(E498:E499)</f>
        <v>2500</v>
      </c>
      <c r="F496" s="32">
        <f>SUM(F498:F499)</f>
        <v>0</v>
      </c>
      <c r="G496" s="32">
        <f>F496/E496*100</f>
        <v>0</v>
      </c>
      <c r="H496" s="23">
        <f>G496-100</f>
        <v>-100</v>
      </c>
      <c r="I496" s="23">
        <f>E496-F496</f>
        <v>2500</v>
      </c>
      <c r="J496" s="103" t="e">
        <f>#REF!-E496</f>
        <v>#REF!</v>
      </c>
      <c r="K496" s="97" t="e">
        <f>F496-#REF!</f>
        <v>#REF!</v>
      </c>
    </row>
    <row r="497" spans="1:11" s="95" customFormat="1" ht="15.75" hidden="1">
      <c r="A497" s="105"/>
      <c r="B497" s="80"/>
      <c r="C497" s="20"/>
      <c r="D497" s="17"/>
      <c r="E497" s="31">
        <f>-E496</f>
        <v>-2500</v>
      </c>
      <c r="F497" s="32">
        <f>-F496</f>
        <v>0</v>
      </c>
      <c r="G497" s="32"/>
      <c r="H497" s="23"/>
      <c r="I497" s="23"/>
      <c r="J497" s="103" t="e">
        <f>#REF!-E497</f>
        <v>#REF!</v>
      </c>
      <c r="K497" s="97" t="e">
        <f>F497-#REF!</f>
        <v>#REF!</v>
      </c>
    </row>
    <row r="498" spans="1:11" s="95" customFormat="1" ht="15.75">
      <c r="A498" s="105"/>
      <c r="B498" s="35" t="s">
        <v>260</v>
      </c>
      <c r="C498" s="20"/>
      <c r="D498" s="17" t="s">
        <v>249</v>
      </c>
      <c r="E498" s="36">
        <v>500</v>
      </c>
      <c r="F498" s="23">
        <v>0</v>
      </c>
      <c r="G498" s="23">
        <f>F498/E498*100</f>
        <v>0</v>
      </c>
      <c r="H498" s="23">
        <f>G498-100</f>
        <v>-100</v>
      </c>
      <c r="I498" s="23">
        <f>E498-F498</f>
        <v>500</v>
      </c>
      <c r="J498" s="103" t="e">
        <f>#REF!-E498</f>
        <v>#REF!</v>
      </c>
      <c r="K498" s="97" t="e">
        <f>F498-#REF!</f>
        <v>#REF!</v>
      </c>
    </row>
    <row r="499" spans="1:11" ht="31.5">
      <c r="A499" s="105"/>
      <c r="B499" s="35" t="s">
        <v>252</v>
      </c>
      <c r="C499" s="20"/>
      <c r="D499" s="17" t="s">
        <v>253</v>
      </c>
      <c r="E499" s="36">
        <v>2000</v>
      </c>
      <c r="F499" s="23">
        <v>0</v>
      </c>
      <c r="G499" s="23">
        <f>F499/E499*100</f>
        <v>0</v>
      </c>
      <c r="H499" s="23">
        <f>G499-100</f>
        <v>-100</v>
      </c>
      <c r="I499" s="23">
        <f>E499-F499</f>
        <v>2000</v>
      </c>
      <c r="J499" s="103" t="e">
        <f>#REF!-E499</f>
        <v>#REF!</v>
      </c>
      <c r="K499" s="97" t="e">
        <f>F499-#REF!</f>
        <v>#REF!</v>
      </c>
    </row>
    <row r="500" spans="1:11" ht="31.5">
      <c r="A500" s="101" t="s">
        <v>168</v>
      </c>
      <c r="B500" s="122" t="s">
        <v>169</v>
      </c>
      <c r="C500" s="20"/>
      <c r="D500" s="17"/>
      <c r="E500" s="21">
        <f>E502+E505+E508+E515+E545+E548</f>
        <v>5364951</v>
      </c>
      <c r="F500" s="22">
        <f>F502+F505+F508+F515+F545+F548</f>
        <v>1698944.6099999999</v>
      </c>
      <c r="G500" s="22">
        <f>F500/E500*100</f>
        <v>31.66747673930293</v>
      </c>
      <c r="H500" s="23">
        <f>G500-100</f>
        <v>-68.33252326069707</v>
      </c>
      <c r="I500" s="23">
        <f>E500-F500</f>
        <v>3666006.39</v>
      </c>
      <c r="J500" s="103" t="e">
        <f>#REF!-E500</f>
        <v>#REF!</v>
      </c>
      <c r="K500" s="97" t="e">
        <f>F500-#REF!</f>
        <v>#REF!</v>
      </c>
    </row>
    <row r="501" spans="1:11" ht="15.75" hidden="1">
      <c r="A501" s="104"/>
      <c r="B501" s="122"/>
      <c r="C501" s="20"/>
      <c r="D501" s="17"/>
      <c r="E501" s="21">
        <f>-E500</f>
        <v>-5364951</v>
      </c>
      <c r="F501" s="22">
        <f>-F500</f>
        <v>-1698944.6099999999</v>
      </c>
      <c r="G501" s="22"/>
      <c r="H501" s="23"/>
      <c r="I501" s="23"/>
      <c r="J501" s="103" t="e">
        <f>#REF!-E501</f>
        <v>#REF!</v>
      </c>
      <c r="K501" s="97" t="e">
        <f>F501-#REF!</f>
        <v>#REF!</v>
      </c>
    </row>
    <row r="502" spans="1:11" s="95" customFormat="1" ht="15.75">
      <c r="A502" s="105"/>
      <c r="B502" s="80" t="s">
        <v>368</v>
      </c>
      <c r="C502" s="20" t="s">
        <v>369</v>
      </c>
      <c r="D502" s="17"/>
      <c r="E502" s="31">
        <f>SUM(E504)</f>
        <v>140000</v>
      </c>
      <c r="F502" s="32">
        <f>SUM(F504)</f>
        <v>58553.29</v>
      </c>
      <c r="G502" s="32">
        <f>F502/E502*100</f>
        <v>41.82377857142857</v>
      </c>
      <c r="H502" s="23">
        <f>G502-100</f>
        <v>-58.17622142857143</v>
      </c>
      <c r="I502" s="23">
        <f>E502-F502</f>
        <v>81446.70999999999</v>
      </c>
      <c r="J502" s="103" t="e">
        <f>#REF!-E502</f>
        <v>#REF!</v>
      </c>
      <c r="K502" s="97" t="e">
        <f>F502-#REF!</f>
        <v>#REF!</v>
      </c>
    </row>
    <row r="503" spans="1:11" s="95" customFormat="1" ht="15.75" hidden="1">
      <c r="A503" s="105"/>
      <c r="B503" s="80"/>
      <c r="C503" s="20"/>
      <c r="D503" s="17"/>
      <c r="E503" s="31">
        <f>-E502</f>
        <v>-140000</v>
      </c>
      <c r="F503" s="32">
        <f>-F502</f>
        <v>-58553.29</v>
      </c>
      <c r="G503" s="32"/>
      <c r="H503" s="23"/>
      <c r="I503" s="23"/>
      <c r="J503" s="103" t="e">
        <f>#REF!-E503</f>
        <v>#REF!</v>
      </c>
      <c r="K503" s="97" t="e">
        <f>F503-#REF!</f>
        <v>#REF!</v>
      </c>
    </row>
    <row r="504" spans="1:11" s="95" customFormat="1" ht="15.75">
      <c r="A504" s="105"/>
      <c r="B504" s="35" t="s">
        <v>209</v>
      </c>
      <c r="C504" s="20"/>
      <c r="D504" s="17" t="s">
        <v>210</v>
      </c>
      <c r="E504" s="36">
        <v>140000</v>
      </c>
      <c r="F504" s="23">
        <v>58553.29</v>
      </c>
      <c r="G504" s="23">
        <f>F504/E504*100</f>
        <v>41.82377857142857</v>
      </c>
      <c r="H504" s="23">
        <f>G504-100</f>
        <v>-58.17622142857143</v>
      </c>
      <c r="I504" s="23">
        <f>E504-F504</f>
        <v>81446.70999999999</v>
      </c>
      <c r="J504" s="103" t="e">
        <f>#REF!-E504</f>
        <v>#REF!</v>
      </c>
      <c r="K504" s="97" t="e">
        <f>F504-#REF!</f>
        <v>#REF!</v>
      </c>
    </row>
    <row r="505" spans="1:11" s="95" customFormat="1" ht="15.75">
      <c r="A505" s="105"/>
      <c r="B505" s="80" t="s">
        <v>370</v>
      </c>
      <c r="C505" s="20" t="s">
        <v>371</v>
      </c>
      <c r="D505" s="17"/>
      <c r="E505" s="31">
        <f>SUM(E507)</f>
        <v>42000</v>
      </c>
      <c r="F505" s="32">
        <f>SUM(F507)</f>
        <v>24245.22</v>
      </c>
      <c r="G505" s="32">
        <f>F505/E505*100</f>
        <v>57.72671428571429</v>
      </c>
      <c r="H505" s="23">
        <f>G505-100</f>
        <v>-42.27328571428571</v>
      </c>
      <c r="I505" s="23">
        <f>E505-F505</f>
        <v>17754.78</v>
      </c>
      <c r="J505" s="103" t="e">
        <f>#REF!-E505</f>
        <v>#REF!</v>
      </c>
      <c r="K505" s="97" t="e">
        <f>F505-#REF!</f>
        <v>#REF!</v>
      </c>
    </row>
    <row r="506" spans="1:11" s="95" customFormat="1" ht="15.75" hidden="1">
      <c r="A506" s="105"/>
      <c r="B506" s="80"/>
      <c r="C506" s="20"/>
      <c r="D506" s="17"/>
      <c r="E506" s="31">
        <f>-E505</f>
        <v>-42000</v>
      </c>
      <c r="F506" s="32">
        <f>-F505</f>
        <v>-24245.22</v>
      </c>
      <c r="G506" s="32"/>
      <c r="H506" s="23"/>
      <c r="I506" s="23"/>
      <c r="J506" s="103" t="e">
        <f>#REF!-E506</f>
        <v>#REF!</v>
      </c>
      <c r="K506" s="97" t="e">
        <f>F506-#REF!</f>
        <v>#REF!</v>
      </c>
    </row>
    <row r="507" spans="1:11" s="95" customFormat="1" ht="15.75">
      <c r="A507" s="105"/>
      <c r="B507" s="35" t="s">
        <v>209</v>
      </c>
      <c r="C507" s="20"/>
      <c r="D507" s="17" t="s">
        <v>210</v>
      </c>
      <c r="E507" s="36">
        <v>42000</v>
      </c>
      <c r="F507" s="23">
        <v>24245.22</v>
      </c>
      <c r="G507" s="23">
        <f>F507/E507*100</f>
        <v>57.72671428571429</v>
      </c>
      <c r="H507" s="23">
        <f>G507-100</f>
        <v>-42.27328571428571</v>
      </c>
      <c r="I507" s="23">
        <f>E507-F507</f>
        <v>17754.78</v>
      </c>
      <c r="J507" s="103" t="e">
        <f>#REF!-E507</f>
        <v>#REF!</v>
      </c>
      <c r="K507" s="97" t="e">
        <f>F507-#REF!</f>
        <v>#REF!</v>
      </c>
    </row>
    <row r="508" spans="1:11" s="95" customFormat="1" ht="15.75">
      <c r="A508" s="105"/>
      <c r="B508" s="80" t="s">
        <v>372</v>
      </c>
      <c r="C508" s="20" t="s">
        <v>373</v>
      </c>
      <c r="D508" s="17"/>
      <c r="E508" s="31">
        <f>SUM(E510:E514)</f>
        <v>305000</v>
      </c>
      <c r="F508" s="32">
        <f>SUM(F510:F513)</f>
        <v>194929.16999999998</v>
      </c>
      <c r="G508" s="32">
        <f>F508/E508*100</f>
        <v>63.911203278688525</v>
      </c>
      <c r="H508" s="23">
        <f>G508-100</f>
        <v>-36.088796721311475</v>
      </c>
      <c r="I508" s="23">
        <f>E508-F508</f>
        <v>110070.83000000002</v>
      </c>
      <c r="J508" s="103" t="e">
        <f>#REF!-E508</f>
        <v>#REF!</v>
      </c>
      <c r="K508" s="97" t="e">
        <f>F508-#REF!</f>
        <v>#REF!</v>
      </c>
    </row>
    <row r="509" spans="1:11" s="95" customFormat="1" ht="15.75" hidden="1">
      <c r="A509" s="105"/>
      <c r="B509" s="80"/>
      <c r="C509" s="20"/>
      <c r="D509" s="17"/>
      <c r="E509" s="31">
        <f>-E508</f>
        <v>-305000</v>
      </c>
      <c r="F509" s="32">
        <f>-F508</f>
        <v>-194929.16999999998</v>
      </c>
      <c r="G509" s="32"/>
      <c r="H509" s="23"/>
      <c r="I509" s="23"/>
      <c r="J509" s="103" t="e">
        <f>#REF!-E509</f>
        <v>#REF!</v>
      </c>
      <c r="K509" s="97" t="e">
        <f>F509-#REF!</f>
        <v>#REF!</v>
      </c>
    </row>
    <row r="510" spans="1:11" s="95" customFormat="1" ht="15.75">
      <c r="A510" s="105"/>
      <c r="B510" s="35" t="s">
        <v>265</v>
      </c>
      <c r="C510" s="20"/>
      <c r="D510" s="17" t="s">
        <v>266</v>
      </c>
      <c r="E510" s="36">
        <v>260000</v>
      </c>
      <c r="F510" s="23">
        <v>149380.93</v>
      </c>
      <c r="G510" s="23">
        <f>F510/E510*100</f>
        <v>57.45420384615384</v>
      </c>
      <c r="H510" s="23">
        <f>G510-100</f>
        <v>-42.54579615384616</v>
      </c>
      <c r="I510" s="23">
        <f>E510-F510</f>
        <v>110619.07</v>
      </c>
      <c r="J510" s="103" t="e">
        <f>#REF!-E510</f>
        <v>#REF!</v>
      </c>
      <c r="K510" s="97" t="e">
        <f>F510-#REF!</f>
        <v>#REF!</v>
      </c>
    </row>
    <row r="511" spans="1:11" s="95" customFormat="1" ht="15.75" hidden="1">
      <c r="A511" s="105"/>
      <c r="B511" s="35" t="s">
        <v>207</v>
      </c>
      <c r="C511" s="20"/>
      <c r="D511" s="17" t="s">
        <v>208</v>
      </c>
      <c r="E511" s="36">
        <v>0</v>
      </c>
      <c r="F511" s="23">
        <v>16380.1</v>
      </c>
      <c r="G511" s="23" t="e">
        <f>F511/E511*100</f>
        <v>#DIV/0!</v>
      </c>
      <c r="H511" s="23" t="e">
        <f>G511-100</f>
        <v>#DIV/0!</v>
      </c>
      <c r="I511" s="23">
        <f>E511-F511</f>
        <v>-16380.1</v>
      </c>
      <c r="J511" s="103" t="e">
        <f>#REF!-E511</f>
        <v>#REF!</v>
      </c>
      <c r="K511" s="97" t="e">
        <f>F511-#REF!</f>
        <v>#REF!</v>
      </c>
    </row>
    <row r="512" spans="1:11" s="95" customFormat="1" ht="15.75" hidden="1">
      <c r="A512" s="105"/>
      <c r="B512" s="35" t="s">
        <v>124</v>
      </c>
      <c r="C512" s="20"/>
      <c r="D512" s="17" t="s">
        <v>383</v>
      </c>
      <c r="E512" s="36">
        <v>0</v>
      </c>
      <c r="F512" s="23"/>
      <c r="G512" s="23"/>
      <c r="H512" s="23"/>
      <c r="I512" s="23"/>
      <c r="J512" s="103" t="e">
        <f>#REF!-E512</f>
        <v>#REF!</v>
      </c>
      <c r="K512" s="97"/>
    </row>
    <row r="513" spans="1:11" s="125" customFormat="1" ht="15.75">
      <c r="A513" s="105"/>
      <c r="B513" s="35" t="s">
        <v>209</v>
      </c>
      <c r="C513" s="20"/>
      <c r="D513" s="17" t="s">
        <v>210</v>
      </c>
      <c r="E513" s="36">
        <v>45000</v>
      </c>
      <c r="F513" s="23">
        <v>29168.14</v>
      </c>
      <c r="G513" s="23">
        <f>F513/E513*100</f>
        <v>64.8180888888889</v>
      </c>
      <c r="H513" s="23">
        <f>G513-100</f>
        <v>-35.181911111111106</v>
      </c>
      <c r="I513" s="23">
        <f>E513-F513</f>
        <v>15831.86</v>
      </c>
      <c r="J513" s="103" t="e">
        <f>#REF!-E513</f>
        <v>#REF!</v>
      </c>
      <c r="K513" s="97" t="e">
        <f>F513-#REF!</f>
        <v>#REF!</v>
      </c>
    </row>
    <row r="514" spans="1:11" s="130" customFormat="1" ht="15.75" hidden="1">
      <c r="A514" s="105"/>
      <c r="B514" s="70"/>
      <c r="C514" s="62"/>
      <c r="D514" s="63" t="s">
        <v>218</v>
      </c>
      <c r="E514" s="71">
        <v>0</v>
      </c>
      <c r="F514" s="66"/>
      <c r="G514" s="66"/>
      <c r="H514" s="66"/>
      <c r="I514" s="23"/>
      <c r="J514" s="103" t="e">
        <f>#REF!-E514</f>
        <v>#REF!</v>
      </c>
      <c r="K514" s="97"/>
    </row>
    <row r="515" spans="1:11" s="95" customFormat="1" ht="15.75">
      <c r="A515" s="105"/>
      <c r="B515" s="126" t="s">
        <v>170</v>
      </c>
      <c r="C515" s="62" t="s">
        <v>171</v>
      </c>
      <c r="D515" s="63"/>
      <c r="E515" s="68">
        <f>SUM(E517:E544)</f>
        <v>2754300</v>
      </c>
      <c r="F515" s="69">
        <f>SUM(F517:F544)</f>
        <v>1203486.84</v>
      </c>
      <c r="G515" s="69">
        <f>F515/E515*100</f>
        <v>43.69483498529572</v>
      </c>
      <c r="H515" s="66">
        <f>G515-100</f>
        <v>-56.30516501470428</v>
      </c>
      <c r="I515" s="23">
        <f>E515-F515</f>
        <v>1550813.16</v>
      </c>
      <c r="J515" s="103" t="e">
        <f>#REF!-E515</f>
        <v>#REF!</v>
      </c>
      <c r="K515" s="97" t="e">
        <f>F515-#REF!</f>
        <v>#REF!</v>
      </c>
    </row>
    <row r="516" spans="1:11" s="95" customFormat="1" ht="15.75" hidden="1">
      <c r="A516" s="105"/>
      <c r="B516" s="126"/>
      <c r="C516" s="62"/>
      <c r="D516" s="63"/>
      <c r="E516" s="68">
        <f>-E515</f>
        <v>-2754300</v>
      </c>
      <c r="F516" s="69">
        <f>-F515</f>
        <v>-1203486.84</v>
      </c>
      <c r="G516" s="69"/>
      <c r="H516" s="66"/>
      <c r="I516" s="23"/>
      <c r="J516" s="103" t="e">
        <f>#REF!-E516</f>
        <v>#REF!</v>
      </c>
      <c r="K516" s="97" t="e">
        <f>F516-#REF!</f>
        <v>#REF!</v>
      </c>
    </row>
    <row r="517" spans="1:11" ht="31.5">
      <c r="A517" s="105"/>
      <c r="B517" s="35" t="s">
        <v>230</v>
      </c>
      <c r="C517" s="20"/>
      <c r="D517" s="17" t="s">
        <v>231</v>
      </c>
      <c r="E517" s="36">
        <v>32200</v>
      </c>
      <c r="F517" s="23">
        <v>13607.43</v>
      </c>
      <c r="G517" s="23">
        <f aca="true" t="shared" si="58" ref="G517:G545">F517/E517*100</f>
        <v>42.259099378881984</v>
      </c>
      <c r="H517" s="23">
        <f aca="true" t="shared" si="59" ref="H517:H545">G517-100</f>
        <v>-57.740900621118016</v>
      </c>
      <c r="I517" s="23">
        <f aca="true" t="shared" si="60" ref="I517:I545">E517-F517</f>
        <v>18592.57</v>
      </c>
      <c r="J517" s="103" t="e">
        <f>#REF!-E517</f>
        <v>#REF!</v>
      </c>
      <c r="K517" s="97" t="e">
        <f>F517-#REF!</f>
        <v>#REF!</v>
      </c>
    </row>
    <row r="518" spans="1:11" ht="15.75">
      <c r="A518" s="105"/>
      <c r="B518" s="35" t="s">
        <v>232</v>
      </c>
      <c r="C518" s="20"/>
      <c r="D518" s="17" t="s">
        <v>233</v>
      </c>
      <c r="E518" s="36">
        <v>710000</v>
      </c>
      <c r="F518" s="23">
        <v>238512.99</v>
      </c>
      <c r="G518" s="23">
        <f t="shared" si="58"/>
        <v>33.59337887323944</v>
      </c>
      <c r="H518" s="23">
        <f t="shared" si="59"/>
        <v>-66.40662112676057</v>
      </c>
      <c r="I518" s="23">
        <f t="shared" si="60"/>
        <v>471487.01</v>
      </c>
      <c r="J518" s="103" t="e">
        <f>#REF!-E518</f>
        <v>#REF!</v>
      </c>
      <c r="K518" s="97" t="e">
        <f>F518-#REF!</f>
        <v>#REF!</v>
      </c>
    </row>
    <row r="519" spans="1:11" ht="15.75">
      <c r="A519" s="105"/>
      <c r="B519" s="35" t="s">
        <v>234</v>
      </c>
      <c r="C519" s="20"/>
      <c r="D519" s="17" t="s">
        <v>235</v>
      </c>
      <c r="E519" s="36">
        <v>61000</v>
      </c>
      <c r="F519" s="23">
        <v>37413.22</v>
      </c>
      <c r="G519" s="23">
        <f t="shared" si="58"/>
        <v>61.33314754098361</v>
      </c>
      <c r="H519" s="23">
        <f t="shared" si="59"/>
        <v>-38.66685245901639</v>
      </c>
      <c r="I519" s="23">
        <f t="shared" si="60"/>
        <v>23586.78</v>
      </c>
      <c r="J519" s="103" t="e">
        <f>#REF!-E519</f>
        <v>#REF!</v>
      </c>
      <c r="K519" s="97" t="e">
        <f>F519-#REF!</f>
        <v>#REF!</v>
      </c>
    </row>
    <row r="520" spans="1:11" ht="15.75">
      <c r="A520" s="105"/>
      <c r="B520" s="35" t="s">
        <v>236</v>
      </c>
      <c r="C520" s="20"/>
      <c r="D520" s="17" t="s">
        <v>237</v>
      </c>
      <c r="E520" s="36">
        <v>124000</v>
      </c>
      <c r="F520" s="23">
        <v>40913.12</v>
      </c>
      <c r="G520" s="23">
        <f t="shared" si="58"/>
        <v>32.994451612903234</v>
      </c>
      <c r="H520" s="23">
        <f t="shared" si="59"/>
        <v>-67.00554838709677</v>
      </c>
      <c r="I520" s="23">
        <f t="shared" si="60"/>
        <v>83086.88</v>
      </c>
      <c r="J520" s="103" t="e">
        <f>#REF!-E520</f>
        <v>#REF!</v>
      </c>
      <c r="K520" s="97" t="e">
        <f>F520-#REF!</f>
        <v>#REF!</v>
      </c>
    </row>
    <row r="521" spans="1:11" ht="15.75">
      <c r="A521" s="105"/>
      <c r="B521" s="35" t="s">
        <v>238</v>
      </c>
      <c r="C521" s="20"/>
      <c r="D521" s="17" t="s">
        <v>239</v>
      </c>
      <c r="E521" s="36">
        <v>19300</v>
      </c>
      <c r="F521" s="23">
        <v>6565.48</v>
      </c>
      <c r="G521" s="23">
        <f t="shared" si="58"/>
        <v>34.0180310880829</v>
      </c>
      <c r="H521" s="23">
        <f t="shared" si="59"/>
        <v>-65.98196891191711</v>
      </c>
      <c r="I521" s="23">
        <f t="shared" si="60"/>
        <v>12734.52</v>
      </c>
      <c r="J521" s="103" t="e">
        <f>#REF!-E521</f>
        <v>#REF!</v>
      </c>
      <c r="K521" s="97" t="e">
        <f>F521-#REF!</f>
        <v>#REF!</v>
      </c>
    </row>
    <row r="522" spans="1:11" ht="15.75" hidden="1">
      <c r="A522" s="105"/>
      <c r="B522" s="35" t="s">
        <v>263</v>
      </c>
      <c r="C522" s="20"/>
      <c r="D522" s="17" t="s">
        <v>264</v>
      </c>
      <c r="E522" s="36">
        <v>0</v>
      </c>
      <c r="F522" s="23">
        <v>0</v>
      </c>
      <c r="G522" s="23" t="e">
        <f t="shared" si="58"/>
        <v>#DIV/0!</v>
      </c>
      <c r="H522" s="23" t="e">
        <f t="shared" si="59"/>
        <v>#DIV/0!</v>
      </c>
      <c r="I522" s="23">
        <f t="shared" si="60"/>
        <v>0</v>
      </c>
      <c r="J522" s="103" t="e">
        <f>#REF!-E522</f>
        <v>#REF!</v>
      </c>
      <c r="K522" s="97" t="e">
        <f>F522-#REF!</f>
        <v>#REF!</v>
      </c>
    </row>
    <row r="523" spans="1:11" ht="15.75">
      <c r="A523" s="105"/>
      <c r="B523" s="35" t="s">
        <v>240</v>
      </c>
      <c r="C523" s="20"/>
      <c r="D523" s="17" t="s">
        <v>241</v>
      </c>
      <c r="E523" s="36">
        <v>16000</v>
      </c>
      <c r="F523" s="23">
        <v>8535.2</v>
      </c>
      <c r="G523" s="23">
        <f t="shared" si="58"/>
        <v>53.345000000000006</v>
      </c>
      <c r="H523" s="23">
        <f t="shared" si="59"/>
        <v>-46.654999999999994</v>
      </c>
      <c r="I523" s="23">
        <f t="shared" si="60"/>
        <v>7464.799999999999</v>
      </c>
      <c r="J523" s="103" t="e">
        <f>#REF!-E523</f>
        <v>#REF!</v>
      </c>
      <c r="K523" s="97" t="e">
        <f>F523-#REF!</f>
        <v>#REF!</v>
      </c>
    </row>
    <row r="524" spans="1:11" ht="15.75">
      <c r="A524" s="105"/>
      <c r="B524" s="35" t="s">
        <v>193</v>
      </c>
      <c r="C524" s="20"/>
      <c r="D524" s="17" t="s">
        <v>194</v>
      </c>
      <c r="E524" s="36">
        <v>241000</v>
      </c>
      <c r="F524" s="23">
        <v>122358.71</v>
      </c>
      <c r="G524" s="23">
        <f t="shared" si="58"/>
        <v>50.771248962655605</v>
      </c>
      <c r="H524" s="23">
        <f t="shared" si="59"/>
        <v>-49.228751037344395</v>
      </c>
      <c r="I524" s="23">
        <f t="shared" si="60"/>
        <v>118641.29</v>
      </c>
      <c r="J524" s="103" t="e">
        <f>#REF!-E524</f>
        <v>#REF!</v>
      </c>
      <c r="K524" s="97" t="e">
        <f>F524-#REF!</f>
        <v>#REF!</v>
      </c>
    </row>
    <row r="525" spans="1:11" ht="15.75">
      <c r="A525" s="105"/>
      <c r="B525" s="35" t="s">
        <v>265</v>
      </c>
      <c r="C525" s="20"/>
      <c r="D525" s="17" t="s">
        <v>266</v>
      </c>
      <c r="E525" s="36">
        <v>977000</v>
      </c>
      <c r="F525" s="23">
        <v>452838.04</v>
      </c>
      <c r="G525" s="23">
        <f t="shared" si="58"/>
        <v>46.3498505629478</v>
      </c>
      <c r="H525" s="23">
        <f t="shared" si="59"/>
        <v>-53.6501494370522</v>
      </c>
      <c r="I525" s="23">
        <f t="shared" si="60"/>
        <v>524161.96</v>
      </c>
      <c r="J525" s="103" t="e">
        <f>#REF!-E525</f>
        <v>#REF!</v>
      </c>
      <c r="K525" s="97" t="e">
        <f>F525-#REF!</f>
        <v>#REF!</v>
      </c>
    </row>
    <row r="526" spans="1:11" ht="15.75">
      <c r="A526" s="105"/>
      <c r="B526" s="35" t="s">
        <v>207</v>
      </c>
      <c r="C526" s="20"/>
      <c r="D526" s="17" t="s">
        <v>208</v>
      </c>
      <c r="E526" s="36">
        <v>32400</v>
      </c>
      <c r="F526" s="23">
        <v>17022.3</v>
      </c>
      <c r="G526" s="23">
        <f t="shared" si="58"/>
        <v>52.53796296296296</v>
      </c>
      <c r="H526" s="23">
        <f t="shared" si="59"/>
        <v>-47.46203703703704</v>
      </c>
      <c r="I526" s="23">
        <f t="shared" si="60"/>
        <v>15377.7</v>
      </c>
      <c r="J526" s="103" t="e">
        <f>#REF!-E526</f>
        <v>#REF!</v>
      </c>
      <c r="K526" s="97" t="e">
        <f>F526-#REF!</f>
        <v>#REF!</v>
      </c>
    </row>
    <row r="527" spans="1:11" ht="15.75">
      <c r="A527" s="105"/>
      <c r="B527" s="35" t="s">
        <v>242</v>
      </c>
      <c r="C527" s="20"/>
      <c r="D527" s="17" t="s">
        <v>243</v>
      </c>
      <c r="E527" s="36">
        <v>2000</v>
      </c>
      <c r="F527" s="23">
        <v>360</v>
      </c>
      <c r="G527" s="23">
        <f t="shared" si="58"/>
        <v>18</v>
      </c>
      <c r="H527" s="23">
        <f t="shared" si="59"/>
        <v>-82</v>
      </c>
      <c r="I527" s="23">
        <f t="shared" si="60"/>
        <v>1640</v>
      </c>
      <c r="J527" s="103" t="e">
        <f>#REF!-E527</f>
        <v>#REF!</v>
      </c>
      <c r="K527" s="97" t="e">
        <f>F527-#REF!</f>
        <v>#REF!</v>
      </c>
    </row>
    <row r="528" spans="1:11" ht="15.75">
      <c r="A528" s="105"/>
      <c r="B528" s="35" t="s">
        <v>209</v>
      </c>
      <c r="C528" s="20"/>
      <c r="D528" s="17" t="s">
        <v>210</v>
      </c>
      <c r="E528" s="36">
        <v>166000</v>
      </c>
      <c r="F528" s="23">
        <v>42052.86</v>
      </c>
      <c r="G528" s="23">
        <f t="shared" si="58"/>
        <v>25.333048192771084</v>
      </c>
      <c r="H528" s="23">
        <f t="shared" si="59"/>
        <v>-74.66695180722891</v>
      </c>
      <c r="I528" s="23">
        <f t="shared" si="60"/>
        <v>123947.14</v>
      </c>
      <c r="J528" s="103" t="e">
        <f>#REF!-E528</f>
        <v>#REF!</v>
      </c>
      <c r="K528" s="97" t="e">
        <f>F528-#REF!</f>
        <v>#REF!</v>
      </c>
    </row>
    <row r="529" spans="1:11" ht="15.75">
      <c r="A529" s="105"/>
      <c r="B529" s="35" t="s">
        <v>267</v>
      </c>
      <c r="C529" s="20"/>
      <c r="D529" s="17" t="s">
        <v>268</v>
      </c>
      <c r="E529" s="36">
        <v>700</v>
      </c>
      <c r="F529" s="23">
        <v>330</v>
      </c>
      <c r="G529" s="23">
        <f t="shared" si="58"/>
        <v>47.14285714285714</v>
      </c>
      <c r="H529" s="23">
        <f t="shared" si="59"/>
        <v>-52.85714285714286</v>
      </c>
      <c r="I529" s="23">
        <f t="shared" si="60"/>
        <v>370</v>
      </c>
      <c r="J529" s="103" t="e">
        <f>#REF!-E529</f>
        <v>#REF!</v>
      </c>
      <c r="K529" s="97" t="e">
        <f>F529-#REF!</f>
        <v>#REF!</v>
      </c>
    </row>
    <row r="530" spans="1:11" ht="47.25">
      <c r="A530" s="105"/>
      <c r="B530" s="35" t="s">
        <v>244</v>
      </c>
      <c r="C530" s="20"/>
      <c r="D530" s="17" t="s">
        <v>245</v>
      </c>
      <c r="E530" s="36">
        <v>4550</v>
      </c>
      <c r="F530" s="23">
        <v>2373.19</v>
      </c>
      <c r="G530" s="23">
        <f t="shared" si="58"/>
        <v>52.158021978021985</v>
      </c>
      <c r="H530" s="23">
        <f t="shared" si="59"/>
        <v>-47.841978021978015</v>
      </c>
      <c r="I530" s="23">
        <f t="shared" si="60"/>
        <v>2176.81</v>
      </c>
      <c r="J530" s="103" t="e">
        <f>#REF!-E530</f>
        <v>#REF!</v>
      </c>
      <c r="K530" s="97" t="e">
        <f>F530-#REF!</f>
        <v>#REF!</v>
      </c>
    </row>
    <row r="531" spans="1:11" ht="47.25">
      <c r="A531" s="105"/>
      <c r="B531" s="35" t="s">
        <v>246</v>
      </c>
      <c r="C531" s="20"/>
      <c r="D531" s="17" t="s">
        <v>247</v>
      </c>
      <c r="E531" s="36">
        <v>5100</v>
      </c>
      <c r="F531" s="23">
        <v>2724.84</v>
      </c>
      <c r="G531" s="23">
        <f t="shared" si="58"/>
        <v>53.428235294117655</v>
      </c>
      <c r="H531" s="23">
        <f t="shared" si="59"/>
        <v>-46.571764705882345</v>
      </c>
      <c r="I531" s="23">
        <f t="shared" si="60"/>
        <v>2375.16</v>
      </c>
      <c r="J531" s="103" t="e">
        <f>#REF!-E531</f>
        <v>#REF!</v>
      </c>
      <c r="K531" s="97" t="e">
        <f>F531-#REF!</f>
        <v>#REF!</v>
      </c>
    </row>
    <row r="532" spans="1:11" ht="15.75">
      <c r="A532" s="105"/>
      <c r="B532" s="35" t="s">
        <v>260</v>
      </c>
      <c r="C532" s="20"/>
      <c r="D532" s="17" t="s">
        <v>249</v>
      </c>
      <c r="E532" s="36">
        <v>5100</v>
      </c>
      <c r="F532" s="23">
        <v>2332.12</v>
      </c>
      <c r="G532" s="23">
        <f t="shared" si="58"/>
        <v>45.7278431372549</v>
      </c>
      <c r="H532" s="23">
        <f t="shared" si="59"/>
        <v>-54.2721568627451</v>
      </c>
      <c r="I532" s="23">
        <f t="shared" si="60"/>
        <v>2767.88</v>
      </c>
      <c r="J532" s="103" t="e">
        <f>#REF!-E532</f>
        <v>#REF!</v>
      </c>
      <c r="K532" s="97" t="e">
        <f>F532-#REF!</f>
        <v>#REF!</v>
      </c>
    </row>
    <row r="533" spans="1:11" ht="15.75">
      <c r="A533" s="105"/>
      <c r="B533" s="35" t="s">
        <v>261</v>
      </c>
      <c r="C533" s="20"/>
      <c r="D533" s="17" t="s">
        <v>262</v>
      </c>
      <c r="E533" s="36">
        <v>100</v>
      </c>
      <c r="F533" s="23">
        <v>0</v>
      </c>
      <c r="G533" s="23">
        <f t="shared" si="58"/>
        <v>0</v>
      </c>
      <c r="H533" s="23">
        <f t="shared" si="59"/>
        <v>-100</v>
      </c>
      <c r="I533" s="23">
        <f t="shared" si="60"/>
        <v>100</v>
      </c>
      <c r="J533" s="103"/>
      <c r="K533" s="97" t="e">
        <f>F533-#REF!</f>
        <v>#REF!</v>
      </c>
    </row>
    <row r="534" spans="1:11" ht="15.75">
      <c r="A534" s="105"/>
      <c r="B534" s="35" t="s">
        <v>195</v>
      </c>
      <c r="C534" s="20"/>
      <c r="D534" s="17" t="s">
        <v>196</v>
      </c>
      <c r="E534" s="36">
        <v>1500</v>
      </c>
      <c r="F534" s="23">
        <v>477.98</v>
      </c>
      <c r="G534" s="23">
        <f t="shared" si="58"/>
        <v>31.865333333333336</v>
      </c>
      <c r="H534" s="23">
        <f t="shared" si="59"/>
        <v>-68.13466666666666</v>
      </c>
      <c r="I534" s="23">
        <f t="shared" si="60"/>
        <v>1022.02</v>
      </c>
      <c r="J534" s="103" t="e">
        <f>#REF!-E534</f>
        <v>#REF!</v>
      </c>
      <c r="K534" s="97" t="e">
        <f>F534-#REF!</f>
        <v>#REF!</v>
      </c>
    </row>
    <row r="535" spans="1:11" ht="31.5">
      <c r="A535" s="105"/>
      <c r="B535" s="35" t="s">
        <v>250</v>
      </c>
      <c r="C535" s="20"/>
      <c r="D535" s="17" t="s">
        <v>251</v>
      </c>
      <c r="E535" s="36">
        <v>26500</v>
      </c>
      <c r="F535" s="23">
        <v>20004.4</v>
      </c>
      <c r="G535" s="23">
        <f t="shared" si="58"/>
        <v>75.48830188679247</v>
      </c>
      <c r="H535" s="23">
        <f t="shared" si="59"/>
        <v>-24.51169811320753</v>
      </c>
      <c r="I535" s="23">
        <f t="shared" si="60"/>
        <v>6495.5999999999985</v>
      </c>
      <c r="J535" s="103" t="e">
        <f>#REF!-E535</f>
        <v>#REF!</v>
      </c>
      <c r="K535" s="97" t="e">
        <f>F535-#REF!</f>
        <v>#REF!</v>
      </c>
    </row>
    <row r="536" spans="1:11" ht="15.75">
      <c r="A536" s="105"/>
      <c r="B536" s="35" t="s">
        <v>75</v>
      </c>
      <c r="C536" s="20"/>
      <c r="D536" s="17" t="s">
        <v>374</v>
      </c>
      <c r="E536" s="36">
        <v>140000</v>
      </c>
      <c r="F536" s="23">
        <v>60990</v>
      </c>
      <c r="G536" s="23">
        <f t="shared" si="58"/>
        <v>43.56428571428572</v>
      </c>
      <c r="H536" s="23">
        <f t="shared" si="59"/>
        <v>-56.43571428571428</v>
      </c>
      <c r="I536" s="23">
        <f t="shared" si="60"/>
        <v>79010</v>
      </c>
      <c r="J536" s="103" t="e">
        <f>#REF!-E536</f>
        <v>#REF!</v>
      </c>
      <c r="K536" s="97" t="e">
        <f>F536-#REF!</f>
        <v>#REF!</v>
      </c>
    </row>
    <row r="537" spans="1:11" ht="15.75">
      <c r="A537" s="105"/>
      <c r="B537" s="35" t="s">
        <v>375</v>
      </c>
      <c r="C537" s="20"/>
      <c r="D537" s="17" t="s">
        <v>376</v>
      </c>
      <c r="E537" s="36">
        <v>25200</v>
      </c>
      <c r="F537" s="23">
        <v>14797.26</v>
      </c>
      <c r="G537" s="23">
        <f t="shared" si="58"/>
        <v>58.71928571428572</v>
      </c>
      <c r="H537" s="23">
        <f t="shared" si="59"/>
        <v>-41.28071428571428</v>
      </c>
      <c r="I537" s="23">
        <f t="shared" si="60"/>
        <v>10402.74</v>
      </c>
      <c r="J537" s="103" t="e">
        <f>#REF!-E537</f>
        <v>#REF!</v>
      </c>
      <c r="K537" s="97" t="e">
        <f>F537-#REF!</f>
        <v>#REF!</v>
      </c>
    </row>
    <row r="538" spans="1:11" ht="31.5">
      <c r="A538" s="105"/>
      <c r="B538" s="35" t="s">
        <v>377</v>
      </c>
      <c r="C538" s="20"/>
      <c r="D538" s="17" t="s">
        <v>378</v>
      </c>
      <c r="E538" s="36">
        <v>1550</v>
      </c>
      <c r="F538" s="23">
        <v>1447</v>
      </c>
      <c r="G538" s="23">
        <f t="shared" si="58"/>
        <v>93.35483870967742</v>
      </c>
      <c r="H538" s="23">
        <f t="shared" si="59"/>
        <v>-6.6451612903225765</v>
      </c>
      <c r="I538" s="23">
        <f t="shared" si="60"/>
        <v>103</v>
      </c>
      <c r="J538" s="103" t="e">
        <f>#REF!-E538</f>
        <v>#REF!</v>
      </c>
      <c r="K538" s="97" t="e">
        <f>F538-#REF!</f>
        <v>#REF!</v>
      </c>
    </row>
    <row r="539" spans="1:11" ht="15.75">
      <c r="A539" s="105"/>
      <c r="B539" s="35" t="s">
        <v>379</v>
      </c>
      <c r="C539" s="20"/>
      <c r="D539" s="17" t="s">
        <v>220</v>
      </c>
      <c r="E539" s="36">
        <v>2600</v>
      </c>
      <c r="F539" s="23">
        <v>0</v>
      </c>
      <c r="G539" s="23">
        <f t="shared" si="58"/>
        <v>0</v>
      </c>
      <c r="H539" s="23">
        <f t="shared" si="59"/>
        <v>-100</v>
      </c>
      <c r="I539" s="23">
        <f t="shared" si="60"/>
        <v>2600</v>
      </c>
      <c r="J539" s="103" t="e">
        <f>#REF!-E539</f>
        <v>#REF!</v>
      </c>
      <c r="K539" s="97" t="e">
        <f>F539-#REF!</f>
        <v>#REF!</v>
      </c>
    </row>
    <row r="540" spans="1:11" ht="31.5">
      <c r="A540" s="105"/>
      <c r="B540" s="35" t="s">
        <v>252</v>
      </c>
      <c r="C540" s="20"/>
      <c r="D540" s="17" t="s">
        <v>253</v>
      </c>
      <c r="E540" s="36">
        <v>4000</v>
      </c>
      <c r="F540" s="23">
        <v>1990</v>
      </c>
      <c r="G540" s="23">
        <f t="shared" si="58"/>
        <v>49.75</v>
      </c>
      <c r="H540" s="23">
        <f t="shared" si="59"/>
        <v>-50.25</v>
      </c>
      <c r="I540" s="23">
        <f t="shared" si="60"/>
        <v>2010</v>
      </c>
      <c r="J540" s="103" t="e">
        <f>#REF!-E540</f>
        <v>#REF!</v>
      </c>
      <c r="K540" s="97" t="e">
        <f>F540-#REF!</f>
        <v>#REF!</v>
      </c>
    </row>
    <row r="541" spans="1:11" ht="47.25">
      <c r="A541" s="105"/>
      <c r="B541" s="35" t="s">
        <v>197</v>
      </c>
      <c r="C541" s="20"/>
      <c r="D541" s="17" t="s">
        <v>198</v>
      </c>
      <c r="E541" s="36">
        <v>3500</v>
      </c>
      <c r="F541" s="23">
        <v>220.56</v>
      </c>
      <c r="G541" s="23">
        <f t="shared" si="58"/>
        <v>6.301714285714286</v>
      </c>
      <c r="H541" s="23">
        <f t="shared" si="59"/>
        <v>-93.69828571428572</v>
      </c>
      <c r="I541" s="23">
        <f t="shared" si="60"/>
        <v>3279.44</v>
      </c>
      <c r="J541" s="103" t="e">
        <f>#REF!-E541</f>
        <v>#REF!</v>
      </c>
      <c r="K541" s="97" t="e">
        <f>F541-#REF!</f>
        <v>#REF!</v>
      </c>
    </row>
    <row r="542" spans="1:11" ht="31.5">
      <c r="A542" s="105"/>
      <c r="B542" s="35" t="s">
        <v>199</v>
      </c>
      <c r="C542" s="20"/>
      <c r="D542" s="17" t="s">
        <v>200</v>
      </c>
      <c r="E542" s="36">
        <v>11000</v>
      </c>
      <c r="F542" s="23">
        <v>5089.62</v>
      </c>
      <c r="G542" s="23">
        <f t="shared" si="58"/>
        <v>46.26927272727273</v>
      </c>
      <c r="H542" s="23">
        <f t="shared" si="59"/>
        <v>-53.73072727272727</v>
      </c>
      <c r="I542" s="23">
        <f t="shared" si="60"/>
        <v>5910.38</v>
      </c>
      <c r="J542" s="103" t="e">
        <f>#REF!-E542</f>
        <v>#REF!</v>
      </c>
      <c r="K542" s="97" t="e">
        <f>F542-#REF!</f>
        <v>#REF!</v>
      </c>
    </row>
    <row r="543" spans="1:11" ht="31.5">
      <c r="A543" s="105"/>
      <c r="B543" s="35" t="s">
        <v>211</v>
      </c>
      <c r="C543" s="20"/>
      <c r="D543" s="17" t="s">
        <v>212</v>
      </c>
      <c r="E543" s="36">
        <v>75000</v>
      </c>
      <c r="F543" s="23">
        <v>90667.49</v>
      </c>
      <c r="G543" s="23">
        <f t="shared" si="58"/>
        <v>120.88998666666669</v>
      </c>
      <c r="H543" s="23">
        <f t="shared" si="59"/>
        <v>20.889986666666687</v>
      </c>
      <c r="I543" s="23">
        <f t="shared" si="60"/>
        <v>-15667.490000000005</v>
      </c>
      <c r="J543" s="103" t="e">
        <f>#REF!-E543</f>
        <v>#REF!</v>
      </c>
      <c r="K543" s="97" t="e">
        <f>F543-#REF!</f>
        <v>#REF!</v>
      </c>
    </row>
    <row r="544" spans="1:11" ht="31.5">
      <c r="A544" s="105"/>
      <c r="B544" s="35" t="s">
        <v>269</v>
      </c>
      <c r="C544" s="20"/>
      <c r="D544" s="17" t="s">
        <v>270</v>
      </c>
      <c r="E544" s="36">
        <v>67000</v>
      </c>
      <c r="F544" s="23">
        <v>19863.03</v>
      </c>
      <c r="G544" s="23">
        <f t="shared" si="58"/>
        <v>29.646313432835818</v>
      </c>
      <c r="H544" s="23">
        <f t="shared" si="59"/>
        <v>-70.35368656716417</v>
      </c>
      <c r="I544" s="23">
        <f t="shared" si="60"/>
        <v>47136.97</v>
      </c>
      <c r="J544" s="103" t="e">
        <f>#REF!-E544</f>
        <v>#REF!</v>
      </c>
      <c r="K544" s="97" t="e">
        <f>F544-#REF!</f>
        <v>#REF!</v>
      </c>
    </row>
    <row r="545" spans="1:11" ht="47.25" hidden="1">
      <c r="A545" s="105"/>
      <c r="B545" s="80" t="s">
        <v>380</v>
      </c>
      <c r="C545" s="20" t="s">
        <v>381</v>
      </c>
      <c r="D545" s="17"/>
      <c r="E545" s="31">
        <f>SUM(E547)</f>
        <v>0</v>
      </c>
      <c r="F545" s="32">
        <f>SUM(F547)</f>
        <v>3215.63</v>
      </c>
      <c r="G545" s="32" t="e">
        <f t="shared" si="58"/>
        <v>#DIV/0!</v>
      </c>
      <c r="H545" s="23" t="e">
        <f t="shared" si="59"/>
        <v>#DIV/0!</v>
      </c>
      <c r="I545" s="23">
        <f t="shared" si="60"/>
        <v>-3215.63</v>
      </c>
      <c r="J545" s="103" t="e">
        <f>#REF!-E545</f>
        <v>#REF!</v>
      </c>
      <c r="K545" s="97" t="e">
        <f>F545-#REF!</f>
        <v>#REF!</v>
      </c>
    </row>
    <row r="546" spans="1:11" ht="15.75" hidden="1">
      <c r="A546" s="105"/>
      <c r="B546" s="80"/>
      <c r="C546" s="20"/>
      <c r="D546" s="17"/>
      <c r="E546" s="31">
        <f>-E545</f>
        <v>0</v>
      </c>
      <c r="F546" s="32">
        <f>-F545</f>
        <v>-3215.63</v>
      </c>
      <c r="G546" s="32"/>
      <c r="H546" s="23"/>
      <c r="I546" s="23"/>
      <c r="J546" s="103" t="e">
        <f>#REF!-E546</f>
        <v>#REF!</v>
      </c>
      <c r="K546" s="97" t="e">
        <f>F546-#REF!</f>
        <v>#REF!</v>
      </c>
    </row>
    <row r="547" spans="1:11" s="95" customFormat="1" ht="15.75" hidden="1">
      <c r="A547" s="105"/>
      <c r="B547" s="35" t="s">
        <v>195</v>
      </c>
      <c r="C547" s="20"/>
      <c r="D547" s="17" t="s">
        <v>196</v>
      </c>
      <c r="E547" s="36">
        <v>0</v>
      </c>
      <c r="F547" s="23">
        <v>3215.63</v>
      </c>
      <c r="G547" s="23" t="e">
        <f>F547/E547*100</f>
        <v>#DIV/0!</v>
      </c>
      <c r="H547" s="23" t="e">
        <f>G547-100</f>
        <v>#DIV/0!</v>
      </c>
      <c r="I547" s="23">
        <f>E547-F547</f>
        <v>-3215.63</v>
      </c>
      <c r="J547" s="103" t="e">
        <f>#REF!-E547</f>
        <v>#REF!</v>
      </c>
      <c r="K547" s="97" t="e">
        <f>F547-#REF!</f>
        <v>#REF!</v>
      </c>
    </row>
    <row r="548" spans="1:11" s="95" customFormat="1" ht="15.75">
      <c r="A548" s="105"/>
      <c r="B548" s="80" t="s">
        <v>10</v>
      </c>
      <c r="C548" s="20" t="s">
        <v>176</v>
      </c>
      <c r="D548" s="17"/>
      <c r="E548" s="31">
        <f>SUM(E550:E556)</f>
        <v>2123651</v>
      </c>
      <c r="F548" s="32">
        <f>SUM(F550:F556)</f>
        <v>214514.46000000002</v>
      </c>
      <c r="G548" s="32">
        <f>F548/E548*100</f>
        <v>10.101210603813906</v>
      </c>
      <c r="H548" s="23">
        <f>G548-100</f>
        <v>-89.89878939618609</v>
      </c>
      <c r="I548" s="23">
        <f>E548-F548</f>
        <v>1909136.54</v>
      </c>
      <c r="J548" s="103" t="e">
        <f>#REF!-E548</f>
        <v>#REF!</v>
      </c>
      <c r="K548" s="97" t="e">
        <f>F548-#REF!</f>
        <v>#REF!</v>
      </c>
    </row>
    <row r="549" spans="1:11" s="95" customFormat="1" ht="15.75" hidden="1">
      <c r="A549" s="105"/>
      <c r="B549" s="80"/>
      <c r="C549" s="20"/>
      <c r="D549" s="17"/>
      <c r="E549" s="31">
        <f>-E548</f>
        <v>-2123651</v>
      </c>
      <c r="F549" s="32">
        <f>-F548</f>
        <v>-214514.46000000002</v>
      </c>
      <c r="G549" s="32"/>
      <c r="H549" s="23"/>
      <c r="I549" s="23"/>
      <c r="J549" s="103" t="e">
        <f>#REF!-E549</f>
        <v>#REF!</v>
      </c>
      <c r="K549" s="97" t="e">
        <f>F549-#REF!</f>
        <v>#REF!</v>
      </c>
    </row>
    <row r="550" spans="1:11" s="95" customFormat="1" ht="15.75">
      <c r="A550" s="105"/>
      <c r="B550" s="35" t="s">
        <v>193</v>
      </c>
      <c r="C550" s="20"/>
      <c r="D550" s="17" t="s">
        <v>194</v>
      </c>
      <c r="E550" s="36">
        <v>139519</v>
      </c>
      <c r="F550" s="23">
        <v>24950.58</v>
      </c>
      <c r="G550" s="23">
        <f>F550/E550*100</f>
        <v>17.883284713909937</v>
      </c>
      <c r="H550" s="23">
        <f>G550-100</f>
        <v>-82.11671528609006</v>
      </c>
      <c r="I550" s="23">
        <f>E550-F550</f>
        <v>114568.42</v>
      </c>
      <c r="J550" s="103" t="e">
        <f>#REF!-E550</f>
        <v>#REF!</v>
      </c>
      <c r="K550" s="97" t="e">
        <f>F550-#REF!</f>
        <v>#REF!</v>
      </c>
    </row>
    <row r="551" spans="1:11" s="95" customFormat="1" ht="15.75">
      <c r="A551" s="105"/>
      <c r="B551" s="35" t="s">
        <v>209</v>
      </c>
      <c r="C551" s="20"/>
      <c r="D551" s="17" t="s">
        <v>210</v>
      </c>
      <c r="E551" s="36">
        <v>384301</v>
      </c>
      <c r="F551" s="23">
        <v>131442.56</v>
      </c>
      <c r="G551" s="23">
        <f>F551/E551*100</f>
        <v>34.20302315112373</v>
      </c>
      <c r="H551" s="23">
        <f>G551-100</f>
        <v>-65.79697684887627</v>
      </c>
      <c r="I551" s="23">
        <f>E551-F551</f>
        <v>252858.44</v>
      </c>
      <c r="J551" s="103" t="e">
        <f>#REF!-E551</f>
        <v>#REF!</v>
      </c>
      <c r="K551" s="97" t="e">
        <f>F551-#REF!</f>
        <v>#REF!</v>
      </c>
    </row>
    <row r="552" spans="1:11" ht="31.5">
      <c r="A552" s="105"/>
      <c r="B552" s="35" t="s">
        <v>382</v>
      </c>
      <c r="C552" s="20"/>
      <c r="D552" s="17" t="s">
        <v>226</v>
      </c>
      <c r="E552" s="36">
        <v>10000</v>
      </c>
      <c r="F552" s="23">
        <v>6371.76</v>
      </c>
      <c r="G552" s="23">
        <f>F552/E552*100</f>
        <v>63.717600000000004</v>
      </c>
      <c r="H552" s="23">
        <f>G552-100</f>
        <v>-36.282399999999996</v>
      </c>
      <c r="I552" s="23">
        <f>E552-F552</f>
        <v>3628.24</v>
      </c>
      <c r="J552" s="103" t="e">
        <f>#REF!-E552</f>
        <v>#REF!</v>
      </c>
      <c r="K552" s="97" t="e">
        <f>F552-#REF!</f>
        <v>#REF!</v>
      </c>
    </row>
    <row r="553" spans="1:11" ht="15.75">
      <c r="A553" s="105"/>
      <c r="B553" s="35" t="s">
        <v>195</v>
      </c>
      <c r="C553" s="20"/>
      <c r="D553" s="17" t="s">
        <v>196</v>
      </c>
      <c r="E553" s="36">
        <v>70000</v>
      </c>
      <c r="F553" s="23">
        <v>38749.56</v>
      </c>
      <c r="G553" s="23">
        <f>F553/E553*100</f>
        <v>55.35651428571428</v>
      </c>
      <c r="H553" s="23">
        <f>G553-100</f>
        <v>-44.64348571428572</v>
      </c>
      <c r="I553" s="23">
        <f>E553-F553</f>
        <v>31250.440000000002</v>
      </c>
      <c r="J553" s="103" t="e">
        <f>#REF!-E553</f>
        <v>#REF!</v>
      </c>
      <c r="K553" s="97" t="e">
        <f>F553-#REF!</f>
        <v>#REF!</v>
      </c>
    </row>
    <row r="554" spans="1:10" ht="15.75" hidden="1">
      <c r="A554" s="105"/>
      <c r="B554" s="35" t="s">
        <v>124</v>
      </c>
      <c r="C554" s="20"/>
      <c r="D554" s="17" t="s">
        <v>383</v>
      </c>
      <c r="E554" s="36">
        <v>0</v>
      </c>
      <c r="F554" s="23"/>
      <c r="G554" s="23"/>
      <c r="H554" s="23"/>
      <c r="I554" s="23"/>
      <c r="J554" s="103"/>
    </row>
    <row r="555" spans="1:10" ht="31.5">
      <c r="A555" s="105"/>
      <c r="B555" s="35" t="s">
        <v>269</v>
      </c>
      <c r="C555" s="20"/>
      <c r="D555" s="17" t="s">
        <v>270</v>
      </c>
      <c r="E555" s="36">
        <v>12900</v>
      </c>
      <c r="F555" s="23"/>
      <c r="G555" s="23"/>
      <c r="H555" s="23"/>
      <c r="I555" s="23"/>
      <c r="J555" s="103"/>
    </row>
    <row r="556" spans="1:11" s="112" customFormat="1" ht="31.5">
      <c r="A556" s="111"/>
      <c r="B556" s="35" t="s">
        <v>211</v>
      </c>
      <c r="C556" s="20"/>
      <c r="D556" s="17" t="s">
        <v>212</v>
      </c>
      <c r="E556" s="36">
        <v>1506931</v>
      </c>
      <c r="F556" s="23">
        <v>13000</v>
      </c>
      <c r="G556" s="23">
        <f>F556/E556*100</f>
        <v>0.8626805076012106</v>
      </c>
      <c r="H556" s="23">
        <f>G556-100</f>
        <v>-99.13731949239879</v>
      </c>
      <c r="I556" s="23">
        <f>E556-F556</f>
        <v>1493931</v>
      </c>
      <c r="J556" s="103" t="e">
        <f>#REF!-E556</f>
        <v>#REF!</v>
      </c>
      <c r="K556" s="97" t="e">
        <f>F556-#REF!</f>
        <v>#REF!</v>
      </c>
    </row>
    <row r="557" spans="1:11" ht="31.5">
      <c r="A557" s="113" t="s">
        <v>384</v>
      </c>
      <c r="B557" s="123" t="s">
        <v>385</v>
      </c>
      <c r="C557" s="62"/>
      <c r="D557" s="63"/>
      <c r="E557" s="64">
        <f>E559+E563</f>
        <v>1020000</v>
      </c>
      <c r="F557" s="65" t="e">
        <f>F559+#REF!+F563</f>
        <v>#REF!</v>
      </c>
      <c r="G557" s="65" t="e">
        <f>F557/E557*100</f>
        <v>#REF!</v>
      </c>
      <c r="H557" s="66" t="e">
        <f>G557-100</f>
        <v>#REF!</v>
      </c>
      <c r="I557" s="23" t="e">
        <f>E557-F557</f>
        <v>#REF!</v>
      </c>
      <c r="J557" s="103" t="e">
        <f>#REF!-E557</f>
        <v>#REF!</v>
      </c>
      <c r="K557" s="97" t="e">
        <f>F557-#REF!</f>
        <v>#REF!</v>
      </c>
    </row>
    <row r="558" spans="1:11" ht="15.75" hidden="1">
      <c r="A558" s="104"/>
      <c r="B558" s="123"/>
      <c r="C558" s="62"/>
      <c r="D558" s="63"/>
      <c r="E558" s="64">
        <f>-E557</f>
        <v>-1020000</v>
      </c>
      <c r="F558" s="65" t="e">
        <f>-F557</f>
        <v>#REF!</v>
      </c>
      <c r="G558" s="65"/>
      <c r="H558" s="66"/>
      <c r="I558" s="23"/>
      <c r="J558" s="103" t="e">
        <f>#REF!-E558</f>
        <v>#REF!</v>
      </c>
      <c r="K558" s="97" t="e">
        <f>F558-#REF!</f>
        <v>#REF!</v>
      </c>
    </row>
    <row r="559" spans="1:11" s="95" customFormat="1" ht="31.5">
      <c r="A559" s="105"/>
      <c r="B559" s="80" t="s">
        <v>386</v>
      </c>
      <c r="C559" s="20" t="s">
        <v>387</v>
      </c>
      <c r="D559" s="17"/>
      <c r="E559" s="31">
        <f>SUM(E561:E562)</f>
        <v>1000000</v>
      </c>
      <c r="F559" s="32">
        <f>SUM(F562)</f>
        <v>438750</v>
      </c>
      <c r="G559" s="32">
        <f>F559/E559*100</f>
        <v>43.875</v>
      </c>
      <c r="H559" s="23">
        <f>G559-100</f>
        <v>-56.125</v>
      </c>
      <c r="I559" s="23">
        <f>E559-F559</f>
        <v>561250</v>
      </c>
      <c r="J559" s="103" t="e">
        <f>#REF!-E559</f>
        <v>#REF!</v>
      </c>
      <c r="K559" s="97" t="e">
        <f>F559-#REF!</f>
        <v>#REF!</v>
      </c>
    </row>
    <row r="560" spans="1:11" s="95" customFormat="1" ht="15.75" hidden="1">
      <c r="A560" s="105"/>
      <c r="B560" s="80"/>
      <c r="C560" s="20"/>
      <c r="D560" s="17"/>
      <c r="E560" s="31">
        <f>-E559</f>
        <v>-1000000</v>
      </c>
      <c r="F560" s="32">
        <f>-F559</f>
        <v>-438750</v>
      </c>
      <c r="G560" s="32"/>
      <c r="H560" s="23"/>
      <c r="I560" s="23"/>
      <c r="J560" s="103" t="e">
        <f>#REF!-E560</f>
        <v>#REF!</v>
      </c>
      <c r="K560" s="97" t="e">
        <f>F560-#REF!</f>
        <v>#REF!</v>
      </c>
    </row>
    <row r="561" spans="1:11" s="95" customFormat="1" ht="78.75">
      <c r="A561" s="105"/>
      <c r="B561" s="119" t="s">
        <v>412</v>
      </c>
      <c r="C561" s="20"/>
      <c r="D561" s="17" t="s">
        <v>388</v>
      </c>
      <c r="E561" s="36">
        <v>100000</v>
      </c>
      <c r="F561" s="32"/>
      <c r="G561" s="32"/>
      <c r="H561" s="23"/>
      <c r="I561" s="23"/>
      <c r="J561" s="103"/>
      <c r="K561" s="97"/>
    </row>
    <row r="562" spans="1:11" ht="31.5">
      <c r="A562" s="105"/>
      <c r="B562" s="35" t="s">
        <v>389</v>
      </c>
      <c r="C562" s="20"/>
      <c r="D562" s="17" t="s">
        <v>390</v>
      </c>
      <c r="E562" s="36">
        <v>900000</v>
      </c>
      <c r="F562" s="23">
        <v>438750</v>
      </c>
      <c r="G562" s="23">
        <f>F562/E562*100</f>
        <v>48.75</v>
      </c>
      <c r="H562" s="23">
        <f>G562-100</f>
        <v>-51.25</v>
      </c>
      <c r="I562" s="23">
        <f>E562-F562</f>
        <v>461250</v>
      </c>
      <c r="J562" s="103" t="e">
        <f>#REF!-E562</f>
        <v>#REF!</v>
      </c>
      <c r="K562" s="97" t="e">
        <f>F562-#REF!</f>
        <v>#REF!</v>
      </c>
    </row>
    <row r="563" spans="1:11" ht="31.5">
      <c r="A563" s="105"/>
      <c r="B563" s="80" t="s">
        <v>391</v>
      </c>
      <c r="C563" s="20" t="s">
        <v>392</v>
      </c>
      <c r="D563" s="17"/>
      <c r="E563" s="31">
        <f>SUM(E565:E567)</f>
        <v>20000</v>
      </c>
      <c r="F563" s="32">
        <f>SUM(F565:F567)</f>
        <v>25915.4</v>
      </c>
      <c r="G563" s="32">
        <f>F563/E563*100</f>
        <v>129.577</v>
      </c>
      <c r="H563" s="23">
        <f>G563-100</f>
        <v>29.576999999999998</v>
      </c>
      <c r="I563" s="23">
        <f>E563-F563</f>
        <v>-5915.4000000000015</v>
      </c>
      <c r="J563" s="103" t="e">
        <f>#REF!-E563</f>
        <v>#REF!</v>
      </c>
      <c r="K563" s="97" t="e">
        <f>F563-#REF!</f>
        <v>#REF!</v>
      </c>
    </row>
    <row r="564" spans="1:11" ht="15.75" hidden="1">
      <c r="A564" s="105"/>
      <c r="B564" s="80"/>
      <c r="C564" s="20"/>
      <c r="D564" s="17"/>
      <c r="E564" s="31">
        <f>-E563</f>
        <v>-20000</v>
      </c>
      <c r="F564" s="32">
        <f>-F563</f>
        <v>-25915.4</v>
      </c>
      <c r="G564" s="32"/>
      <c r="H564" s="23"/>
      <c r="I564" s="23"/>
      <c r="J564" s="103" t="e">
        <f>#REF!-E564</f>
        <v>#REF!</v>
      </c>
      <c r="K564" s="97" t="e">
        <f>F564-#REF!</f>
        <v>#REF!</v>
      </c>
    </row>
    <row r="565" spans="1:11" ht="94.5">
      <c r="A565" s="105"/>
      <c r="B565" s="35" t="s">
        <v>393</v>
      </c>
      <c r="C565" s="20"/>
      <c r="D565" s="17" t="s">
        <v>394</v>
      </c>
      <c r="E565" s="36">
        <v>20000</v>
      </c>
      <c r="F565" s="23">
        <v>24000</v>
      </c>
      <c r="G565" s="23">
        <f>F565/E565*100</f>
        <v>120</v>
      </c>
      <c r="H565" s="23">
        <f>G565-100</f>
        <v>20</v>
      </c>
      <c r="I565" s="23">
        <f>E565-F565</f>
        <v>-4000</v>
      </c>
      <c r="J565" s="103" t="e">
        <f>#REF!-E565</f>
        <v>#REF!</v>
      </c>
      <c r="K565" s="97" t="e">
        <f>F565-#REF!</f>
        <v>#REF!</v>
      </c>
    </row>
    <row r="566" spans="1:10" ht="15.75" hidden="1">
      <c r="A566" s="105"/>
      <c r="B566" s="35" t="s">
        <v>240</v>
      </c>
      <c r="C566" s="20"/>
      <c r="D566" s="17" t="s">
        <v>241</v>
      </c>
      <c r="E566" s="36">
        <v>0</v>
      </c>
      <c r="F566" s="23"/>
      <c r="G566" s="23"/>
      <c r="H566" s="23"/>
      <c r="I566" s="23"/>
      <c r="J566" s="103" t="e">
        <f>#REF!-E566</f>
        <v>#REF!</v>
      </c>
    </row>
    <row r="567" spans="1:11" ht="31.5" hidden="1">
      <c r="A567" s="105"/>
      <c r="B567" s="35" t="s">
        <v>382</v>
      </c>
      <c r="C567" s="20"/>
      <c r="D567" s="17" t="s">
        <v>226</v>
      </c>
      <c r="E567" s="36">
        <v>0</v>
      </c>
      <c r="F567" s="23">
        <v>1915.4</v>
      </c>
      <c r="G567" s="23" t="e">
        <f>F567/E567*100</f>
        <v>#DIV/0!</v>
      </c>
      <c r="H567" s="23" t="e">
        <f>G567-100</f>
        <v>#DIV/0!</v>
      </c>
      <c r="I567" s="23">
        <f>E567-F567</f>
        <v>-1915.4</v>
      </c>
      <c r="J567" s="103" t="e">
        <f>#REF!-E567</f>
        <v>#REF!</v>
      </c>
      <c r="K567" s="97" t="e">
        <f>F567-#REF!</f>
        <v>#REF!</v>
      </c>
    </row>
    <row r="568" spans="1:11" ht="15.75">
      <c r="A568" s="101" t="s">
        <v>395</v>
      </c>
      <c r="B568" s="122" t="s">
        <v>179</v>
      </c>
      <c r="C568" s="20"/>
      <c r="D568" s="17"/>
      <c r="E568" s="21">
        <f>E570+E578</f>
        <v>223357</v>
      </c>
      <c r="F568" s="22">
        <f>F570+F578</f>
        <v>114474.34999999999</v>
      </c>
      <c r="G568" s="22">
        <f>F568/E568*100</f>
        <v>51.2517404872021</v>
      </c>
      <c r="H568" s="23">
        <f>G568-100</f>
        <v>-48.7482595127979</v>
      </c>
      <c r="I568" s="23">
        <f>E568-F568</f>
        <v>108882.65000000001</v>
      </c>
      <c r="J568" s="103" t="e">
        <f>#REF!-E568</f>
        <v>#REF!</v>
      </c>
      <c r="K568" s="97" t="e">
        <f>F568-#REF!</f>
        <v>#REF!</v>
      </c>
    </row>
    <row r="569" spans="1:11" ht="15.75" hidden="1">
      <c r="A569" s="104"/>
      <c r="B569" s="122"/>
      <c r="C569" s="20"/>
      <c r="D569" s="17"/>
      <c r="E569" s="21">
        <f>-E568</f>
        <v>-223357</v>
      </c>
      <c r="F569" s="22">
        <f>-F568</f>
        <v>-114474.34999999999</v>
      </c>
      <c r="G569" s="22"/>
      <c r="H569" s="23"/>
      <c r="I569" s="23"/>
      <c r="J569" s="103" t="e">
        <f>#REF!-E569</f>
        <v>#REF!</v>
      </c>
      <c r="K569" s="97" t="e">
        <f>F569-#REF!</f>
        <v>#REF!</v>
      </c>
    </row>
    <row r="570" spans="1:11" s="95" customFormat="1" ht="15.75">
      <c r="A570" s="105"/>
      <c r="B570" s="80" t="s">
        <v>180</v>
      </c>
      <c r="C570" s="20" t="s">
        <v>181</v>
      </c>
      <c r="D570" s="17"/>
      <c r="E570" s="31">
        <f>SUM(E572:E577)</f>
        <v>60157</v>
      </c>
      <c r="F570" s="32">
        <f>SUM(F575:F577)</f>
        <v>19673.66</v>
      </c>
      <c r="G570" s="32">
        <f>F570/E570*100</f>
        <v>32.703858237611584</v>
      </c>
      <c r="H570" s="23">
        <f>G570-100</f>
        <v>-67.29614176238842</v>
      </c>
      <c r="I570" s="23">
        <f>E570-F570</f>
        <v>40483.34</v>
      </c>
      <c r="J570" s="103" t="e">
        <f>#REF!-E570</f>
        <v>#REF!</v>
      </c>
      <c r="K570" s="97" t="e">
        <f>F570-#REF!</f>
        <v>#REF!</v>
      </c>
    </row>
    <row r="571" spans="1:11" s="95" customFormat="1" ht="15.75" hidden="1">
      <c r="A571" s="105"/>
      <c r="B571" s="80"/>
      <c r="C571" s="20"/>
      <c r="D571" s="17"/>
      <c r="E571" s="31">
        <f>-E570</f>
        <v>-60157</v>
      </c>
      <c r="F571" s="32">
        <f>-F570</f>
        <v>-19673.66</v>
      </c>
      <c r="G571" s="32"/>
      <c r="H571" s="23"/>
      <c r="I571" s="23"/>
      <c r="J571" s="103" t="e">
        <f>#REF!-E571</f>
        <v>#REF!</v>
      </c>
      <c r="K571" s="97" t="e">
        <f>F571-#REF!</f>
        <v>#REF!</v>
      </c>
    </row>
    <row r="572" spans="1:11" s="95" customFormat="1" ht="15.75" hidden="1">
      <c r="A572" s="105"/>
      <c r="B572" s="35" t="s">
        <v>195</v>
      </c>
      <c r="C572" s="20"/>
      <c r="D572" s="17" t="s">
        <v>196</v>
      </c>
      <c r="E572" s="36">
        <v>0</v>
      </c>
      <c r="F572" s="32"/>
      <c r="G572" s="32"/>
      <c r="H572" s="23"/>
      <c r="I572" s="23"/>
      <c r="J572" s="103"/>
      <c r="K572" s="97"/>
    </row>
    <row r="573" spans="1:11" s="95" customFormat="1" ht="15.75" hidden="1">
      <c r="A573" s="105"/>
      <c r="B573" s="119" t="s">
        <v>124</v>
      </c>
      <c r="C573" s="20"/>
      <c r="D573" s="17" t="s">
        <v>383</v>
      </c>
      <c r="E573" s="36">
        <v>0</v>
      </c>
      <c r="F573" s="32"/>
      <c r="G573" s="32"/>
      <c r="H573" s="23"/>
      <c r="I573" s="23"/>
      <c r="J573" s="103"/>
      <c r="K573" s="97"/>
    </row>
    <row r="574" spans="1:11" s="95" customFormat="1" ht="31.5">
      <c r="A574" s="105"/>
      <c r="B574" s="35" t="s">
        <v>211</v>
      </c>
      <c r="C574" s="20"/>
      <c r="D574" s="17" t="s">
        <v>212</v>
      </c>
      <c r="E574" s="36">
        <v>7100</v>
      </c>
      <c r="F574" s="32"/>
      <c r="G574" s="32"/>
      <c r="H574" s="23"/>
      <c r="I574" s="23"/>
      <c r="J574" s="103"/>
      <c r="K574" s="97"/>
    </row>
    <row r="575" spans="1:11" s="95" customFormat="1" ht="15.75">
      <c r="A575" s="105"/>
      <c r="B575" s="35" t="s">
        <v>193</v>
      </c>
      <c r="C575" s="20"/>
      <c r="D575" s="17" t="s">
        <v>194</v>
      </c>
      <c r="E575" s="36">
        <v>32973</v>
      </c>
      <c r="F575" s="23">
        <v>7734.66</v>
      </c>
      <c r="G575" s="23">
        <f>F575/E575*100</f>
        <v>23.457556182330997</v>
      </c>
      <c r="H575" s="23">
        <f>G575-100</f>
        <v>-76.54244381766901</v>
      </c>
      <c r="I575" s="23">
        <f>E575-F575</f>
        <v>25238.34</v>
      </c>
      <c r="J575" s="103" t="e">
        <f>#REF!-E575</f>
        <v>#REF!</v>
      </c>
      <c r="K575" s="97" t="e">
        <f>F575-#REF!</f>
        <v>#REF!</v>
      </c>
    </row>
    <row r="576" spans="1:11" s="95" customFormat="1" ht="15.75">
      <c r="A576" s="105"/>
      <c r="B576" s="35" t="s">
        <v>265</v>
      </c>
      <c r="C576" s="20"/>
      <c r="D576" s="17" t="s">
        <v>266</v>
      </c>
      <c r="E576" s="36">
        <v>5000</v>
      </c>
      <c r="F576" s="23">
        <v>5965.68</v>
      </c>
      <c r="G576" s="23">
        <f>F576/E576*100</f>
        <v>119.3136</v>
      </c>
      <c r="H576" s="23">
        <f>G576-100</f>
        <v>19.313599999999994</v>
      </c>
      <c r="I576" s="23">
        <f>E576-F576</f>
        <v>-965.6800000000003</v>
      </c>
      <c r="J576" s="103" t="e">
        <f>#REF!-E576</f>
        <v>#REF!</v>
      </c>
      <c r="K576" s="97" t="e">
        <f>F576-#REF!</f>
        <v>#REF!</v>
      </c>
    </row>
    <row r="577" spans="1:11" s="95" customFormat="1" ht="15.75">
      <c r="A577" s="105"/>
      <c r="B577" s="35" t="s">
        <v>209</v>
      </c>
      <c r="C577" s="20"/>
      <c r="D577" s="17" t="s">
        <v>210</v>
      </c>
      <c r="E577" s="36">
        <v>15084</v>
      </c>
      <c r="F577" s="23">
        <v>5973.32</v>
      </c>
      <c r="G577" s="23">
        <f>F577/E577*100</f>
        <v>39.6003712543092</v>
      </c>
      <c r="H577" s="23">
        <f>G577-100</f>
        <v>-60.3996287456908</v>
      </c>
      <c r="I577" s="23">
        <f>E577-F577</f>
        <v>9110.68</v>
      </c>
      <c r="J577" s="103" t="e">
        <f>#REF!-E577</f>
        <v>#REF!</v>
      </c>
      <c r="K577" s="97" t="e">
        <f>F577-#REF!</f>
        <v>#REF!</v>
      </c>
    </row>
    <row r="578" spans="1:11" s="95" customFormat="1" ht="15.75">
      <c r="A578" s="105"/>
      <c r="B578" s="80" t="s">
        <v>10</v>
      </c>
      <c r="C578" s="20" t="s">
        <v>396</v>
      </c>
      <c r="D578" s="17"/>
      <c r="E578" s="31">
        <f>SUM(E580:E585)</f>
        <v>163200</v>
      </c>
      <c r="F578" s="32">
        <f>SUM(F580:F585)</f>
        <v>94800.68999999999</v>
      </c>
      <c r="G578" s="32">
        <f>F578/E578*100</f>
        <v>58.08865808823529</v>
      </c>
      <c r="H578" s="23">
        <f>G578-100</f>
        <v>-41.91134191176471</v>
      </c>
      <c r="I578" s="23">
        <f>E578-F578</f>
        <v>68399.31000000001</v>
      </c>
      <c r="J578" s="103" t="e">
        <f>#REF!-E578</f>
        <v>#REF!</v>
      </c>
      <c r="K578" s="97" t="e">
        <f>F578-#REF!</f>
        <v>#REF!</v>
      </c>
    </row>
    <row r="579" spans="1:11" s="95" customFormat="1" ht="15.75" hidden="1">
      <c r="A579" s="105"/>
      <c r="B579" s="80"/>
      <c r="C579" s="20"/>
      <c r="D579" s="17"/>
      <c r="E579" s="31">
        <f>-E578</f>
        <v>-163200</v>
      </c>
      <c r="F579" s="32">
        <f>-F578</f>
        <v>-94800.68999999999</v>
      </c>
      <c r="G579" s="32"/>
      <c r="H579" s="23"/>
      <c r="I579" s="23"/>
      <c r="J579" s="103" t="e">
        <f>#REF!-E579</f>
        <v>#REF!</v>
      </c>
      <c r="K579" s="97" t="e">
        <f>F579-#REF!</f>
        <v>#REF!</v>
      </c>
    </row>
    <row r="580" spans="1:11" ht="47.25">
      <c r="A580" s="105"/>
      <c r="B580" s="35" t="s">
        <v>397</v>
      </c>
      <c r="C580" s="20"/>
      <c r="D580" s="17" t="s">
        <v>398</v>
      </c>
      <c r="E580" s="36">
        <v>67500</v>
      </c>
      <c r="F580" s="23">
        <v>46502</v>
      </c>
      <c r="G580" s="23">
        <f aca="true" t="shared" si="61" ref="G580:G585">F580/E580*100</f>
        <v>68.89185185185185</v>
      </c>
      <c r="H580" s="23">
        <f aca="true" t="shared" si="62" ref="H580:H585">G580-100</f>
        <v>-31.108148148148146</v>
      </c>
      <c r="I580" s="23">
        <f aca="true" t="shared" si="63" ref="I580:I585">E580-F580</f>
        <v>20998</v>
      </c>
      <c r="J580" s="103" t="e">
        <f>#REF!-E580</f>
        <v>#REF!</v>
      </c>
      <c r="K580" s="97" t="e">
        <f>F580-#REF!</f>
        <v>#REF!</v>
      </c>
    </row>
    <row r="581" spans="1:11" ht="82.5" customHeight="1">
      <c r="A581" s="105"/>
      <c r="B581" s="35" t="s">
        <v>399</v>
      </c>
      <c r="C581" s="20"/>
      <c r="D581" s="17" t="s">
        <v>400</v>
      </c>
      <c r="E581" s="36">
        <v>45000</v>
      </c>
      <c r="F581" s="23">
        <v>15000</v>
      </c>
      <c r="G581" s="23">
        <f t="shared" si="61"/>
        <v>33.33333333333333</v>
      </c>
      <c r="H581" s="23">
        <f t="shared" si="62"/>
        <v>-66.66666666666667</v>
      </c>
      <c r="I581" s="23">
        <f t="shared" si="63"/>
        <v>30000</v>
      </c>
      <c r="J581" s="103" t="e">
        <f>#REF!-E581</f>
        <v>#REF!</v>
      </c>
      <c r="K581" s="97" t="e">
        <f>F581-#REF!</f>
        <v>#REF!</v>
      </c>
    </row>
    <row r="582" spans="1:11" ht="15.75">
      <c r="A582" s="105"/>
      <c r="B582" s="35" t="s">
        <v>258</v>
      </c>
      <c r="C582" s="20"/>
      <c r="D582" s="17" t="s">
        <v>259</v>
      </c>
      <c r="E582" s="36">
        <v>4500</v>
      </c>
      <c r="F582" s="23">
        <v>3980</v>
      </c>
      <c r="G582" s="23">
        <f t="shared" si="61"/>
        <v>88.44444444444444</v>
      </c>
      <c r="H582" s="23">
        <f t="shared" si="62"/>
        <v>-11.555555555555557</v>
      </c>
      <c r="I582" s="23">
        <f t="shared" si="63"/>
        <v>520</v>
      </c>
      <c r="J582" s="103" t="e">
        <f>#REF!-E582</f>
        <v>#REF!</v>
      </c>
      <c r="K582" s="97" t="e">
        <f>F582-#REF!</f>
        <v>#REF!</v>
      </c>
    </row>
    <row r="583" spans="1:11" ht="15.75">
      <c r="A583" s="105"/>
      <c r="B583" s="35" t="s">
        <v>240</v>
      </c>
      <c r="C583" s="20"/>
      <c r="D583" s="17" t="s">
        <v>241</v>
      </c>
      <c r="E583" s="36">
        <v>1200</v>
      </c>
      <c r="F583" s="23">
        <v>650</v>
      </c>
      <c r="G583" s="23">
        <f t="shared" si="61"/>
        <v>54.166666666666664</v>
      </c>
      <c r="H583" s="23">
        <f t="shared" si="62"/>
        <v>-45.833333333333336</v>
      </c>
      <c r="I583" s="23">
        <f t="shared" si="63"/>
        <v>550</v>
      </c>
      <c r="J583" s="103" t="e">
        <f>#REF!-E583</f>
        <v>#REF!</v>
      </c>
      <c r="K583" s="97" t="e">
        <f>F583-#REF!</f>
        <v>#REF!</v>
      </c>
    </row>
    <row r="584" spans="1:11" ht="15.75">
      <c r="A584" s="105"/>
      <c r="B584" s="35" t="s">
        <v>193</v>
      </c>
      <c r="C584" s="20"/>
      <c r="D584" s="17" t="s">
        <v>194</v>
      </c>
      <c r="E584" s="36">
        <v>30000</v>
      </c>
      <c r="F584" s="23">
        <v>16770.96</v>
      </c>
      <c r="G584" s="23">
        <f t="shared" si="61"/>
        <v>55.9032</v>
      </c>
      <c r="H584" s="23">
        <f t="shared" si="62"/>
        <v>-44.0968</v>
      </c>
      <c r="I584" s="23">
        <f t="shared" si="63"/>
        <v>13229.04</v>
      </c>
      <c r="J584" s="103" t="e">
        <f>#REF!-E584</f>
        <v>#REF!</v>
      </c>
      <c r="K584" s="97" t="e">
        <f>F584-#REF!</f>
        <v>#REF!</v>
      </c>
    </row>
    <row r="585" spans="1:11" ht="15.75">
      <c r="A585" s="105"/>
      <c r="B585" s="35" t="s">
        <v>209</v>
      </c>
      <c r="C585" s="20"/>
      <c r="D585" s="17" t="s">
        <v>210</v>
      </c>
      <c r="E585" s="36">
        <v>15000</v>
      </c>
      <c r="F585" s="23">
        <v>11897.73</v>
      </c>
      <c r="G585" s="23">
        <f t="shared" si="61"/>
        <v>79.31819999999999</v>
      </c>
      <c r="H585" s="23">
        <f t="shared" si="62"/>
        <v>-20.68180000000001</v>
      </c>
      <c r="I585" s="23">
        <f t="shared" si="63"/>
        <v>3102.2700000000004</v>
      </c>
      <c r="J585" s="103" t="e">
        <f>#REF!-E585</f>
        <v>#REF!</v>
      </c>
      <c r="K585" s="97" t="e">
        <f>F585-#REF!</f>
        <v>#REF!</v>
      </c>
    </row>
    <row r="586" spans="1:11" ht="29.25" customHeight="1">
      <c r="A586" s="139" t="s">
        <v>184</v>
      </c>
      <c r="B586" s="139"/>
      <c r="C586" s="139"/>
      <c r="D586" s="139"/>
      <c r="E586" s="85">
        <f>SUM(E17:E585)</f>
        <v>31684227</v>
      </c>
      <c r="F586" s="85" t="e">
        <f aca="true" t="shared" si="64" ref="F586:K586">SUM(F17:F585)</f>
        <v>#REF!</v>
      </c>
      <c r="G586" s="85" t="e">
        <f t="shared" si="64"/>
        <v>#DIV/0!</v>
      </c>
      <c r="H586" s="85" t="e">
        <f t="shared" si="64"/>
        <v>#DIV/0!</v>
      </c>
      <c r="I586" s="85" t="e">
        <f t="shared" si="64"/>
        <v>#REF!</v>
      </c>
      <c r="J586" s="85" t="e">
        <f t="shared" si="64"/>
        <v>#REF!</v>
      </c>
      <c r="K586" s="85" t="e">
        <f t="shared" si="64"/>
        <v>#REF!</v>
      </c>
    </row>
    <row r="587" spans="5:9" ht="15.75">
      <c r="E587" s="4"/>
      <c r="I587" s="82"/>
    </row>
    <row r="588" spans="5:9" ht="15.75">
      <c r="E588" s="91">
        <v>31684227</v>
      </c>
      <c r="F588" s="90" t="e">
        <f>F589-F586</f>
        <v>#REF!</v>
      </c>
      <c r="H588" s="82" t="e">
        <f>G586-100</f>
        <v>#DIV/0!</v>
      </c>
      <c r="I588" s="82"/>
    </row>
    <row r="589" spans="5:9" ht="15.75">
      <c r="E589" s="91">
        <f>E586</f>
        <v>31684227</v>
      </c>
      <c r="F589" s="90"/>
      <c r="I589" s="82"/>
    </row>
    <row r="590" spans="5:9" ht="15.75">
      <c r="E590" s="91">
        <f>E588-E589</f>
        <v>0</v>
      </c>
      <c r="F590" s="90" t="e">
        <f>F589-F588</f>
        <v>#REF!</v>
      </c>
      <c r="I590" s="82"/>
    </row>
    <row r="591" spans="5:9" ht="15.75">
      <c r="E591" s="4"/>
      <c r="I591" s="82"/>
    </row>
    <row r="592" spans="5:9" ht="15.75">
      <c r="E592" s="4"/>
      <c r="I592" s="82"/>
    </row>
    <row r="593" spans="5:9" ht="15.75">
      <c r="E593" s="4"/>
      <c r="I593" s="82"/>
    </row>
    <row r="594" spans="4:9" ht="15.75">
      <c r="D594" s="2" t="s">
        <v>185</v>
      </c>
      <c r="E594" s="90"/>
      <c r="I594" s="82"/>
    </row>
    <row r="595" spans="5:12" ht="15.75">
      <c r="E595" s="4"/>
      <c r="I595" s="82"/>
      <c r="L595" s="82"/>
    </row>
    <row r="596" spans="5:9" ht="15.75">
      <c r="E596" s="4"/>
      <c r="I596" s="82"/>
    </row>
    <row r="597" spans="4:9" ht="15.75">
      <c r="D597" s="2" t="s">
        <v>401</v>
      </c>
      <c r="E597" s="4">
        <f>E33+E39+E53+E129+E167+E180+E181+E227+E252+E312+E366+E448+E543+E544+E555+E556+E561+E574</f>
        <v>5888931</v>
      </c>
      <c r="I597" s="82"/>
    </row>
    <row r="598" spans="5:9" ht="15.75">
      <c r="E598" s="4"/>
      <c r="I598" s="82"/>
    </row>
    <row r="599" spans="5:9" ht="15.75">
      <c r="E599" s="4"/>
      <c r="I599" s="82"/>
    </row>
    <row r="600" spans="5:9" ht="15.75">
      <c r="E600" s="4"/>
      <c r="I600" s="82"/>
    </row>
    <row r="601" spans="5:9" ht="15.75">
      <c r="E601" s="4"/>
      <c r="I601" s="82"/>
    </row>
    <row r="602" spans="5:9" ht="15.75">
      <c r="E602" s="4"/>
      <c r="I602" s="82"/>
    </row>
    <row r="603" spans="5:9" ht="15.75">
      <c r="E603" s="4"/>
      <c r="I603" s="82"/>
    </row>
    <row r="604" spans="5:9" ht="15.75">
      <c r="E604" s="4"/>
      <c r="I604" s="82"/>
    </row>
    <row r="605" spans="5:9" ht="15.75">
      <c r="E605" s="4"/>
      <c r="I605" s="82"/>
    </row>
    <row r="606" spans="5:9" ht="15.75">
      <c r="E606" s="4"/>
      <c r="I606" s="82"/>
    </row>
    <row r="607" spans="5:9" ht="15.75">
      <c r="E607" s="4"/>
      <c r="I607" s="82"/>
    </row>
    <row r="608" spans="5:9" ht="15.75">
      <c r="E608" s="4"/>
      <c r="I608" s="82"/>
    </row>
    <row r="609" spans="3:9" ht="15.75">
      <c r="C609" s="3"/>
      <c r="E609" s="91"/>
      <c r="F609" s="90"/>
      <c r="G609" s="90"/>
      <c r="H609" s="92"/>
      <c r="I609" s="93"/>
    </row>
    <row r="610" spans="3:9" ht="15.75">
      <c r="C610" s="3"/>
      <c r="E610" s="91"/>
      <c r="F610" s="90"/>
      <c r="G610" s="90"/>
      <c r="H610" s="92"/>
      <c r="I610" s="93"/>
    </row>
    <row r="611" spans="3:5" ht="15.75">
      <c r="C611" s="3"/>
      <c r="E611" s="4"/>
    </row>
    <row r="612" spans="3:5" ht="15.75">
      <c r="C612" s="3"/>
      <c r="E612" s="4"/>
    </row>
    <row r="613" spans="3:5" ht="15.75">
      <c r="C613" s="3"/>
      <c r="E613" s="4"/>
    </row>
    <row r="614" spans="3:5" ht="15.75">
      <c r="C614" s="3"/>
      <c r="E614" s="4"/>
    </row>
    <row r="615" spans="3:5" ht="15.75">
      <c r="C615" s="3"/>
      <c r="E615" s="4"/>
    </row>
    <row r="616" spans="3:5" ht="15.75">
      <c r="C616" s="3"/>
      <c r="E616" s="4"/>
    </row>
    <row r="617" spans="3:5" ht="15.75">
      <c r="C617" s="3"/>
      <c r="E617" s="91">
        <f>SUM(E598:E616)</f>
        <v>0</v>
      </c>
    </row>
    <row r="618" ht="15.75">
      <c r="C618" s="3"/>
    </row>
    <row r="619" spans="3:5" ht="15.75">
      <c r="C619" s="3"/>
      <c r="E619" s="4">
        <f>E617-E618</f>
        <v>0</v>
      </c>
    </row>
    <row r="620" ht="15.75">
      <c r="C620" s="127"/>
    </row>
    <row r="621" ht="15.75">
      <c r="E621" s="4"/>
    </row>
    <row r="622" ht="15.75">
      <c r="E622" s="4"/>
    </row>
    <row r="623" ht="15.75">
      <c r="E623" s="4"/>
    </row>
    <row r="624" ht="15.75">
      <c r="E624" s="4"/>
    </row>
    <row r="625" ht="15.75">
      <c r="E625" s="4"/>
    </row>
    <row r="626" ht="15.75">
      <c r="E626" s="4"/>
    </row>
    <row r="627" ht="15.75">
      <c r="E627" s="4"/>
    </row>
    <row r="628" ht="15.75">
      <c r="E628" s="4"/>
    </row>
    <row r="629" ht="15.75">
      <c r="E629" s="4"/>
    </row>
    <row r="630" ht="15.75">
      <c r="E630" s="4"/>
    </row>
    <row r="631" ht="15.75">
      <c r="E631" s="4"/>
    </row>
    <row r="632" ht="15.75">
      <c r="E632" s="4"/>
    </row>
    <row r="633" ht="15.75">
      <c r="E633" s="4"/>
    </row>
    <row r="634" ht="15.75">
      <c r="E634" s="4"/>
    </row>
    <row r="635" ht="15.75">
      <c r="E635" s="4"/>
    </row>
    <row r="636" ht="15.75">
      <c r="E636" s="4"/>
    </row>
    <row r="637" ht="15.75">
      <c r="E637" s="4"/>
    </row>
    <row r="638" ht="15.75">
      <c r="E638" s="4"/>
    </row>
    <row r="639" ht="15.75">
      <c r="E639" s="4"/>
    </row>
    <row r="640" ht="15.75">
      <c r="E640" s="4"/>
    </row>
    <row r="641" ht="15.75">
      <c r="E641" s="4"/>
    </row>
    <row r="642" ht="15.75">
      <c r="E642" s="4"/>
    </row>
    <row r="643" ht="15.75">
      <c r="E643" s="4"/>
    </row>
    <row r="644" ht="15.75">
      <c r="E644" s="4"/>
    </row>
    <row r="645" ht="15.75">
      <c r="E645" s="4"/>
    </row>
    <row r="646" ht="15.75">
      <c r="E646" s="4"/>
    </row>
    <row r="647" ht="15.75">
      <c r="E647" s="4"/>
    </row>
    <row r="648" ht="15.75">
      <c r="E648" s="4"/>
    </row>
    <row r="649" ht="15.75">
      <c r="E649" s="4"/>
    </row>
    <row r="650" ht="15.75">
      <c r="E650" s="4"/>
    </row>
    <row r="651" ht="15.75">
      <c r="E651" s="4"/>
    </row>
    <row r="652" ht="15.75">
      <c r="E652" s="4"/>
    </row>
    <row r="653" ht="15.75">
      <c r="E653" s="4"/>
    </row>
    <row r="654" ht="15.75">
      <c r="E654" s="4">
        <f>SUM(E622:E653)</f>
        <v>0</v>
      </c>
    </row>
    <row r="655" ht="15.75">
      <c r="E655" s="4"/>
    </row>
    <row r="658" ht="15.75">
      <c r="E658" s="5"/>
    </row>
    <row r="659" ht="15.75">
      <c r="E659" s="5"/>
    </row>
    <row r="660" ht="15.75">
      <c r="E660" s="5"/>
    </row>
    <row r="661" ht="15.75">
      <c r="E661" s="5"/>
    </row>
    <row r="662" ht="15.75">
      <c r="E662" s="5"/>
    </row>
    <row r="663" ht="15.75">
      <c r="E663" s="5"/>
    </row>
    <row r="664" ht="15.75">
      <c r="E664" s="5"/>
    </row>
    <row r="665" ht="15.75">
      <c r="E665" s="5"/>
    </row>
    <row r="666" ht="15.75">
      <c r="E666" s="5"/>
    </row>
    <row r="667" ht="15.75">
      <c r="E667" s="5"/>
    </row>
    <row r="668" ht="15.75">
      <c r="E668" s="5"/>
    </row>
    <row r="669" ht="15.75">
      <c r="E669" s="5"/>
    </row>
    <row r="670" ht="15.75">
      <c r="E670" s="5"/>
    </row>
    <row r="671" ht="15.75">
      <c r="E671" s="5"/>
    </row>
    <row r="672" ht="15.75">
      <c r="E672" s="5"/>
    </row>
    <row r="673" ht="15.75">
      <c r="E673" s="5"/>
    </row>
    <row r="674" ht="15.75">
      <c r="E674" s="5"/>
    </row>
    <row r="675" ht="15.75">
      <c r="E675" s="5"/>
    </row>
    <row r="676" ht="15.75">
      <c r="E676" s="5"/>
    </row>
    <row r="677" ht="15.75">
      <c r="E677" s="5"/>
    </row>
    <row r="678" ht="15.75">
      <c r="E678" s="5"/>
    </row>
    <row r="679" ht="15.75">
      <c r="E679" s="5"/>
    </row>
    <row r="680" ht="15.75">
      <c r="E680" s="5"/>
    </row>
    <row r="681" ht="15.75">
      <c r="E681" s="5"/>
    </row>
    <row r="682" ht="15.75">
      <c r="E682" s="5"/>
    </row>
    <row r="683" ht="15.75">
      <c r="E683" s="5"/>
    </row>
    <row r="684" ht="15.75">
      <c r="E684" s="5"/>
    </row>
    <row r="685" ht="15.75">
      <c r="E685" s="5"/>
    </row>
    <row r="686" ht="15.75">
      <c r="E686" s="5"/>
    </row>
    <row r="687" ht="15.75">
      <c r="E687" s="5"/>
    </row>
    <row r="688" ht="15.75">
      <c r="E688" s="5"/>
    </row>
    <row r="689" ht="15.75">
      <c r="E689" s="5"/>
    </row>
    <row r="690" ht="15.75">
      <c r="E690" s="5"/>
    </row>
    <row r="691" ht="15.75">
      <c r="E691" s="5"/>
    </row>
    <row r="692" ht="15.75">
      <c r="E692" s="5"/>
    </row>
    <row r="693" ht="15.75">
      <c r="E693" s="5"/>
    </row>
    <row r="694" ht="15.75">
      <c r="E694" s="5"/>
    </row>
    <row r="695" ht="15.75">
      <c r="E695" s="5"/>
    </row>
    <row r="696" ht="15.75">
      <c r="E696" s="5"/>
    </row>
    <row r="697" ht="15.75">
      <c r="E697" s="5"/>
    </row>
    <row r="698" ht="15.75">
      <c r="E698" s="5"/>
    </row>
    <row r="699" ht="15.75">
      <c r="E699" s="5"/>
    </row>
    <row r="700" ht="15.75">
      <c r="E700" s="5"/>
    </row>
    <row r="701" ht="15.75">
      <c r="E701" s="5"/>
    </row>
    <row r="702" ht="15.75">
      <c r="E702" s="5"/>
    </row>
    <row r="703" ht="15.75">
      <c r="E703" s="5"/>
    </row>
    <row r="704" ht="15.75">
      <c r="E704" s="5"/>
    </row>
    <row r="705" ht="15.75">
      <c r="E705" s="5"/>
    </row>
    <row r="706" ht="15.75">
      <c r="E706" s="5"/>
    </row>
    <row r="707" ht="15.75">
      <c r="E707" s="5"/>
    </row>
    <row r="708" ht="15.75">
      <c r="E708" s="5"/>
    </row>
    <row r="709" ht="15.75">
      <c r="E709" s="5"/>
    </row>
    <row r="710" ht="15.75">
      <c r="E710" s="5"/>
    </row>
    <row r="711" ht="15.75">
      <c r="E711" s="5"/>
    </row>
    <row r="712" ht="15.75">
      <c r="E712" s="5"/>
    </row>
    <row r="713" ht="15.75">
      <c r="E713" s="5"/>
    </row>
    <row r="714" ht="15.75">
      <c r="E714" s="5"/>
    </row>
    <row r="715" ht="15.75">
      <c r="E715" s="5"/>
    </row>
    <row r="716" ht="15.75">
      <c r="E716" s="5"/>
    </row>
    <row r="717" ht="15.75">
      <c r="E717" s="5"/>
    </row>
    <row r="718" ht="15.75">
      <c r="E718" s="5"/>
    </row>
    <row r="719" ht="15.75">
      <c r="E719" s="5"/>
    </row>
    <row r="720" ht="15.75">
      <c r="E720" s="5"/>
    </row>
    <row r="721" ht="15.75">
      <c r="E721" s="5"/>
    </row>
    <row r="722" ht="15.75">
      <c r="E722" s="5"/>
    </row>
    <row r="723" ht="15.75">
      <c r="E723" s="5"/>
    </row>
    <row r="724" ht="15.75">
      <c r="E724" s="5"/>
    </row>
  </sheetData>
  <mergeCells count="2">
    <mergeCell ref="A13:F13"/>
    <mergeCell ref="A586:D586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5" r:id="rId1"/>
  <headerFooter alignWithMargins="0">
    <oddFooter>&amp;C&amp;P</oddFooter>
  </headerFooter>
  <rowBreaks count="10" manualBreakCount="10">
    <brk id="79" max="6" man="1"/>
    <brk id="121" max="6" man="1"/>
    <brk id="184" max="6" man="1"/>
    <brk id="234" max="6" man="1"/>
    <brk id="283" max="6" man="1"/>
    <brk id="326" max="6" man="1"/>
    <brk id="382" max="6" man="1"/>
    <brk id="431" max="6" man="1"/>
    <brk id="507" max="6" man="1"/>
    <brk id="5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Uran</cp:lastModifiedBy>
  <cp:lastPrinted>2010-01-04T09:47:00Z</cp:lastPrinted>
  <dcterms:created xsi:type="dcterms:W3CDTF">2009-11-02T08:40:10Z</dcterms:created>
  <dcterms:modified xsi:type="dcterms:W3CDTF">2010-01-04T10:07:36Z</dcterms:modified>
  <cp:category/>
  <cp:version/>
  <cp:contentType/>
  <cp:contentStatus/>
</cp:coreProperties>
</file>