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chody Budżetowe " sheetId="1" r:id="rId1"/>
  </sheets>
  <definedNames>
    <definedName name="Excel_BuiltIn__FilterDatabase_2">#REF!</definedName>
    <definedName name="_xlnm.Print_Area" localSheetId="0">'Dochody Budżetowe '!$A$1:$H$193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195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<sst xmlns="http://schemas.openxmlformats.org/spreadsheetml/2006/main" count="280" uniqueCount="203">
  <si>
    <t>Załącznik nr 1</t>
  </si>
  <si>
    <t>do Uchwały Nr XXII/   /2008</t>
  </si>
  <si>
    <t>Rady Miejskiej w Okonku</t>
  </si>
  <si>
    <t>z dnia 17 czerwca 2008roku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</si>
  <si>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</si>
  <si>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</si>
  <si>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</si>
  <si>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</si>
  <si>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</si>
  <si>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</si>
  <si>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</si>
  <si>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</si>
  <si>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</si>
  <si>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</si>
  <si>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</si>
  <si>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</si>
  <si>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</si>
  <si>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</si>
  <si>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</si>
  <si>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</si>
  <si>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</si>
  <si>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</si>
  <si>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</si>
  <si>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</si>
  <si>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</si>
  <si>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</si>
  <si>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</si>
  <si>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</si>
  <si>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</si>
  <si>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</si>
  <si>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</si>
  <si>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</si>
  <si>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</si>
  <si>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</si>
  <si>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</si>
  <si>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</si>
  <si>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</si>
  <si>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</si>
  <si>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</si>
  <si>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</si>
  <si>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</si>
  <si>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</si>
  <si>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</si>
  <si>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</si>
  <si>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</si>
  <si>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</si>
  <si>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</si>
  <si>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</si>
  <si>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</si>
  <si>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</si>
  <si>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</si>
  <si>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</si>
  <si>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</si>
  <si>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</si>
  <si>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</si>
  <si>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</si>
  <si>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</si>
  <si>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</si>
  <si>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</si>
  <si>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</si>
  <si>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</si>
  <si>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</si>
  <si>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</si>
  <si>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</si>
  <si>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</si>
  <si>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</si>
  <si>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</si>
  <si>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</si>
  <si>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</si>
  <si>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</si>
  <si>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</si>
  <si>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</si>
  <si>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</si>
  <si>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</si>
  <si>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</si>
  <si>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</si>
  <si>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</si>
  <si>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</si>
  <si>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</si>
  <si>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</si>
  <si>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</si>
  <si>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</si>
  <si>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</si>
  <si>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</si>
  <si>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</si>
  <si>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</si>
  <si>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</si>
  <si>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</si>
  <si>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</si>
  <si>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</si>
  <si>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</si>
  <si>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</si>
  <si>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</si>
  <si>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</si>
  <si>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</si>
  <si>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</si>
  <si>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</si>
  <si>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</si>
  <si>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</si>
  <si>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</si>
  <si>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</si>
  <si>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</si>
  <si>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</si>
  <si>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</si>
  <si>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</si>
  <si>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</si>
  <si>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</si>
  <si>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</si>
  <si>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</si>
  <si>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</si>
  <si>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</si>
  <si>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</si>
  <si>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</si>
  <si>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</si>
  <si>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</si>
  <si>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</si>
  <si>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</si>
  <si>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</si>
  <si>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</si>
  <si>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</si>
  <si>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</si>
  <si>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</si>
  <si>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</si>
  <si>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</si>
  <si>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</si>
  <si>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</si>
  <si>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</si>
  <si>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</si>
  <si>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</si>
  <si>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</si>
  <si>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</si>
  <si>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</si>
  <si>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</si>
  <si>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</si>
  <si>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</si>
  <si>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</si>
  <si>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</si>
  <si>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</si>
  <si>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</si>
  <si>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</si>
  <si>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</si>
  <si>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</si>
  <si>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</si>
  <si>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</si>
  <si>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</si>
  <si>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</si>
  <si>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</si>
  <si>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</si>
  <si>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</si>
  <si>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</si>
  <si>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</si>
  <si>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</si>
  <si>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</si>
  <si>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</si>
  <si>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</si>
  <si>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</si>
  <si>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</si>
  <si>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</si>
  <si>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</si>
  <si>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</si>
  <si>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</si>
  <si>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</si>
  <si>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</si>
  <si>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</si>
  <si>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</si>
  <si>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</si>
  <si>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</si>
  <si>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</si>
  <si>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</si>
  <si>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</si>
  <si>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</si>
  <si>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</si>
  <si>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</si>
  <si>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</si>
  <si>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</si>
  <si>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</si>
  <si>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</si>
  <si>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</si>
  <si>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</si>
  <si>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</si>
  <si>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</si>
  <si>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</si>
  <si>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</si>
  <si>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</si>
  <si>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</si>
  <si>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</si>
  <si>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</si>
  <si>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</si>
  <si>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</si>
  <si>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</si>
  <si>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</si>
  <si>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</si>
  <si>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</si>
  <si>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</si>
  <si>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</si>
  <si>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</si>
  <si>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</si>
  <si>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</si>
  <si>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</si>
  <si>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Burmistrza Okonka</t>
  </si>
  <si>
    <t>Załącznik  nr 1</t>
  </si>
  <si>
    <t>do zarządzenia nr 44/2009</t>
  </si>
  <si>
    <t>z dnia 30 czerwca 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</si>
</sst>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right" vertical="center"/>
    </xf>
    <xf numFmtId="4" fontId="20" fillId="0" borderId="17" xfId="0" applyNumberFormat="1" applyFont="1" applyFill="1" applyBorder="1" applyAlignment="1">
      <alignment horizontal="right" vertical="center"/>
    </xf>
    <xf numFmtId="4" fontId="18" fillId="0" borderId="17" xfId="0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3" fontId="18" fillId="0" borderId="0" xfId="0" applyNumberFormat="1" applyFont="1" applyFill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0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tabSelected="1" view="pageBreakPreview" zoomScale="150" zoomScaleSheetLayoutView="150" workbookViewId="0" topLeftCell="A183">
      <pane xSplit="4" topLeftCell="E1" activePane="topRight" state="frozen"/>
      <selection pane="topLeft" activeCell="A182" sqref="A182"/>
      <selection pane="topRight" activeCell="O193" sqref="O193:O196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11.7109375" style="2" customWidth="1"/>
    <col min="4" max="4" width="9.57421875" style="2" customWidth="1"/>
    <col min="5" max="5" width="14.00390625" style="3" hidden="1" customWidth="1"/>
    <col min="6" max="6" width="12.140625" style="3" hidden="1" customWidth="1"/>
    <col min="7" max="7" width="16.710937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7:9" ht="15.75">
      <c r="G1" s="3" t="s">
        <v>200</v>
      </c>
      <c r="I1" s="3" t="s">
        <v>0</v>
      </c>
    </row>
    <row r="2" spans="7:11" ht="15.75">
      <c r="G2" s="4" t="s">
        <v>201</v>
      </c>
      <c r="I2" s="3" t="s">
        <v>1</v>
      </c>
      <c r="K2" s="8"/>
    </row>
    <row r="3" spans="7:9" ht="15.75">
      <c r="G3" s="4" t="s">
        <v>199</v>
      </c>
      <c r="I3" s="3" t="s">
        <v>2</v>
      </c>
    </row>
    <row r="4" spans="7:9" ht="15.75">
      <c r="G4" s="4" t="s">
        <v>202</v>
      </c>
      <c r="I4" s="3" t="s">
        <v>3</v>
      </c>
    </row>
    <row r="5" ht="15.75">
      <c r="I5" s="3"/>
    </row>
    <row r="6" ht="15.75">
      <c r="I6" s="3"/>
    </row>
    <row r="7" ht="15.75">
      <c r="I7" s="3"/>
    </row>
    <row r="8" spans="1:11" ht="15" customHeight="1">
      <c r="A8" s="124" t="s">
        <v>4</v>
      </c>
      <c r="B8" s="124"/>
      <c r="C8" s="124"/>
      <c r="D8" s="124"/>
      <c r="E8" s="124"/>
      <c r="F8" s="124"/>
      <c r="G8" s="124"/>
      <c r="H8" s="124"/>
      <c r="I8" s="124"/>
      <c r="K8" s="8"/>
    </row>
    <row r="9" spans="1:9" ht="15.75">
      <c r="A9" s="9"/>
      <c r="B9" s="9"/>
      <c r="C9" s="10"/>
      <c r="D9" s="10"/>
      <c r="E9" s="10"/>
      <c r="F9" s="10"/>
      <c r="H9" s="11"/>
      <c r="I9" s="10"/>
    </row>
    <row r="10" ht="25.5" customHeight="1">
      <c r="I10" s="12" t="s">
        <v>5</v>
      </c>
    </row>
    <row r="11" spans="1:14" s="20" customFormat="1" ht="67.5">
      <c r="A11" s="13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4" t="s">
        <v>11</v>
      </c>
      <c r="G11" s="15" t="s">
        <v>12</v>
      </c>
      <c r="H11" s="16" t="s">
        <v>13</v>
      </c>
      <c r="I11" s="14" t="s">
        <v>14</v>
      </c>
      <c r="J11" s="14" t="s">
        <v>15</v>
      </c>
      <c r="K11" s="14" t="s">
        <v>16</v>
      </c>
      <c r="L11" s="17" t="s">
        <v>17</v>
      </c>
      <c r="M11" s="18" t="s">
        <v>18</v>
      </c>
      <c r="N11" s="19" t="s">
        <v>19</v>
      </c>
    </row>
    <row r="12" spans="1:13" s="20" customFormat="1" ht="15.75">
      <c r="A12" s="21">
        <v>1</v>
      </c>
      <c r="B12" s="21">
        <v>2</v>
      </c>
      <c r="C12" s="22">
        <v>3</v>
      </c>
      <c r="D12" s="22">
        <v>4</v>
      </c>
      <c r="E12" s="22">
        <v>5</v>
      </c>
      <c r="F12" s="22">
        <v>6</v>
      </c>
      <c r="G12" s="23">
        <v>7</v>
      </c>
      <c r="H12" s="24">
        <v>8</v>
      </c>
      <c r="I12" s="22">
        <v>9</v>
      </c>
      <c r="J12" s="22">
        <v>10</v>
      </c>
      <c r="K12" s="22">
        <v>11</v>
      </c>
      <c r="L12" s="25"/>
      <c r="M12" s="26"/>
    </row>
    <row r="13" spans="1:13" ht="15.75">
      <c r="A13" s="27" t="s">
        <v>20</v>
      </c>
      <c r="B13" s="28" t="s">
        <v>21</v>
      </c>
      <c r="C13" s="29"/>
      <c r="D13" s="24"/>
      <c r="E13" s="30">
        <f>E15</f>
        <v>305115</v>
      </c>
      <c r="F13" s="30">
        <f>F15</f>
        <v>0</v>
      </c>
      <c r="G13" s="30">
        <f>SUM(G15)</f>
        <v>305115</v>
      </c>
      <c r="H13" s="31">
        <f>H15</f>
        <v>226972.88</v>
      </c>
      <c r="I13" s="31">
        <f aca="true" t="shared" si="0" ref="I13:I28">H13/G13*100</f>
        <v>74.38928928436819</v>
      </c>
      <c r="J13" s="32">
        <f>I13-100</f>
        <v>-25.61071071563181</v>
      </c>
      <c r="K13" s="32">
        <f aca="true" t="shared" si="1" ref="K13:K28">H13-G13</f>
        <v>-78142.12</v>
      </c>
      <c r="L13" s="33">
        <f aca="true" t="shared" si="2" ref="L13:L28">G13-E13</f>
        <v>0</v>
      </c>
      <c r="M13" s="7">
        <f aca="true" t="shared" si="3" ref="M13:M28">H13-G13</f>
        <v>-78142.12</v>
      </c>
    </row>
    <row r="14" spans="1:13" ht="15.75" hidden="1">
      <c r="A14" s="34"/>
      <c r="B14" s="35"/>
      <c r="C14" s="36"/>
      <c r="D14" s="37"/>
      <c r="E14" s="38">
        <f>-E13</f>
        <v>-305115</v>
      </c>
      <c r="F14" s="38">
        <f>-F13</f>
        <v>0</v>
      </c>
      <c r="G14" s="38">
        <f>-G13</f>
        <v>-305115</v>
      </c>
      <c r="H14" s="39">
        <f>-H13</f>
        <v>-226972.88</v>
      </c>
      <c r="I14" s="31">
        <f t="shared" si="0"/>
        <v>74.38928928436819</v>
      </c>
      <c r="J14" s="32"/>
      <c r="K14" s="32">
        <f t="shared" si="1"/>
        <v>78142.12</v>
      </c>
      <c r="L14" s="33">
        <f t="shared" si="2"/>
        <v>0</v>
      </c>
      <c r="M14" s="7">
        <f t="shared" si="3"/>
        <v>78142.12</v>
      </c>
    </row>
    <row r="15" spans="1:13" ht="15.75">
      <c r="A15" s="40"/>
      <c r="B15" s="41" t="s">
        <v>22</v>
      </c>
      <c r="C15" s="29" t="s">
        <v>23</v>
      </c>
      <c r="D15" s="24"/>
      <c r="E15" s="42">
        <f>SUM(E17:E18)</f>
        <v>305115</v>
      </c>
      <c r="F15" s="42">
        <f>SUM(F17:F18)</f>
        <v>0</v>
      </c>
      <c r="G15" s="42">
        <f>SUM(G17:G18)</f>
        <v>305115</v>
      </c>
      <c r="H15" s="43">
        <f>SUM(H17:H18)</f>
        <v>226972.88</v>
      </c>
      <c r="I15" s="31">
        <f t="shared" si="0"/>
        <v>74.38928928436819</v>
      </c>
      <c r="J15" s="32">
        <f>I15-100</f>
        <v>-25.61071071563181</v>
      </c>
      <c r="K15" s="32">
        <f t="shared" si="1"/>
        <v>-78142.12</v>
      </c>
      <c r="L15" s="33">
        <f t="shared" si="2"/>
        <v>0</v>
      </c>
      <c r="M15" s="7">
        <f t="shared" si="3"/>
        <v>-78142.12</v>
      </c>
    </row>
    <row r="16" spans="1:13" ht="15.75" hidden="1">
      <c r="A16" s="40"/>
      <c r="B16" s="44"/>
      <c r="C16" s="36"/>
      <c r="D16" s="37"/>
      <c r="E16" s="45">
        <f>-E15</f>
        <v>-305115</v>
      </c>
      <c r="F16" s="45">
        <f>-F15</f>
        <v>0</v>
      </c>
      <c r="G16" s="45">
        <f>-G15</f>
        <v>-305115</v>
      </c>
      <c r="H16" s="46">
        <f>-H15</f>
        <v>-226972.88</v>
      </c>
      <c r="I16" s="31">
        <f t="shared" si="0"/>
        <v>74.38928928436819</v>
      </c>
      <c r="J16" s="32"/>
      <c r="K16" s="32">
        <f t="shared" si="1"/>
        <v>78142.12</v>
      </c>
      <c r="L16" s="33">
        <f t="shared" si="2"/>
        <v>0</v>
      </c>
      <c r="M16" s="7">
        <f t="shared" si="3"/>
        <v>78142.12</v>
      </c>
    </row>
    <row r="17" spans="1:13" ht="63">
      <c r="A17" s="40"/>
      <c r="B17" s="47" t="s">
        <v>24</v>
      </c>
      <c r="C17" s="29"/>
      <c r="D17" s="24" t="s">
        <v>25</v>
      </c>
      <c r="E17" s="48">
        <v>30000</v>
      </c>
      <c r="F17" s="48"/>
      <c r="G17" s="48">
        <f>E17+F17</f>
        <v>30000</v>
      </c>
      <c r="H17" s="32">
        <v>27123.2</v>
      </c>
      <c r="I17" s="31">
        <f t="shared" si="0"/>
        <v>90.41066666666667</v>
      </c>
      <c r="J17" s="32">
        <f>I17-100</f>
        <v>-9.589333333333329</v>
      </c>
      <c r="K17" s="32">
        <f t="shared" si="1"/>
        <v>-2876.7999999999993</v>
      </c>
      <c r="L17" s="33">
        <f t="shared" si="2"/>
        <v>0</v>
      </c>
      <c r="M17" s="7">
        <f t="shared" si="3"/>
        <v>-2876.7999999999993</v>
      </c>
    </row>
    <row r="18" spans="1:13" ht="47.25">
      <c r="A18" s="40"/>
      <c r="B18" s="47" t="s">
        <v>26</v>
      </c>
      <c r="C18" s="29"/>
      <c r="D18" s="24" t="s">
        <v>27</v>
      </c>
      <c r="E18" s="48">
        <v>275115</v>
      </c>
      <c r="F18" s="49"/>
      <c r="G18" s="48">
        <f>E18+F18</f>
        <v>275115</v>
      </c>
      <c r="H18" s="32">
        <v>199849.68</v>
      </c>
      <c r="I18" s="31">
        <f t="shared" si="0"/>
        <v>72.6422332479145</v>
      </c>
      <c r="J18" s="32">
        <f>I18-100</f>
        <v>-27.357766752085496</v>
      </c>
      <c r="K18" s="32">
        <f t="shared" si="1"/>
        <v>-75265.32</v>
      </c>
      <c r="L18" s="33">
        <f t="shared" si="2"/>
        <v>0</v>
      </c>
      <c r="M18" s="7">
        <f t="shared" si="3"/>
        <v>-75265.32</v>
      </c>
    </row>
    <row r="19" spans="1:13" ht="15.75">
      <c r="A19" s="27" t="s">
        <v>28</v>
      </c>
      <c r="B19" s="28" t="s">
        <v>29</v>
      </c>
      <c r="C19" s="29"/>
      <c r="D19" s="24"/>
      <c r="E19" s="30">
        <v>5000</v>
      </c>
      <c r="F19" s="30">
        <f>F21</f>
        <v>0</v>
      </c>
      <c r="G19" s="30">
        <f>E19+F19</f>
        <v>5000</v>
      </c>
      <c r="H19" s="31">
        <f>H21</f>
        <v>9909.54</v>
      </c>
      <c r="I19" s="31">
        <f t="shared" si="0"/>
        <v>198.19080000000002</v>
      </c>
      <c r="J19" s="32">
        <f>I19-100</f>
        <v>98.19080000000002</v>
      </c>
      <c r="K19" s="32">
        <f t="shared" si="1"/>
        <v>4909.540000000001</v>
      </c>
      <c r="L19" s="33">
        <f t="shared" si="2"/>
        <v>0</v>
      </c>
      <c r="M19" s="7">
        <f t="shared" si="3"/>
        <v>4909.540000000001</v>
      </c>
    </row>
    <row r="20" spans="1:13" ht="15.75" hidden="1">
      <c r="A20" s="34"/>
      <c r="B20" s="28"/>
      <c r="C20" s="29"/>
      <c r="D20" s="24"/>
      <c r="E20" s="30">
        <v>-5000</v>
      </c>
      <c r="F20" s="30">
        <f>-F19</f>
        <v>0</v>
      </c>
      <c r="G20" s="30">
        <f>-G19</f>
        <v>-5000</v>
      </c>
      <c r="H20" s="31">
        <f>-H19</f>
        <v>-9909.54</v>
      </c>
      <c r="I20" s="31">
        <f t="shared" si="0"/>
        <v>198.19080000000002</v>
      </c>
      <c r="J20" s="32"/>
      <c r="K20" s="32">
        <f t="shared" si="1"/>
        <v>-4909.540000000001</v>
      </c>
      <c r="L20" s="33">
        <f t="shared" si="2"/>
        <v>0</v>
      </c>
      <c r="M20" s="7">
        <f t="shared" si="3"/>
        <v>-4909.540000000001</v>
      </c>
    </row>
    <row r="21" spans="1:13" ht="15.75">
      <c r="A21" s="40"/>
      <c r="B21" s="41" t="s">
        <v>22</v>
      </c>
      <c r="C21" s="29" t="s">
        <v>30</v>
      </c>
      <c r="D21" s="24"/>
      <c r="E21" s="42">
        <v>5000</v>
      </c>
      <c r="F21" s="42">
        <f>SUM(F23:F23)</f>
        <v>0</v>
      </c>
      <c r="G21" s="42">
        <f>SUM(G23:G23)</f>
        <v>5000</v>
      </c>
      <c r="H21" s="43">
        <f>SUM(H23:H23)</f>
        <v>9909.54</v>
      </c>
      <c r="I21" s="31">
        <f t="shared" si="0"/>
        <v>198.19080000000002</v>
      </c>
      <c r="J21" s="32">
        <f>I21-100</f>
        <v>98.19080000000002</v>
      </c>
      <c r="K21" s="32">
        <f t="shared" si="1"/>
        <v>4909.540000000001</v>
      </c>
      <c r="L21" s="33">
        <f t="shared" si="2"/>
        <v>0</v>
      </c>
      <c r="M21" s="7">
        <f t="shared" si="3"/>
        <v>4909.540000000001</v>
      </c>
    </row>
    <row r="22" spans="1:13" ht="15.75" hidden="1">
      <c r="A22" s="40"/>
      <c r="B22" s="41"/>
      <c r="C22" s="29"/>
      <c r="D22" s="24"/>
      <c r="E22" s="42">
        <v>-5000</v>
      </c>
      <c r="F22" s="42">
        <f>-F21</f>
        <v>0</v>
      </c>
      <c r="G22" s="42">
        <f>-G21</f>
        <v>-5000</v>
      </c>
      <c r="H22" s="43">
        <f>-H21</f>
        <v>-9909.54</v>
      </c>
      <c r="I22" s="31">
        <f t="shared" si="0"/>
        <v>198.19080000000002</v>
      </c>
      <c r="J22" s="32"/>
      <c r="K22" s="32">
        <f t="shared" si="1"/>
        <v>-4909.540000000001</v>
      </c>
      <c r="L22" s="33">
        <f t="shared" si="2"/>
        <v>0</v>
      </c>
      <c r="M22" s="7">
        <f t="shared" si="3"/>
        <v>-4909.540000000001</v>
      </c>
    </row>
    <row r="23" spans="1:13" ht="63">
      <c r="A23" s="40"/>
      <c r="B23" s="47" t="s">
        <v>24</v>
      </c>
      <c r="C23" s="29"/>
      <c r="D23" s="24" t="s">
        <v>25</v>
      </c>
      <c r="E23" s="48">
        <v>5000</v>
      </c>
      <c r="F23" s="48"/>
      <c r="G23" s="48">
        <f>E23+F23</f>
        <v>5000</v>
      </c>
      <c r="H23" s="32"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>
      <c r="A24" s="27" t="s">
        <v>31</v>
      </c>
      <c r="B24" s="28" t="s">
        <v>32</v>
      </c>
      <c r="C24" s="29"/>
      <c r="D24" s="24"/>
      <c r="E24" s="30">
        <f>E26</f>
        <v>365000</v>
      </c>
      <c r="F24" s="30">
        <f>F26</f>
        <v>0</v>
      </c>
      <c r="G24" s="30">
        <f>E24+F24</f>
        <v>365000</v>
      </c>
      <c r="H24" s="31">
        <f>H26</f>
        <v>53550</v>
      </c>
      <c r="I24" s="31">
        <f t="shared" si="0"/>
        <v>14.67123287671233</v>
      </c>
      <c r="J24" s="32">
        <f>I24-100</f>
        <v>-85.32876712328768</v>
      </c>
      <c r="K24" s="32">
        <f t="shared" si="1"/>
        <v>-311450</v>
      </c>
      <c r="L24" s="33">
        <f t="shared" si="2"/>
        <v>0</v>
      </c>
      <c r="M24" s="7">
        <f t="shared" si="3"/>
        <v>-311450</v>
      </c>
    </row>
    <row r="25" spans="1:13" ht="15.75" hidden="1">
      <c r="A25" s="34"/>
      <c r="B25" s="28"/>
      <c r="C25" s="29"/>
      <c r="D25" s="24"/>
      <c r="E25" s="30">
        <f>-E24</f>
        <v>-365000</v>
      </c>
      <c r="F25" s="30">
        <f>-F24</f>
        <v>0</v>
      </c>
      <c r="G25" s="30">
        <f>-G24</f>
        <v>-365000</v>
      </c>
      <c r="H25" s="31">
        <f>-H24</f>
        <v>-53550</v>
      </c>
      <c r="I25" s="31">
        <f t="shared" si="0"/>
        <v>14.67123287671233</v>
      </c>
      <c r="J25" s="32"/>
      <c r="K25" s="32">
        <f t="shared" si="1"/>
        <v>311450</v>
      </c>
      <c r="L25" s="33">
        <f t="shared" si="2"/>
        <v>0</v>
      </c>
      <c r="M25" s="7">
        <f t="shared" si="3"/>
        <v>311450</v>
      </c>
    </row>
    <row r="26" spans="1:13" ht="15.75">
      <c r="A26" s="40"/>
      <c r="B26" s="41" t="s">
        <v>33</v>
      </c>
      <c r="C26" s="29" t="s">
        <v>34</v>
      </c>
      <c r="D26" s="24"/>
      <c r="E26" s="42">
        <f>E28</f>
        <v>365000</v>
      </c>
      <c r="F26" s="42">
        <f>SUM(F28:F30)</f>
        <v>0</v>
      </c>
      <c r="G26" s="42">
        <f>SUM(G28:G30)</f>
        <v>365000</v>
      </c>
      <c r="H26" s="43">
        <f>SUM(H28:H30)</f>
        <v>53550</v>
      </c>
      <c r="I26" s="31">
        <f t="shared" si="0"/>
        <v>14.67123287671233</v>
      </c>
      <c r="J26" s="32">
        <f>I26-100</f>
        <v>-85.32876712328768</v>
      </c>
      <c r="K26" s="32">
        <f t="shared" si="1"/>
        <v>-311450</v>
      </c>
      <c r="L26" s="33">
        <f t="shared" si="2"/>
        <v>0</v>
      </c>
      <c r="M26" s="7">
        <f t="shared" si="3"/>
        <v>-311450</v>
      </c>
    </row>
    <row r="27" spans="1:13" ht="15.75" hidden="1">
      <c r="A27" s="40"/>
      <c r="B27" s="41"/>
      <c r="C27" s="29"/>
      <c r="D27" s="24"/>
      <c r="E27" s="42">
        <f>-E26</f>
        <v>-365000</v>
      </c>
      <c r="F27" s="42">
        <f>-F26</f>
        <v>0</v>
      </c>
      <c r="G27" s="42">
        <f>-G26</f>
        <v>-365000</v>
      </c>
      <c r="H27" s="43">
        <f>-H26</f>
        <v>-53550</v>
      </c>
      <c r="I27" s="31">
        <f t="shared" si="0"/>
        <v>14.67123287671233</v>
      </c>
      <c r="J27" s="32"/>
      <c r="K27" s="32">
        <f t="shared" si="1"/>
        <v>311450</v>
      </c>
      <c r="L27" s="33">
        <f t="shared" si="2"/>
        <v>0</v>
      </c>
      <c r="M27" s="7">
        <f t="shared" si="3"/>
        <v>311450</v>
      </c>
    </row>
    <row r="28" spans="1:13" ht="126">
      <c r="A28" s="40"/>
      <c r="B28" s="47" t="s">
        <v>35</v>
      </c>
      <c r="C28" s="29"/>
      <c r="D28" s="24" t="s">
        <v>36</v>
      </c>
      <c r="E28" s="48">
        <v>365000</v>
      </c>
      <c r="F28" s="48"/>
      <c r="G28" s="48">
        <f>E28+F28</f>
        <v>365000</v>
      </c>
      <c r="H28" s="32">
        <v>0</v>
      </c>
      <c r="I28" s="31">
        <f t="shared" si="0"/>
        <v>0</v>
      </c>
      <c r="J28" s="32">
        <f>I28-100</f>
        <v>-100</v>
      </c>
      <c r="K28" s="32">
        <f t="shared" si="1"/>
        <v>-365000</v>
      </c>
      <c r="L28" s="33">
        <f t="shared" si="2"/>
        <v>0</v>
      </c>
      <c r="M28" s="7">
        <f t="shared" si="3"/>
        <v>-365000</v>
      </c>
    </row>
    <row r="29" spans="1:12" ht="94.5" hidden="1">
      <c r="A29" s="40"/>
      <c r="B29" s="47" t="s">
        <v>37</v>
      </c>
      <c r="C29" s="29"/>
      <c r="D29" s="24" t="s">
        <v>38</v>
      </c>
      <c r="E29" s="48">
        <v>0</v>
      </c>
      <c r="F29" s="48"/>
      <c r="G29" s="48">
        <f>E29+F29</f>
        <v>0</v>
      </c>
      <c r="H29" s="32"/>
      <c r="I29" s="31"/>
      <c r="J29" s="32"/>
      <c r="K29" s="32"/>
      <c r="L29" s="33"/>
    </row>
    <row r="30" spans="1:13" ht="94.5" hidden="1">
      <c r="A30" s="50"/>
      <c r="B30" s="47" t="s">
        <v>37</v>
      </c>
      <c r="C30" s="29"/>
      <c r="D30" s="24" t="s">
        <v>39</v>
      </c>
      <c r="E30" s="48">
        <v>0</v>
      </c>
      <c r="F30" s="48"/>
      <c r="G30" s="48">
        <f>E30+F30</f>
        <v>0</v>
      </c>
      <c r="H30" s="32">
        <v>53550</v>
      </c>
      <c r="I30" s="31" t="e">
        <f aca="true" t="shared" si="4" ref="I30:I55">H30/G30*100</f>
        <v>#DIV/0!</v>
      </c>
      <c r="J30" s="32" t="e">
        <f>I30-100</f>
        <v>#DIV/0!</v>
      </c>
      <c r="K30" s="32">
        <f aca="true" t="shared" si="5" ref="K30:K55">H30-G30</f>
        <v>53550</v>
      </c>
      <c r="L30" s="33">
        <f aca="true" t="shared" si="6" ref="L30:L56">G30-E30</f>
        <v>0</v>
      </c>
      <c r="M30" s="7">
        <f aca="true" t="shared" si="7" ref="M30:M55">H30-G30</f>
        <v>53550</v>
      </c>
    </row>
    <row r="31" spans="1:13" ht="15.75">
      <c r="A31" s="27" t="s">
        <v>40</v>
      </c>
      <c r="B31" s="28" t="s">
        <v>41</v>
      </c>
      <c r="C31" s="29"/>
      <c r="D31" s="24"/>
      <c r="E31" s="30">
        <v>318400</v>
      </c>
      <c r="F31" s="30">
        <f>F33</f>
        <v>0</v>
      </c>
      <c r="G31" s="30">
        <f>E31+F31</f>
        <v>318400</v>
      </c>
      <c r="H31" s="31">
        <f>H33</f>
        <v>205170.86</v>
      </c>
      <c r="I31" s="31">
        <f t="shared" si="4"/>
        <v>64.43808417085427</v>
      </c>
      <c r="J31" s="32">
        <f>I31-100</f>
        <v>-35.56191582914573</v>
      </c>
      <c r="K31" s="32">
        <f t="shared" si="5"/>
        <v>-113229.14000000001</v>
      </c>
      <c r="L31" s="33">
        <f t="shared" si="6"/>
        <v>0</v>
      </c>
      <c r="M31" s="7">
        <f t="shared" si="7"/>
        <v>-113229.14000000001</v>
      </c>
    </row>
    <row r="32" spans="1:13" ht="15.75" hidden="1">
      <c r="A32" s="34"/>
      <c r="B32" s="28"/>
      <c r="C32" s="29"/>
      <c r="D32" s="24"/>
      <c r="E32" s="30">
        <v>-318400</v>
      </c>
      <c r="F32" s="30">
        <f>-F31</f>
        <v>0</v>
      </c>
      <c r="G32" s="30">
        <f>-G31</f>
        <v>-318400</v>
      </c>
      <c r="H32" s="31">
        <f>-H31</f>
        <v>-205170.86</v>
      </c>
      <c r="I32" s="31">
        <f t="shared" si="4"/>
        <v>64.43808417085427</v>
      </c>
      <c r="J32" s="32"/>
      <c r="K32" s="32">
        <f t="shared" si="5"/>
        <v>113229.14000000001</v>
      </c>
      <c r="L32" s="33">
        <f t="shared" si="6"/>
        <v>0</v>
      </c>
      <c r="M32" s="7">
        <f t="shared" si="7"/>
        <v>113229.14000000001</v>
      </c>
    </row>
    <row r="33" spans="1:13" ht="31.5">
      <c r="A33" s="40"/>
      <c r="B33" s="51" t="s">
        <v>42</v>
      </c>
      <c r="C33" s="29" t="s">
        <v>43</v>
      </c>
      <c r="D33" s="24"/>
      <c r="E33" s="42">
        <f>SUM(E35:E40)</f>
        <v>318400</v>
      </c>
      <c r="F33" s="42">
        <f>SUM(F35:F40)</f>
        <v>0</v>
      </c>
      <c r="G33" s="42">
        <f>SUM(G35:G40)</f>
        <v>318400</v>
      </c>
      <c r="H33" s="43">
        <f>SUM(H35:H40)</f>
        <v>205170.86</v>
      </c>
      <c r="I33" s="31">
        <f t="shared" si="4"/>
        <v>64.43808417085427</v>
      </c>
      <c r="J33" s="32">
        <f>I33-100</f>
        <v>-35.56191582914573</v>
      </c>
      <c r="K33" s="32">
        <f t="shared" si="5"/>
        <v>-113229.14000000001</v>
      </c>
      <c r="L33" s="33">
        <f t="shared" si="6"/>
        <v>0</v>
      </c>
      <c r="M33" s="7">
        <f t="shared" si="7"/>
        <v>-113229.14000000001</v>
      </c>
    </row>
    <row r="34" spans="1:13" ht="15.75" hidden="1">
      <c r="A34" s="40"/>
      <c r="B34" s="51"/>
      <c r="C34" s="29"/>
      <c r="D34" s="24"/>
      <c r="E34" s="42">
        <f>-E33</f>
        <v>-318400</v>
      </c>
      <c r="F34" s="42">
        <f>-F33</f>
        <v>0</v>
      </c>
      <c r="G34" s="42">
        <f>-G33</f>
        <v>-318400</v>
      </c>
      <c r="H34" s="43">
        <f>-H33</f>
        <v>-205170.86</v>
      </c>
      <c r="I34" s="31">
        <f t="shared" si="4"/>
        <v>64.43808417085427</v>
      </c>
      <c r="J34" s="32"/>
      <c r="K34" s="32">
        <f t="shared" si="5"/>
        <v>113229.14000000001</v>
      </c>
      <c r="L34" s="33">
        <f t="shared" si="6"/>
        <v>0</v>
      </c>
      <c r="M34" s="7">
        <f t="shared" si="7"/>
        <v>113229.14000000001</v>
      </c>
    </row>
    <row r="35" spans="1:13" ht="47.25">
      <c r="A35" s="40"/>
      <c r="B35" s="47" t="s">
        <v>44</v>
      </c>
      <c r="C35" s="29"/>
      <c r="D35" s="24" t="s">
        <v>45</v>
      </c>
      <c r="E35" s="48">
        <v>7000</v>
      </c>
      <c r="F35" s="48"/>
      <c r="G35" s="48">
        <f aca="true" t="shared" si="8" ref="G35:G41">E35+F35</f>
        <v>7000</v>
      </c>
      <c r="H35" s="32">
        <v>6213.77</v>
      </c>
      <c r="I35" s="31">
        <f t="shared" si="4"/>
        <v>88.76814285714286</v>
      </c>
      <c r="J35" s="32">
        <f aca="true" t="shared" si="9" ref="J35:J41">I35-100</f>
        <v>-11.231857142857137</v>
      </c>
      <c r="K35" s="32">
        <f t="shared" si="5"/>
        <v>-786.2299999999996</v>
      </c>
      <c r="L35" s="33">
        <f t="shared" si="6"/>
        <v>0</v>
      </c>
      <c r="M35" s="7">
        <f t="shared" si="7"/>
        <v>-786.2299999999996</v>
      </c>
    </row>
    <row r="36" spans="1:13" ht="110.25">
      <c r="A36" s="40"/>
      <c r="B36" s="47" t="s">
        <v>46</v>
      </c>
      <c r="C36" s="29"/>
      <c r="D36" s="24" t="s">
        <v>47</v>
      </c>
      <c r="E36" s="48">
        <v>215000</v>
      </c>
      <c r="F36" s="48"/>
      <c r="G36" s="48">
        <f t="shared" si="8"/>
        <v>215000</v>
      </c>
      <c r="H36" s="32">
        <v>145223.12</v>
      </c>
      <c r="I36" s="31">
        <f t="shared" si="4"/>
        <v>67.54563720930233</v>
      </c>
      <c r="J36" s="32">
        <f t="shared" si="9"/>
        <v>-32.45436279069767</v>
      </c>
      <c r="K36" s="32">
        <f t="shared" si="5"/>
        <v>-69776.88</v>
      </c>
      <c r="L36" s="33">
        <f t="shared" si="6"/>
        <v>0</v>
      </c>
      <c r="M36" s="7">
        <f t="shared" si="7"/>
        <v>-69776.88</v>
      </c>
    </row>
    <row r="37" spans="1:13" ht="63">
      <c r="A37" s="40"/>
      <c r="B37" s="47" t="s">
        <v>48</v>
      </c>
      <c r="C37" s="29"/>
      <c r="D37" s="24" t="s">
        <v>49</v>
      </c>
      <c r="E37" s="48">
        <v>2000</v>
      </c>
      <c r="F37" s="48"/>
      <c r="G37" s="48">
        <f t="shared" si="8"/>
        <v>2000</v>
      </c>
      <c r="H37" s="32">
        <v>1706.57</v>
      </c>
      <c r="I37" s="31">
        <f t="shared" si="4"/>
        <v>85.32849999999999</v>
      </c>
      <c r="J37" s="32">
        <f t="shared" si="9"/>
        <v>-14.671500000000009</v>
      </c>
      <c r="K37" s="32">
        <f t="shared" si="5"/>
        <v>-293.43000000000006</v>
      </c>
      <c r="L37" s="33">
        <f t="shared" si="6"/>
        <v>0</v>
      </c>
      <c r="M37" s="7">
        <f t="shared" si="7"/>
        <v>-293.43000000000006</v>
      </c>
    </row>
    <row r="38" spans="1:13" ht="63">
      <c r="A38" s="40"/>
      <c r="B38" s="47" t="s">
        <v>24</v>
      </c>
      <c r="C38" s="29"/>
      <c r="D38" s="24" t="s">
        <v>25</v>
      </c>
      <c r="E38" s="48">
        <v>90000</v>
      </c>
      <c r="F38" s="48"/>
      <c r="G38" s="48">
        <f t="shared" si="8"/>
        <v>90000</v>
      </c>
      <c r="H38" s="32">
        <v>48525.9</v>
      </c>
      <c r="I38" s="31">
        <f t="shared" si="4"/>
        <v>53.91766666666666</v>
      </c>
      <c r="J38" s="32">
        <f t="shared" si="9"/>
        <v>-46.08233333333334</v>
      </c>
      <c r="K38" s="32">
        <f t="shared" si="5"/>
        <v>-41474.1</v>
      </c>
      <c r="L38" s="33">
        <f t="shared" si="6"/>
        <v>0</v>
      </c>
      <c r="M38" s="7">
        <f t="shared" si="7"/>
        <v>-41474.1</v>
      </c>
    </row>
    <row r="39" spans="1:13" ht="15.75">
      <c r="A39" s="50"/>
      <c r="B39" s="47" t="s">
        <v>50</v>
      </c>
      <c r="C39" s="29"/>
      <c r="D39" s="24" t="s">
        <v>51</v>
      </c>
      <c r="E39" s="48">
        <v>400</v>
      </c>
      <c r="F39" s="48"/>
      <c r="G39" s="48">
        <f t="shared" si="8"/>
        <v>400</v>
      </c>
      <c r="H39" s="32">
        <v>183.5</v>
      </c>
      <c r="I39" s="31">
        <f t="shared" si="4"/>
        <v>45.875</v>
      </c>
      <c r="J39" s="32">
        <f t="shared" si="9"/>
        <v>-54.125</v>
      </c>
      <c r="K39" s="32">
        <f t="shared" si="5"/>
        <v>-216.5</v>
      </c>
      <c r="L39" s="33">
        <f t="shared" si="6"/>
        <v>0</v>
      </c>
      <c r="M39" s="7">
        <f t="shared" si="7"/>
        <v>-216.5</v>
      </c>
    </row>
    <row r="40" spans="1:14" ht="31.5">
      <c r="A40" s="50"/>
      <c r="B40" s="47" t="s">
        <v>52</v>
      </c>
      <c r="C40" s="29"/>
      <c r="D40" s="24" t="s">
        <v>53</v>
      </c>
      <c r="E40" s="48">
        <v>4000</v>
      </c>
      <c r="F40" s="48"/>
      <c r="G40" s="48">
        <f t="shared" si="8"/>
        <v>4000</v>
      </c>
      <c r="H40" s="32">
        <v>3318</v>
      </c>
      <c r="I40" s="31">
        <f t="shared" si="4"/>
        <v>82.95</v>
      </c>
      <c r="J40" s="32">
        <f t="shared" si="9"/>
        <v>-17.049999999999997</v>
      </c>
      <c r="K40" s="32">
        <f t="shared" si="5"/>
        <v>-682</v>
      </c>
      <c r="L40" s="33">
        <f t="shared" si="6"/>
        <v>0</v>
      </c>
      <c r="M40" s="7">
        <f t="shared" si="7"/>
        <v>-682</v>
      </c>
      <c r="N40" s="7">
        <v>3318</v>
      </c>
    </row>
    <row r="41" spans="1:13" ht="15.75">
      <c r="A41" s="27" t="s">
        <v>54</v>
      </c>
      <c r="B41" s="28" t="s">
        <v>55</v>
      </c>
      <c r="C41" s="29"/>
      <c r="D41" s="24"/>
      <c r="E41" s="30">
        <v>4000</v>
      </c>
      <c r="F41" s="30">
        <f>F43</f>
        <v>0</v>
      </c>
      <c r="G41" s="30">
        <f t="shared" si="8"/>
        <v>4000</v>
      </c>
      <c r="H41" s="31">
        <f>H43</f>
        <v>1749.03</v>
      </c>
      <c r="I41" s="31">
        <f t="shared" si="4"/>
        <v>43.72575</v>
      </c>
      <c r="J41" s="32">
        <f t="shared" si="9"/>
        <v>-56.27425</v>
      </c>
      <c r="K41" s="32">
        <f t="shared" si="5"/>
        <v>-2250.9700000000003</v>
      </c>
      <c r="L41" s="33">
        <f t="shared" si="6"/>
        <v>0</v>
      </c>
      <c r="M41" s="7">
        <f t="shared" si="7"/>
        <v>-2250.9700000000003</v>
      </c>
    </row>
    <row r="42" spans="1:13" ht="15.75" hidden="1">
      <c r="A42" s="34"/>
      <c r="B42" s="28"/>
      <c r="C42" s="29"/>
      <c r="D42" s="24"/>
      <c r="E42" s="30">
        <v>-4000</v>
      </c>
      <c r="F42" s="30">
        <f>-F41</f>
        <v>0</v>
      </c>
      <c r="G42" s="30">
        <f>-G41</f>
        <v>-4000</v>
      </c>
      <c r="H42" s="31">
        <f>-H41</f>
        <v>-1749.03</v>
      </c>
      <c r="I42" s="31">
        <f t="shared" si="4"/>
        <v>43.72575</v>
      </c>
      <c r="J42" s="32"/>
      <c r="K42" s="32">
        <f t="shared" si="5"/>
        <v>2250.9700000000003</v>
      </c>
      <c r="L42" s="33">
        <f t="shared" si="6"/>
        <v>0</v>
      </c>
      <c r="M42" s="7">
        <f t="shared" si="7"/>
        <v>2250.9700000000003</v>
      </c>
    </row>
    <row r="43" spans="1:13" ht="15.75">
      <c r="A43" s="40"/>
      <c r="B43" s="51" t="s">
        <v>56</v>
      </c>
      <c r="C43" s="29" t="s">
        <v>57</v>
      </c>
      <c r="D43" s="24"/>
      <c r="E43" s="42">
        <v>4000</v>
      </c>
      <c r="F43" s="42">
        <f>SUM(F45)</f>
        <v>0</v>
      </c>
      <c r="G43" s="42">
        <f>SUM(G45)</f>
        <v>4000</v>
      </c>
      <c r="H43" s="43">
        <f>SUM(H45)</f>
        <v>1749.03</v>
      </c>
      <c r="I43" s="31">
        <f t="shared" si="4"/>
        <v>43.72575</v>
      </c>
      <c r="J43" s="32">
        <f>I43-100</f>
        <v>-56.27425</v>
      </c>
      <c r="K43" s="32">
        <f t="shared" si="5"/>
        <v>-2250.9700000000003</v>
      </c>
      <c r="L43" s="33">
        <f t="shared" si="6"/>
        <v>0</v>
      </c>
      <c r="M43" s="7">
        <f t="shared" si="7"/>
        <v>-2250.9700000000003</v>
      </c>
    </row>
    <row r="44" spans="1:13" ht="15.75" hidden="1">
      <c r="A44" s="40"/>
      <c r="B44" s="51"/>
      <c r="C44" s="29"/>
      <c r="D44" s="24"/>
      <c r="E44" s="42">
        <v>-4000</v>
      </c>
      <c r="F44" s="42">
        <f>-F43</f>
        <v>0</v>
      </c>
      <c r="G44" s="42">
        <f>-G43</f>
        <v>-4000</v>
      </c>
      <c r="H44" s="43">
        <f>-H43</f>
        <v>-1749.03</v>
      </c>
      <c r="I44" s="31">
        <f t="shared" si="4"/>
        <v>43.72575</v>
      </c>
      <c r="J44" s="32"/>
      <c r="K44" s="32">
        <f t="shared" si="5"/>
        <v>2250.9700000000003</v>
      </c>
      <c r="L44" s="33">
        <f t="shared" si="6"/>
        <v>0</v>
      </c>
      <c r="M44" s="7">
        <f t="shared" si="7"/>
        <v>2250.9700000000003</v>
      </c>
    </row>
    <row r="45" spans="1:13" ht="15.75">
      <c r="A45" s="40"/>
      <c r="B45" s="47" t="s">
        <v>50</v>
      </c>
      <c r="C45" s="29"/>
      <c r="D45" s="24" t="s">
        <v>51</v>
      </c>
      <c r="E45" s="48">
        <v>4000</v>
      </c>
      <c r="F45" s="48"/>
      <c r="G45" s="48">
        <f>E45+F45</f>
        <v>4000</v>
      </c>
      <c r="H45" s="32">
        <v>1749.03</v>
      </c>
      <c r="I45" s="31">
        <f t="shared" si="4"/>
        <v>43.72575</v>
      </c>
      <c r="J45" s="32">
        <f>I45-100</f>
        <v>-56.27425</v>
      </c>
      <c r="K45" s="32">
        <f t="shared" si="5"/>
        <v>-2250.9700000000003</v>
      </c>
      <c r="L45" s="33">
        <f t="shared" si="6"/>
        <v>0</v>
      </c>
      <c r="M45" s="7">
        <f t="shared" si="7"/>
        <v>-2250.9700000000003</v>
      </c>
    </row>
    <row r="46" spans="1:13" ht="15.75">
      <c r="A46" s="27" t="s">
        <v>58</v>
      </c>
      <c r="B46" s="28" t="s">
        <v>59</v>
      </c>
      <c r="C46" s="29"/>
      <c r="D46" s="24"/>
      <c r="E46" s="30">
        <v>167770</v>
      </c>
      <c r="F46" s="30">
        <f>F48+F52+F56</f>
        <v>1500</v>
      </c>
      <c r="G46" s="30">
        <f>E46+F46</f>
        <v>169270</v>
      </c>
      <c r="H46" s="31">
        <f>H48+H52</f>
        <v>103239.54999999999</v>
      </c>
      <c r="I46" s="31">
        <f t="shared" si="4"/>
        <v>60.991049802091325</v>
      </c>
      <c r="J46" s="32">
        <f>I46-100</f>
        <v>-39.008950197908675</v>
      </c>
      <c r="K46" s="32">
        <f t="shared" si="5"/>
        <v>-66030.45000000001</v>
      </c>
      <c r="L46" s="33">
        <f t="shared" si="6"/>
        <v>1500</v>
      </c>
      <c r="M46" s="7">
        <f t="shared" si="7"/>
        <v>-66030.45000000001</v>
      </c>
    </row>
    <row r="47" spans="1:13" ht="15.75" hidden="1">
      <c r="A47" s="34"/>
      <c r="B47" s="28"/>
      <c r="C47" s="29"/>
      <c r="D47" s="24"/>
      <c r="E47" s="30">
        <v>-167770</v>
      </c>
      <c r="F47" s="30">
        <f>-F46</f>
        <v>-1500</v>
      </c>
      <c r="G47" s="30">
        <f>-G46</f>
        <v>-169270</v>
      </c>
      <c r="H47" s="31">
        <f>-H46</f>
        <v>-103239.54999999999</v>
      </c>
      <c r="I47" s="31">
        <f t="shared" si="4"/>
        <v>60.991049802091325</v>
      </c>
      <c r="J47" s="32"/>
      <c r="K47" s="32">
        <f t="shared" si="5"/>
        <v>66030.45000000001</v>
      </c>
      <c r="L47" s="33">
        <f t="shared" si="6"/>
        <v>-1500</v>
      </c>
      <c r="M47" s="7">
        <f t="shared" si="7"/>
        <v>66030.45000000001</v>
      </c>
    </row>
    <row r="48" spans="1:13" ht="15.75">
      <c r="A48" s="40"/>
      <c r="B48" s="51" t="s">
        <v>60</v>
      </c>
      <c r="C48" s="29" t="s">
        <v>61</v>
      </c>
      <c r="D48" s="24"/>
      <c r="E48" s="42">
        <v>75250</v>
      </c>
      <c r="F48" s="42">
        <f>SUM(F50:F51)</f>
        <v>0</v>
      </c>
      <c r="G48" s="42">
        <f>SUM(G50:G51)</f>
        <v>75250</v>
      </c>
      <c r="H48" s="43">
        <f>SUM(H50:H51)</f>
        <v>51706.64</v>
      </c>
      <c r="I48" s="31">
        <f t="shared" si="4"/>
        <v>68.71314285714286</v>
      </c>
      <c r="J48" s="32">
        <f>I48-100</f>
        <v>-31.286857142857144</v>
      </c>
      <c r="K48" s="32">
        <f t="shared" si="5"/>
        <v>-23543.36</v>
      </c>
      <c r="L48" s="33">
        <f t="shared" si="6"/>
        <v>0</v>
      </c>
      <c r="M48" s="7">
        <f t="shared" si="7"/>
        <v>-23543.36</v>
      </c>
    </row>
    <row r="49" spans="1:13" ht="15.75" hidden="1">
      <c r="A49" s="40"/>
      <c r="B49" s="51"/>
      <c r="C49" s="29"/>
      <c r="D49" s="24"/>
      <c r="E49" s="42">
        <v>-75250</v>
      </c>
      <c r="F49" s="42">
        <f>-F48</f>
        <v>0</v>
      </c>
      <c r="G49" s="42">
        <f>-G48</f>
        <v>-75250</v>
      </c>
      <c r="H49" s="43">
        <f>-H48</f>
        <v>-51706.64</v>
      </c>
      <c r="I49" s="31">
        <f t="shared" si="4"/>
        <v>68.71314285714286</v>
      </c>
      <c r="J49" s="32"/>
      <c r="K49" s="32">
        <f t="shared" si="5"/>
        <v>23543.36</v>
      </c>
      <c r="L49" s="33">
        <f t="shared" si="6"/>
        <v>0</v>
      </c>
      <c r="M49" s="7">
        <f t="shared" si="7"/>
        <v>23543.36</v>
      </c>
    </row>
    <row r="50" spans="1:13" ht="47.25">
      <c r="A50" s="40"/>
      <c r="B50" s="47" t="s">
        <v>26</v>
      </c>
      <c r="C50" s="29"/>
      <c r="D50" s="24" t="s">
        <v>27</v>
      </c>
      <c r="E50" s="48">
        <v>74100</v>
      </c>
      <c r="F50" s="48"/>
      <c r="G50" s="48">
        <f>E50+F50</f>
        <v>74100</v>
      </c>
      <c r="H50" s="32">
        <v>51057</v>
      </c>
      <c r="I50" s="31">
        <f t="shared" si="4"/>
        <v>68.90283400809717</v>
      </c>
      <c r="J50" s="32">
        <f>I50-100</f>
        <v>-31.097165991902827</v>
      </c>
      <c r="K50" s="32">
        <f t="shared" si="5"/>
        <v>-23043</v>
      </c>
      <c r="L50" s="33">
        <f t="shared" si="6"/>
        <v>0</v>
      </c>
      <c r="M50" s="7">
        <f t="shared" si="7"/>
        <v>-23043</v>
      </c>
    </row>
    <row r="51" spans="1:13" ht="63">
      <c r="A51" s="40"/>
      <c r="B51" s="47" t="s">
        <v>62</v>
      </c>
      <c r="C51" s="29"/>
      <c r="D51" s="24" t="s">
        <v>63</v>
      </c>
      <c r="E51" s="48">
        <v>1150</v>
      </c>
      <c r="F51" s="48"/>
      <c r="G51" s="48">
        <f>E51+F51</f>
        <v>1150</v>
      </c>
      <c r="H51" s="32">
        <v>649.64</v>
      </c>
      <c r="I51" s="31">
        <f t="shared" si="4"/>
        <v>56.49043478260869</v>
      </c>
      <c r="J51" s="32">
        <f>I51-100</f>
        <v>-43.50956521739131</v>
      </c>
      <c r="K51" s="32">
        <f t="shared" si="5"/>
        <v>-500.36</v>
      </c>
      <c r="L51" s="33">
        <f t="shared" si="6"/>
        <v>0</v>
      </c>
      <c r="M51" s="7">
        <f t="shared" si="7"/>
        <v>-500.36</v>
      </c>
    </row>
    <row r="52" spans="1:13" ht="15.75">
      <c r="A52" s="40"/>
      <c r="B52" s="51" t="s">
        <v>64</v>
      </c>
      <c r="C52" s="29" t="s">
        <v>65</v>
      </c>
      <c r="D52" s="24"/>
      <c r="E52" s="42">
        <v>90000</v>
      </c>
      <c r="F52" s="42">
        <f>SUM(F54:F55)</f>
        <v>0</v>
      </c>
      <c r="G52" s="42">
        <f>SUM(G54:G55)</f>
        <v>90000</v>
      </c>
      <c r="H52" s="43">
        <f>SUM(H54:H55)</f>
        <v>51532.909999999996</v>
      </c>
      <c r="I52" s="31">
        <f t="shared" si="4"/>
        <v>57.25878888888889</v>
      </c>
      <c r="J52" s="32">
        <f>I52-100</f>
        <v>-42.74121111111111</v>
      </c>
      <c r="K52" s="32">
        <f t="shared" si="5"/>
        <v>-38467.090000000004</v>
      </c>
      <c r="L52" s="33">
        <f t="shared" si="6"/>
        <v>0</v>
      </c>
      <c r="M52" s="7">
        <f t="shared" si="7"/>
        <v>-38467.090000000004</v>
      </c>
    </row>
    <row r="53" spans="1:13" ht="15.75" hidden="1">
      <c r="A53" s="40"/>
      <c r="B53" s="51"/>
      <c r="C53" s="29"/>
      <c r="D53" s="24"/>
      <c r="E53" s="42">
        <v>-90000</v>
      </c>
      <c r="F53" s="42">
        <f>-F52</f>
        <v>0</v>
      </c>
      <c r="G53" s="42">
        <f>-G52</f>
        <v>-90000</v>
      </c>
      <c r="H53" s="43">
        <f>-H52</f>
        <v>-51532.909999999996</v>
      </c>
      <c r="I53" s="31">
        <f t="shared" si="4"/>
        <v>57.25878888888889</v>
      </c>
      <c r="J53" s="32"/>
      <c r="K53" s="32">
        <f t="shared" si="5"/>
        <v>38467.090000000004</v>
      </c>
      <c r="L53" s="33">
        <f t="shared" si="6"/>
        <v>0</v>
      </c>
      <c r="M53" s="7">
        <f t="shared" si="7"/>
        <v>38467.090000000004</v>
      </c>
    </row>
    <row r="54" spans="1:13" ht="15.75">
      <c r="A54" s="40"/>
      <c r="B54" s="47" t="s">
        <v>50</v>
      </c>
      <c r="C54" s="29"/>
      <c r="D54" s="24" t="s">
        <v>51</v>
      </c>
      <c r="E54" s="48">
        <v>90000</v>
      </c>
      <c r="F54" s="48"/>
      <c r="G54" s="48">
        <f>E54+F54</f>
        <v>90000</v>
      </c>
      <c r="H54" s="32">
        <v>41504.17</v>
      </c>
      <c r="I54" s="31">
        <f t="shared" si="4"/>
        <v>46.11574444444444</v>
      </c>
      <c r="J54" s="32">
        <f>I54-100</f>
        <v>-53.88425555555556</v>
      </c>
      <c r="K54" s="32">
        <f t="shared" si="5"/>
        <v>-48495.83</v>
      </c>
      <c r="L54" s="33">
        <f t="shared" si="6"/>
        <v>0</v>
      </c>
      <c r="M54" s="7">
        <f t="shared" si="7"/>
        <v>-48495.83</v>
      </c>
    </row>
    <row r="55" spans="1:13" ht="15.75" hidden="1">
      <c r="A55" s="40"/>
      <c r="B55" s="47" t="s">
        <v>66</v>
      </c>
      <c r="C55" s="29"/>
      <c r="D55" s="24" t="s">
        <v>67</v>
      </c>
      <c r="E55" s="48">
        <v>0</v>
      </c>
      <c r="F55" s="48"/>
      <c r="G55" s="48">
        <f>E55+F55</f>
        <v>0</v>
      </c>
      <c r="H55" s="32">
        <v>10028.74</v>
      </c>
      <c r="I55" s="31" t="e">
        <f t="shared" si="4"/>
        <v>#DIV/0!</v>
      </c>
      <c r="J55" s="32" t="e">
        <f>I55-100</f>
        <v>#DIV/0!</v>
      </c>
      <c r="K55" s="32">
        <f t="shared" si="5"/>
        <v>10028.74</v>
      </c>
      <c r="L55" s="33">
        <f t="shared" si="6"/>
        <v>0</v>
      </c>
      <c r="M55" s="7">
        <f t="shared" si="7"/>
        <v>10028.74</v>
      </c>
    </row>
    <row r="56" spans="1:12" ht="15.75">
      <c r="A56" s="40"/>
      <c r="B56" s="51" t="s">
        <v>22</v>
      </c>
      <c r="C56" s="29" t="s">
        <v>68</v>
      </c>
      <c r="D56" s="24"/>
      <c r="E56" s="42">
        <v>2520</v>
      </c>
      <c r="F56" s="42">
        <f>SUM(F58)</f>
        <v>1500</v>
      </c>
      <c r="G56" s="42">
        <f>SUM(G58)</f>
        <v>4020</v>
      </c>
      <c r="H56" s="43"/>
      <c r="I56" s="31"/>
      <c r="J56" s="32"/>
      <c r="K56" s="32"/>
      <c r="L56" s="33">
        <f t="shared" si="6"/>
        <v>1500</v>
      </c>
    </row>
    <row r="57" spans="1:12" ht="15.75" hidden="1">
      <c r="A57" s="40"/>
      <c r="B57" s="51"/>
      <c r="C57" s="29"/>
      <c r="D57" s="24"/>
      <c r="E57" s="42">
        <v>-2520</v>
      </c>
      <c r="F57" s="42">
        <f>-F56</f>
        <v>-1500</v>
      </c>
      <c r="G57" s="42">
        <f>-G56</f>
        <v>-4020</v>
      </c>
      <c r="H57" s="43"/>
      <c r="I57" s="31"/>
      <c r="J57" s="32"/>
      <c r="K57" s="32"/>
      <c r="L57" s="33"/>
    </row>
    <row r="58" spans="1:12" ht="31.5">
      <c r="A58" s="40"/>
      <c r="B58" s="47" t="s">
        <v>69</v>
      </c>
      <c r="C58" s="29"/>
      <c r="D58" s="24" t="s">
        <v>70</v>
      </c>
      <c r="E58" s="48">
        <v>2520</v>
      </c>
      <c r="F58" s="48">
        <v>1500</v>
      </c>
      <c r="G58" s="48">
        <f>E58+F58</f>
        <v>4020</v>
      </c>
      <c r="H58" s="32"/>
      <c r="I58" s="31"/>
      <c r="J58" s="32"/>
      <c r="K58" s="32"/>
      <c r="L58" s="33"/>
    </row>
    <row r="59" spans="1:13" ht="78.75">
      <c r="A59" s="27" t="s">
        <v>71</v>
      </c>
      <c r="B59" s="52" t="s">
        <v>72</v>
      </c>
      <c r="C59" s="29"/>
      <c r="D59" s="24"/>
      <c r="E59" s="30">
        <f>E61+E64</f>
        <v>17883</v>
      </c>
      <c r="F59" s="30">
        <f>F61+F64</f>
        <v>0</v>
      </c>
      <c r="G59" s="30">
        <f>G61+G64</f>
        <v>17883</v>
      </c>
      <c r="H59" s="31">
        <f>H61</f>
        <v>984</v>
      </c>
      <c r="I59" s="31">
        <f>H59/G59*100</f>
        <v>5.502432477772186</v>
      </c>
      <c r="J59" s="32">
        <f>I59-100</f>
        <v>-94.49756752222781</v>
      </c>
      <c r="K59" s="32">
        <f>H59-G59</f>
        <v>-16899</v>
      </c>
      <c r="L59" s="33">
        <f>G59-E59</f>
        <v>0</v>
      </c>
      <c r="M59" s="7">
        <f>H59-G59</f>
        <v>-16899</v>
      </c>
    </row>
    <row r="60" spans="1:13" ht="15.75" hidden="1">
      <c r="A60" s="34"/>
      <c r="B60" s="52"/>
      <c r="C60" s="29"/>
      <c r="D60" s="24"/>
      <c r="E60" s="30">
        <f>-E59</f>
        <v>-17883</v>
      </c>
      <c r="F60" s="30">
        <f>-F59</f>
        <v>0</v>
      </c>
      <c r="G60" s="30">
        <f>-G59</f>
        <v>-17883</v>
      </c>
      <c r="H60" s="31">
        <f>-H59</f>
        <v>-984</v>
      </c>
      <c r="I60" s="31">
        <f>H60/G60*100</f>
        <v>5.502432477772186</v>
      </c>
      <c r="J60" s="32"/>
      <c r="K60" s="32">
        <f>H60-G60</f>
        <v>16899</v>
      </c>
      <c r="L60" s="33">
        <f>G60-E60</f>
        <v>0</v>
      </c>
      <c r="M60" s="7">
        <f>H60-G60</f>
        <v>16899</v>
      </c>
    </row>
    <row r="61" spans="1:13" ht="47.25">
      <c r="A61" s="40"/>
      <c r="B61" s="51" t="s">
        <v>73</v>
      </c>
      <c r="C61" s="29" t="s">
        <v>74</v>
      </c>
      <c r="D61" s="24"/>
      <c r="E61" s="42">
        <v>1490</v>
      </c>
      <c r="F61" s="42">
        <f>SUM(F63)</f>
        <v>0</v>
      </c>
      <c r="G61" s="42">
        <f>SUM(G63)</f>
        <v>1490</v>
      </c>
      <c r="H61" s="43">
        <f>SUM(H63)</f>
        <v>984</v>
      </c>
      <c r="I61" s="31">
        <f>H61/G61*100</f>
        <v>66.04026845637584</v>
      </c>
      <c r="J61" s="32">
        <f>I61-100</f>
        <v>-33.95973154362416</v>
      </c>
      <c r="K61" s="32">
        <f>H61-G61</f>
        <v>-506</v>
      </c>
      <c r="L61" s="33">
        <f>G61-E61</f>
        <v>0</v>
      </c>
      <c r="M61" s="7">
        <f>H61-G61</f>
        <v>-506</v>
      </c>
    </row>
    <row r="62" spans="1:13" ht="15.75" hidden="1">
      <c r="A62" s="40"/>
      <c r="B62" s="53"/>
      <c r="C62" s="54"/>
      <c r="D62" s="55"/>
      <c r="E62" s="56">
        <v>-1490</v>
      </c>
      <c r="F62" s="56">
        <f>-F61</f>
        <v>0</v>
      </c>
      <c r="G62" s="56">
        <f>-G61</f>
        <v>-1490</v>
      </c>
      <c r="H62" s="57">
        <f>-H61</f>
        <v>-984</v>
      </c>
      <c r="I62" s="31">
        <f>H62/G62*100</f>
        <v>66.04026845637584</v>
      </c>
      <c r="J62" s="58"/>
      <c r="K62" s="32">
        <f>H62-G62</f>
        <v>506</v>
      </c>
      <c r="L62" s="33">
        <f>G62-E62</f>
        <v>0</v>
      </c>
      <c r="M62" s="7">
        <f>H62-G62</f>
        <v>506</v>
      </c>
    </row>
    <row r="63" spans="1:13" s="65" customFormat="1" ht="79.5" thickBot="1">
      <c r="A63" s="40"/>
      <c r="B63" s="90" t="s">
        <v>75</v>
      </c>
      <c r="C63" s="54"/>
      <c r="D63" s="55" t="s">
        <v>27</v>
      </c>
      <c r="E63" s="91">
        <v>1490</v>
      </c>
      <c r="F63" s="91"/>
      <c r="G63" s="91">
        <f>E63+F63</f>
        <v>1490</v>
      </c>
      <c r="H63" s="64">
        <v>984</v>
      </c>
      <c r="I63" s="31">
        <f>H63/G63*100</f>
        <v>66.04026845637584</v>
      </c>
      <c r="J63" s="64">
        <f>I63-100</f>
        <v>-33.95973154362416</v>
      </c>
      <c r="K63" s="32">
        <f>H63-G63</f>
        <v>-506</v>
      </c>
      <c r="L63" s="33">
        <f>G63-E63</f>
        <v>0</v>
      </c>
      <c r="M63" s="7">
        <f>H63-G63</f>
        <v>-506</v>
      </c>
    </row>
    <row r="64" spans="1:13" s="8" customFormat="1" ht="31.5">
      <c r="A64" s="69"/>
      <c r="B64" s="108" t="s">
        <v>76</v>
      </c>
      <c r="C64" s="29" t="s">
        <v>77</v>
      </c>
      <c r="D64" s="29"/>
      <c r="E64" s="42">
        <f>SUM(E66)</f>
        <v>16393</v>
      </c>
      <c r="F64" s="42">
        <f>SUM(F66)</f>
        <v>0</v>
      </c>
      <c r="G64" s="42">
        <f>SUM(G66)</f>
        <v>16393</v>
      </c>
      <c r="H64" s="67"/>
      <c r="I64" s="68"/>
      <c r="J64" s="67"/>
      <c r="K64" s="67"/>
      <c r="L64" s="33"/>
      <c r="M64" s="7"/>
    </row>
    <row r="65" spans="1:13" s="65" customFormat="1" ht="16.5" hidden="1" thickBot="1">
      <c r="A65" s="69"/>
      <c r="B65" s="60"/>
      <c r="C65" s="61"/>
      <c r="D65" s="62"/>
      <c r="E65" s="63">
        <f>-E64</f>
        <v>-16393</v>
      </c>
      <c r="F65" s="63">
        <f>-F64</f>
        <v>0</v>
      </c>
      <c r="G65" s="63">
        <f>-G64</f>
        <v>-16393</v>
      </c>
      <c r="H65" s="64"/>
      <c r="I65" s="31"/>
      <c r="J65" s="64"/>
      <c r="K65" s="32"/>
      <c r="L65" s="33"/>
      <c r="M65" s="7"/>
    </row>
    <row r="66" spans="1:13" s="65" customFormat="1" ht="79.5" thickBot="1">
      <c r="A66" s="69"/>
      <c r="B66" s="60" t="s">
        <v>75</v>
      </c>
      <c r="C66" s="61"/>
      <c r="D66" s="62" t="s">
        <v>27</v>
      </c>
      <c r="E66" s="63">
        <v>16393</v>
      </c>
      <c r="F66" s="63"/>
      <c r="G66" s="63">
        <f>E66+F66</f>
        <v>16393</v>
      </c>
      <c r="H66" s="64"/>
      <c r="I66" s="31"/>
      <c r="J66" s="64"/>
      <c r="K66" s="32"/>
      <c r="L66" s="33"/>
      <c r="M66" s="7"/>
    </row>
    <row r="67" spans="1:15" s="77" customFormat="1" ht="126">
      <c r="A67" s="70" t="s">
        <v>78</v>
      </c>
      <c r="B67" s="71" t="s">
        <v>79</v>
      </c>
      <c r="C67" s="72"/>
      <c r="D67" s="73"/>
      <c r="E67" s="74">
        <f>E69+E73+E80+E92+E98</f>
        <v>6747347</v>
      </c>
      <c r="F67" s="74">
        <f>F69+F73+F80+F92+F98</f>
        <v>0</v>
      </c>
      <c r="G67" s="74">
        <f>E67+F67</f>
        <v>6747347</v>
      </c>
      <c r="H67" s="75">
        <f>H69+H73+H80+H92+H98</f>
        <v>4539824.69</v>
      </c>
      <c r="I67" s="31">
        <f aca="true" t="shared" si="10" ref="I67:I98">H67/G67*100</f>
        <v>67.28310682702401</v>
      </c>
      <c r="J67" s="76">
        <f>I67-100</f>
        <v>-32.716893172975986</v>
      </c>
      <c r="K67" s="32">
        <f aca="true" t="shared" si="11" ref="K67:K98">H67-G67</f>
        <v>-2207522.3099999996</v>
      </c>
      <c r="L67" s="33">
        <f aca="true" t="shared" si="12" ref="L67:L98">G67-E67</f>
        <v>0</v>
      </c>
      <c r="M67" s="7">
        <f aca="true" t="shared" si="13" ref="M67:M98">H67-G67</f>
        <v>-2207522.3099999996</v>
      </c>
      <c r="O67" s="78">
        <f>G69+G73+G80+G92+G98</f>
        <v>6747347</v>
      </c>
    </row>
    <row r="68" spans="1:13" s="8" customFormat="1" ht="15.75" hidden="1">
      <c r="A68" s="34"/>
      <c r="B68" s="79"/>
      <c r="C68" s="80"/>
      <c r="D68" s="81"/>
      <c r="E68" s="82">
        <f>-E67</f>
        <v>-6747347</v>
      </c>
      <c r="F68" s="82">
        <f>-F67</f>
        <v>0</v>
      </c>
      <c r="G68" s="82">
        <f>-G67</f>
        <v>-6747347</v>
      </c>
      <c r="H68" s="83">
        <f>-H67</f>
        <v>-4539824.69</v>
      </c>
      <c r="I68" s="31">
        <f t="shared" si="10"/>
        <v>67.28310682702401</v>
      </c>
      <c r="J68" s="84"/>
      <c r="K68" s="32">
        <f t="shared" si="11"/>
        <v>2207522.3099999996</v>
      </c>
      <c r="L68" s="33">
        <f t="shared" si="12"/>
        <v>0</v>
      </c>
      <c r="M68" s="7">
        <f t="shared" si="13"/>
        <v>2207522.3099999996</v>
      </c>
    </row>
    <row r="69" spans="1:13" ht="31.5">
      <c r="A69" s="40"/>
      <c r="B69" s="51" t="s">
        <v>80</v>
      </c>
      <c r="C69" s="29" t="s">
        <v>81</v>
      </c>
      <c r="D69" s="24"/>
      <c r="E69" s="42">
        <v>1500</v>
      </c>
      <c r="F69" s="42">
        <f>SUM(F71)</f>
        <v>0</v>
      </c>
      <c r="G69" s="42">
        <f>SUM(G71:G72)</f>
        <v>1500</v>
      </c>
      <c r="H69" s="43">
        <f>SUM(H71:H72)</f>
        <v>1028.72</v>
      </c>
      <c r="I69" s="31">
        <f t="shared" si="10"/>
        <v>68.58133333333333</v>
      </c>
      <c r="J69" s="32">
        <f>I69-100</f>
        <v>-31.418666666666667</v>
      </c>
      <c r="K69" s="32">
        <f t="shared" si="11"/>
        <v>-471.28</v>
      </c>
      <c r="L69" s="33">
        <f t="shared" si="12"/>
        <v>0</v>
      </c>
      <c r="M69" s="7">
        <f t="shared" si="13"/>
        <v>-471.28</v>
      </c>
    </row>
    <row r="70" spans="1:13" ht="15.75" hidden="1">
      <c r="A70" s="40"/>
      <c r="B70" s="51"/>
      <c r="C70" s="29"/>
      <c r="D70" s="24"/>
      <c r="E70" s="42">
        <v>-1500</v>
      </c>
      <c r="F70" s="42">
        <f>-F69</f>
        <v>0</v>
      </c>
      <c r="G70" s="42">
        <f>-G69</f>
        <v>-1500</v>
      </c>
      <c r="H70" s="43">
        <f>-H69</f>
        <v>-1028.72</v>
      </c>
      <c r="I70" s="31">
        <f t="shared" si="10"/>
        <v>68.58133333333333</v>
      </c>
      <c r="J70" s="32"/>
      <c r="K70" s="32">
        <f t="shared" si="11"/>
        <v>471.28</v>
      </c>
      <c r="L70" s="33">
        <f t="shared" si="12"/>
        <v>0</v>
      </c>
      <c r="M70" s="7">
        <f t="shared" si="13"/>
        <v>471.28</v>
      </c>
    </row>
    <row r="71" spans="1:13" ht="63">
      <c r="A71" s="40"/>
      <c r="B71" s="47" t="s">
        <v>82</v>
      </c>
      <c r="C71" s="29"/>
      <c r="D71" s="24" t="s">
        <v>83</v>
      </c>
      <c r="E71" s="48">
        <v>1500</v>
      </c>
      <c r="F71" s="48"/>
      <c r="G71" s="48">
        <f>E71+F71</f>
        <v>1500</v>
      </c>
      <c r="H71" s="32">
        <v>651.72</v>
      </c>
      <c r="I71" s="31">
        <f t="shared" si="10"/>
        <v>43.448</v>
      </c>
      <c r="J71" s="32">
        <f>I71-100</f>
        <v>-56.552</v>
      </c>
      <c r="K71" s="32">
        <f t="shared" si="11"/>
        <v>-848.28</v>
      </c>
      <c r="L71" s="33">
        <f t="shared" si="12"/>
        <v>0</v>
      </c>
      <c r="M71" s="7">
        <f t="shared" si="13"/>
        <v>-848.28</v>
      </c>
    </row>
    <row r="72" spans="1:14" ht="32.25" hidden="1" thickBot="1">
      <c r="A72" s="40"/>
      <c r="B72" s="60" t="s">
        <v>84</v>
      </c>
      <c r="C72" s="29"/>
      <c r="D72" s="24" t="s">
        <v>85</v>
      </c>
      <c r="E72" s="48">
        <v>0</v>
      </c>
      <c r="F72" s="48"/>
      <c r="G72" s="48">
        <f>E72+F72</f>
        <v>0</v>
      </c>
      <c r="H72" s="32">
        <v>377</v>
      </c>
      <c r="I72" s="31" t="e">
        <f t="shared" si="10"/>
        <v>#DIV/0!</v>
      </c>
      <c r="J72" s="32"/>
      <c r="K72" s="32">
        <f t="shared" si="11"/>
        <v>377</v>
      </c>
      <c r="L72" s="33">
        <f t="shared" si="12"/>
        <v>0</v>
      </c>
      <c r="M72" s="7">
        <f t="shared" si="13"/>
        <v>377</v>
      </c>
      <c r="N72" s="6"/>
    </row>
    <row r="73" spans="1:13" ht="94.5">
      <c r="A73" s="40"/>
      <c r="B73" s="51" t="s">
        <v>86</v>
      </c>
      <c r="C73" s="29" t="s">
        <v>87</v>
      </c>
      <c r="D73" s="24"/>
      <c r="E73" s="42">
        <v>2342808</v>
      </c>
      <c r="F73" s="42">
        <f>SUM(F75:F79)</f>
        <v>0</v>
      </c>
      <c r="G73" s="42">
        <f>SUM(G75:G79)</f>
        <v>2342808</v>
      </c>
      <c r="H73" s="43">
        <f>SUM(H75:H79)</f>
        <v>1678354.94</v>
      </c>
      <c r="I73" s="31">
        <f t="shared" si="10"/>
        <v>71.63860376095693</v>
      </c>
      <c r="J73" s="32">
        <f>I73-100</f>
        <v>-28.361396239043074</v>
      </c>
      <c r="K73" s="32">
        <f t="shared" si="11"/>
        <v>-664453.06</v>
      </c>
      <c r="L73" s="33">
        <f t="shared" si="12"/>
        <v>0</v>
      </c>
      <c r="M73" s="7">
        <f t="shared" si="13"/>
        <v>-664453.06</v>
      </c>
    </row>
    <row r="74" spans="1:13" ht="15.75" hidden="1">
      <c r="A74" s="40"/>
      <c r="B74" s="51"/>
      <c r="C74" s="29"/>
      <c r="D74" s="24"/>
      <c r="E74" s="42">
        <v>-2342808</v>
      </c>
      <c r="F74" s="42">
        <f>-F73</f>
        <v>0</v>
      </c>
      <c r="G74" s="42">
        <f>-G73</f>
        <v>-2342808</v>
      </c>
      <c r="H74" s="43">
        <f>-H73</f>
        <v>-1678354.94</v>
      </c>
      <c r="I74" s="31">
        <f t="shared" si="10"/>
        <v>71.63860376095693</v>
      </c>
      <c r="J74" s="32"/>
      <c r="K74" s="32">
        <f t="shared" si="11"/>
        <v>664453.06</v>
      </c>
      <c r="L74" s="33">
        <f t="shared" si="12"/>
        <v>0</v>
      </c>
      <c r="M74" s="7">
        <f t="shared" si="13"/>
        <v>664453.06</v>
      </c>
    </row>
    <row r="75" spans="1:13" ht="15.75">
      <c r="A75" s="40"/>
      <c r="B75" s="47" t="s">
        <v>88</v>
      </c>
      <c r="C75" s="29"/>
      <c r="D75" s="24" t="s">
        <v>89</v>
      </c>
      <c r="E75" s="48">
        <v>1900000</v>
      </c>
      <c r="F75" s="48"/>
      <c r="G75" s="48">
        <f aca="true" t="shared" si="14" ref="G75:G80">E75+F75</f>
        <v>1900000</v>
      </c>
      <c r="H75" s="32">
        <v>1340720.76</v>
      </c>
      <c r="I75" s="31">
        <f t="shared" si="10"/>
        <v>70.56425052631579</v>
      </c>
      <c r="J75" s="32">
        <f aca="true" t="shared" si="15" ref="J75:J80">I75-100</f>
        <v>-29.43574947368421</v>
      </c>
      <c r="K75" s="32">
        <f t="shared" si="11"/>
        <v>-559279.24</v>
      </c>
      <c r="L75" s="33">
        <f t="shared" si="12"/>
        <v>0</v>
      </c>
      <c r="M75" s="7">
        <f t="shared" si="13"/>
        <v>-559279.24</v>
      </c>
    </row>
    <row r="76" spans="1:13" ht="15.75">
      <c r="A76" s="40"/>
      <c r="B76" s="47" t="s">
        <v>90</v>
      </c>
      <c r="C76" s="29"/>
      <c r="D76" s="24" t="s">
        <v>91</v>
      </c>
      <c r="E76" s="48">
        <v>137640</v>
      </c>
      <c r="F76" s="48"/>
      <c r="G76" s="48">
        <f t="shared" si="14"/>
        <v>137640</v>
      </c>
      <c r="H76" s="32">
        <v>115891.18</v>
      </c>
      <c r="I76" s="31">
        <f t="shared" si="10"/>
        <v>84.19876489392618</v>
      </c>
      <c r="J76" s="32">
        <f t="shared" si="15"/>
        <v>-15.801235106073818</v>
      </c>
      <c r="K76" s="32">
        <f t="shared" si="11"/>
        <v>-21748.820000000007</v>
      </c>
      <c r="L76" s="33">
        <f t="shared" si="12"/>
        <v>0</v>
      </c>
      <c r="M76" s="7">
        <f t="shared" si="13"/>
        <v>-21748.820000000007</v>
      </c>
    </row>
    <row r="77" spans="1:13" ht="15.75">
      <c r="A77" s="40"/>
      <c r="B77" s="47" t="s">
        <v>92</v>
      </c>
      <c r="C77" s="29"/>
      <c r="D77" s="24" t="s">
        <v>93</v>
      </c>
      <c r="E77" s="48">
        <v>300000</v>
      </c>
      <c r="F77" s="48"/>
      <c r="G77" s="48">
        <f t="shared" si="14"/>
        <v>300000</v>
      </c>
      <c r="H77" s="32">
        <v>215162</v>
      </c>
      <c r="I77" s="31">
        <f t="shared" si="10"/>
        <v>71.72066666666666</v>
      </c>
      <c r="J77" s="32">
        <f t="shared" si="15"/>
        <v>-28.27933333333334</v>
      </c>
      <c r="K77" s="32">
        <f t="shared" si="11"/>
        <v>-84838</v>
      </c>
      <c r="L77" s="33">
        <f t="shared" si="12"/>
        <v>0</v>
      </c>
      <c r="M77" s="7">
        <f t="shared" si="13"/>
        <v>-84838</v>
      </c>
    </row>
    <row r="78" spans="1:14" ht="18.75" customHeight="1">
      <c r="A78" s="40"/>
      <c r="B78" s="47" t="s">
        <v>94</v>
      </c>
      <c r="C78" s="29"/>
      <c r="D78" s="24" t="s">
        <v>95</v>
      </c>
      <c r="E78" s="48">
        <v>4168</v>
      </c>
      <c r="F78" s="48"/>
      <c r="G78" s="48">
        <f t="shared" si="14"/>
        <v>4168</v>
      </c>
      <c r="H78" s="32">
        <v>5424</v>
      </c>
      <c r="I78" s="31">
        <f t="shared" si="10"/>
        <v>130.13435700575815</v>
      </c>
      <c r="J78" s="32">
        <f t="shared" si="15"/>
        <v>30.134357005758147</v>
      </c>
      <c r="K78" s="32">
        <f t="shared" si="11"/>
        <v>1256</v>
      </c>
      <c r="L78" s="33">
        <f t="shared" si="12"/>
        <v>0</v>
      </c>
      <c r="M78" s="7">
        <f t="shared" si="13"/>
        <v>1256</v>
      </c>
      <c r="N78" s="1">
        <v>1424</v>
      </c>
    </row>
    <row r="79" spans="1:14" ht="31.5">
      <c r="A79" s="40"/>
      <c r="B79" s="47" t="s">
        <v>96</v>
      </c>
      <c r="C79" s="29"/>
      <c r="D79" s="24" t="s">
        <v>97</v>
      </c>
      <c r="E79" s="48">
        <v>1000</v>
      </c>
      <c r="F79" s="48"/>
      <c r="G79" s="48">
        <f t="shared" si="14"/>
        <v>1000</v>
      </c>
      <c r="H79" s="32">
        <v>1157</v>
      </c>
      <c r="I79" s="31">
        <f t="shared" si="10"/>
        <v>115.7</v>
      </c>
      <c r="J79" s="32">
        <f t="shared" si="15"/>
        <v>15.700000000000003</v>
      </c>
      <c r="K79" s="32">
        <f t="shared" si="11"/>
        <v>157</v>
      </c>
      <c r="L79" s="33">
        <f t="shared" si="12"/>
        <v>0</v>
      </c>
      <c r="M79" s="7">
        <f t="shared" si="13"/>
        <v>157</v>
      </c>
      <c r="N79" s="1">
        <v>157</v>
      </c>
    </row>
    <row r="80" spans="1:13" ht="94.5">
      <c r="A80" s="40"/>
      <c r="B80" s="51" t="s">
        <v>98</v>
      </c>
      <c r="C80" s="29" t="s">
        <v>99</v>
      </c>
      <c r="D80" s="24"/>
      <c r="E80" s="42">
        <v>1526800</v>
      </c>
      <c r="F80" s="42">
        <f>SUM(F82:F91)</f>
        <v>0</v>
      </c>
      <c r="G80" s="42">
        <f t="shared" si="14"/>
        <v>1526800</v>
      </c>
      <c r="H80" s="43">
        <f>SUM(H82:H91)</f>
        <v>1156459.01</v>
      </c>
      <c r="I80" s="31">
        <f t="shared" si="10"/>
        <v>75.74397498035106</v>
      </c>
      <c r="J80" s="32">
        <f t="shared" si="15"/>
        <v>-24.256025019648945</v>
      </c>
      <c r="K80" s="32">
        <f t="shared" si="11"/>
        <v>-370340.99</v>
      </c>
      <c r="L80" s="33">
        <f t="shared" si="12"/>
        <v>0</v>
      </c>
      <c r="M80" s="7">
        <f t="shared" si="13"/>
        <v>-370340.99</v>
      </c>
    </row>
    <row r="81" spans="1:13" ht="15.75" hidden="1">
      <c r="A81" s="40"/>
      <c r="B81" s="51"/>
      <c r="C81" s="29"/>
      <c r="D81" s="24"/>
      <c r="E81" s="42">
        <v>-1526800</v>
      </c>
      <c r="F81" s="42">
        <f>-F80</f>
        <v>0</v>
      </c>
      <c r="G81" s="42">
        <f>-G80</f>
        <v>-1526800</v>
      </c>
      <c r="H81" s="43">
        <f>-H80</f>
        <v>-1156459.01</v>
      </c>
      <c r="I81" s="31">
        <f t="shared" si="10"/>
        <v>75.74397498035106</v>
      </c>
      <c r="J81" s="32"/>
      <c r="K81" s="32">
        <f t="shared" si="11"/>
        <v>370340.99</v>
      </c>
      <c r="L81" s="33">
        <f t="shared" si="12"/>
        <v>0</v>
      </c>
      <c r="M81" s="7">
        <f t="shared" si="13"/>
        <v>370340.99</v>
      </c>
    </row>
    <row r="82" spans="1:13" ht="15.75">
      <c r="A82" s="40"/>
      <c r="B82" s="47" t="s">
        <v>88</v>
      </c>
      <c r="C82" s="29"/>
      <c r="D82" s="24" t="s">
        <v>89</v>
      </c>
      <c r="E82" s="48">
        <v>600000</v>
      </c>
      <c r="F82" s="48"/>
      <c r="G82" s="48">
        <f aca="true" t="shared" si="16" ref="G82:G91">E82+F82</f>
        <v>600000</v>
      </c>
      <c r="H82" s="32">
        <v>385624.14</v>
      </c>
      <c r="I82" s="31">
        <f t="shared" si="10"/>
        <v>64.27069</v>
      </c>
      <c r="J82" s="32">
        <f aca="true" t="shared" si="17" ref="J82:J92">I82-100</f>
        <v>-35.72931</v>
      </c>
      <c r="K82" s="32">
        <f t="shared" si="11"/>
        <v>-214375.86</v>
      </c>
      <c r="L82" s="33">
        <f t="shared" si="12"/>
        <v>0</v>
      </c>
      <c r="M82" s="7">
        <f t="shared" si="13"/>
        <v>-214375.86</v>
      </c>
    </row>
    <row r="83" spans="1:13" ht="15.75">
      <c r="A83" s="40"/>
      <c r="B83" s="47" t="s">
        <v>90</v>
      </c>
      <c r="C83" s="29"/>
      <c r="D83" s="24" t="s">
        <v>91</v>
      </c>
      <c r="E83" s="48">
        <v>713000</v>
      </c>
      <c r="F83" s="48"/>
      <c r="G83" s="48">
        <f t="shared" si="16"/>
        <v>713000</v>
      </c>
      <c r="H83" s="32">
        <v>575559.04</v>
      </c>
      <c r="I83" s="31">
        <f t="shared" si="10"/>
        <v>80.72356802244039</v>
      </c>
      <c r="J83" s="32">
        <f t="shared" si="17"/>
        <v>-19.27643197755961</v>
      </c>
      <c r="K83" s="32">
        <f t="shared" si="11"/>
        <v>-137440.95999999996</v>
      </c>
      <c r="L83" s="33">
        <f t="shared" si="12"/>
        <v>0</v>
      </c>
      <c r="M83" s="7">
        <f t="shared" si="13"/>
        <v>-137440.95999999996</v>
      </c>
    </row>
    <row r="84" spans="1:13" ht="15.75">
      <c r="A84" s="40"/>
      <c r="B84" s="47" t="s">
        <v>92</v>
      </c>
      <c r="C84" s="29"/>
      <c r="D84" s="24" t="s">
        <v>93</v>
      </c>
      <c r="E84" s="48">
        <v>2200</v>
      </c>
      <c r="F84" s="48"/>
      <c r="G84" s="48">
        <f t="shared" si="16"/>
        <v>2200</v>
      </c>
      <c r="H84" s="32">
        <v>-285</v>
      </c>
      <c r="I84" s="31">
        <f t="shared" si="10"/>
        <v>-12.954545454545455</v>
      </c>
      <c r="J84" s="32">
        <f t="shared" si="17"/>
        <v>-112.95454545454545</v>
      </c>
      <c r="K84" s="32">
        <f t="shared" si="11"/>
        <v>-2485</v>
      </c>
      <c r="L84" s="33">
        <f t="shared" si="12"/>
        <v>0</v>
      </c>
      <c r="M84" s="7">
        <f t="shared" si="13"/>
        <v>-2485</v>
      </c>
    </row>
    <row r="85" spans="1:13" ht="31.5">
      <c r="A85" s="40"/>
      <c r="B85" s="47" t="s">
        <v>94</v>
      </c>
      <c r="C85" s="29"/>
      <c r="D85" s="24" t="s">
        <v>95</v>
      </c>
      <c r="E85" s="48">
        <v>52000</v>
      </c>
      <c r="F85" s="48"/>
      <c r="G85" s="48">
        <f t="shared" si="16"/>
        <v>52000</v>
      </c>
      <c r="H85" s="32">
        <v>42923.6</v>
      </c>
      <c r="I85" s="31">
        <f t="shared" si="10"/>
        <v>82.5453846153846</v>
      </c>
      <c r="J85" s="32">
        <f t="shared" si="17"/>
        <v>-17.454615384615394</v>
      </c>
      <c r="K85" s="32">
        <f t="shared" si="11"/>
        <v>-9076.400000000001</v>
      </c>
      <c r="L85" s="33">
        <f t="shared" si="12"/>
        <v>0</v>
      </c>
      <c r="M85" s="7">
        <f t="shared" si="13"/>
        <v>-9076.400000000001</v>
      </c>
    </row>
    <row r="86" spans="1:13" ht="15.75">
      <c r="A86" s="40"/>
      <c r="B86" s="47" t="s">
        <v>100</v>
      </c>
      <c r="C86" s="29"/>
      <c r="D86" s="24" t="s">
        <v>101</v>
      </c>
      <c r="E86" s="48">
        <v>8000</v>
      </c>
      <c r="F86" s="48"/>
      <c r="G86" s="48">
        <f t="shared" si="16"/>
        <v>8000</v>
      </c>
      <c r="H86" s="32">
        <v>4835</v>
      </c>
      <c r="I86" s="31">
        <f t="shared" si="10"/>
        <v>60.4375</v>
      </c>
      <c r="J86" s="32">
        <f t="shared" si="17"/>
        <v>-39.5625</v>
      </c>
      <c r="K86" s="32">
        <f t="shared" si="11"/>
        <v>-3165</v>
      </c>
      <c r="L86" s="33">
        <f t="shared" si="12"/>
        <v>0</v>
      </c>
      <c r="M86" s="7">
        <f t="shared" si="13"/>
        <v>-3165</v>
      </c>
    </row>
    <row r="87" spans="1:14" ht="15.75">
      <c r="A87" s="40"/>
      <c r="B87" s="47" t="s">
        <v>102</v>
      </c>
      <c r="C87" s="29"/>
      <c r="D87" s="24" t="s">
        <v>103</v>
      </c>
      <c r="E87" s="48">
        <v>4000</v>
      </c>
      <c r="F87" s="48"/>
      <c r="G87" s="48">
        <f t="shared" si="16"/>
        <v>4000</v>
      </c>
      <c r="H87" s="32">
        <v>4096</v>
      </c>
      <c r="I87" s="31">
        <f t="shared" si="10"/>
        <v>102.4</v>
      </c>
      <c r="J87" s="32">
        <f t="shared" si="17"/>
        <v>2.4000000000000057</v>
      </c>
      <c r="K87" s="32">
        <f t="shared" si="11"/>
        <v>96</v>
      </c>
      <c r="L87" s="33">
        <f t="shared" si="12"/>
        <v>0</v>
      </c>
      <c r="M87" s="7">
        <f t="shared" si="13"/>
        <v>96</v>
      </c>
      <c r="N87" s="1">
        <v>96</v>
      </c>
    </row>
    <row r="88" spans="1:13" ht="15.75">
      <c r="A88" s="40"/>
      <c r="B88" s="47" t="s">
        <v>104</v>
      </c>
      <c r="C88" s="29"/>
      <c r="D88" s="24" t="s">
        <v>105</v>
      </c>
      <c r="E88" s="48">
        <v>25600</v>
      </c>
      <c r="F88" s="48"/>
      <c r="G88" s="48">
        <f t="shared" si="16"/>
        <v>25600</v>
      </c>
      <c r="H88" s="32">
        <v>17342</v>
      </c>
      <c r="I88" s="31">
        <f t="shared" si="10"/>
        <v>67.7421875</v>
      </c>
      <c r="J88" s="32">
        <f t="shared" si="17"/>
        <v>-32.2578125</v>
      </c>
      <c r="K88" s="32">
        <f t="shared" si="11"/>
        <v>-8258</v>
      </c>
      <c r="L88" s="33">
        <f t="shared" si="12"/>
        <v>0</v>
      </c>
      <c r="M88" s="7">
        <f t="shared" si="13"/>
        <v>-8258</v>
      </c>
    </row>
    <row r="89" spans="1:14" ht="31.5">
      <c r="A89" s="40"/>
      <c r="B89" s="47" t="s">
        <v>96</v>
      </c>
      <c r="C89" s="29"/>
      <c r="D89" s="24" t="s">
        <v>97</v>
      </c>
      <c r="E89" s="48">
        <v>100000</v>
      </c>
      <c r="F89" s="48"/>
      <c r="G89" s="48">
        <f t="shared" si="16"/>
        <v>100000</v>
      </c>
      <c r="H89" s="32">
        <v>105257.09</v>
      </c>
      <c r="I89" s="31">
        <f t="shared" si="10"/>
        <v>105.25708999999999</v>
      </c>
      <c r="J89" s="32">
        <f t="shared" si="17"/>
        <v>5.257089999999991</v>
      </c>
      <c r="K89" s="32">
        <f t="shared" si="11"/>
        <v>5257.0899999999965</v>
      </c>
      <c r="L89" s="33">
        <f t="shared" si="12"/>
        <v>0</v>
      </c>
      <c r="M89" s="7">
        <f t="shared" si="13"/>
        <v>5257.0899999999965</v>
      </c>
      <c r="N89" s="1">
        <v>35257.09</v>
      </c>
    </row>
    <row r="90" spans="1:13" ht="15.75">
      <c r="A90" s="40"/>
      <c r="B90" s="47" t="s">
        <v>106</v>
      </c>
      <c r="C90" s="29"/>
      <c r="D90" s="24" t="s">
        <v>107</v>
      </c>
      <c r="E90" s="48">
        <v>5000</v>
      </c>
      <c r="F90" s="48"/>
      <c r="G90" s="48">
        <f t="shared" si="16"/>
        <v>5000</v>
      </c>
      <c r="H90" s="32">
        <v>4071.66</v>
      </c>
      <c r="I90" s="31">
        <f t="shared" si="10"/>
        <v>81.4332</v>
      </c>
      <c r="J90" s="32">
        <f t="shared" si="17"/>
        <v>-18.5668</v>
      </c>
      <c r="K90" s="32">
        <f t="shared" si="11"/>
        <v>-928.3400000000001</v>
      </c>
      <c r="L90" s="33">
        <f t="shared" si="12"/>
        <v>0</v>
      </c>
      <c r="M90" s="7">
        <f t="shared" si="13"/>
        <v>-928.3400000000001</v>
      </c>
    </row>
    <row r="91" spans="1:14" s="65" customFormat="1" ht="32.25" thickBot="1">
      <c r="A91" s="59"/>
      <c r="B91" s="60" t="s">
        <v>108</v>
      </c>
      <c r="C91" s="61"/>
      <c r="D91" s="62" t="s">
        <v>85</v>
      </c>
      <c r="E91" s="63">
        <v>17000</v>
      </c>
      <c r="F91" s="63"/>
      <c r="G91" s="63">
        <f t="shared" si="16"/>
        <v>17000</v>
      </c>
      <c r="H91" s="64">
        <v>17035.48</v>
      </c>
      <c r="I91" s="31">
        <f t="shared" si="10"/>
        <v>100.20870588235293</v>
      </c>
      <c r="J91" s="64">
        <f t="shared" si="17"/>
        <v>0.20870588235293042</v>
      </c>
      <c r="K91" s="32">
        <f t="shared" si="11"/>
        <v>35.47999999999956</v>
      </c>
      <c r="L91" s="33">
        <f t="shared" si="12"/>
        <v>0</v>
      </c>
      <c r="M91" s="7">
        <f t="shared" si="13"/>
        <v>35.47999999999956</v>
      </c>
      <c r="N91" s="65">
        <v>35.47999999999956</v>
      </c>
    </row>
    <row r="92" spans="1:13" ht="63">
      <c r="A92" s="50"/>
      <c r="B92" s="85" t="s">
        <v>109</v>
      </c>
      <c r="C92" s="80" t="s">
        <v>110</v>
      </c>
      <c r="D92" s="81"/>
      <c r="E92" s="86">
        <f>SUM(E94:E97)</f>
        <v>524600</v>
      </c>
      <c r="F92" s="86">
        <f>SUM(F94:F97)</f>
        <v>0</v>
      </c>
      <c r="G92" s="86">
        <f>SUM(G94:G97)</f>
        <v>524600</v>
      </c>
      <c r="H92" s="87">
        <f>SUM(H94:H97)</f>
        <v>270824.03</v>
      </c>
      <c r="I92" s="31">
        <f t="shared" si="10"/>
        <v>51.6248627525734</v>
      </c>
      <c r="J92" s="84">
        <f t="shared" si="17"/>
        <v>-48.3751372474266</v>
      </c>
      <c r="K92" s="32">
        <f t="shared" si="11"/>
        <v>-253775.96999999997</v>
      </c>
      <c r="L92" s="33">
        <f t="shared" si="12"/>
        <v>0</v>
      </c>
      <c r="M92" s="7">
        <f t="shared" si="13"/>
        <v>-253775.96999999997</v>
      </c>
    </row>
    <row r="93" spans="1:13" ht="15.75" hidden="1">
      <c r="A93" s="40"/>
      <c r="B93" s="85"/>
      <c r="C93" s="80"/>
      <c r="D93" s="81"/>
      <c r="E93" s="86">
        <f>-E92</f>
        <v>-524600</v>
      </c>
      <c r="F93" s="86">
        <f>-F92</f>
        <v>0</v>
      </c>
      <c r="G93" s="86">
        <f>-G92</f>
        <v>-524600</v>
      </c>
      <c r="H93" s="87">
        <f>-H92</f>
        <v>-270824.03</v>
      </c>
      <c r="I93" s="31">
        <f t="shared" si="10"/>
        <v>51.6248627525734</v>
      </c>
      <c r="J93" s="84"/>
      <c r="K93" s="32">
        <f t="shared" si="11"/>
        <v>253775.96999999997</v>
      </c>
      <c r="L93" s="33">
        <f t="shared" si="12"/>
        <v>0</v>
      </c>
      <c r="M93" s="7">
        <f t="shared" si="13"/>
        <v>253775.96999999997</v>
      </c>
    </row>
    <row r="94" spans="1:13" ht="15.75">
      <c r="A94" s="40"/>
      <c r="B94" s="88" t="s">
        <v>111</v>
      </c>
      <c r="C94" s="80"/>
      <c r="D94" s="81" t="s">
        <v>112</v>
      </c>
      <c r="E94" s="89">
        <v>32000</v>
      </c>
      <c r="F94" s="89"/>
      <c r="G94" s="89">
        <f>E94+F94</f>
        <v>32000</v>
      </c>
      <c r="H94" s="84">
        <v>24850</v>
      </c>
      <c r="I94" s="31">
        <f t="shared" si="10"/>
        <v>77.65625</v>
      </c>
      <c r="J94" s="84">
        <f>I94-100</f>
        <v>-22.34375</v>
      </c>
      <c r="K94" s="32">
        <f t="shared" si="11"/>
        <v>-7150</v>
      </c>
      <c r="L94" s="33">
        <f t="shared" si="12"/>
        <v>0</v>
      </c>
      <c r="M94" s="7">
        <f t="shared" si="13"/>
        <v>-7150</v>
      </c>
    </row>
    <row r="95" spans="1:13" ht="31.5">
      <c r="A95" s="40"/>
      <c r="B95" s="47" t="s">
        <v>113</v>
      </c>
      <c r="C95" s="29"/>
      <c r="D95" s="24" t="s">
        <v>114</v>
      </c>
      <c r="E95" s="48">
        <v>127000</v>
      </c>
      <c r="F95" s="48"/>
      <c r="G95" s="48">
        <f>E95+F95</f>
        <v>127000</v>
      </c>
      <c r="H95" s="32">
        <v>94909.6</v>
      </c>
      <c r="I95" s="31">
        <f t="shared" si="10"/>
        <v>74.73196850393701</v>
      </c>
      <c r="J95" s="32">
        <f>I95-100</f>
        <v>-25.26803149606299</v>
      </c>
      <c r="K95" s="32">
        <f t="shared" si="11"/>
        <v>-32090.399999999994</v>
      </c>
      <c r="L95" s="33">
        <f t="shared" si="12"/>
        <v>0</v>
      </c>
      <c r="M95" s="7">
        <f t="shared" si="13"/>
        <v>-32090.399999999994</v>
      </c>
    </row>
    <row r="96" spans="1:13" ht="63">
      <c r="A96" s="40"/>
      <c r="B96" s="47" t="s">
        <v>115</v>
      </c>
      <c r="C96" s="29"/>
      <c r="D96" s="24" t="s">
        <v>116</v>
      </c>
      <c r="E96" s="48">
        <v>1000</v>
      </c>
      <c r="F96" s="48"/>
      <c r="G96" s="48">
        <f>E96+F96</f>
        <v>1000</v>
      </c>
      <c r="H96" s="32">
        <v>890.43</v>
      </c>
      <c r="I96" s="31">
        <f t="shared" si="10"/>
        <v>89.04299999999999</v>
      </c>
      <c r="J96" s="32">
        <f>I96-100</f>
        <v>-10.957000000000008</v>
      </c>
      <c r="K96" s="32">
        <f t="shared" si="11"/>
        <v>-109.57000000000005</v>
      </c>
      <c r="L96" s="33">
        <f t="shared" si="12"/>
        <v>0</v>
      </c>
      <c r="M96" s="7">
        <f t="shared" si="13"/>
        <v>-109.57000000000005</v>
      </c>
    </row>
    <row r="97" spans="1:13" ht="31.5">
      <c r="A97" s="40"/>
      <c r="B97" s="90" t="s">
        <v>117</v>
      </c>
      <c r="C97" s="54"/>
      <c r="D97" s="55" t="s">
        <v>118</v>
      </c>
      <c r="E97" s="91">
        <v>364600</v>
      </c>
      <c r="F97" s="91"/>
      <c r="G97" s="91">
        <f>E97+F97</f>
        <v>364600</v>
      </c>
      <c r="H97" s="58">
        <v>150174</v>
      </c>
      <c r="I97" s="31">
        <f t="shared" si="10"/>
        <v>41.188699945145366</v>
      </c>
      <c r="J97" s="58">
        <f>I97-100</f>
        <v>-58.811300054854634</v>
      </c>
      <c r="K97" s="32">
        <f t="shared" si="11"/>
        <v>-214426</v>
      </c>
      <c r="L97" s="33">
        <f t="shared" si="12"/>
        <v>0</v>
      </c>
      <c r="M97" s="7">
        <f t="shared" si="13"/>
        <v>-214426</v>
      </c>
    </row>
    <row r="98" spans="1:13" ht="47.25">
      <c r="A98" s="92"/>
      <c r="B98" s="51" t="s">
        <v>119</v>
      </c>
      <c r="C98" s="29" t="s">
        <v>120</v>
      </c>
      <c r="D98" s="24"/>
      <c r="E98" s="42">
        <f>SUM(E100:E101)</f>
        <v>2351639</v>
      </c>
      <c r="F98" s="42">
        <f>SUM(F100:F101)</f>
        <v>0</v>
      </c>
      <c r="G98" s="42">
        <f>SUM(G100:G101)</f>
        <v>2351639</v>
      </c>
      <c r="H98" s="43">
        <f>SUM(H100:H101)</f>
        <v>1433157.99</v>
      </c>
      <c r="I98" s="31">
        <f t="shared" si="10"/>
        <v>60.94294192263353</v>
      </c>
      <c r="J98" s="32">
        <f>I98-100</f>
        <v>-39.05705807736647</v>
      </c>
      <c r="K98" s="32">
        <f t="shared" si="11"/>
        <v>-918481.01</v>
      </c>
      <c r="L98" s="33">
        <f t="shared" si="12"/>
        <v>0</v>
      </c>
      <c r="M98" s="7">
        <f t="shared" si="13"/>
        <v>-918481.01</v>
      </c>
    </row>
    <row r="99" spans="1:13" ht="15.75" hidden="1">
      <c r="A99" s="40"/>
      <c r="B99" s="51"/>
      <c r="C99" s="29"/>
      <c r="D99" s="24"/>
      <c r="E99" s="42">
        <f>-E98</f>
        <v>-2351639</v>
      </c>
      <c r="F99" s="42">
        <f>-F98</f>
        <v>0</v>
      </c>
      <c r="G99" s="42">
        <f>-G98</f>
        <v>-2351639</v>
      </c>
      <c r="H99" s="43">
        <f>-H98</f>
        <v>-1433157.99</v>
      </c>
      <c r="I99" s="31">
        <f aca="true" t="shared" si="18" ref="I99:I130">H99/G99*100</f>
        <v>60.94294192263353</v>
      </c>
      <c r="J99" s="32"/>
      <c r="K99" s="32">
        <f aca="true" t="shared" si="19" ref="K99:K134">H99-G99</f>
        <v>918481.01</v>
      </c>
      <c r="L99" s="33">
        <f aca="true" t="shared" si="20" ref="L99:L134">G99-E99</f>
        <v>0</v>
      </c>
      <c r="M99" s="7">
        <f aca="true" t="shared" si="21" ref="M99:M134">H99-G99</f>
        <v>918481.01</v>
      </c>
    </row>
    <row r="100" spans="1:13" ht="31.5">
      <c r="A100" s="40"/>
      <c r="B100" s="47" t="s">
        <v>121</v>
      </c>
      <c r="C100" s="29"/>
      <c r="D100" s="24" t="s">
        <v>122</v>
      </c>
      <c r="E100" s="48">
        <v>2301639</v>
      </c>
      <c r="F100" s="48"/>
      <c r="G100" s="48">
        <f>E100+F100</f>
        <v>2301639</v>
      </c>
      <c r="H100" s="32">
        <v>1407068</v>
      </c>
      <c r="I100" s="31">
        <f t="shared" si="18"/>
        <v>61.133305440166765</v>
      </c>
      <c r="J100" s="32">
        <f>I100-100</f>
        <v>-38.866694559833235</v>
      </c>
      <c r="K100" s="32">
        <f t="shared" si="19"/>
        <v>-894571</v>
      </c>
      <c r="L100" s="33">
        <f t="shared" si="20"/>
        <v>0</v>
      </c>
      <c r="M100" s="7">
        <f t="shared" si="21"/>
        <v>-894571</v>
      </c>
    </row>
    <row r="101" spans="1:13" ht="31.5">
      <c r="A101" s="40"/>
      <c r="B101" s="47" t="s">
        <v>123</v>
      </c>
      <c r="C101" s="29"/>
      <c r="D101" s="24" t="s">
        <v>124</v>
      </c>
      <c r="E101" s="48">
        <v>50000</v>
      </c>
      <c r="F101" s="48"/>
      <c r="G101" s="48">
        <f>E101+F101</f>
        <v>50000</v>
      </c>
      <c r="H101" s="32">
        <v>26089.99</v>
      </c>
      <c r="I101" s="31">
        <f t="shared" si="18"/>
        <v>52.17998</v>
      </c>
      <c r="J101" s="32">
        <f>I101-100</f>
        <v>-47.82002</v>
      </c>
      <c r="K101" s="32">
        <f t="shared" si="19"/>
        <v>-23910.01</v>
      </c>
      <c r="L101" s="33">
        <f t="shared" si="20"/>
        <v>0</v>
      </c>
      <c r="M101" s="7">
        <f t="shared" si="21"/>
        <v>-23910.01</v>
      </c>
    </row>
    <row r="102" spans="1:15" ht="15.75">
      <c r="A102" s="27" t="s">
        <v>125</v>
      </c>
      <c r="B102" s="52" t="s">
        <v>126</v>
      </c>
      <c r="C102" s="29"/>
      <c r="D102" s="24"/>
      <c r="E102" s="30">
        <v>9252927</v>
      </c>
      <c r="F102" s="30">
        <f>F104+F107+F110+F113</f>
        <v>0</v>
      </c>
      <c r="G102" s="30">
        <f>E102+F102</f>
        <v>9252927</v>
      </c>
      <c r="H102" s="31">
        <f>H104+H107+H110+H113</f>
        <v>6843829.58</v>
      </c>
      <c r="I102" s="31">
        <f t="shared" si="18"/>
        <v>73.96394222066164</v>
      </c>
      <c r="J102" s="32">
        <f>I102-100</f>
        <v>-26.036057779338364</v>
      </c>
      <c r="K102" s="32">
        <f t="shared" si="19"/>
        <v>-2409097.42</v>
      </c>
      <c r="L102" s="33">
        <f t="shared" si="20"/>
        <v>0</v>
      </c>
      <c r="M102" s="7">
        <f t="shared" si="21"/>
        <v>-2409097.42</v>
      </c>
      <c r="O102" s="93">
        <f>G104+G107+G110+G113</f>
        <v>9252927</v>
      </c>
    </row>
    <row r="103" spans="1:13" ht="15.75" hidden="1">
      <c r="A103" s="34"/>
      <c r="B103" s="52"/>
      <c r="C103" s="29"/>
      <c r="D103" s="24"/>
      <c r="E103" s="30">
        <v>-9252927</v>
      </c>
      <c r="F103" s="30">
        <f>-F102</f>
        <v>0</v>
      </c>
      <c r="G103" s="30">
        <f>-G102</f>
        <v>-9252927</v>
      </c>
      <c r="H103" s="31">
        <f>-H102</f>
        <v>-6843829.58</v>
      </c>
      <c r="I103" s="31">
        <f t="shared" si="18"/>
        <v>73.96394222066164</v>
      </c>
      <c r="J103" s="32"/>
      <c r="K103" s="32">
        <f t="shared" si="19"/>
        <v>2409097.42</v>
      </c>
      <c r="L103" s="33">
        <f t="shared" si="20"/>
        <v>0</v>
      </c>
      <c r="M103" s="7">
        <f t="shared" si="21"/>
        <v>2409097.42</v>
      </c>
    </row>
    <row r="104" spans="1:13" ht="47.25">
      <c r="A104" s="40"/>
      <c r="B104" s="51" t="s">
        <v>127</v>
      </c>
      <c r="C104" s="29" t="s">
        <v>128</v>
      </c>
      <c r="D104" s="24"/>
      <c r="E104" s="42">
        <v>6384963</v>
      </c>
      <c r="F104" s="42">
        <f>SUM(F106)</f>
        <v>0</v>
      </c>
      <c r="G104" s="42">
        <f>SUM(G106)</f>
        <v>6384963</v>
      </c>
      <c r="H104" s="43">
        <f>SUM(H106)</f>
        <v>4664110</v>
      </c>
      <c r="I104" s="31">
        <f t="shared" si="18"/>
        <v>73.04834812668453</v>
      </c>
      <c r="J104" s="32">
        <f>I104-100</f>
        <v>-26.95165187331547</v>
      </c>
      <c r="K104" s="32">
        <f t="shared" si="19"/>
        <v>-1720853</v>
      </c>
      <c r="L104" s="33">
        <f t="shared" si="20"/>
        <v>0</v>
      </c>
      <c r="M104" s="7">
        <f t="shared" si="21"/>
        <v>-1720853</v>
      </c>
    </row>
    <row r="105" spans="1:13" ht="15.75" hidden="1">
      <c r="A105" s="40"/>
      <c r="B105" s="51"/>
      <c r="C105" s="29"/>
      <c r="D105" s="24"/>
      <c r="E105" s="42">
        <v>-6384963</v>
      </c>
      <c r="F105" s="42">
        <f>-F104</f>
        <v>0</v>
      </c>
      <c r="G105" s="42">
        <f>-G104</f>
        <v>-6384963</v>
      </c>
      <c r="H105" s="43">
        <f>-H104</f>
        <v>-4664110</v>
      </c>
      <c r="I105" s="31">
        <f t="shared" si="18"/>
        <v>73.04834812668453</v>
      </c>
      <c r="J105" s="32"/>
      <c r="K105" s="32">
        <f t="shared" si="19"/>
        <v>1720853</v>
      </c>
      <c r="L105" s="33">
        <f t="shared" si="20"/>
        <v>0</v>
      </c>
      <c r="M105" s="7">
        <f t="shared" si="21"/>
        <v>1720853</v>
      </c>
    </row>
    <row r="106" spans="1:13" ht="31.5">
      <c r="A106" s="40"/>
      <c r="B106" s="47" t="s">
        <v>129</v>
      </c>
      <c r="C106" s="29"/>
      <c r="D106" s="24" t="s">
        <v>130</v>
      </c>
      <c r="E106" s="48">
        <v>6384963</v>
      </c>
      <c r="F106" s="48"/>
      <c r="G106" s="48">
        <f>E106+F106</f>
        <v>6384963</v>
      </c>
      <c r="H106" s="32">
        <v>4664110</v>
      </c>
      <c r="I106" s="31">
        <f t="shared" si="18"/>
        <v>73.04834812668453</v>
      </c>
      <c r="J106" s="32">
        <f>I106-100</f>
        <v>-26.95165187331547</v>
      </c>
      <c r="K106" s="32">
        <f t="shared" si="19"/>
        <v>-1720853</v>
      </c>
      <c r="L106" s="33">
        <f t="shared" si="20"/>
        <v>0</v>
      </c>
      <c r="M106" s="7">
        <f t="shared" si="21"/>
        <v>-1720853</v>
      </c>
    </row>
    <row r="107" spans="1:13" ht="31.5">
      <c r="A107" s="40"/>
      <c r="B107" s="51" t="s">
        <v>131</v>
      </c>
      <c r="C107" s="29" t="s">
        <v>132</v>
      </c>
      <c r="D107" s="24"/>
      <c r="E107" s="42">
        <v>2787335</v>
      </c>
      <c r="F107" s="42">
        <f>SUM(F109)</f>
        <v>0</v>
      </c>
      <c r="G107" s="42">
        <f>SUM(G109)</f>
        <v>2787335</v>
      </c>
      <c r="H107" s="43">
        <f>SUM(H109)</f>
        <v>2043753</v>
      </c>
      <c r="I107" s="31">
        <f t="shared" si="18"/>
        <v>73.32283345920028</v>
      </c>
      <c r="J107" s="32">
        <f>I107-100</f>
        <v>-26.677166540799718</v>
      </c>
      <c r="K107" s="32">
        <f t="shared" si="19"/>
        <v>-743582</v>
      </c>
      <c r="L107" s="33">
        <f t="shared" si="20"/>
        <v>0</v>
      </c>
      <c r="M107" s="7">
        <f t="shared" si="21"/>
        <v>-743582</v>
      </c>
    </row>
    <row r="108" spans="1:13" ht="15.75" hidden="1">
      <c r="A108" s="40"/>
      <c r="B108" s="51"/>
      <c r="C108" s="29"/>
      <c r="D108" s="24"/>
      <c r="E108" s="42">
        <v>-2787335</v>
      </c>
      <c r="F108" s="42">
        <f>-F107</f>
        <v>0</v>
      </c>
      <c r="G108" s="42">
        <f>-G107</f>
        <v>-2787335</v>
      </c>
      <c r="H108" s="43">
        <f>-H107</f>
        <v>-2043753</v>
      </c>
      <c r="I108" s="31">
        <f t="shared" si="18"/>
        <v>73.32283345920028</v>
      </c>
      <c r="J108" s="32"/>
      <c r="K108" s="32">
        <f t="shared" si="19"/>
        <v>743582</v>
      </c>
      <c r="L108" s="33">
        <f t="shared" si="20"/>
        <v>0</v>
      </c>
      <c r="M108" s="7">
        <f t="shared" si="21"/>
        <v>743582</v>
      </c>
    </row>
    <row r="109" spans="1:13" ht="31.5">
      <c r="A109" s="40"/>
      <c r="B109" s="47" t="s">
        <v>129</v>
      </c>
      <c r="C109" s="29"/>
      <c r="D109" s="24" t="s">
        <v>130</v>
      </c>
      <c r="E109" s="48">
        <v>2787335</v>
      </c>
      <c r="F109" s="48"/>
      <c r="G109" s="48">
        <f>E109+F109</f>
        <v>2787335</v>
      </c>
      <c r="H109" s="32">
        <v>2043753</v>
      </c>
      <c r="I109" s="31">
        <f t="shared" si="18"/>
        <v>73.32283345920028</v>
      </c>
      <c r="J109" s="32">
        <f>I109-100</f>
        <v>-26.677166540799718</v>
      </c>
      <c r="K109" s="32">
        <f t="shared" si="19"/>
        <v>-743582</v>
      </c>
      <c r="L109" s="33">
        <f t="shared" si="20"/>
        <v>0</v>
      </c>
      <c r="M109" s="7">
        <f t="shared" si="21"/>
        <v>-743582</v>
      </c>
    </row>
    <row r="110" spans="1:13" ht="31.5">
      <c r="A110" s="40"/>
      <c r="B110" s="51" t="s">
        <v>133</v>
      </c>
      <c r="C110" s="29" t="s">
        <v>134</v>
      </c>
      <c r="D110" s="24"/>
      <c r="E110" s="42">
        <v>30629</v>
      </c>
      <c r="F110" s="42">
        <f>SUM(F112)</f>
        <v>0</v>
      </c>
      <c r="G110" s="42">
        <f>SUM(G112)</f>
        <v>30629</v>
      </c>
      <c r="H110" s="43">
        <f>SUM(H112)</f>
        <v>20783</v>
      </c>
      <c r="I110" s="31">
        <f t="shared" si="18"/>
        <v>67.85399458029971</v>
      </c>
      <c r="J110" s="32">
        <f>I110-100</f>
        <v>-32.14600541970029</v>
      </c>
      <c r="K110" s="32">
        <f t="shared" si="19"/>
        <v>-9846</v>
      </c>
      <c r="L110" s="33">
        <f t="shared" si="20"/>
        <v>0</v>
      </c>
      <c r="M110" s="7">
        <f t="shared" si="21"/>
        <v>-9846</v>
      </c>
    </row>
    <row r="111" spans="1:13" ht="15.75" hidden="1">
      <c r="A111" s="40"/>
      <c r="B111" s="51"/>
      <c r="C111" s="29"/>
      <c r="D111" s="24"/>
      <c r="E111" s="42">
        <v>-30629</v>
      </c>
      <c r="F111" s="42">
        <f>-F110</f>
        <v>0</v>
      </c>
      <c r="G111" s="42">
        <f>-G110</f>
        <v>-30629</v>
      </c>
      <c r="H111" s="43">
        <f>-H110</f>
        <v>-20783</v>
      </c>
      <c r="I111" s="31">
        <f t="shared" si="18"/>
        <v>67.85399458029971</v>
      </c>
      <c r="J111" s="32"/>
      <c r="K111" s="32">
        <f t="shared" si="19"/>
        <v>9846</v>
      </c>
      <c r="L111" s="33">
        <f t="shared" si="20"/>
        <v>0</v>
      </c>
      <c r="M111" s="7">
        <f t="shared" si="21"/>
        <v>9846</v>
      </c>
    </row>
    <row r="112" spans="1:13" ht="31.5">
      <c r="A112" s="40"/>
      <c r="B112" s="47" t="s">
        <v>129</v>
      </c>
      <c r="C112" s="29"/>
      <c r="D112" s="24" t="s">
        <v>130</v>
      </c>
      <c r="E112" s="48">
        <v>30629</v>
      </c>
      <c r="F112" s="48"/>
      <c r="G112" s="48">
        <f>E112+F112</f>
        <v>30629</v>
      </c>
      <c r="H112" s="32">
        <v>20783</v>
      </c>
      <c r="I112" s="31">
        <f t="shared" si="18"/>
        <v>67.85399458029971</v>
      </c>
      <c r="J112" s="32">
        <f>I112-100</f>
        <v>-32.14600541970029</v>
      </c>
      <c r="K112" s="32">
        <f t="shared" si="19"/>
        <v>-9846</v>
      </c>
      <c r="L112" s="33">
        <f t="shared" si="20"/>
        <v>0</v>
      </c>
      <c r="M112" s="7">
        <f t="shared" si="21"/>
        <v>-9846</v>
      </c>
    </row>
    <row r="113" spans="1:13" ht="15.75">
      <c r="A113" s="40"/>
      <c r="B113" s="51" t="s">
        <v>135</v>
      </c>
      <c r="C113" s="29" t="s">
        <v>136</v>
      </c>
      <c r="D113" s="24"/>
      <c r="E113" s="42">
        <v>50000</v>
      </c>
      <c r="F113" s="42">
        <f>SUM(F115)</f>
        <v>0</v>
      </c>
      <c r="G113" s="42">
        <f>SUM(G115)</f>
        <v>50000</v>
      </c>
      <c r="H113" s="43">
        <f>SUM(H115)</f>
        <v>115183.58</v>
      </c>
      <c r="I113" s="31">
        <f t="shared" si="18"/>
        <v>230.36715999999998</v>
      </c>
      <c r="J113" s="32">
        <f>I113-100</f>
        <v>130.36715999999998</v>
      </c>
      <c r="K113" s="32">
        <f t="shared" si="19"/>
        <v>65183.58</v>
      </c>
      <c r="L113" s="33">
        <f t="shared" si="20"/>
        <v>0</v>
      </c>
      <c r="M113" s="7">
        <f t="shared" si="21"/>
        <v>65183.58</v>
      </c>
    </row>
    <row r="114" spans="1:13" ht="15.75" hidden="1">
      <c r="A114" s="40"/>
      <c r="B114" s="51"/>
      <c r="C114" s="29"/>
      <c r="D114" s="24"/>
      <c r="E114" s="42">
        <v>-50000</v>
      </c>
      <c r="F114" s="42">
        <f>-F113</f>
        <v>0</v>
      </c>
      <c r="G114" s="42">
        <f>-G113</f>
        <v>-50000</v>
      </c>
      <c r="H114" s="43">
        <f>-H113</f>
        <v>-115183.58</v>
      </c>
      <c r="I114" s="31">
        <f t="shared" si="18"/>
        <v>230.36715999999998</v>
      </c>
      <c r="J114" s="32"/>
      <c r="K114" s="32">
        <f t="shared" si="19"/>
        <v>-65183.58</v>
      </c>
      <c r="L114" s="33">
        <f t="shared" si="20"/>
        <v>0</v>
      </c>
      <c r="M114" s="7">
        <f t="shared" si="21"/>
        <v>-65183.58</v>
      </c>
    </row>
    <row r="115" spans="1:15" ht="15.75">
      <c r="A115" s="40"/>
      <c r="B115" s="47" t="s">
        <v>137</v>
      </c>
      <c r="C115" s="29"/>
      <c r="D115" s="24" t="s">
        <v>138</v>
      </c>
      <c r="E115" s="48">
        <v>50000</v>
      </c>
      <c r="F115" s="48"/>
      <c r="G115" s="48">
        <f>E115+F115</f>
        <v>50000</v>
      </c>
      <c r="H115" s="32">
        <v>115183.58</v>
      </c>
      <c r="I115" s="31">
        <f t="shared" si="18"/>
        <v>230.36715999999998</v>
      </c>
      <c r="J115" s="32">
        <f>I115-100</f>
        <v>130.36715999999998</v>
      </c>
      <c r="K115" s="32">
        <f t="shared" si="19"/>
        <v>65183.58</v>
      </c>
      <c r="L115" s="33">
        <f t="shared" si="20"/>
        <v>0</v>
      </c>
      <c r="M115" s="7">
        <f t="shared" si="21"/>
        <v>65183.58</v>
      </c>
      <c r="O115" s="93"/>
    </row>
    <row r="116" spans="1:15" ht="15.75">
      <c r="A116" s="27" t="s">
        <v>139</v>
      </c>
      <c r="B116" s="52" t="s">
        <v>140</v>
      </c>
      <c r="C116" s="29"/>
      <c r="D116" s="24"/>
      <c r="E116" s="30">
        <v>292041</v>
      </c>
      <c r="F116" s="30">
        <f>F118+F122+F126+F129+F132</f>
        <v>0</v>
      </c>
      <c r="G116" s="30">
        <f>E116+F116</f>
        <v>292041</v>
      </c>
      <c r="H116" s="31">
        <f>H118+H122+H126+H129+H132</f>
        <v>168049.38</v>
      </c>
      <c r="I116" s="31">
        <f t="shared" si="18"/>
        <v>57.543077855506596</v>
      </c>
      <c r="J116" s="32">
        <f>I116-100</f>
        <v>-42.456922144493404</v>
      </c>
      <c r="K116" s="32">
        <f t="shared" si="19"/>
        <v>-123991.62</v>
      </c>
      <c r="L116" s="33">
        <f t="shared" si="20"/>
        <v>0</v>
      </c>
      <c r="M116" s="7">
        <f t="shared" si="21"/>
        <v>-123991.62</v>
      </c>
      <c r="O116" s="93">
        <f>G118+G122+G126+G129+G132</f>
        <v>292041</v>
      </c>
    </row>
    <row r="117" spans="1:13" ht="15.75" hidden="1">
      <c r="A117" s="34"/>
      <c r="B117" s="52"/>
      <c r="C117" s="29"/>
      <c r="D117" s="24"/>
      <c r="E117" s="30">
        <v>-292041</v>
      </c>
      <c r="F117" s="30">
        <f>-F116</f>
        <v>0</v>
      </c>
      <c r="G117" s="30">
        <f>-G116</f>
        <v>-292041</v>
      </c>
      <c r="H117" s="31">
        <f>-H116</f>
        <v>-168049.38</v>
      </c>
      <c r="I117" s="31">
        <f t="shared" si="18"/>
        <v>57.543077855506596</v>
      </c>
      <c r="J117" s="32"/>
      <c r="K117" s="32">
        <f t="shared" si="19"/>
        <v>123991.62</v>
      </c>
      <c r="L117" s="33">
        <f t="shared" si="20"/>
        <v>0</v>
      </c>
      <c r="M117" s="7">
        <f t="shared" si="21"/>
        <v>123991.62</v>
      </c>
    </row>
    <row r="118" spans="1:14" ht="15.75">
      <c r="A118" s="40"/>
      <c r="B118" s="51" t="s">
        <v>141</v>
      </c>
      <c r="C118" s="29" t="s">
        <v>142</v>
      </c>
      <c r="D118" s="24"/>
      <c r="E118" s="42">
        <v>500</v>
      </c>
      <c r="F118" s="42">
        <f>SUM(F120:F121)</f>
        <v>0</v>
      </c>
      <c r="G118" s="42">
        <f>SUM(G120:G121)</f>
        <v>500</v>
      </c>
      <c r="H118" s="43">
        <f>SUM(H120:H121)</f>
        <v>11289.6</v>
      </c>
      <c r="I118" s="31">
        <f t="shared" si="18"/>
        <v>2257.92</v>
      </c>
      <c r="J118" s="32">
        <f>I118-100</f>
        <v>2157.92</v>
      </c>
      <c r="K118" s="32">
        <f t="shared" si="19"/>
        <v>10789.6</v>
      </c>
      <c r="L118" s="33">
        <f t="shared" si="20"/>
        <v>0</v>
      </c>
      <c r="M118" s="7">
        <f t="shared" si="21"/>
        <v>10789.6</v>
      </c>
      <c r="N118" s="1">
        <v>10289.6</v>
      </c>
    </row>
    <row r="119" spans="1:13" ht="15.75" hidden="1">
      <c r="A119" s="40"/>
      <c r="B119" s="51"/>
      <c r="C119" s="29"/>
      <c r="D119" s="24"/>
      <c r="E119" s="42">
        <v>-500</v>
      </c>
      <c r="F119" s="42">
        <f>-F118</f>
        <v>0</v>
      </c>
      <c r="G119" s="42">
        <f>-G118</f>
        <v>-500</v>
      </c>
      <c r="H119" s="43">
        <f>-H118</f>
        <v>-11289.6</v>
      </c>
      <c r="I119" s="31">
        <f t="shared" si="18"/>
        <v>2257.92</v>
      </c>
      <c r="J119" s="32"/>
      <c r="K119" s="32">
        <f t="shared" si="19"/>
        <v>-10789.6</v>
      </c>
      <c r="L119" s="33">
        <f t="shared" si="20"/>
        <v>0</v>
      </c>
      <c r="M119" s="7">
        <f t="shared" si="21"/>
        <v>-10789.6</v>
      </c>
    </row>
    <row r="120" spans="1:13" ht="110.25">
      <c r="A120" s="40"/>
      <c r="B120" s="47" t="s">
        <v>46</v>
      </c>
      <c r="C120" s="29"/>
      <c r="D120" s="24" t="s">
        <v>47</v>
      </c>
      <c r="E120" s="48">
        <v>500</v>
      </c>
      <c r="F120" s="48"/>
      <c r="G120" s="48">
        <f>E120+F120</f>
        <v>500</v>
      </c>
      <c r="H120" s="32">
        <v>0</v>
      </c>
      <c r="I120" s="31">
        <f t="shared" si="18"/>
        <v>0</v>
      </c>
      <c r="J120" s="32">
        <f>I120-100</f>
        <v>-100</v>
      </c>
      <c r="K120" s="32">
        <f t="shared" si="19"/>
        <v>-500</v>
      </c>
      <c r="L120" s="33">
        <f t="shared" si="20"/>
        <v>0</v>
      </c>
      <c r="M120" s="7">
        <f t="shared" si="21"/>
        <v>-500</v>
      </c>
    </row>
    <row r="121" spans="1:13" ht="15.75" hidden="1">
      <c r="A121" s="40"/>
      <c r="B121" s="47" t="s">
        <v>66</v>
      </c>
      <c r="C121" s="29"/>
      <c r="D121" s="24" t="s">
        <v>67</v>
      </c>
      <c r="E121" s="48">
        <v>0</v>
      </c>
      <c r="F121" s="48"/>
      <c r="G121" s="48">
        <f>E121+F121</f>
        <v>0</v>
      </c>
      <c r="H121" s="32">
        <v>11289.6</v>
      </c>
      <c r="I121" s="31" t="e">
        <f t="shared" si="18"/>
        <v>#DIV/0!</v>
      </c>
      <c r="J121" s="32" t="e">
        <f>I121-100</f>
        <v>#DIV/0!</v>
      </c>
      <c r="K121" s="32">
        <f t="shared" si="19"/>
        <v>11289.6</v>
      </c>
      <c r="L121" s="33">
        <f t="shared" si="20"/>
        <v>0</v>
      </c>
      <c r="M121" s="7">
        <f t="shared" si="21"/>
        <v>11289.6</v>
      </c>
    </row>
    <row r="122" spans="1:13" ht="15.75">
      <c r="A122" s="40"/>
      <c r="B122" s="51" t="s">
        <v>143</v>
      </c>
      <c r="C122" s="29" t="s">
        <v>144</v>
      </c>
      <c r="D122" s="24"/>
      <c r="E122" s="42">
        <v>176700</v>
      </c>
      <c r="F122" s="42">
        <f>SUM(F124:F125)</f>
        <v>0</v>
      </c>
      <c r="G122" s="42">
        <f>SUM(G124:G125)</f>
        <v>176700</v>
      </c>
      <c r="H122" s="43">
        <f>SUM(H124:H125)</f>
        <v>83653.05</v>
      </c>
      <c r="I122" s="31">
        <f t="shared" si="18"/>
        <v>47.34185059422751</v>
      </c>
      <c r="J122" s="32">
        <f>I122-100</f>
        <v>-52.65814940577249</v>
      </c>
      <c r="K122" s="32">
        <f t="shared" si="19"/>
        <v>-93046.95</v>
      </c>
      <c r="L122" s="33">
        <f t="shared" si="20"/>
        <v>0</v>
      </c>
      <c r="M122" s="7">
        <f t="shared" si="21"/>
        <v>-93046.95</v>
      </c>
    </row>
    <row r="123" spans="1:13" ht="15.75" hidden="1">
      <c r="A123" s="40"/>
      <c r="B123" s="53"/>
      <c r="C123" s="54"/>
      <c r="D123" s="55"/>
      <c r="E123" s="56">
        <v>-176700</v>
      </c>
      <c r="F123" s="56">
        <f>-F122</f>
        <v>0</v>
      </c>
      <c r="G123" s="56">
        <f>-G122</f>
        <v>-176700</v>
      </c>
      <c r="H123" s="57">
        <f>-H122</f>
        <v>-83653.05</v>
      </c>
      <c r="I123" s="31">
        <f t="shared" si="18"/>
        <v>47.34185059422751</v>
      </c>
      <c r="J123" s="58"/>
      <c r="K123" s="32">
        <f t="shared" si="19"/>
        <v>93046.95</v>
      </c>
      <c r="L123" s="33">
        <f t="shared" si="20"/>
        <v>0</v>
      </c>
      <c r="M123" s="7">
        <f t="shared" si="21"/>
        <v>93046.95</v>
      </c>
    </row>
    <row r="124" spans="1:13" ht="15.75">
      <c r="A124" s="40"/>
      <c r="B124" s="90" t="s">
        <v>50</v>
      </c>
      <c r="C124" s="54"/>
      <c r="D124" s="55" t="s">
        <v>51</v>
      </c>
      <c r="E124" s="91">
        <v>176700</v>
      </c>
      <c r="F124" s="91"/>
      <c r="G124" s="91">
        <f>E124+F124</f>
        <v>176700</v>
      </c>
      <c r="H124" s="58">
        <v>83607.8</v>
      </c>
      <c r="I124" s="94">
        <f t="shared" si="18"/>
        <v>47.316242218449354</v>
      </c>
      <c r="J124" s="58">
        <f>I124-100</f>
        <v>-52.683757781550646</v>
      </c>
      <c r="K124" s="58">
        <f t="shared" si="19"/>
        <v>-93092.2</v>
      </c>
      <c r="L124" s="33">
        <f t="shared" si="20"/>
        <v>0</v>
      </c>
      <c r="M124" s="7">
        <f t="shared" si="21"/>
        <v>-93092.2</v>
      </c>
    </row>
    <row r="125" spans="1:14" s="8" customFormat="1" ht="31.5" hidden="1">
      <c r="A125" s="69"/>
      <c r="B125" s="47" t="s">
        <v>108</v>
      </c>
      <c r="C125" s="29"/>
      <c r="D125" s="24" t="s">
        <v>85</v>
      </c>
      <c r="E125" s="48">
        <v>0</v>
      </c>
      <c r="F125" s="48"/>
      <c r="G125" s="48">
        <v>0</v>
      </c>
      <c r="H125" s="67">
        <v>45.25</v>
      </c>
      <c r="I125" s="68" t="e">
        <f t="shared" si="18"/>
        <v>#DIV/0!</v>
      </c>
      <c r="J125" s="67" t="e">
        <f>I125-100</f>
        <v>#DIV/0!</v>
      </c>
      <c r="K125" s="67">
        <f t="shared" si="19"/>
        <v>45.25</v>
      </c>
      <c r="L125" s="95">
        <f t="shared" si="20"/>
        <v>0</v>
      </c>
      <c r="M125" s="96">
        <f t="shared" si="21"/>
        <v>45.25</v>
      </c>
      <c r="N125" s="8">
        <v>45.25</v>
      </c>
    </row>
    <row r="126" spans="1:13" s="8" customFormat="1" ht="15.75">
      <c r="A126" s="40"/>
      <c r="B126" s="85" t="s">
        <v>145</v>
      </c>
      <c r="C126" s="80" t="s">
        <v>146</v>
      </c>
      <c r="D126" s="81"/>
      <c r="E126" s="86">
        <v>6000</v>
      </c>
      <c r="F126" s="86">
        <f>SUM(F128)</f>
        <v>0</v>
      </c>
      <c r="G126" s="86">
        <f>SUM(G128)</f>
        <v>6000</v>
      </c>
      <c r="H126" s="87">
        <f>SUM(H128)</f>
        <v>3683.6</v>
      </c>
      <c r="I126" s="83">
        <f t="shared" si="18"/>
        <v>61.39333333333333</v>
      </c>
      <c r="J126" s="84">
        <f>I126-100</f>
        <v>-38.60666666666667</v>
      </c>
      <c r="K126" s="84">
        <f t="shared" si="19"/>
        <v>-2316.4</v>
      </c>
      <c r="L126" s="33">
        <f t="shared" si="20"/>
        <v>0</v>
      </c>
      <c r="M126" s="7">
        <f t="shared" si="21"/>
        <v>-2316.4</v>
      </c>
    </row>
    <row r="127" spans="1:13" s="8" customFormat="1" ht="15.75" hidden="1">
      <c r="A127" s="40"/>
      <c r="B127" s="97"/>
      <c r="C127" s="98"/>
      <c r="D127" s="99"/>
      <c r="E127" s="100">
        <v>-6000</v>
      </c>
      <c r="F127" s="100">
        <f>-F126</f>
        <v>0</v>
      </c>
      <c r="G127" s="100">
        <f>-G126</f>
        <v>-6000</v>
      </c>
      <c r="H127" s="101">
        <f>-H126</f>
        <v>-3683.6</v>
      </c>
      <c r="I127" s="31">
        <f t="shared" si="18"/>
        <v>61.39333333333333</v>
      </c>
      <c r="J127" s="102"/>
      <c r="K127" s="32">
        <f t="shared" si="19"/>
        <v>2316.4</v>
      </c>
      <c r="L127" s="33">
        <f t="shared" si="20"/>
        <v>0</v>
      </c>
      <c r="M127" s="7">
        <f t="shared" si="21"/>
        <v>2316.4</v>
      </c>
    </row>
    <row r="128" spans="1:13" s="8" customFormat="1" ht="110.25">
      <c r="A128" s="40"/>
      <c r="B128" s="90" t="s">
        <v>46</v>
      </c>
      <c r="C128" s="54"/>
      <c r="D128" s="55" t="s">
        <v>47</v>
      </c>
      <c r="E128" s="91">
        <v>6000</v>
      </c>
      <c r="F128" s="91"/>
      <c r="G128" s="91">
        <f>E128+F128</f>
        <v>6000</v>
      </c>
      <c r="H128" s="58">
        <v>3683.6</v>
      </c>
      <c r="I128" s="31">
        <f t="shared" si="18"/>
        <v>61.39333333333333</v>
      </c>
      <c r="J128" s="58">
        <f>I128-100</f>
        <v>-38.60666666666667</v>
      </c>
      <c r="K128" s="32">
        <f t="shared" si="19"/>
        <v>-2316.4</v>
      </c>
      <c r="L128" s="33">
        <f t="shared" si="20"/>
        <v>0</v>
      </c>
      <c r="M128" s="7">
        <f t="shared" si="21"/>
        <v>-2316.4</v>
      </c>
    </row>
    <row r="129" spans="1:13" s="103" customFormat="1" ht="15.75">
      <c r="A129" s="92"/>
      <c r="B129" s="51" t="s">
        <v>147</v>
      </c>
      <c r="C129" s="29" t="s">
        <v>148</v>
      </c>
      <c r="D129" s="24"/>
      <c r="E129" s="42">
        <v>85000</v>
      </c>
      <c r="F129" s="42">
        <f>SUM(F131)</f>
        <v>0</v>
      </c>
      <c r="G129" s="42">
        <f>SUM(G131)</f>
        <v>85000</v>
      </c>
      <c r="H129" s="43">
        <f>SUM(H131)</f>
        <v>45503.13</v>
      </c>
      <c r="I129" s="31">
        <f t="shared" si="18"/>
        <v>53.53309411764705</v>
      </c>
      <c r="J129" s="32">
        <f>I129-100</f>
        <v>-46.46690588235295</v>
      </c>
      <c r="K129" s="32">
        <f t="shared" si="19"/>
        <v>-39496.87</v>
      </c>
      <c r="L129" s="33">
        <f t="shared" si="20"/>
        <v>0</v>
      </c>
      <c r="M129" s="7">
        <f t="shared" si="21"/>
        <v>-39496.87</v>
      </c>
    </row>
    <row r="130" spans="1:13" s="8" customFormat="1" ht="15.75" hidden="1">
      <c r="A130" s="40"/>
      <c r="B130" s="51"/>
      <c r="C130" s="29"/>
      <c r="D130" s="24"/>
      <c r="E130" s="42">
        <v>-85000</v>
      </c>
      <c r="F130" s="42">
        <f>-F129</f>
        <v>0</v>
      </c>
      <c r="G130" s="42">
        <f>-G129</f>
        <v>-85000</v>
      </c>
      <c r="H130" s="43">
        <f>-H129</f>
        <v>-45503.13</v>
      </c>
      <c r="I130" s="31">
        <f t="shared" si="18"/>
        <v>53.53309411764705</v>
      </c>
      <c r="J130" s="32"/>
      <c r="K130" s="32">
        <f t="shared" si="19"/>
        <v>39496.87</v>
      </c>
      <c r="L130" s="33">
        <f t="shared" si="20"/>
        <v>0</v>
      </c>
      <c r="M130" s="7">
        <f t="shared" si="21"/>
        <v>39496.87</v>
      </c>
    </row>
    <row r="131" spans="1:13" ht="15.75">
      <c r="A131" s="40"/>
      <c r="B131" s="47" t="s">
        <v>50</v>
      </c>
      <c r="C131" s="29"/>
      <c r="D131" s="24" t="s">
        <v>51</v>
      </c>
      <c r="E131" s="48">
        <v>85000</v>
      </c>
      <c r="F131" s="48"/>
      <c r="G131" s="48">
        <f>E131+F131</f>
        <v>85000</v>
      </c>
      <c r="H131" s="32">
        <v>45503.13</v>
      </c>
      <c r="I131" s="31">
        <f>H131/G131*100</f>
        <v>53.53309411764705</v>
      </c>
      <c r="J131" s="32">
        <f>I131-100</f>
        <v>-46.46690588235295</v>
      </c>
      <c r="K131" s="32">
        <f t="shared" si="19"/>
        <v>-39496.87</v>
      </c>
      <c r="L131" s="33">
        <f t="shared" si="20"/>
        <v>0</v>
      </c>
      <c r="M131" s="7">
        <f t="shared" si="21"/>
        <v>-39496.87</v>
      </c>
    </row>
    <row r="132" spans="1:13" ht="15.75">
      <c r="A132" s="40"/>
      <c r="B132" s="51" t="s">
        <v>22</v>
      </c>
      <c r="C132" s="29" t="s">
        <v>149</v>
      </c>
      <c r="D132" s="24"/>
      <c r="E132" s="42">
        <v>23841</v>
      </c>
      <c r="F132" s="42">
        <f>SUM(F134:F136)</f>
        <v>0</v>
      </c>
      <c r="G132" s="42">
        <f>SUM(G134:G136)</f>
        <v>23841</v>
      </c>
      <c r="H132" s="43">
        <f>SUM(H134)</f>
        <v>23920</v>
      </c>
      <c r="I132" s="31">
        <f>H132/G132*100</f>
        <v>100.33136193951594</v>
      </c>
      <c r="J132" s="32">
        <f>I132-100</f>
        <v>0.3313619395159435</v>
      </c>
      <c r="K132" s="32">
        <f t="shared" si="19"/>
        <v>79</v>
      </c>
      <c r="L132" s="33">
        <f t="shared" si="20"/>
        <v>0</v>
      </c>
      <c r="M132" s="7">
        <f t="shared" si="21"/>
        <v>79</v>
      </c>
    </row>
    <row r="133" spans="1:13" ht="15.75" hidden="1">
      <c r="A133" s="40"/>
      <c r="B133" s="51"/>
      <c r="C133" s="29"/>
      <c r="D133" s="24"/>
      <c r="E133" s="42">
        <v>-23841</v>
      </c>
      <c r="F133" s="42">
        <f>-F132</f>
        <v>0</v>
      </c>
      <c r="G133" s="42">
        <f>-G132</f>
        <v>-23841</v>
      </c>
      <c r="H133" s="43">
        <f>-H132</f>
        <v>-23920</v>
      </c>
      <c r="I133" s="31">
        <f>H133/G133*100</f>
        <v>100.33136193951594</v>
      </c>
      <c r="J133" s="32"/>
      <c r="K133" s="32">
        <f t="shared" si="19"/>
        <v>-79</v>
      </c>
      <c r="L133" s="33">
        <f t="shared" si="20"/>
        <v>0</v>
      </c>
      <c r="M133" s="7">
        <f t="shared" si="21"/>
        <v>-79</v>
      </c>
    </row>
    <row r="134" spans="1:13" ht="47.25">
      <c r="A134" s="40"/>
      <c r="B134" s="47" t="s">
        <v>150</v>
      </c>
      <c r="C134" s="29"/>
      <c r="D134" s="24" t="s">
        <v>151</v>
      </c>
      <c r="E134" s="48">
        <v>8221</v>
      </c>
      <c r="F134" s="48"/>
      <c r="G134" s="48">
        <f>E134+F134</f>
        <v>8221</v>
      </c>
      <c r="H134" s="32">
        <v>23920</v>
      </c>
      <c r="I134" s="31">
        <f>H134/G134*100</f>
        <v>290.96217005230505</v>
      </c>
      <c r="J134" s="32">
        <f>I134-100</f>
        <v>190.96217005230505</v>
      </c>
      <c r="K134" s="32">
        <f t="shared" si="19"/>
        <v>15699</v>
      </c>
      <c r="L134" s="33">
        <f t="shared" si="20"/>
        <v>0</v>
      </c>
      <c r="M134" s="7">
        <f t="shared" si="21"/>
        <v>15699</v>
      </c>
    </row>
    <row r="135" spans="1:12" ht="110.25">
      <c r="A135" s="40"/>
      <c r="B135" s="90" t="s">
        <v>46</v>
      </c>
      <c r="C135" s="29"/>
      <c r="D135" s="24" t="s">
        <v>47</v>
      </c>
      <c r="E135" s="48">
        <v>15620</v>
      </c>
      <c r="F135" s="48"/>
      <c r="G135" s="48">
        <f>E135+F135</f>
        <v>15620</v>
      </c>
      <c r="H135" s="32"/>
      <c r="I135" s="31"/>
      <c r="J135" s="32"/>
      <c r="K135" s="32"/>
      <c r="L135" s="33"/>
    </row>
    <row r="136" spans="1:12" ht="15.75" hidden="1">
      <c r="A136" s="40"/>
      <c r="B136" s="47" t="s">
        <v>66</v>
      </c>
      <c r="C136" s="29"/>
      <c r="D136" s="24" t="s">
        <v>67</v>
      </c>
      <c r="E136" s="48">
        <v>0</v>
      </c>
      <c r="F136" s="48"/>
      <c r="G136" s="48">
        <f>E136+F136</f>
        <v>0</v>
      </c>
      <c r="H136" s="32"/>
      <c r="I136" s="31"/>
      <c r="J136" s="32"/>
      <c r="K136" s="32"/>
      <c r="L136" s="33"/>
    </row>
    <row r="137" spans="1:16" ht="15.75">
      <c r="A137" s="27" t="s">
        <v>152</v>
      </c>
      <c r="B137" s="52" t="s">
        <v>153</v>
      </c>
      <c r="C137" s="29"/>
      <c r="D137" s="24"/>
      <c r="E137" s="30">
        <f>E142+E147+E150+E154+E157+E160</f>
        <v>4451450</v>
      </c>
      <c r="F137" s="30">
        <f>F139+F142+F147+F150+F154+F157+F160</f>
        <v>0</v>
      </c>
      <c r="G137" s="30">
        <f>E137+F137</f>
        <v>4451450</v>
      </c>
      <c r="H137" s="31">
        <f>H142+H147+H150+H154+H157+H160</f>
        <v>3440493.31</v>
      </c>
      <c r="I137" s="31">
        <f>H137/G137*100</f>
        <v>77.2892722596008</v>
      </c>
      <c r="J137" s="32">
        <f>I137-100</f>
        <v>-22.710727740399193</v>
      </c>
      <c r="K137" s="32">
        <f>H137-G137</f>
        <v>-1010956.69</v>
      </c>
      <c r="L137" s="33">
        <f>G137-E137</f>
        <v>0</v>
      </c>
      <c r="M137" s="7">
        <f>H137-G137</f>
        <v>-1010956.69</v>
      </c>
      <c r="O137" s="93">
        <f>G139+G142+G147+G150+G154+G157+G160</f>
        <v>4451450</v>
      </c>
      <c r="P137" s="93">
        <f>O137-E137</f>
        <v>0</v>
      </c>
    </row>
    <row r="138" spans="1:13" ht="15.75" hidden="1">
      <c r="A138" s="34"/>
      <c r="B138" s="52"/>
      <c r="C138" s="29"/>
      <c r="D138" s="24"/>
      <c r="E138" s="30">
        <f>-E137</f>
        <v>-4451450</v>
      </c>
      <c r="F138" s="30">
        <f>-F137</f>
        <v>0</v>
      </c>
      <c r="G138" s="30">
        <f>-G137</f>
        <v>-4451450</v>
      </c>
      <c r="H138" s="31">
        <f>-H137</f>
        <v>-3440493.31</v>
      </c>
      <c r="I138" s="31">
        <f>H138/G138*100</f>
        <v>77.2892722596008</v>
      </c>
      <c r="J138" s="32"/>
      <c r="K138" s="32">
        <f>H138-G138</f>
        <v>1010956.69</v>
      </c>
      <c r="L138" s="33">
        <f>G138-E138</f>
        <v>0</v>
      </c>
      <c r="M138" s="7">
        <f>H138-G138</f>
        <v>1010956.69</v>
      </c>
    </row>
    <row r="139" spans="1:12" ht="15.75" hidden="1">
      <c r="A139" s="40"/>
      <c r="B139" s="104" t="s">
        <v>154</v>
      </c>
      <c r="C139" s="29" t="s">
        <v>155</v>
      </c>
      <c r="D139" s="24"/>
      <c r="E139" s="42">
        <v>0</v>
      </c>
      <c r="F139" s="42">
        <f>SUM(F141)</f>
        <v>0</v>
      </c>
      <c r="G139" s="42">
        <f>SUM(G141)</f>
        <v>0</v>
      </c>
      <c r="H139" s="43"/>
      <c r="I139" s="31"/>
      <c r="J139" s="32"/>
      <c r="K139" s="32"/>
      <c r="L139" s="33"/>
    </row>
    <row r="140" spans="1:12" ht="15.75" hidden="1">
      <c r="A140" s="40"/>
      <c r="B140" s="51"/>
      <c r="C140" s="29"/>
      <c r="D140" s="24"/>
      <c r="E140" s="42">
        <v>0</v>
      </c>
      <c r="F140" s="42">
        <f>-F139</f>
        <v>0</v>
      </c>
      <c r="G140" s="42">
        <f>-G139</f>
        <v>0</v>
      </c>
      <c r="H140" s="43"/>
      <c r="I140" s="31"/>
      <c r="J140" s="32"/>
      <c r="K140" s="32"/>
      <c r="L140" s="33"/>
    </row>
    <row r="141" spans="1:12" ht="15.75" hidden="1">
      <c r="A141" s="40"/>
      <c r="B141" s="47" t="s">
        <v>50</v>
      </c>
      <c r="C141" s="29"/>
      <c r="D141" s="24" t="s">
        <v>51</v>
      </c>
      <c r="E141" s="48">
        <v>0</v>
      </c>
      <c r="F141" s="48"/>
      <c r="G141" s="48">
        <f>E141+F141</f>
        <v>0</v>
      </c>
      <c r="H141" s="32"/>
      <c r="I141" s="31"/>
      <c r="J141" s="32"/>
      <c r="K141" s="32"/>
      <c r="L141" s="33"/>
    </row>
    <row r="142" spans="1:13" ht="78.75">
      <c r="A142" s="40"/>
      <c r="B142" s="51" t="s">
        <v>156</v>
      </c>
      <c r="C142" s="29" t="s">
        <v>157</v>
      </c>
      <c r="D142" s="24"/>
      <c r="E142" s="42">
        <v>3540600</v>
      </c>
      <c r="F142" s="42">
        <f>SUM(F144:F146)</f>
        <v>0</v>
      </c>
      <c r="G142" s="42">
        <f>SUM(G144:G146)</f>
        <v>3540600</v>
      </c>
      <c r="H142" s="43">
        <f>SUM(H144:H145)</f>
        <v>2803680.91</v>
      </c>
      <c r="I142" s="31">
        <f>H142/G142*100</f>
        <v>79.18660424786759</v>
      </c>
      <c r="J142" s="32">
        <f>I142-100</f>
        <v>-20.813395752132408</v>
      </c>
      <c r="K142" s="32">
        <f>H142-G142</f>
        <v>-736919.0899999999</v>
      </c>
      <c r="L142" s="33">
        <f>G142-E142</f>
        <v>0</v>
      </c>
      <c r="M142" s="7">
        <f>H142-G142</f>
        <v>-736919.0899999999</v>
      </c>
    </row>
    <row r="143" spans="1:13" ht="15.75" hidden="1">
      <c r="A143" s="40"/>
      <c r="B143" s="51"/>
      <c r="C143" s="29"/>
      <c r="D143" s="24"/>
      <c r="E143" s="42">
        <v>-3540600</v>
      </c>
      <c r="F143" s="42">
        <f>-F142</f>
        <v>0</v>
      </c>
      <c r="G143" s="42">
        <f>-G142</f>
        <v>-3540600</v>
      </c>
      <c r="H143" s="43">
        <f>-H142</f>
        <v>-2803680.91</v>
      </c>
      <c r="I143" s="31">
        <f>H143/G143*100</f>
        <v>79.18660424786759</v>
      </c>
      <c r="J143" s="32">
        <f>I143-100</f>
        <v>-20.813395752132408</v>
      </c>
      <c r="K143" s="32">
        <f>H143-G143</f>
        <v>736919.0899999999</v>
      </c>
      <c r="L143" s="33">
        <f>G143-E143</f>
        <v>0</v>
      </c>
      <c r="M143" s="7">
        <f>H143-G143</f>
        <v>736919.0899999999</v>
      </c>
    </row>
    <row r="144" spans="1:13" ht="47.25">
      <c r="A144" s="40"/>
      <c r="B144" s="47" t="s">
        <v>26</v>
      </c>
      <c r="C144" s="29"/>
      <c r="D144" s="24" t="s">
        <v>27</v>
      </c>
      <c r="E144" s="48">
        <v>3540600</v>
      </c>
      <c r="F144" s="48"/>
      <c r="G144" s="48">
        <f>E144+F144</f>
        <v>3540600</v>
      </c>
      <c r="H144" s="32">
        <v>2802308</v>
      </c>
      <c r="I144" s="31">
        <f>H144/G144*100</f>
        <v>79.14782805174264</v>
      </c>
      <c r="J144" s="32">
        <f>I144-100</f>
        <v>-20.852171948257364</v>
      </c>
      <c r="K144" s="32">
        <f>H144-G144</f>
        <v>-738292</v>
      </c>
      <c r="L144" s="33">
        <f>G144-E144</f>
        <v>0</v>
      </c>
      <c r="M144" s="7">
        <f>H144-G144</f>
        <v>-738292</v>
      </c>
    </row>
    <row r="145" spans="1:13" ht="63" hidden="1">
      <c r="A145" s="40"/>
      <c r="B145" s="47" t="s">
        <v>158</v>
      </c>
      <c r="C145" s="29"/>
      <c r="D145" s="24" t="s">
        <v>63</v>
      </c>
      <c r="E145" s="48">
        <v>0</v>
      </c>
      <c r="F145" s="48"/>
      <c r="G145" s="48">
        <f>E145+F145</f>
        <v>0</v>
      </c>
      <c r="H145" s="32">
        <v>1372.91</v>
      </c>
      <c r="I145" s="31" t="e">
        <f>H145/G145*100</f>
        <v>#DIV/0!</v>
      </c>
      <c r="J145" s="32" t="e">
        <f>I145-100</f>
        <v>#DIV/0!</v>
      </c>
      <c r="K145" s="32">
        <f>H145-G145</f>
        <v>1372.91</v>
      </c>
      <c r="L145" s="33">
        <f>G145-E145</f>
        <v>0</v>
      </c>
      <c r="M145" s="7">
        <f>H145-G145</f>
        <v>1372.91</v>
      </c>
    </row>
    <row r="146" spans="1:12" ht="64.5" hidden="1">
      <c r="A146" s="40"/>
      <c r="B146" s="105" t="s">
        <v>159</v>
      </c>
      <c r="C146" s="29"/>
      <c r="D146" s="24" t="s">
        <v>160</v>
      </c>
      <c r="E146" s="48">
        <v>0</v>
      </c>
      <c r="F146" s="48"/>
      <c r="G146" s="48">
        <f>E146+F146</f>
        <v>0</v>
      </c>
      <c r="H146" s="32">
        <v>4500</v>
      </c>
      <c r="I146" s="31"/>
      <c r="J146" s="32"/>
      <c r="K146" s="32"/>
      <c r="L146" s="33"/>
    </row>
    <row r="147" spans="1:13" ht="81" customHeight="1">
      <c r="A147" s="40"/>
      <c r="B147" s="51" t="s">
        <v>161</v>
      </c>
      <c r="C147" s="29" t="s">
        <v>162</v>
      </c>
      <c r="D147" s="24"/>
      <c r="E147" s="42">
        <v>33500</v>
      </c>
      <c r="F147" s="42">
        <f>SUM(F149)</f>
        <v>0</v>
      </c>
      <c r="G147" s="42">
        <f>SUM(G149)</f>
        <v>33500</v>
      </c>
      <c r="H147" s="43">
        <f>SUM(H149)</f>
        <v>25200</v>
      </c>
      <c r="I147" s="31">
        <f aca="true" t="shared" si="22" ref="I147:I193">H147/G147*100</f>
        <v>75.22388059701493</v>
      </c>
      <c r="J147" s="32">
        <f>I147-100</f>
        <v>-24.776119402985074</v>
      </c>
      <c r="K147" s="32">
        <f aca="true" t="shared" si="23" ref="K147:K193">H147-G147</f>
        <v>-8300</v>
      </c>
      <c r="L147" s="33">
        <f aca="true" t="shared" si="24" ref="L147:L193">G147-E147</f>
        <v>0</v>
      </c>
      <c r="M147" s="7">
        <f aca="true" t="shared" si="25" ref="M147:M193">H147-G147</f>
        <v>-8300</v>
      </c>
    </row>
    <row r="148" spans="1:13" ht="15.75" hidden="1">
      <c r="A148" s="40"/>
      <c r="B148" s="51"/>
      <c r="C148" s="29"/>
      <c r="D148" s="24"/>
      <c r="E148" s="42">
        <v>-33500</v>
      </c>
      <c r="F148" s="42">
        <f>-F147</f>
        <v>0</v>
      </c>
      <c r="G148" s="42">
        <f>-G147</f>
        <v>-33500</v>
      </c>
      <c r="H148" s="43">
        <f>-H147</f>
        <v>-25200</v>
      </c>
      <c r="I148" s="31">
        <f t="shared" si="22"/>
        <v>75.22388059701493</v>
      </c>
      <c r="J148" s="32"/>
      <c r="K148" s="32">
        <f t="shared" si="23"/>
        <v>8300</v>
      </c>
      <c r="L148" s="33">
        <f t="shared" si="24"/>
        <v>0</v>
      </c>
      <c r="M148" s="7">
        <f t="shared" si="25"/>
        <v>8300</v>
      </c>
    </row>
    <row r="149" spans="1:13" ht="47.25">
      <c r="A149" s="40"/>
      <c r="B149" s="47" t="s">
        <v>26</v>
      </c>
      <c r="C149" s="29"/>
      <c r="D149" s="24" t="s">
        <v>27</v>
      </c>
      <c r="E149" s="48">
        <v>33500</v>
      </c>
      <c r="F149" s="48"/>
      <c r="G149" s="48">
        <f>E149+F149</f>
        <v>33500</v>
      </c>
      <c r="H149" s="32">
        <v>25200</v>
      </c>
      <c r="I149" s="31">
        <f t="shared" si="22"/>
        <v>75.22388059701493</v>
      </c>
      <c r="J149" s="32">
        <f>I149-100</f>
        <v>-24.776119402985074</v>
      </c>
      <c r="K149" s="32">
        <f t="shared" si="23"/>
        <v>-8300</v>
      </c>
      <c r="L149" s="33">
        <f t="shared" si="24"/>
        <v>0</v>
      </c>
      <c r="M149" s="7">
        <f t="shared" si="25"/>
        <v>-8300</v>
      </c>
    </row>
    <row r="150" spans="1:13" ht="47.25">
      <c r="A150" s="40"/>
      <c r="B150" s="51" t="s">
        <v>163</v>
      </c>
      <c r="C150" s="29" t="s">
        <v>164</v>
      </c>
      <c r="D150" s="24"/>
      <c r="E150" s="42">
        <v>520000</v>
      </c>
      <c r="F150" s="42">
        <f>SUM(F152:F153)</f>
        <v>0</v>
      </c>
      <c r="G150" s="42">
        <f>SUM(G152:G153)</f>
        <v>520000</v>
      </c>
      <c r="H150" s="43">
        <f>SUM(H152:H153)</f>
        <v>412960</v>
      </c>
      <c r="I150" s="31">
        <f t="shared" si="22"/>
        <v>79.41538461538461</v>
      </c>
      <c r="J150" s="32">
        <f>I150-100</f>
        <v>-20.58461538461539</v>
      </c>
      <c r="K150" s="32">
        <f t="shared" si="23"/>
        <v>-107040</v>
      </c>
      <c r="L150" s="33">
        <f t="shared" si="24"/>
        <v>0</v>
      </c>
      <c r="M150" s="7">
        <f t="shared" si="25"/>
        <v>-107040</v>
      </c>
    </row>
    <row r="151" spans="1:13" ht="15.75" hidden="1">
      <c r="A151" s="40"/>
      <c r="B151" s="51"/>
      <c r="C151" s="29"/>
      <c r="D151" s="24"/>
      <c r="E151" s="42">
        <v>-520000</v>
      </c>
      <c r="F151" s="42">
        <f>-F150</f>
        <v>0</v>
      </c>
      <c r="G151" s="42">
        <f>-G150</f>
        <v>-520000</v>
      </c>
      <c r="H151" s="43">
        <f>-H150</f>
        <v>-412960</v>
      </c>
      <c r="I151" s="31">
        <f t="shared" si="22"/>
        <v>79.41538461538461</v>
      </c>
      <c r="J151" s="32"/>
      <c r="K151" s="32">
        <f t="shared" si="23"/>
        <v>107040</v>
      </c>
      <c r="L151" s="33">
        <f t="shared" si="24"/>
        <v>0</v>
      </c>
      <c r="M151" s="7">
        <f t="shared" si="25"/>
        <v>107040</v>
      </c>
    </row>
    <row r="152" spans="1:13" ht="47.25">
      <c r="A152" s="40"/>
      <c r="B152" s="47" t="s">
        <v>26</v>
      </c>
      <c r="C152" s="29"/>
      <c r="D152" s="24" t="s">
        <v>27</v>
      </c>
      <c r="E152" s="48">
        <v>278700</v>
      </c>
      <c r="F152" s="48"/>
      <c r="G152" s="48">
        <f>E152+F152</f>
        <v>278700</v>
      </c>
      <c r="H152" s="32">
        <v>191080</v>
      </c>
      <c r="I152" s="31">
        <f t="shared" si="22"/>
        <v>68.56117689271618</v>
      </c>
      <c r="J152" s="32">
        <f>I152-100</f>
        <v>-31.438823107283824</v>
      </c>
      <c r="K152" s="32">
        <f t="shared" si="23"/>
        <v>-87620</v>
      </c>
      <c r="L152" s="33">
        <f t="shared" si="24"/>
        <v>0</v>
      </c>
      <c r="M152" s="7">
        <f t="shared" si="25"/>
        <v>-87620</v>
      </c>
    </row>
    <row r="153" spans="1:13" ht="47.25">
      <c r="A153" s="40"/>
      <c r="B153" s="47" t="s">
        <v>165</v>
      </c>
      <c r="C153" s="29"/>
      <c r="D153" s="24" t="s">
        <v>151</v>
      </c>
      <c r="E153" s="48">
        <v>241300</v>
      </c>
      <c r="F153" s="48"/>
      <c r="G153" s="48">
        <f>E153+F153</f>
        <v>241300</v>
      </c>
      <c r="H153" s="32">
        <v>221880</v>
      </c>
      <c r="I153" s="31">
        <f t="shared" si="22"/>
        <v>91.95192706174886</v>
      </c>
      <c r="J153" s="32">
        <f>I153-100</f>
        <v>-8.048072938251138</v>
      </c>
      <c r="K153" s="32">
        <f t="shared" si="23"/>
        <v>-19420</v>
      </c>
      <c r="L153" s="33">
        <f t="shared" si="24"/>
        <v>0</v>
      </c>
      <c r="M153" s="7">
        <f t="shared" si="25"/>
        <v>-19420</v>
      </c>
    </row>
    <row r="154" spans="1:13" ht="15.75">
      <c r="A154" s="40"/>
      <c r="B154" s="51" t="s">
        <v>166</v>
      </c>
      <c r="C154" s="29" t="s">
        <v>167</v>
      </c>
      <c r="D154" s="24"/>
      <c r="E154" s="42">
        <f>SUM(E156)</f>
        <v>271150</v>
      </c>
      <c r="F154" s="42">
        <f>SUM(F156)</f>
        <v>0</v>
      </c>
      <c r="G154" s="42">
        <f>SUM(G156)</f>
        <v>271150</v>
      </c>
      <c r="H154" s="43">
        <f>SUM(H156)</f>
        <v>189300</v>
      </c>
      <c r="I154" s="31">
        <f t="shared" si="22"/>
        <v>69.81375622349253</v>
      </c>
      <c r="J154" s="32">
        <f>I154-100</f>
        <v>-30.186243776507467</v>
      </c>
      <c r="K154" s="32">
        <f t="shared" si="23"/>
        <v>-81850</v>
      </c>
      <c r="L154" s="33">
        <f t="shared" si="24"/>
        <v>0</v>
      </c>
      <c r="M154" s="7">
        <f t="shared" si="25"/>
        <v>-81850</v>
      </c>
    </row>
    <row r="155" spans="1:13" ht="15.75" hidden="1">
      <c r="A155" s="40"/>
      <c r="B155" s="51"/>
      <c r="C155" s="29"/>
      <c r="D155" s="24"/>
      <c r="E155" s="42">
        <f>-E154</f>
        <v>-271150</v>
      </c>
      <c r="F155" s="42">
        <f>-F154</f>
        <v>0</v>
      </c>
      <c r="G155" s="42">
        <f>-G154</f>
        <v>-271150</v>
      </c>
      <c r="H155" s="43">
        <f>-H154</f>
        <v>-189300</v>
      </c>
      <c r="I155" s="31">
        <f t="shared" si="22"/>
        <v>69.81375622349253</v>
      </c>
      <c r="J155" s="32"/>
      <c r="K155" s="32">
        <f t="shared" si="23"/>
        <v>81850</v>
      </c>
      <c r="L155" s="33">
        <f t="shared" si="24"/>
        <v>0</v>
      </c>
      <c r="M155" s="7">
        <f t="shared" si="25"/>
        <v>81850</v>
      </c>
    </row>
    <row r="156" spans="1:13" ht="47.25">
      <c r="A156" s="40"/>
      <c r="B156" s="47" t="s">
        <v>168</v>
      </c>
      <c r="C156" s="29"/>
      <c r="D156" s="24" t="s">
        <v>151</v>
      </c>
      <c r="E156" s="48">
        <v>271150</v>
      </c>
      <c r="F156" s="48"/>
      <c r="G156" s="48">
        <f>E156+F156</f>
        <v>271150</v>
      </c>
      <c r="H156" s="32">
        <v>189300</v>
      </c>
      <c r="I156" s="31">
        <f t="shared" si="22"/>
        <v>69.81375622349253</v>
      </c>
      <c r="J156" s="32">
        <f>I156-100</f>
        <v>-30.186243776507467</v>
      </c>
      <c r="K156" s="32">
        <f t="shared" si="23"/>
        <v>-81850</v>
      </c>
      <c r="L156" s="33">
        <f t="shared" si="24"/>
        <v>0</v>
      </c>
      <c r="M156" s="7">
        <f t="shared" si="25"/>
        <v>-81850</v>
      </c>
    </row>
    <row r="157" spans="1:13" ht="34.5" customHeight="1">
      <c r="A157" s="40"/>
      <c r="B157" s="51" t="s">
        <v>169</v>
      </c>
      <c r="C157" s="29" t="s">
        <v>170</v>
      </c>
      <c r="D157" s="24"/>
      <c r="E157" s="42">
        <v>14000</v>
      </c>
      <c r="F157" s="42">
        <f>SUM(F159)</f>
        <v>0</v>
      </c>
      <c r="G157" s="42">
        <f>SUM(G159)</f>
        <v>14000</v>
      </c>
      <c r="H157" s="43">
        <f>SUM(H159)</f>
        <v>9352.4</v>
      </c>
      <c r="I157" s="31">
        <f t="shared" si="22"/>
        <v>66.80285714285714</v>
      </c>
      <c r="J157" s="32">
        <f>I157-100</f>
        <v>-33.197142857142865</v>
      </c>
      <c r="K157" s="32">
        <f t="shared" si="23"/>
        <v>-4647.6</v>
      </c>
      <c r="L157" s="33">
        <f t="shared" si="24"/>
        <v>0</v>
      </c>
      <c r="M157" s="7">
        <f t="shared" si="25"/>
        <v>-4647.6</v>
      </c>
    </row>
    <row r="158" spans="1:13" ht="15.75" hidden="1">
      <c r="A158" s="40"/>
      <c r="B158" s="51"/>
      <c r="C158" s="29"/>
      <c r="D158" s="24"/>
      <c r="E158" s="42">
        <v>-14000</v>
      </c>
      <c r="F158" s="42">
        <f>-F157</f>
        <v>0</v>
      </c>
      <c r="G158" s="42">
        <f>-G157</f>
        <v>-14000</v>
      </c>
      <c r="H158" s="43">
        <f>-H157</f>
        <v>-9352.4</v>
      </c>
      <c r="I158" s="31">
        <f t="shared" si="22"/>
        <v>66.80285714285714</v>
      </c>
      <c r="J158" s="32"/>
      <c r="K158" s="32">
        <f t="shared" si="23"/>
        <v>4647.6</v>
      </c>
      <c r="L158" s="33">
        <f t="shared" si="24"/>
        <v>0</v>
      </c>
      <c r="M158" s="7">
        <f t="shared" si="25"/>
        <v>4647.6</v>
      </c>
    </row>
    <row r="159" spans="1:13" ht="15.75">
      <c r="A159" s="40"/>
      <c r="B159" s="47" t="s">
        <v>50</v>
      </c>
      <c r="C159" s="29"/>
      <c r="D159" s="24" t="s">
        <v>51</v>
      </c>
      <c r="E159" s="48">
        <v>14000</v>
      </c>
      <c r="F159" s="48"/>
      <c r="G159" s="48">
        <f>E159+F159</f>
        <v>14000</v>
      </c>
      <c r="H159" s="32">
        <v>9352.4</v>
      </c>
      <c r="I159" s="31">
        <f t="shared" si="22"/>
        <v>66.80285714285714</v>
      </c>
      <c r="J159" s="32">
        <f aca="true" t="shared" si="26" ref="J159:J169">I159-100</f>
        <v>-33.197142857142865</v>
      </c>
      <c r="K159" s="32">
        <f t="shared" si="23"/>
        <v>-4647.6</v>
      </c>
      <c r="L159" s="33">
        <f t="shared" si="24"/>
        <v>0</v>
      </c>
      <c r="M159" s="7">
        <f t="shared" si="25"/>
        <v>-4647.6</v>
      </c>
    </row>
    <row r="160" spans="1:13" ht="15.75">
      <c r="A160" s="40"/>
      <c r="B160" s="51" t="s">
        <v>22</v>
      </c>
      <c r="C160" s="29" t="s">
        <v>171</v>
      </c>
      <c r="D160" s="24"/>
      <c r="E160" s="42">
        <v>72200</v>
      </c>
      <c r="F160" s="43"/>
      <c r="G160" s="42">
        <f>E160+F160</f>
        <v>72200</v>
      </c>
      <c r="H160" s="43">
        <f>SUM(H163)</f>
        <v>0</v>
      </c>
      <c r="I160" s="31">
        <f t="shared" si="22"/>
        <v>0</v>
      </c>
      <c r="J160" s="32">
        <f t="shared" si="26"/>
        <v>-100</v>
      </c>
      <c r="K160" s="32">
        <f t="shared" si="23"/>
        <v>-72200</v>
      </c>
      <c r="L160" s="33">
        <f t="shared" si="24"/>
        <v>0</v>
      </c>
      <c r="M160" s="7">
        <f t="shared" si="25"/>
        <v>-72200</v>
      </c>
    </row>
    <row r="161" spans="1:13" ht="15.75" hidden="1">
      <c r="A161" s="40"/>
      <c r="B161" s="51"/>
      <c r="C161" s="29"/>
      <c r="D161" s="24"/>
      <c r="E161" s="42">
        <v>-72200</v>
      </c>
      <c r="F161" s="43">
        <f>-F160</f>
        <v>0</v>
      </c>
      <c r="G161" s="42">
        <f>-G160</f>
        <v>-72200</v>
      </c>
      <c r="H161" s="43">
        <f>-H160</f>
        <v>0</v>
      </c>
      <c r="I161" s="31">
        <f t="shared" si="22"/>
        <v>0</v>
      </c>
      <c r="J161" s="32">
        <f t="shared" si="26"/>
        <v>-100</v>
      </c>
      <c r="K161" s="32">
        <f t="shared" si="23"/>
        <v>72200</v>
      </c>
      <c r="L161" s="33">
        <f t="shared" si="24"/>
        <v>0</v>
      </c>
      <c r="M161" s="7">
        <f t="shared" si="25"/>
        <v>72200</v>
      </c>
    </row>
    <row r="162" spans="1:13" ht="47.25">
      <c r="A162" s="40"/>
      <c r="B162" s="47" t="s">
        <v>168</v>
      </c>
      <c r="C162" s="29"/>
      <c r="D162" s="24" t="s">
        <v>151</v>
      </c>
      <c r="E162" s="48">
        <v>72200</v>
      </c>
      <c r="F162" s="43"/>
      <c r="G162" s="42">
        <f>E162+F162</f>
        <v>72200</v>
      </c>
      <c r="H162" s="43">
        <v>111200</v>
      </c>
      <c r="I162" s="31">
        <f t="shared" si="22"/>
        <v>154.01662049861494</v>
      </c>
      <c r="J162" s="32">
        <f t="shared" si="26"/>
        <v>54.01662049861494</v>
      </c>
      <c r="K162" s="32">
        <f t="shared" si="23"/>
        <v>39000</v>
      </c>
      <c r="L162" s="33">
        <f t="shared" si="24"/>
        <v>0</v>
      </c>
      <c r="M162" s="7">
        <f t="shared" si="25"/>
        <v>39000</v>
      </c>
    </row>
    <row r="163" spans="1:15" ht="47.25">
      <c r="A163" s="27">
        <v>853</v>
      </c>
      <c r="B163" s="52" t="s">
        <v>172</v>
      </c>
      <c r="C163" s="29"/>
      <c r="D163" s="24"/>
      <c r="E163" s="31">
        <f>E165</f>
        <v>136223</v>
      </c>
      <c r="F163" s="31">
        <f>F165</f>
        <v>0</v>
      </c>
      <c r="G163" s="31">
        <f>E163+F163</f>
        <v>136223</v>
      </c>
      <c r="H163" s="31">
        <f>H165</f>
        <v>0</v>
      </c>
      <c r="I163" s="31">
        <f t="shared" si="22"/>
        <v>0</v>
      </c>
      <c r="J163" s="32">
        <f t="shared" si="26"/>
        <v>-100</v>
      </c>
      <c r="K163" s="32">
        <f t="shared" si="23"/>
        <v>-136223</v>
      </c>
      <c r="L163" s="33">
        <f t="shared" si="24"/>
        <v>0</v>
      </c>
      <c r="M163" s="7">
        <f t="shared" si="25"/>
        <v>-136223</v>
      </c>
      <c r="O163" s="106">
        <f>G165</f>
        <v>136223</v>
      </c>
    </row>
    <row r="164" spans="1:13" ht="15.75" hidden="1">
      <c r="A164" s="40"/>
      <c r="B164" s="47"/>
      <c r="C164" s="29"/>
      <c r="D164" s="24"/>
      <c r="E164" s="32">
        <f>-E163</f>
        <v>-136223</v>
      </c>
      <c r="F164" s="32">
        <f>-F163</f>
        <v>0</v>
      </c>
      <c r="G164" s="32">
        <f>-G163</f>
        <v>-136223</v>
      </c>
      <c r="H164" s="32"/>
      <c r="I164" s="31">
        <f t="shared" si="22"/>
        <v>0</v>
      </c>
      <c r="J164" s="32">
        <f t="shared" si="26"/>
        <v>-100</v>
      </c>
      <c r="K164" s="32">
        <f t="shared" si="23"/>
        <v>136223</v>
      </c>
      <c r="L164" s="33">
        <f t="shared" si="24"/>
        <v>0</v>
      </c>
      <c r="M164" s="7">
        <f t="shared" si="25"/>
        <v>136223</v>
      </c>
    </row>
    <row r="165" spans="1:13" ht="15.75">
      <c r="A165" s="40"/>
      <c r="B165" s="51" t="s">
        <v>22</v>
      </c>
      <c r="C165" s="29" t="s">
        <v>173</v>
      </c>
      <c r="D165" s="24"/>
      <c r="E165" s="43">
        <f>SUM(E167:E168)</f>
        <v>136223</v>
      </c>
      <c r="F165" s="43">
        <f>SUM(F167:F168)</f>
        <v>0</v>
      </c>
      <c r="G165" s="43">
        <f>E165+F165</f>
        <v>136223</v>
      </c>
      <c r="H165" s="43">
        <f>SUM(H167:H168)</f>
        <v>0</v>
      </c>
      <c r="I165" s="31">
        <f t="shared" si="22"/>
        <v>0</v>
      </c>
      <c r="J165" s="32">
        <f t="shared" si="26"/>
        <v>-100</v>
      </c>
      <c r="K165" s="32">
        <f t="shared" si="23"/>
        <v>-136223</v>
      </c>
      <c r="L165" s="33">
        <f t="shared" si="24"/>
        <v>0</v>
      </c>
      <c r="M165" s="7">
        <f t="shared" si="25"/>
        <v>-136223</v>
      </c>
    </row>
    <row r="166" spans="1:13" ht="15.75" hidden="1">
      <c r="A166" s="40"/>
      <c r="B166" s="66"/>
      <c r="C166" s="29"/>
      <c r="D166" s="24"/>
      <c r="E166" s="32">
        <f>-E165</f>
        <v>-136223</v>
      </c>
      <c r="F166" s="32">
        <f>-F165</f>
        <v>0</v>
      </c>
      <c r="G166" s="32">
        <f>-G165</f>
        <v>-136223</v>
      </c>
      <c r="H166" s="32"/>
      <c r="I166" s="31">
        <f t="shared" si="22"/>
        <v>0</v>
      </c>
      <c r="J166" s="32">
        <f t="shared" si="26"/>
        <v>-100</v>
      </c>
      <c r="K166" s="32">
        <f t="shared" si="23"/>
        <v>136223</v>
      </c>
      <c r="L166" s="33">
        <f t="shared" si="24"/>
        <v>0</v>
      </c>
      <c r="M166" s="7">
        <f t="shared" si="25"/>
        <v>136223</v>
      </c>
    </row>
    <row r="167" spans="1:13" ht="47.25">
      <c r="A167" s="40"/>
      <c r="B167" s="107" t="s">
        <v>174</v>
      </c>
      <c r="C167" s="29"/>
      <c r="D167" s="24" t="s">
        <v>175</v>
      </c>
      <c r="E167" s="32">
        <v>129373.8</v>
      </c>
      <c r="F167" s="32"/>
      <c r="G167" s="32">
        <f>E167+F167</f>
        <v>129373.8</v>
      </c>
      <c r="H167" s="32">
        <v>0</v>
      </c>
      <c r="I167" s="31">
        <f t="shared" si="22"/>
        <v>0</v>
      </c>
      <c r="J167" s="32">
        <f t="shared" si="26"/>
        <v>-100</v>
      </c>
      <c r="K167" s="32">
        <f t="shared" si="23"/>
        <v>-129373.8</v>
      </c>
      <c r="L167" s="33">
        <f t="shared" si="24"/>
        <v>0</v>
      </c>
      <c r="M167" s="7">
        <f t="shared" si="25"/>
        <v>-129373.8</v>
      </c>
    </row>
    <row r="168" spans="1:13" ht="47.25">
      <c r="A168" s="40"/>
      <c r="B168" s="107" t="s">
        <v>174</v>
      </c>
      <c r="C168" s="29"/>
      <c r="D168" s="24" t="s">
        <v>176</v>
      </c>
      <c r="E168" s="32">
        <v>6849.2</v>
      </c>
      <c r="F168" s="32"/>
      <c r="G168" s="32">
        <f>E168+F168</f>
        <v>6849.2</v>
      </c>
      <c r="H168" s="32">
        <v>0</v>
      </c>
      <c r="I168" s="31">
        <f t="shared" si="22"/>
        <v>0</v>
      </c>
      <c r="J168" s="32">
        <f t="shared" si="26"/>
        <v>-100</v>
      </c>
      <c r="K168" s="32">
        <f t="shared" si="23"/>
        <v>-6849.2</v>
      </c>
      <c r="L168" s="33">
        <f t="shared" si="24"/>
        <v>0</v>
      </c>
      <c r="M168" s="7">
        <f t="shared" si="25"/>
        <v>-6849.2</v>
      </c>
    </row>
    <row r="169" spans="1:15" ht="31.5">
      <c r="A169" s="27" t="s">
        <v>177</v>
      </c>
      <c r="B169" s="52" t="s">
        <v>178</v>
      </c>
      <c r="C169" s="29"/>
      <c r="D169" s="24"/>
      <c r="E169" s="30">
        <v>97815</v>
      </c>
      <c r="F169" s="30">
        <f>F171</f>
        <v>27390</v>
      </c>
      <c r="G169" s="30">
        <f>E169+F169</f>
        <v>125205</v>
      </c>
      <c r="H169" s="31">
        <f>H171</f>
        <v>60836</v>
      </c>
      <c r="I169" s="31">
        <f t="shared" si="22"/>
        <v>48.58911385328062</v>
      </c>
      <c r="J169" s="32">
        <f t="shared" si="26"/>
        <v>-51.41088614671938</v>
      </c>
      <c r="K169" s="32">
        <f t="shared" si="23"/>
        <v>-64369</v>
      </c>
      <c r="L169" s="33">
        <f t="shared" si="24"/>
        <v>27390</v>
      </c>
      <c r="M169" s="7">
        <f t="shared" si="25"/>
        <v>-64369</v>
      </c>
      <c r="O169" s="93">
        <f>G171</f>
        <v>125205</v>
      </c>
    </row>
    <row r="170" spans="1:13" ht="15.75" hidden="1">
      <c r="A170" s="34"/>
      <c r="B170" s="52"/>
      <c r="C170" s="29"/>
      <c r="D170" s="24"/>
      <c r="E170" s="30">
        <v>-97815</v>
      </c>
      <c r="F170" s="30">
        <f>-F169</f>
        <v>-27390</v>
      </c>
      <c r="G170" s="30">
        <f>-G169</f>
        <v>-125205</v>
      </c>
      <c r="H170" s="31">
        <f>-H169</f>
        <v>-60836</v>
      </c>
      <c r="I170" s="31">
        <f t="shared" si="22"/>
        <v>48.58911385328062</v>
      </c>
      <c r="J170" s="32"/>
      <c r="K170" s="32">
        <f t="shared" si="23"/>
        <v>64369</v>
      </c>
      <c r="L170" s="33">
        <f t="shared" si="24"/>
        <v>-27390</v>
      </c>
      <c r="M170" s="7">
        <f t="shared" si="25"/>
        <v>64369</v>
      </c>
    </row>
    <row r="171" spans="1:13" ht="15.75">
      <c r="A171" s="40"/>
      <c r="B171" s="51" t="s">
        <v>179</v>
      </c>
      <c r="C171" s="29" t="s">
        <v>180</v>
      </c>
      <c r="D171" s="24"/>
      <c r="E171" s="42">
        <v>97815</v>
      </c>
      <c r="F171" s="42">
        <f>SUM(F173)</f>
        <v>27390</v>
      </c>
      <c r="G171" s="42">
        <f>SUM(G173)</f>
        <v>125205</v>
      </c>
      <c r="H171" s="43">
        <f>SUM(H173)</f>
        <v>60836</v>
      </c>
      <c r="I171" s="31">
        <f t="shared" si="22"/>
        <v>48.58911385328062</v>
      </c>
      <c r="J171" s="32">
        <f>I171-100</f>
        <v>-51.41088614671938</v>
      </c>
      <c r="K171" s="32">
        <f t="shared" si="23"/>
        <v>-64369</v>
      </c>
      <c r="L171" s="33">
        <f t="shared" si="24"/>
        <v>27390</v>
      </c>
      <c r="M171" s="7">
        <f t="shared" si="25"/>
        <v>-64369</v>
      </c>
    </row>
    <row r="172" spans="1:13" ht="15.75" hidden="1">
      <c r="A172" s="40"/>
      <c r="B172" s="51"/>
      <c r="C172" s="29"/>
      <c r="D172" s="24"/>
      <c r="E172" s="42">
        <v>-97815</v>
      </c>
      <c r="F172" s="42">
        <f>-F171</f>
        <v>-27390</v>
      </c>
      <c r="G172" s="42">
        <f>-G171</f>
        <v>-125205</v>
      </c>
      <c r="H172" s="43">
        <f>-H171</f>
        <v>-60836</v>
      </c>
      <c r="I172" s="31">
        <f t="shared" si="22"/>
        <v>48.58911385328062</v>
      </c>
      <c r="J172" s="32"/>
      <c r="K172" s="32">
        <f t="shared" si="23"/>
        <v>64369</v>
      </c>
      <c r="L172" s="33">
        <f t="shared" si="24"/>
        <v>-27390</v>
      </c>
      <c r="M172" s="7">
        <f t="shared" si="25"/>
        <v>64369</v>
      </c>
    </row>
    <row r="173" spans="1:13" ht="47.25">
      <c r="A173" s="40"/>
      <c r="B173" s="47" t="s">
        <v>165</v>
      </c>
      <c r="C173" s="29"/>
      <c r="D173" s="24" t="s">
        <v>151</v>
      </c>
      <c r="E173" s="48">
        <v>97815</v>
      </c>
      <c r="F173" s="48">
        <v>27390</v>
      </c>
      <c r="G173" s="48">
        <f>E173+F173</f>
        <v>125205</v>
      </c>
      <c r="H173" s="32">
        <v>60836</v>
      </c>
      <c r="I173" s="31">
        <f t="shared" si="22"/>
        <v>48.58911385328062</v>
      </c>
      <c r="J173" s="32">
        <f>I173-100</f>
        <v>-51.41088614671938</v>
      </c>
      <c r="K173" s="32">
        <f t="shared" si="23"/>
        <v>-64369</v>
      </c>
      <c r="L173" s="33">
        <f t="shared" si="24"/>
        <v>27390</v>
      </c>
      <c r="M173" s="7">
        <f t="shared" si="25"/>
        <v>-64369</v>
      </c>
    </row>
    <row r="174" spans="1:15" ht="36.75" customHeight="1">
      <c r="A174" s="27" t="s">
        <v>181</v>
      </c>
      <c r="B174" s="52" t="s">
        <v>182</v>
      </c>
      <c r="C174" s="29"/>
      <c r="D174" s="24"/>
      <c r="E174" s="30">
        <v>1635200</v>
      </c>
      <c r="F174" s="30">
        <f>F176+F180+F183</f>
        <v>0</v>
      </c>
      <c r="G174" s="30">
        <f>E174+F174</f>
        <v>1635200</v>
      </c>
      <c r="H174" s="31">
        <f>H176+H180+H183</f>
        <v>773998.51</v>
      </c>
      <c r="I174" s="31">
        <f t="shared" si="22"/>
        <v>47.33356837084149</v>
      </c>
      <c r="J174" s="32">
        <f>I174-100</f>
        <v>-52.66643162915851</v>
      </c>
      <c r="K174" s="32">
        <f t="shared" si="23"/>
        <v>-861201.49</v>
      </c>
      <c r="L174" s="33">
        <f t="shared" si="24"/>
        <v>0</v>
      </c>
      <c r="M174" s="7">
        <f t="shared" si="25"/>
        <v>-861201.49</v>
      </c>
      <c r="O174" s="93">
        <f>G176+G180+G183</f>
        <v>1635200</v>
      </c>
    </row>
    <row r="175" spans="1:13" ht="15.75" hidden="1">
      <c r="A175" s="34"/>
      <c r="B175" s="52"/>
      <c r="C175" s="29"/>
      <c r="D175" s="24"/>
      <c r="E175" s="30">
        <v>-1635200</v>
      </c>
      <c r="F175" s="30">
        <f>-F174</f>
        <v>0</v>
      </c>
      <c r="G175" s="30">
        <f>-G174</f>
        <v>-1635200</v>
      </c>
      <c r="H175" s="31">
        <f>-H174</f>
        <v>-773998.51</v>
      </c>
      <c r="I175" s="31">
        <f t="shared" si="22"/>
        <v>47.33356837084149</v>
      </c>
      <c r="J175" s="32"/>
      <c r="K175" s="32">
        <f t="shared" si="23"/>
        <v>861201.49</v>
      </c>
      <c r="L175" s="33">
        <f t="shared" si="24"/>
        <v>0</v>
      </c>
      <c r="M175" s="7">
        <f t="shared" si="25"/>
        <v>861201.49</v>
      </c>
    </row>
    <row r="176" spans="1:13" ht="16.5" customHeight="1">
      <c r="A176" s="40"/>
      <c r="B176" s="51" t="s">
        <v>183</v>
      </c>
      <c r="C176" s="29" t="s">
        <v>184</v>
      </c>
      <c r="D176" s="24"/>
      <c r="E176" s="42">
        <v>1580000</v>
      </c>
      <c r="F176" s="42">
        <f>SUM(F178:F179)</f>
        <v>0</v>
      </c>
      <c r="G176" s="42">
        <f>SUM(G178:G179)</f>
        <v>1580000</v>
      </c>
      <c r="H176" s="43">
        <f>SUM(H178:H179)</f>
        <v>733960.5</v>
      </c>
      <c r="I176" s="31">
        <f t="shared" si="22"/>
        <v>46.45319620253164</v>
      </c>
      <c r="J176" s="32">
        <f>I176-100</f>
        <v>-53.54680379746836</v>
      </c>
      <c r="K176" s="32">
        <f t="shared" si="23"/>
        <v>-846039.5</v>
      </c>
      <c r="L176" s="33">
        <f t="shared" si="24"/>
        <v>0</v>
      </c>
      <c r="M176" s="7">
        <f t="shared" si="25"/>
        <v>-846039.5</v>
      </c>
    </row>
    <row r="177" spans="1:13" ht="12.75" customHeight="1" hidden="1">
      <c r="A177" s="40"/>
      <c r="B177" s="51"/>
      <c r="C177" s="29"/>
      <c r="D177" s="24"/>
      <c r="E177" s="42">
        <v>-1580000</v>
      </c>
      <c r="F177" s="42">
        <f>-F176</f>
        <v>0</v>
      </c>
      <c r="G177" s="42">
        <f>-G176</f>
        <v>-1580000</v>
      </c>
      <c r="H177" s="43">
        <f>-H176</f>
        <v>-733960.5</v>
      </c>
      <c r="I177" s="31">
        <f t="shared" si="22"/>
        <v>46.45319620253164</v>
      </c>
      <c r="J177" s="32"/>
      <c r="K177" s="32">
        <f t="shared" si="23"/>
        <v>846039.5</v>
      </c>
      <c r="L177" s="33">
        <f t="shared" si="24"/>
        <v>0</v>
      </c>
      <c r="M177" s="7">
        <f t="shared" si="25"/>
        <v>846039.5</v>
      </c>
    </row>
    <row r="178" spans="1:13" ht="15.75">
      <c r="A178" s="40"/>
      <c r="B178" s="47" t="s">
        <v>50</v>
      </c>
      <c r="C178" s="29"/>
      <c r="D178" s="24" t="s">
        <v>51</v>
      </c>
      <c r="E178" s="48">
        <v>1580000</v>
      </c>
      <c r="F178" s="48"/>
      <c r="G178" s="48">
        <f>E178+F178</f>
        <v>1580000</v>
      </c>
      <c r="H178" s="32">
        <v>731619.95</v>
      </c>
      <c r="I178" s="31">
        <f t="shared" si="22"/>
        <v>46.305060126582276</v>
      </c>
      <c r="J178" s="32">
        <f>I178-100</f>
        <v>-53.694939873417724</v>
      </c>
      <c r="K178" s="32">
        <f t="shared" si="23"/>
        <v>-848380.05</v>
      </c>
      <c r="L178" s="33">
        <f t="shared" si="24"/>
        <v>0</v>
      </c>
      <c r="M178" s="7">
        <f t="shared" si="25"/>
        <v>-848380.05</v>
      </c>
    </row>
    <row r="179" spans="1:14" ht="32.25" hidden="1" thickBot="1">
      <c r="A179" s="40"/>
      <c r="B179" s="60" t="s">
        <v>108</v>
      </c>
      <c r="C179" s="29"/>
      <c r="D179" s="24" t="s">
        <v>85</v>
      </c>
      <c r="E179" s="48">
        <v>0</v>
      </c>
      <c r="F179" s="48"/>
      <c r="G179" s="48">
        <f>E179+F179</f>
        <v>0</v>
      </c>
      <c r="H179" s="32">
        <v>2340.55</v>
      </c>
      <c r="I179" s="31" t="e">
        <f t="shared" si="22"/>
        <v>#DIV/0!</v>
      </c>
      <c r="J179" s="32" t="e">
        <f>I179-100</f>
        <v>#DIV/0!</v>
      </c>
      <c r="K179" s="32">
        <f t="shared" si="23"/>
        <v>2340.55</v>
      </c>
      <c r="L179" s="33">
        <f t="shared" si="24"/>
        <v>0</v>
      </c>
      <c r="M179" s="7">
        <f t="shared" si="25"/>
        <v>2340.55</v>
      </c>
      <c r="N179" s="1">
        <v>340.55</v>
      </c>
    </row>
    <row r="180" spans="1:13" ht="47.25">
      <c r="A180" s="40"/>
      <c r="B180" s="51" t="s">
        <v>185</v>
      </c>
      <c r="C180" s="29" t="s">
        <v>186</v>
      </c>
      <c r="D180" s="24"/>
      <c r="E180" s="42">
        <v>200</v>
      </c>
      <c r="F180" s="42">
        <f>SUM(F182:F182)</f>
        <v>0</v>
      </c>
      <c r="G180" s="42">
        <f>SUM(G182)</f>
        <v>200</v>
      </c>
      <c r="H180" s="43">
        <f>SUM(H182)</f>
        <v>174.93</v>
      </c>
      <c r="I180" s="31">
        <f t="shared" si="22"/>
        <v>87.465</v>
      </c>
      <c r="J180" s="32">
        <f>I180-100</f>
        <v>-12.534999999999997</v>
      </c>
      <c r="K180" s="32">
        <f t="shared" si="23"/>
        <v>-25.069999999999993</v>
      </c>
      <c r="L180" s="33">
        <f t="shared" si="24"/>
        <v>0</v>
      </c>
      <c r="M180" s="7">
        <f t="shared" si="25"/>
        <v>-25.069999999999993</v>
      </c>
    </row>
    <row r="181" spans="1:13" ht="15.75" hidden="1">
      <c r="A181" s="40"/>
      <c r="B181" s="51"/>
      <c r="C181" s="29"/>
      <c r="D181" s="24"/>
      <c r="E181" s="42">
        <v>-200</v>
      </c>
      <c r="F181" s="42">
        <f>-F180</f>
        <v>0</v>
      </c>
      <c r="G181" s="42">
        <f>-G180</f>
        <v>-200</v>
      </c>
      <c r="H181" s="43">
        <f>-H180</f>
        <v>-174.93</v>
      </c>
      <c r="I181" s="31">
        <f t="shared" si="22"/>
        <v>87.465</v>
      </c>
      <c r="J181" s="32"/>
      <c r="K181" s="32">
        <f t="shared" si="23"/>
        <v>25.069999999999993</v>
      </c>
      <c r="L181" s="33">
        <f t="shared" si="24"/>
        <v>0</v>
      </c>
      <c r="M181" s="7">
        <f t="shared" si="25"/>
        <v>25.069999999999993</v>
      </c>
    </row>
    <row r="182" spans="1:13" ht="15.75">
      <c r="A182" s="40"/>
      <c r="B182" s="47" t="s">
        <v>187</v>
      </c>
      <c r="C182" s="29"/>
      <c r="D182" s="24" t="s">
        <v>188</v>
      </c>
      <c r="E182" s="48">
        <v>200</v>
      </c>
      <c r="F182" s="48"/>
      <c r="G182" s="48">
        <f>E182+F182</f>
        <v>200</v>
      </c>
      <c r="H182" s="32">
        <v>174.93</v>
      </c>
      <c r="I182" s="31">
        <f t="shared" si="22"/>
        <v>87.465</v>
      </c>
      <c r="J182" s="32">
        <f>I182-100</f>
        <v>-12.534999999999997</v>
      </c>
      <c r="K182" s="32">
        <f t="shared" si="23"/>
        <v>-25.069999999999993</v>
      </c>
      <c r="L182" s="33">
        <f t="shared" si="24"/>
        <v>0</v>
      </c>
      <c r="M182" s="7">
        <f t="shared" si="25"/>
        <v>-25.069999999999993</v>
      </c>
    </row>
    <row r="183" spans="1:13" ht="15.75">
      <c r="A183" s="40"/>
      <c r="B183" s="51" t="s">
        <v>22</v>
      </c>
      <c r="C183" s="29" t="s">
        <v>189</v>
      </c>
      <c r="D183" s="24"/>
      <c r="E183" s="42">
        <v>55000</v>
      </c>
      <c r="F183" s="42">
        <f>SUM(F185:F186)</f>
        <v>0</v>
      </c>
      <c r="G183" s="42">
        <f>SUM(G185:G186)</f>
        <v>55000</v>
      </c>
      <c r="H183" s="43">
        <f>SUM(H185:H186)</f>
        <v>39863.079999999994</v>
      </c>
      <c r="I183" s="31">
        <f t="shared" si="22"/>
        <v>72.47832727272726</v>
      </c>
      <c r="J183" s="32">
        <f>I183-100</f>
        <v>-27.521672727272744</v>
      </c>
      <c r="K183" s="32">
        <f t="shared" si="23"/>
        <v>-15136.920000000006</v>
      </c>
      <c r="L183" s="33">
        <f t="shared" si="24"/>
        <v>0</v>
      </c>
      <c r="M183" s="7">
        <f t="shared" si="25"/>
        <v>-15136.920000000006</v>
      </c>
    </row>
    <row r="184" spans="1:13" ht="15.75" hidden="1">
      <c r="A184" s="40"/>
      <c r="B184" s="51"/>
      <c r="C184" s="29"/>
      <c r="D184" s="24"/>
      <c r="E184" s="42">
        <v>-55000</v>
      </c>
      <c r="F184" s="42">
        <f>-F183</f>
        <v>0</v>
      </c>
      <c r="G184" s="42">
        <f>-G183</f>
        <v>-55000</v>
      </c>
      <c r="H184" s="43">
        <f>-H183</f>
        <v>-39863.079999999994</v>
      </c>
      <c r="I184" s="31">
        <f t="shared" si="22"/>
        <v>72.47832727272726</v>
      </c>
      <c r="J184" s="32"/>
      <c r="K184" s="32">
        <f t="shared" si="23"/>
        <v>15136.920000000006</v>
      </c>
      <c r="L184" s="33">
        <f t="shared" si="24"/>
        <v>0</v>
      </c>
      <c r="M184" s="7">
        <f t="shared" si="25"/>
        <v>15136.920000000006</v>
      </c>
    </row>
    <row r="185" spans="1:13" ht="15.75">
      <c r="A185" s="40"/>
      <c r="B185" s="47" t="s">
        <v>190</v>
      </c>
      <c r="C185" s="29"/>
      <c r="D185" s="24" t="s">
        <v>191</v>
      </c>
      <c r="E185" s="48">
        <v>8000</v>
      </c>
      <c r="F185" s="48"/>
      <c r="G185" s="48">
        <f>E185+F185</f>
        <v>8000</v>
      </c>
      <c r="H185" s="32">
        <v>6124.13</v>
      </c>
      <c r="I185" s="31">
        <f t="shared" si="22"/>
        <v>76.551625</v>
      </c>
      <c r="J185" s="32">
        <f aca="true" t="shared" si="27" ref="J185:J193">I185-100</f>
        <v>-23.448375</v>
      </c>
      <c r="K185" s="32">
        <f t="shared" si="23"/>
        <v>-1875.87</v>
      </c>
      <c r="L185" s="33">
        <f t="shared" si="24"/>
        <v>0</v>
      </c>
      <c r="M185" s="7">
        <f t="shared" si="25"/>
        <v>-1875.87</v>
      </c>
    </row>
    <row r="186" spans="1:13" ht="15.75">
      <c r="A186" s="40"/>
      <c r="B186" s="47" t="s">
        <v>50</v>
      </c>
      <c r="C186" s="29"/>
      <c r="D186" s="24" t="s">
        <v>51</v>
      </c>
      <c r="E186" s="48">
        <v>47000</v>
      </c>
      <c r="F186" s="48"/>
      <c r="G186" s="48">
        <f>E186+F186</f>
        <v>47000</v>
      </c>
      <c r="H186" s="32">
        <v>33738.95</v>
      </c>
      <c r="I186" s="31">
        <f t="shared" si="22"/>
        <v>71.785</v>
      </c>
      <c r="J186" s="32">
        <f t="shared" si="27"/>
        <v>-28.215000000000003</v>
      </c>
      <c r="K186" s="32">
        <f t="shared" si="23"/>
        <v>-13261.050000000003</v>
      </c>
      <c r="L186" s="33">
        <f t="shared" si="24"/>
        <v>0</v>
      </c>
      <c r="M186" s="7">
        <f t="shared" si="25"/>
        <v>-13261.050000000003</v>
      </c>
    </row>
    <row r="187" spans="1:15" ht="31.5" hidden="1">
      <c r="A187" s="27">
        <v>926</v>
      </c>
      <c r="B187" s="52" t="s">
        <v>192</v>
      </c>
      <c r="C187" s="29"/>
      <c r="D187" s="24"/>
      <c r="E187" s="30">
        <f>E189</f>
        <v>0</v>
      </c>
      <c r="F187" s="30">
        <f>F189</f>
        <v>0</v>
      </c>
      <c r="G187" s="30">
        <f>G189</f>
        <v>0</v>
      </c>
      <c r="H187" s="31">
        <f>H189</f>
        <v>333000</v>
      </c>
      <c r="I187" s="31" t="e">
        <f t="shared" si="22"/>
        <v>#DIV/0!</v>
      </c>
      <c r="J187" s="32" t="e">
        <f t="shared" si="27"/>
        <v>#DIV/0!</v>
      </c>
      <c r="K187" s="32">
        <f t="shared" si="23"/>
        <v>333000</v>
      </c>
      <c r="L187" s="33">
        <f t="shared" si="24"/>
        <v>0</v>
      </c>
      <c r="M187" s="7">
        <f t="shared" si="25"/>
        <v>333000</v>
      </c>
      <c r="O187" s="93">
        <f>G189</f>
        <v>0</v>
      </c>
    </row>
    <row r="188" spans="1:13" ht="15.75" hidden="1">
      <c r="A188" s="34"/>
      <c r="B188" s="52"/>
      <c r="C188" s="29"/>
      <c r="D188" s="24"/>
      <c r="E188" s="30">
        <f>-E187</f>
        <v>0</v>
      </c>
      <c r="F188" s="30">
        <f>-F187</f>
        <v>0</v>
      </c>
      <c r="G188" s="30">
        <f>-G187</f>
        <v>0</v>
      </c>
      <c r="H188" s="31"/>
      <c r="I188" s="31" t="e">
        <f t="shared" si="22"/>
        <v>#DIV/0!</v>
      </c>
      <c r="J188" s="32" t="e">
        <f t="shared" si="27"/>
        <v>#DIV/0!</v>
      </c>
      <c r="K188" s="32">
        <f t="shared" si="23"/>
        <v>0</v>
      </c>
      <c r="L188" s="33">
        <f t="shared" si="24"/>
        <v>0</v>
      </c>
      <c r="M188" s="7">
        <f t="shared" si="25"/>
        <v>0</v>
      </c>
    </row>
    <row r="189" spans="1:13" ht="15.75" hidden="1">
      <c r="A189" s="40"/>
      <c r="B189" s="108" t="s">
        <v>193</v>
      </c>
      <c r="C189" s="29" t="s">
        <v>194</v>
      </c>
      <c r="D189" s="24"/>
      <c r="E189" s="48">
        <f>E191+E192</f>
        <v>0</v>
      </c>
      <c r="F189" s="48">
        <f>SUM(F191:F192)</f>
        <v>0</v>
      </c>
      <c r="G189" s="48">
        <f>SUM(G191:G192)</f>
        <v>0</v>
      </c>
      <c r="H189" s="32">
        <f>SUM(H191:H192)</f>
        <v>333000</v>
      </c>
      <c r="I189" s="31" t="e">
        <f t="shared" si="22"/>
        <v>#DIV/0!</v>
      </c>
      <c r="J189" s="32" t="e">
        <f t="shared" si="27"/>
        <v>#DIV/0!</v>
      </c>
      <c r="K189" s="32">
        <f t="shared" si="23"/>
        <v>333000</v>
      </c>
      <c r="L189" s="33">
        <f t="shared" si="24"/>
        <v>0</v>
      </c>
      <c r="M189" s="7">
        <f t="shared" si="25"/>
        <v>333000</v>
      </c>
    </row>
    <row r="190" spans="1:13" ht="15.75" hidden="1">
      <c r="A190" s="40"/>
      <c r="B190" s="108"/>
      <c r="C190" s="29"/>
      <c r="D190" s="24"/>
      <c r="E190" s="48">
        <f>-E189</f>
        <v>0</v>
      </c>
      <c r="F190" s="48">
        <f>-F189</f>
        <v>0</v>
      </c>
      <c r="G190" s="48">
        <f>-G189</f>
        <v>0</v>
      </c>
      <c r="H190" s="32">
        <f>H189</f>
        <v>333000</v>
      </c>
      <c r="I190" s="31" t="e">
        <f t="shared" si="22"/>
        <v>#DIV/0!</v>
      </c>
      <c r="J190" s="32" t="e">
        <f t="shared" si="27"/>
        <v>#DIV/0!</v>
      </c>
      <c r="K190" s="32">
        <f t="shared" si="23"/>
        <v>333000</v>
      </c>
      <c r="L190" s="33">
        <f t="shared" si="24"/>
        <v>0</v>
      </c>
      <c r="M190" s="7">
        <f t="shared" si="25"/>
        <v>333000</v>
      </c>
    </row>
    <row r="191" spans="1:13" ht="94.5" hidden="1">
      <c r="A191" s="40"/>
      <c r="B191" s="47" t="s">
        <v>37</v>
      </c>
      <c r="C191" s="29"/>
      <c r="D191" s="24" t="s">
        <v>38</v>
      </c>
      <c r="E191" s="48"/>
      <c r="F191" s="48"/>
      <c r="G191" s="48">
        <f>E191+F191</f>
        <v>0</v>
      </c>
      <c r="H191" s="32">
        <v>0</v>
      </c>
      <c r="I191" s="31" t="e">
        <f t="shared" si="22"/>
        <v>#DIV/0!</v>
      </c>
      <c r="J191" s="32" t="e">
        <f t="shared" si="27"/>
        <v>#DIV/0!</v>
      </c>
      <c r="K191" s="32">
        <f t="shared" si="23"/>
        <v>0</v>
      </c>
      <c r="L191" s="33">
        <f t="shared" si="24"/>
        <v>0</v>
      </c>
      <c r="M191" s="7">
        <f t="shared" si="25"/>
        <v>0</v>
      </c>
    </row>
    <row r="192" spans="1:13" ht="63" hidden="1">
      <c r="A192" s="40"/>
      <c r="B192" s="47" t="s">
        <v>195</v>
      </c>
      <c r="C192" s="29"/>
      <c r="D192" s="24" t="s">
        <v>196</v>
      </c>
      <c r="E192" s="48"/>
      <c r="F192" s="48"/>
      <c r="G192" s="48">
        <f>E192+F192</f>
        <v>0</v>
      </c>
      <c r="H192" s="32">
        <v>333000</v>
      </c>
      <c r="I192" s="31" t="e">
        <f t="shared" si="22"/>
        <v>#DIV/0!</v>
      </c>
      <c r="J192" s="32" t="e">
        <f t="shared" si="27"/>
        <v>#DIV/0!</v>
      </c>
      <c r="K192" s="32">
        <f t="shared" si="23"/>
        <v>333000</v>
      </c>
      <c r="L192" s="33">
        <f t="shared" si="24"/>
        <v>0</v>
      </c>
      <c r="M192" s="7">
        <f t="shared" si="25"/>
        <v>333000</v>
      </c>
    </row>
    <row r="193" spans="1:14" ht="24.75" customHeight="1">
      <c r="A193" s="125" t="s">
        <v>197</v>
      </c>
      <c r="B193" s="125"/>
      <c r="C193" s="125"/>
      <c r="D193" s="125"/>
      <c r="E193" s="109">
        <f>SUM(E13:E192)</f>
        <v>23796171</v>
      </c>
      <c r="F193" s="109">
        <f>SUM(F13:F192)</f>
        <v>28890</v>
      </c>
      <c r="G193" s="109">
        <f>SUM(G13:G192)</f>
        <v>23825061</v>
      </c>
      <c r="H193" s="109">
        <f>SUM(H13:H186)</f>
        <v>16544307.330000002</v>
      </c>
      <c r="I193" s="31">
        <f t="shared" si="22"/>
        <v>69.44077637408778</v>
      </c>
      <c r="J193" s="31">
        <f t="shared" si="27"/>
        <v>-30.559223625912225</v>
      </c>
      <c r="K193" s="32">
        <f t="shared" si="23"/>
        <v>-7280753.669999998</v>
      </c>
      <c r="L193" s="33">
        <f t="shared" si="24"/>
        <v>28890</v>
      </c>
      <c r="M193" s="7">
        <f t="shared" si="25"/>
        <v>-7280753.669999998</v>
      </c>
      <c r="N193" s="6"/>
    </row>
    <row r="194" spans="1:13" ht="24.75" customHeight="1">
      <c r="A194" s="110"/>
      <c r="B194" s="111"/>
      <c r="C194" s="112"/>
      <c r="D194" s="112"/>
      <c r="E194" s="113"/>
      <c r="F194" s="113"/>
      <c r="G194" s="113"/>
      <c r="H194" s="114"/>
      <c r="I194" s="68"/>
      <c r="J194" s="68"/>
      <c r="K194" s="68"/>
      <c r="M194" s="115"/>
    </row>
    <row r="195" spans="5:14" ht="15.75">
      <c r="E195" s="4"/>
      <c r="F195" s="4"/>
      <c r="K195" s="106"/>
      <c r="M195" s="116">
        <f>M179+M125+M118+M91+M89++M87+M79+M78+M40</f>
        <v>19294.969999999998</v>
      </c>
      <c r="N195" s="6">
        <f>SUM(N13:N192)</f>
        <v>50962.969999999994</v>
      </c>
    </row>
    <row r="196" spans="5:11" ht="15.75">
      <c r="E196" s="5">
        <v>23796171</v>
      </c>
      <c r="F196" s="5">
        <f>1500+27390</f>
        <v>28890</v>
      </c>
      <c r="G196" s="5">
        <f>E196+F196</f>
        <v>23825061</v>
      </c>
      <c r="J196" s="106">
        <f>I193-100</f>
        <v>-30.559223625912225</v>
      </c>
      <c r="K196" s="106"/>
    </row>
    <row r="197" spans="5:16" ht="15.75">
      <c r="E197" s="5">
        <f>E193</f>
        <v>23796171</v>
      </c>
      <c r="F197" s="5">
        <f>F193</f>
        <v>28890</v>
      </c>
      <c r="G197" s="5">
        <f>G193</f>
        <v>23825061</v>
      </c>
      <c r="H197" s="5">
        <f>H193-H196</f>
        <v>16544307.330000002</v>
      </c>
      <c r="K197" s="106"/>
      <c r="M197" s="7">
        <f>M195-N195</f>
        <v>-31667.999999999996</v>
      </c>
      <c r="P197" s="93">
        <v>1500</v>
      </c>
    </row>
    <row r="198" spans="5:16" ht="15.75">
      <c r="E198" s="4">
        <f>E197-E196</f>
        <v>0</v>
      </c>
      <c r="F198" s="5">
        <f>F197-F196</f>
        <v>0</v>
      </c>
      <c r="G198" s="5">
        <f>G197-G196</f>
        <v>0</v>
      </c>
      <c r="K198" s="106"/>
      <c r="P198" s="1">
        <v>27390</v>
      </c>
    </row>
    <row r="199" spans="5:16" ht="15.75">
      <c r="E199" s="4"/>
      <c r="F199" s="4"/>
      <c r="K199" s="106"/>
      <c r="P199" s="93">
        <f>SUM(P197:P198)</f>
        <v>28890</v>
      </c>
    </row>
    <row r="200" spans="5:11" ht="15.75">
      <c r="E200" s="4"/>
      <c r="F200" s="4"/>
      <c r="K200" s="106"/>
    </row>
    <row r="201" spans="4:11" ht="15.75">
      <c r="D201" s="2" t="s">
        <v>198</v>
      </c>
      <c r="E201" s="5">
        <f>E13+E19+E24+E31+E41+E46+E59+E67+E102+E116+E137+E163+E169+E174</f>
        <v>23796171</v>
      </c>
      <c r="F201" s="5">
        <f>F13+F19+F24+F31+F41+F46+F59+F67+F102+F116+F137+F163+F169+F174</f>
        <v>28890</v>
      </c>
      <c r="G201" s="5">
        <f>G13+G19+G24+G31+G41+G46+G59+G67+G102+G116+G137+G163+G169+G174</f>
        <v>23825061</v>
      </c>
      <c r="K201" s="106"/>
    </row>
    <row r="202" spans="5:11" ht="15.75">
      <c r="E202" s="5">
        <f>E193-E201</f>
        <v>0</v>
      </c>
      <c r="F202" s="5">
        <f>F193-F201</f>
        <v>0</v>
      </c>
      <c r="G202" s="5">
        <f>G193-G201</f>
        <v>0</v>
      </c>
      <c r="K202" s="106"/>
    </row>
    <row r="203" spans="5:11" ht="15.75">
      <c r="E203" s="4"/>
      <c r="F203" s="4"/>
      <c r="K203" s="106"/>
    </row>
    <row r="204" spans="5:11" ht="15.75">
      <c r="E204" s="4"/>
      <c r="F204" s="4"/>
      <c r="K204" s="106"/>
    </row>
    <row r="205" spans="5:11" ht="15.75">
      <c r="E205" s="5"/>
      <c r="F205" s="4"/>
      <c r="K205" s="106"/>
    </row>
    <row r="206" spans="5:11" ht="15.75">
      <c r="E206" s="5"/>
      <c r="F206" s="4"/>
      <c r="G206" s="5"/>
      <c r="K206" s="106"/>
    </row>
    <row r="207" spans="5:11" ht="15.75">
      <c r="E207" s="117"/>
      <c r="F207" s="118"/>
      <c r="G207" s="117"/>
      <c r="H207" s="117"/>
      <c r="I207" s="117"/>
      <c r="J207" s="119"/>
      <c r="K207" s="120"/>
    </row>
    <row r="208" spans="5:7" ht="15.75">
      <c r="E208" s="5"/>
      <c r="G208" s="5"/>
    </row>
    <row r="209" spans="5:7" ht="15.75">
      <c r="E209" s="5"/>
      <c r="G209" s="5"/>
    </row>
    <row r="210" spans="5:7" ht="15.75">
      <c r="E210" s="5"/>
      <c r="G210" s="5"/>
    </row>
    <row r="211" spans="5:7" ht="15.75">
      <c r="E211" s="5"/>
      <c r="G211" s="5"/>
    </row>
    <row r="212" ht="15.75">
      <c r="E212" s="5"/>
    </row>
    <row r="213" spans="5:7" ht="15.75">
      <c r="E213" s="5"/>
      <c r="G213" s="5"/>
    </row>
    <row r="214" spans="5:7" ht="15.75">
      <c r="E214" s="5"/>
      <c r="G214" s="5"/>
    </row>
    <row r="215" spans="5:7" ht="15.75">
      <c r="E215" s="5"/>
      <c r="G215" s="5"/>
    </row>
    <row r="216" spans="5:7" ht="15.75">
      <c r="E216" s="5"/>
      <c r="G216" s="5"/>
    </row>
    <row r="217" spans="5:7" ht="15.75">
      <c r="E217" s="5"/>
      <c r="G217" s="5"/>
    </row>
    <row r="218" spans="5:7" ht="15.75">
      <c r="E218" s="5"/>
      <c r="G218" s="5"/>
    </row>
    <row r="219" spans="5:7" ht="15.75">
      <c r="E219" s="5"/>
      <c r="G219" s="5"/>
    </row>
    <row r="220" spans="5:7" ht="18.75">
      <c r="E220" s="121"/>
      <c r="F220" s="122"/>
      <c r="G220" s="123"/>
    </row>
    <row r="221" ht="15.75">
      <c r="E221" s="5"/>
    </row>
    <row r="222" ht="15.75">
      <c r="E222" s="5"/>
    </row>
    <row r="223" ht="15.75">
      <c r="E223" s="5"/>
    </row>
    <row r="224" ht="15.75">
      <c r="E224" s="5"/>
    </row>
    <row r="225" ht="15.75">
      <c r="E225" s="5"/>
    </row>
    <row r="226" ht="15.75">
      <c r="E226" s="5"/>
    </row>
    <row r="227" ht="15.75">
      <c r="E227" s="5"/>
    </row>
    <row r="228" ht="15.75">
      <c r="E228" s="5"/>
    </row>
    <row r="229" ht="15.75">
      <c r="E229" s="5"/>
    </row>
    <row r="230" ht="15.75">
      <c r="E230" s="5"/>
    </row>
    <row r="231" ht="15.75">
      <c r="E231" s="5"/>
    </row>
    <row r="232" ht="15.75">
      <c r="E232" s="5"/>
    </row>
    <row r="233" ht="15.75">
      <c r="E233" s="5"/>
    </row>
    <row r="234" ht="15.75">
      <c r="E234" s="5"/>
    </row>
    <row r="235" ht="15.75">
      <c r="E235" s="5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56" ht="15.75"/>
    <row r="257" ht="15.75"/>
    <row r="258" ht="15.75"/>
  </sheetData>
  <mergeCells count="2">
    <mergeCell ref="A8:I8"/>
    <mergeCell ref="A193:D193"/>
  </mergeCells>
  <printOptions horizontalCentered="1" verticalCentered="1"/>
  <pageMargins left="0.39375" right="0.39375" top="0.39375" bottom="0.39305555555555555" header="0.5118055555555555" footer="0.19652777777777777"/>
  <pageSetup horizontalDpi="300" verticalDpi="300" orientation="portrait" paperSize="9" scale="93" r:id="rId3"/>
  <headerFooter alignWithMargins="0">
    <oddFooter>&amp;C&amp;P</oddFooter>
  </headerFooter>
  <rowBreaks count="5" manualBreakCount="5">
    <brk id="35" max="255" man="1"/>
    <brk id="63" max="7" man="1"/>
    <brk id="91" max="7" man="1"/>
    <brk id="124" max="255" man="1"/>
    <brk id="15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2009-05-08T06:45:38Z</cp:lastPrinted>
  <dcterms:modified xsi:type="dcterms:W3CDTF">2009-07-07T09:58:29Z</dcterms:modified>
  <cp:category/>
  <cp:version/>
  <cp:contentType/>
  <cp:contentStatus/>
</cp:coreProperties>
</file>