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ochody Budżetowe" sheetId="1" r:id="rId1"/>
    <sheet name="Wydatki Budżetowe " sheetId="2" r:id="rId2"/>
  </sheets>
  <definedNames>
    <definedName name="Excel_BuiltIn__FilterDatabase_2">'Wydatki Budżetowe '!$B$9:$B$33</definedName>
    <definedName name="Excel_BuiltIn_Print_Area_11">'Dochody Budżetowe'!$A$1:$N$191</definedName>
    <definedName name="Excel_BuiltIn_Print_Area_1_1">'Dochody Budżetowe'!$A$1:$L$191</definedName>
    <definedName name="Excel_BuiltIn_Print_Area_2_1">'Wydatki Budżetowe '!$A$1:$L$546</definedName>
    <definedName name="_xlnm.Print_Area" localSheetId="0">'Dochody Budżetowe'!$A$1:$J$191</definedName>
    <definedName name="_xlnm.Print_Area" localSheetId="1">'Wydatki Budżetowe '!$A$1:$J$546</definedName>
  </definedNames>
  <calcPr fullCalcOnLoad="1"/>
</workbook>
</file>

<file path=xl/sharedStrings.xml><?xml version="1.0" encoding="utf-8"?>
<sst xmlns="http://schemas.openxmlformats.org/spreadsheetml/2006/main" count="1209" uniqueCount="418">
  <si>
    <t>Załącznik nr 1</t>
  </si>
  <si>
    <t>za 2008 rok</t>
  </si>
  <si>
    <t>Dochody budżetowe</t>
  </si>
  <si>
    <t>Dział</t>
  </si>
  <si>
    <t>Nazwa</t>
  </si>
  <si>
    <t>Rozdział</t>
  </si>
  <si>
    <t>§</t>
  </si>
  <si>
    <t>Plan przed zmianą</t>
  </si>
  <si>
    <t>Zmiana</t>
  </si>
  <si>
    <t>5+6</t>
  </si>
  <si>
    <t>Plan po zmianie na 2008 rok</t>
  </si>
  <si>
    <t>Wykonanie na 31.12.2008 r.</t>
  </si>
  <si>
    <t>% wykonania</t>
  </si>
  <si>
    <t>Wykonanie na 31.12.2007 r.</t>
  </si>
  <si>
    <t>2008-2007</t>
  </si>
  <si>
    <t>różnica w %</t>
  </si>
  <si>
    <t>Do wykonania"-"/   ponad plan"+"</t>
  </si>
  <si>
    <t>010</t>
  </si>
  <si>
    <t>ROLNICTWO I ŁOWIECTWO</t>
  </si>
  <si>
    <t>Pozostała działalność</t>
  </si>
  <si>
    <t>01095</t>
  </si>
  <si>
    <t>01030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</si>
  <si>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</si>
  <si>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</si>
  <si>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</si>
  <si>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</si>
  <si>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</si>
  <si>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</si>
  <si>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</si>
  <si>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</si>
  <si>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</si>
  <si>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</si>
  <si>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</si>
  <si>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6300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</si>
  <si>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</si>
  <si>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</si>
  <si>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</si>
  <si>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6260</t>
  </si>
  <si>
    <t>700</t>
  </si>
  <si>
    <t>GOSPODARKA MIESZKANIOWA</t>
  </si>
  <si>
    <t>Różne jednostki obsługi gospodarki mieszkaniowej i komunalnej</t>
  </si>
  <si>
    <t>70004</t>
  </si>
  <si>
    <t>Wpływy z różnych dochodów</t>
  </si>
  <si>
    <t>0970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</si>
  <si>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</si>
  <si>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</si>
  <si>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</si>
  <si>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</si>
  <si>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</si>
  <si>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</si>
  <si>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</si>
  <si>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</si>
  <si>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</si>
  <si>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</si>
  <si>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</si>
  <si>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</si>
  <si>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</si>
  <si>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</si>
  <si>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</si>
  <si>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</si>
  <si>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</si>
  <si>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</si>
  <si>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ustawami</t>
  </si>
  <si>
    <t>2360</t>
  </si>
  <si>
    <t>Urzędy Gmin</t>
  </si>
  <si>
    <t>75023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</si>
  <si>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</si>
  <si>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</si>
  <si>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</si>
  <si>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</si>
  <si>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</si>
  <si>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</si>
  <si>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</si>
  <si>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</si>
  <si>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75108</t>
  </si>
  <si>
    <t>75414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</si>
  <si>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</si>
  <si>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</si>
  <si>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</si>
  <si>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</si>
  <si>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</si>
  <si>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</si>
  <si>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</si>
  <si>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</si>
  <si>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</si>
  <si>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</si>
  <si>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</si>
  <si>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</si>
  <si>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</si>
  <si>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</si>
  <si>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</si>
  <si>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</si>
  <si>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</si>
  <si>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</si>
  <si>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 – 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</si>
  <si>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</si>
  <si>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</si>
  <si>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</si>
  <si>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</si>
  <si>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</si>
  <si>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Podatek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</si>
  <si>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</si>
  <si>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</si>
  <si>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</si>
  <si>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</si>
  <si>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</si>
  <si>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</si>
  <si>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</si>
  <si>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</si>
  <si>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</si>
  <si>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</si>
  <si>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</si>
  <si>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</si>
  <si>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</si>
  <si>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</si>
  <si>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</si>
  <si>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</si>
  <si>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</si>
  <si>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</si>
  <si>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</si>
  <si>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</si>
  <si>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</si>
  <si>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</si>
  <si>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</si>
  <si>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RÓZNE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</si>
  <si>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</si>
  <si>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</si>
  <si>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</si>
  <si>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</si>
  <si>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</si>
  <si>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</si>
  <si>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</si>
  <si>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</si>
  <si>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</si>
  <si>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</si>
  <si>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</si>
  <si>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</si>
  <si>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</si>
  <si>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</si>
  <si>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</si>
  <si>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</si>
  <si>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</si>
  <si>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</si>
  <si>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</si>
  <si>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</si>
  <si>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</si>
  <si>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</si>
  <si>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</si>
  <si>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</si>
  <si>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</si>
  <si>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</si>
  <si>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</si>
  <si>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</si>
  <si>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</si>
  <si>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</si>
  <si>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</si>
  <si>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</si>
  <si>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</si>
  <si>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</si>
  <si>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</si>
  <si>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</si>
  <si>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</si>
  <si>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</si>
  <si>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</si>
  <si>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</si>
  <si>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</si>
  <si>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</si>
  <si>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</si>
  <si>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zadania w zakresie polityki społecznej</t>
  </si>
  <si>
    <t>85395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</si>
  <si>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</si>
  <si>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</si>
  <si>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</si>
  <si>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</si>
  <si>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</si>
  <si>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</si>
  <si>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</si>
  <si>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</si>
  <si>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</si>
  <si>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</si>
  <si>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</si>
  <si>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</si>
  <si>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</si>
  <si>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</si>
  <si>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</si>
  <si>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</si>
  <si>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</si>
  <si>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</si>
  <si>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</si>
  <si>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</si>
  <si>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6330</t>
  </si>
  <si>
    <t>OGÓŁEM</t>
  </si>
  <si>
    <t>DZIAŁ</t>
  </si>
  <si>
    <t>Załącznik nr 2</t>
  </si>
  <si>
    <t>Wydatki budżetowe</t>
  </si>
  <si>
    <t>PLN</t>
  </si>
  <si>
    <t>Analiza wskaźnikowa ogólna – I półrocze 2007 roku</t>
  </si>
  <si>
    <t xml:space="preserve">Plan na 2008 po zmianie </t>
  </si>
  <si>
    <t xml:space="preserve">Wykonanie na 31.12.2008 r. </t>
  </si>
  <si>
    <t>Wykonanie na 31.12.2007</t>
  </si>
  <si>
    <t>2008-2007 w PLN</t>
  </si>
  <si>
    <t xml:space="preserve">do wykonania </t>
  </si>
  <si>
    <t>Różnica</t>
  </si>
  <si>
    <t>X</t>
  </si>
  <si>
    <t>Izby rolnicze</t>
  </si>
  <si>
    <t>3030</t>
  </si>
  <si>
    <t>4210</t>
  </si>
  <si>
    <t>Wpłaty gmin na rzecz izb rolniczych w wysokości 2% uzyskanych wpływów z podatku rolnego</t>
  </si>
  <si>
    <t>2850</t>
  </si>
  <si>
    <t>Zakup materiałów i wyposażenia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</si>
  <si>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</si>
  <si>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</si>
  <si>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</si>
  <si>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</si>
  <si>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</si>
  <si>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</si>
  <si>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</si>
  <si>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</si>
  <si>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</si>
  <si>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</si>
  <si>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</si>
  <si>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</si>
  <si>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</si>
  <si>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</si>
  <si>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</si>
  <si>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</si>
  <si>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</si>
  <si>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</si>
  <si>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</si>
  <si>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</si>
  <si>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</si>
  <si>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</si>
  <si>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4680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</si>
  <si>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</si>
  <si>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</si>
  <si>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</si>
  <si>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</si>
  <si>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</si>
  <si>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</si>
  <si>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obejmujących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</si>
  <si>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</si>
  <si>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</si>
  <si>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</si>
  <si>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</si>
  <si>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</si>
  <si>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</si>
  <si>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</si>
  <si>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</si>
  <si>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</si>
  <si>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</si>
  <si>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</si>
  <si>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</si>
  <si>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</si>
  <si>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</si>
  <si>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</si>
  <si>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</si>
  <si>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</si>
  <si>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</si>
  <si>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</si>
  <si>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</si>
  <si>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</si>
  <si>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</si>
  <si>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</si>
  <si>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</si>
  <si>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</si>
  <si>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</si>
  <si>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</si>
  <si>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</si>
  <si>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Podróże służbowe krajowe</t>
  </si>
  <si>
    <t>Podróże służbowe zagraniczne</t>
  </si>
  <si>
    <t>4420</t>
  </si>
  <si>
    <t>3020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</si>
  <si>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</si>
  <si>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</si>
  <si>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</si>
  <si>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</si>
  <si>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</si>
  <si>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</si>
  <si>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</si>
  <si>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</si>
  <si>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</si>
  <si>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</si>
  <si>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</si>
  <si>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</si>
  <si>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</si>
  <si>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</si>
  <si>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</si>
  <si>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</si>
  <si>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</si>
  <si>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</si>
  <si>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</si>
  <si>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</si>
  <si>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</si>
  <si>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</si>
  <si>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</si>
  <si>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</si>
  <si>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</si>
  <si>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</si>
  <si>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Pobór podatków, opłat i niepodatkowych należności budżetowych</t>
  </si>
  <si>
    <t>75647</t>
  </si>
  <si>
    <t>Wynagrodzenia agencyjno – 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</si>
  <si>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</si>
  <si>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</si>
  <si>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</si>
  <si>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</si>
  <si>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</si>
  <si>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</si>
  <si>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</si>
  <si>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</si>
  <si>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</si>
  <si>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</si>
  <si>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</si>
  <si>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</si>
  <si>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</si>
  <si>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</si>
  <si>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2930</t>
  </si>
  <si>
    <t>Zakup pomocy naukowych, dydaktycznych i książek</t>
  </si>
  <si>
    <t>4240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</si>
  <si>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</si>
  <si>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</si>
  <si>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</si>
  <si>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</si>
  <si>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</si>
  <si>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</si>
  <si>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</si>
  <si>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Szkolenia pracowników niebędąccych członkami korpusu służby cywilnej</t>
  </si>
  <si>
    <t>Dowożenie uczniów do szkół</t>
  </si>
  <si>
    <t>80113</t>
  </si>
  <si>
    <t>Zespoły ekonomiczno -administracyjne szkół</t>
  </si>
  <si>
    <t>80114</t>
  </si>
  <si>
    <t>Dokształcanie i doskonalenie nauczycieli</t>
  </si>
  <si>
    <t>80146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</si>
  <si>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</si>
  <si>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</si>
  <si>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</si>
  <si>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</si>
  <si>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</si>
  <si>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</si>
  <si>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</si>
  <si>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</si>
  <si>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</si>
  <si>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</si>
  <si>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</si>
  <si>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</si>
  <si>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</si>
  <si>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</si>
  <si>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</si>
  <si>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</si>
  <si>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</si>
  <si>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</si>
  <si>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</si>
  <si>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</si>
  <si>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</si>
  <si>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</si>
  <si>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</si>
  <si>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853</t>
  </si>
  <si>
    <t>POZOSTAŁE DZIAŁANIA W ZAKRESIE POLITYKI SPOŁECZNEJ</t>
  </si>
  <si>
    <t>3119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</si>
  <si>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</si>
  <si>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</si>
  <si>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</si>
  <si>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</si>
  <si>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</si>
  <si>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</si>
  <si>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</si>
  <si>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</si>
  <si>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</si>
  <si>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</si>
  <si>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</si>
  <si>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</si>
  <si>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</si>
  <si>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4309</t>
  </si>
  <si>
    <t>4758</t>
  </si>
  <si>
    <t>4759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</si>
  <si>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</si>
  <si>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</si>
  <si>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</si>
  <si>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</si>
  <si>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</si>
  <si>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</si>
  <si>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</si>
  <si>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</si>
  <si>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</si>
  <si>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</si>
  <si>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</si>
  <si>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</si>
  <si>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</si>
  <si>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</si>
  <si>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</si>
  <si>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</si>
  <si>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</si>
  <si>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</si>
  <si>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</si>
  <si>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4580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</si>
  <si>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</si>
  <si>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</si>
  <si>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</si>
  <si>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</si>
  <si>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</si>
  <si>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</si>
  <si>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 xml:space="preserve">Dotacje celowe z budżetu na państwa na finansowanie lub dofinansowanie kosztów realizacji inwestycji i zakupów inwestycyjnych  innych jednostek sektora finansów publicznych </t>
  </si>
  <si>
    <t>6220</t>
  </si>
  <si>
    <t>Biblioteki</t>
  </si>
  <si>
    <t>92116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</si>
  <si>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</si>
  <si>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</si>
  <si>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</si>
  <si>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</si>
  <si>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</si>
  <si>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</si>
  <si>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</si>
  <si>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</si>
  <si>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</si>
  <si>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</si>
  <si>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Dotacje rozwojowe oraz środki na finansowanie Wspólnej Polityki Rolnej</t>
  </si>
  <si>
    <t>Dotacje celowe otrzymane z budżetu państwa na realizację inwestycji i zakupów inwestycyjnych własnych gmin (związków gmin)</t>
  </si>
  <si>
    <t>x</t>
  </si>
  <si>
    <t>do sprawozdania rocznego z wykonania budżetu Miasta i Gminy Okonek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</si>
</sst>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20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color indexed="57"/>
      <name val="Times New Roman"/>
      <family val="1"/>
    </font>
    <font>
      <b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/>
    </xf>
    <xf numFmtId="49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/>
    </xf>
    <xf numFmtId="0" fontId="5" fillId="0" borderId="8" xfId="0" applyFont="1" applyFill="1" applyBorder="1" applyAlignment="1">
      <alignment wrapText="1"/>
    </xf>
    <xf numFmtId="49" fontId="7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7" fillId="0" borderId="8" xfId="0" applyFont="1" applyFill="1" applyBorder="1" applyAlignment="1">
      <alignment wrapText="1"/>
    </xf>
    <xf numFmtId="3" fontId="7" fillId="0" borderId="8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wrapText="1"/>
    </xf>
    <xf numFmtId="3" fontId="7" fillId="0" borderId="6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center"/>
    </xf>
    <xf numFmtId="3" fontId="17" fillId="0" borderId="0" xfId="0" applyNumberFormat="1" applyFont="1" applyFill="1" applyAlignment="1">
      <alignment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5"/>
  <sheetViews>
    <sheetView view="pageBreakPreview" zoomScale="130" zoomScaleSheetLayoutView="130" workbookViewId="0" topLeftCell="A30">
      <pane xSplit="7" topLeftCell="H1" activePane="topRight" state="frozen"/>
      <selection pane="topLeft" activeCell="A152" sqref="A152"/>
      <selection pane="topRight" activeCell="L5" sqref="L5"/>
    </sheetView>
  </sheetViews>
  <sheetFormatPr defaultColWidth="9.140625" defaultRowHeight="12.75"/>
  <cols>
    <col min="1" max="1" width="6.421875" style="13" customWidth="1"/>
    <col min="2" max="2" width="33.140625" style="1" customWidth="1"/>
    <col min="3" max="3" width="9.140625" style="2" customWidth="1"/>
    <col min="4" max="4" width="8.57421875" style="2" customWidth="1"/>
    <col min="5" max="7" width="0" style="3" hidden="1" customWidth="1"/>
    <col min="8" max="8" width="15.140625" style="4" customWidth="1"/>
    <col min="9" max="9" width="14.7109375" style="4" customWidth="1"/>
    <col min="10" max="10" width="11.7109375" style="4" customWidth="1"/>
    <col min="11" max="12" width="15.140625" style="4" customWidth="1"/>
    <col min="13" max="13" width="12.7109375" style="5" customWidth="1"/>
    <col min="14" max="14" width="15.28125" style="5" customWidth="1"/>
    <col min="15" max="15" width="12.28125" style="1" customWidth="1"/>
    <col min="16" max="16" width="11.28125" style="1" customWidth="1"/>
    <col min="17" max="16384" width="9.140625" style="1" customWidth="1"/>
  </cols>
  <sheetData>
    <row r="1" spans="1:12" ht="15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6"/>
      <c r="L1" s="6"/>
    </row>
    <row r="2" spans="1:12" ht="15.75">
      <c r="A2" s="156" t="s">
        <v>417</v>
      </c>
      <c r="B2" s="156"/>
      <c r="C2" s="156"/>
      <c r="D2" s="156"/>
      <c r="E2" s="156"/>
      <c r="F2" s="156"/>
      <c r="G2" s="156"/>
      <c r="H2" s="156"/>
      <c r="I2" s="156"/>
      <c r="J2" s="156"/>
      <c r="K2" s="3"/>
      <c r="L2" s="3"/>
    </row>
    <row r="3" spans="1:12" ht="15.75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7"/>
      <c r="L3" s="7"/>
    </row>
    <row r="4" spans="1:12" ht="25.5" customHeight="1">
      <c r="A4" s="2"/>
      <c r="B4" s="8"/>
      <c r="K4" s="7"/>
      <c r="L4" s="7"/>
    </row>
    <row r="5" spans="1:12" ht="25.5" customHeight="1">
      <c r="A5" s="157" t="s">
        <v>2</v>
      </c>
      <c r="B5" s="157"/>
      <c r="C5" s="157"/>
      <c r="D5" s="157"/>
      <c r="E5" s="157"/>
      <c r="F5" s="157"/>
      <c r="G5" s="157"/>
      <c r="H5" s="157"/>
      <c r="I5" s="157"/>
      <c r="J5" s="157"/>
      <c r="K5" s="7"/>
      <c r="L5" s="7"/>
    </row>
    <row r="6" spans="1:12" ht="25.5" customHeight="1">
      <c r="A6" s="2"/>
      <c r="B6" s="8"/>
      <c r="K6" s="7"/>
      <c r="L6" s="7"/>
    </row>
    <row r="7" spans="1:14" s="13" customFormat="1" ht="47.25">
      <c r="A7" s="9" t="s">
        <v>3</v>
      </c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  <c r="G7" s="10" t="s">
        <v>9</v>
      </c>
      <c r="H7" s="11" t="s">
        <v>10</v>
      </c>
      <c r="I7" s="11" t="s">
        <v>11</v>
      </c>
      <c r="J7" s="10" t="s">
        <v>12</v>
      </c>
      <c r="K7" s="11" t="s">
        <v>13</v>
      </c>
      <c r="L7" s="11" t="s">
        <v>14</v>
      </c>
      <c r="M7" s="12" t="s">
        <v>15</v>
      </c>
      <c r="N7" s="12" t="s">
        <v>16</v>
      </c>
    </row>
    <row r="8" spans="1:14" s="13" customFormat="1" ht="15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5</v>
      </c>
      <c r="I8" s="14">
        <v>6</v>
      </c>
      <c r="J8" s="14">
        <v>7</v>
      </c>
      <c r="K8" s="15">
        <v>10</v>
      </c>
      <c r="L8" s="15"/>
      <c r="M8" s="17">
        <v>11</v>
      </c>
      <c r="N8" s="17">
        <v>12</v>
      </c>
    </row>
    <row r="9" spans="1:14" ht="15.75">
      <c r="A9" s="18" t="s">
        <v>17</v>
      </c>
      <c r="B9" s="19" t="s">
        <v>18</v>
      </c>
      <c r="C9" s="20"/>
      <c r="D9" s="21"/>
      <c r="E9" s="22">
        <f>E11</f>
        <v>531806</v>
      </c>
      <c r="F9" s="22">
        <f>F11</f>
        <v>0</v>
      </c>
      <c r="G9" s="22">
        <f>E9+F9</f>
        <v>531806</v>
      </c>
      <c r="H9" s="23">
        <f>SUM(H11)</f>
        <v>531806</v>
      </c>
      <c r="I9" s="23">
        <f>I11</f>
        <v>528931.88</v>
      </c>
      <c r="J9" s="23">
        <f>I9/H9*100</f>
        <v>99.45955480005867</v>
      </c>
      <c r="K9" s="23">
        <f>K11+K13</f>
        <v>226360.13000000003</v>
      </c>
      <c r="L9" s="23">
        <f>I9-K9</f>
        <v>302571.75</v>
      </c>
      <c r="M9" s="24">
        <f>J9-100</f>
        <v>-0.5404451999413311</v>
      </c>
      <c r="N9" s="24">
        <f>I9-H9</f>
        <v>-2874.1199999999953</v>
      </c>
    </row>
    <row r="10" spans="1:14" ht="15.75" hidden="1">
      <c r="A10" s="25"/>
      <c r="B10" s="26"/>
      <c r="C10" s="27"/>
      <c r="D10" s="28"/>
      <c r="E10" s="29">
        <f>-E9</f>
        <v>-531806</v>
      </c>
      <c r="F10" s="29">
        <f>-F9</f>
        <v>0</v>
      </c>
      <c r="G10" s="29"/>
      <c r="H10" s="30">
        <f>-H9</f>
        <v>-531806</v>
      </c>
      <c r="I10" s="30">
        <f>-I9</f>
        <v>-528931.88</v>
      </c>
      <c r="J10" s="23">
        <f>I10/H10*100</f>
        <v>99.45955480005867</v>
      </c>
      <c r="K10" s="30">
        <f>-K9</f>
        <v>-226360.13000000003</v>
      </c>
      <c r="L10" s="23">
        <f>I10-K10</f>
        <v>-302571.75</v>
      </c>
      <c r="M10" s="24"/>
      <c r="N10" s="24">
        <f>I10-H10</f>
        <v>2874.1199999999953</v>
      </c>
    </row>
    <row r="11" spans="1:14" ht="15.75">
      <c r="A11" s="147"/>
      <c r="B11" s="31" t="s">
        <v>19</v>
      </c>
      <c r="C11" s="20" t="s">
        <v>20</v>
      </c>
      <c r="D11" s="21"/>
      <c r="E11" s="32">
        <f>SUM(E14:E15)</f>
        <v>531806</v>
      </c>
      <c r="F11" s="32">
        <f>SUM(F14:F15)</f>
        <v>0</v>
      </c>
      <c r="G11" s="22">
        <f>E11+F11</f>
        <v>531806</v>
      </c>
      <c r="H11" s="33">
        <f>SUM(H14:H15)</f>
        <v>531806</v>
      </c>
      <c r="I11" s="33">
        <f>SUM(I14:I15)</f>
        <v>528931.88</v>
      </c>
      <c r="J11" s="23">
        <f>I11/H11*100</f>
        <v>99.45955480005867</v>
      </c>
      <c r="K11" s="33">
        <f>SUM(K14:K15)</f>
        <v>223543.49000000002</v>
      </c>
      <c r="L11" s="23">
        <f>I11-K11</f>
        <v>305388.39</v>
      </c>
      <c r="M11" s="24">
        <f>J11-100</f>
        <v>-0.5404451999413311</v>
      </c>
      <c r="N11" s="24">
        <f>I11-H11</f>
        <v>-2874.1199999999953</v>
      </c>
    </row>
    <row r="12" spans="1:14" ht="15.75" hidden="1">
      <c r="A12" s="147"/>
      <c r="B12" s="34"/>
      <c r="C12" s="27"/>
      <c r="D12" s="28"/>
      <c r="E12" s="35">
        <f>-E11</f>
        <v>-531806</v>
      </c>
      <c r="F12" s="35">
        <f>-F11</f>
        <v>0</v>
      </c>
      <c r="G12" s="22">
        <f>E12+F12</f>
        <v>-531806</v>
      </c>
      <c r="H12" s="36">
        <f>-H11</f>
        <v>-531806</v>
      </c>
      <c r="I12" s="36">
        <f>-I11</f>
        <v>-528931.88</v>
      </c>
      <c r="J12" s="23">
        <f>I12/H12*100</f>
        <v>99.45955480005867</v>
      </c>
      <c r="K12" s="36">
        <f>-K11</f>
        <v>-223543.49000000002</v>
      </c>
      <c r="L12" s="23">
        <f>I12-K12</f>
        <v>-305388.39</v>
      </c>
      <c r="M12" s="24"/>
      <c r="N12" s="24">
        <f>I12-H12</f>
        <v>2874.1199999999953</v>
      </c>
    </row>
    <row r="13" spans="1:14" ht="15.75" hidden="1">
      <c r="A13" s="147"/>
      <c r="B13" s="34"/>
      <c r="C13" s="20" t="s">
        <v>21</v>
      </c>
      <c r="D13" s="21"/>
      <c r="E13" s="35"/>
      <c r="F13" s="35"/>
      <c r="G13" s="22"/>
      <c r="H13" s="36"/>
      <c r="I13" s="36"/>
      <c r="J13" s="23"/>
      <c r="K13" s="36">
        <v>2816.64</v>
      </c>
      <c r="L13" s="23"/>
      <c r="M13" s="24"/>
      <c r="N13" s="24"/>
    </row>
    <row r="14" spans="1:14" ht="63">
      <c r="A14" s="147"/>
      <c r="B14" s="37" t="s">
        <v>22</v>
      </c>
      <c r="C14" s="20"/>
      <c r="D14" s="21" t="s">
        <v>23</v>
      </c>
      <c r="E14" s="38">
        <v>30000</v>
      </c>
      <c r="F14" s="38"/>
      <c r="G14" s="22">
        <f aca="true" t="shared" si="0" ref="G14:G24">E14+F14</f>
        <v>30000</v>
      </c>
      <c r="H14" s="39">
        <f>E14+F14</f>
        <v>30000</v>
      </c>
      <c r="I14" s="39">
        <v>27127.2</v>
      </c>
      <c r="J14" s="23">
        <f aca="true" t="shared" si="1" ref="J14:J24">I14/H14*100</f>
        <v>90.424</v>
      </c>
      <c r="K14" s="39">
        <v>21370.6</v>
      </c>
      <c r="L14" s="23">
        <f aca="true" t="shared" si="2" ref="L14:L24">I14-K14</f>
        <v>5756.600000000002</v>
      </c>
      <c r="M14" s="24">
        <f>J14-100</f>
        <v>-9.575999999999993</v>
      </c>
      <c r="N14" s="24">
        <f aca="true" t="shared" si="3" ref="N14:N24">I14-H14</f>
        <v>-2872.7999999999993</v>
      </c>
    </row>
    <row r="15" spans="1:14" ht="47.25">
      <c r="A15" s="147"/>
      <c r="B15" s="37" t="s">
        <v>24</v>
      </c>
      <c r="C15" s="20"/>
      <c r="D15" s="21" t="s">
        <v>25</v>
      </c>
      <c r="E15" s="38">
        <v>501806</v>
      </c>
      <c r="F15" s="40"/>
      <c r="G15" s="22">
        <f t="shared" si="0"/>
        <v>501806</v>
      </c>
      <c r="H15" s="39">
        <f>E15+F15</f>
        <v>501806</v>
      </c>
      <c r="I15" s="39">
        <v>501804.68</v>
      </c>
      <c r="J15" s="23">
        <f t="shared" si="1"/>
        <v>99.99973695013611</v>
      </c>
      <c r="K15" s="39">
        <v>202172.89</v>
      </c>
      <c r="L15" s="23">
        <f t="shared" si="2"/>
        <v>299631.79</v>
      </c>
      <c r="M15" s="24">
        <f>J15-100</f>
        <v>-0.00026304986388936413</v>
      </c>
      <c r="N15" s="24">
        <f t="shared" si="3"/>
        <v>-1.320000000006985</v>
      </c>
    </row>
    <row r="16" spans="1:14" ht="15.75">
      <c r="A16" s="18" t="s">
        <v>26</v>
      </c>
      <c r="B16" s="19" t="s">
        <v>27</v>
      </c>
      <c r="C16" s="20"/>
      <c r="D16" s="21"/>
      <c r="E16" s="22">
        <f>E18</f>
        <v>10000</v>
      </c>
      <c r="F16" s="22">
        <f>F18</f>
        <v>0</v>
      </c>
      <c r="G16" s="22">
        <f t="shared" si="0"/>
        <v>10000</v>
      </c>
      <c r="H16" s="23">
        <f>E16+F16</f>
        <v>10000</v>
      </c>
      <c r="I16" s="23">
        <f>I18</f>
        <v>9891.03</v>
      </c>
      <c r="J16" s="23">
        <f t="shared" si="1"/>
        <v>98.9103</v>
      </c>
      <c r="K16" s="23">
        <f>K18</f>
        <v>16864.69</v>
      </c>
      <c r="L16" s="23">
        <f t="shared" si="2"/>
        <v>-6973.659999999998</v>
      </c>
      <c r="M16" s="24">
        <f>J16-100</f>
        <v>-1.0896999999999935</v>
      </c>
      <c r="N16" s="24">
        <f t="shared" si="3"/>
        <v>-108.96999999999935</v>
      </c>
    </row>
    <row r="17" spans="1:14" ht="15.75" hidden="1">
      <c r="A17" s="25"/>
      <c r="B17" s="19"/>
      <c r="C17" s="20"/>
      <c r="D17" s="21"/>
      <c r="E17" s="22">
        <f>-E16</f>
        <v>-10000</v>
      </c>
      <c r="F17" s="22">
        <f>-F16</f>
        <v>0</v>
      </c>
      <c r="G17" s="22">
        <f t="shared" si="0"/>
        <v>-10000</v>
      </c>
      <c r="H17" s="23">
        <f>-H16</f>
        <v>-10000</v>
      </c>
      <c r="I17" s="23">
        <f>-I16</f>
        <v>-9891.03</v>
      </c>
      <c r="J17" s="23">
        <f t="shared" si="1"/>
        <v>98.9103</v>
      </c>
      <c r="K17" s="23">
        <f>-K16</f>
        <v>-16864.69</v>
      </c>
      <c r="L17" s="23">
        <f t="shared" si="2"/>
        <v>6973.659999999998</v>
      </c>
      <c r="M17" s="24"/>
      <c r="N17" s="24">
        <f t="shared" si="3"/>
        <v>108.96999999999935</v>
      </c>
    </row>
    <row r="18" spans="1:14" ht="15.75">
      <c r="A18" s="147"/>
      <c r="B18" s="31" t="s">
        <v>19</v>
      </c>
      <c r="C18" s="20" t="s">
        <v>28</v>
      </c>
      <c r="D18" s="21"/>
      <c r="E18" s="32">
        <v>10000</v>
      </c>
      <c r="F18" s="32">
        <f>SUM(F20:F20)</f>
        <v>0</v>
      </c>
      <c r="G18" s="22">
        <f t="shared" si="0"/>
        <v>10000</v>
      </c>
      <c r="H18" s="33">
        <f>E18+F18</f>
        <v>10000</v>
      </c>
      <c r="I18" s="33">
        <f>SUM(I20:I20)</f>
        <v>9891.03</v>
      </c>
      <c r="J18" s="23">
        <f t="shared" si="1"/>
        <v>98.9103</v>
      </c>
      <c r="K18" s="33">
        <f>SUM(K20:K20)</f>
        <v>16864.69</v>
      </c>
      <c r="L18" s="23">
        <f t="shared" si="2"/>
        <v>-6973.659999999998</v>
      </c>
      <c r="M18" s="24">
        <f>J18-100</f>
        <v>-1.0896999999999935</v>
      </c>
      <c r="N18" s="24">
        <f t="shared" si="3"/>
        <v>-108.96999999999935</v>
      </c>
    </row>
    <row r="19" spans="1:14" ht="15.75" hidden="1">
      <c r="A19" s="147"/>
      <c r="B19" s="31"/>
      <c r="C19" s="20"/>
      <c r="D19" s="21"/>
      <c r="E19" s="32">
        <f>-E18</f>
        <v>-10000</v>
      </c>
      <c r="F19" s="32">
        <f>-F18</f>
        <v>0</v>
      </c>
      <c r="G19" s="22">
        <f t="shared" si="0"/>
        <v>-10000</v>
      </c>
      <c r="H19" s="33">
        <f>-H18</f>
        <v>-10000</v>
      </c>
      <c r="I19" s="33">
        <f>-I18</f>
        <v>-9891.03</v>
      </c>
      <c r="J19" s="23">
        <f t="shared" si="1"/>
        <v>98.9103</v>
      </c>
      <c r="K19" s="33">
        <f>-K18</f>
        <v>-16864.69</v>
      </c>
      <c r="L19" s="23">
        <f t="shared" si="2"/>
        <v>6973.659999999998</v>
      </c>
      <c r="M19" s="24"/>
      <c r="N19" s="24">
        <f t="shared" si="3"/>
        <v>108.96999999999935</v>
      </c>
    </row>
    <row r="20" spans="1:14" ht="63">
      <c r="A20" s="147"/>
      <c r="B20" s="37" t="s">
        <v>22</v>
      </c>
      <c r="C20" s="20"/>
      <c r="D20" s="21" t="s">
        <v>23</v>
      </c>
      <c r="E20" s="38">
        <v>10000</v>
      </c>
      <c r="F20" s="38"/>
      <c r="G20" s="22">
        <f t="shared" si="0"/>
        <v>10000</v>
      </c>
      <c r="H20" s="39">
        <f>E20+F20</f>
        <v>10000</v>
      </c>
      <c r="I20" s="39">
        <v>9891.03</v>
      </c>
      <c r="J20" s="23">
        <f t="shared" si="1"/>
        <v>98.9103</v>
      </c>
      <c r="K20" s="39">
        <v>16864.69</v>
      </c>
      <c r="L20" s="23">
        <f t="shared" si="2"/>
        <v>-6973.659999999998</v>
      </c>
      <c r="M20" s="24">
        <f>J20-100</f>
        <v>-1.0896999999999935</v>
      </c>
      <c r="N20" s="24">
        <f t="shared" si="3"/>
        <v>-108.96999999999935</v>
      </c>
    </row>
    <row r="21" spans="1:14" ht="15.75">
      <c r="A21" s="18" t="s">
        <v>29</v>
      </c>
      <c r="B21" s="19" t="s">
        <v>30</v>
      </c>
      <c r="C21" s="20"/>
      <c r="D21" s="21"/>
      <c r="E21" s="22">
        <f>E23</f>
        <v>183550</v>
      </c>
      <c r="F21" s="22">
        <f>F23</f>
        <v>0</v>
      </c>
      <c r="G21" s="22">
        <f t="shared" si="0"/>
        <v>183550</v>
      </c>
      <c r="H21" s="23">
        <f>E21+F21</f>
        <v>183550</v>
      </c>
      <c r="I21" s="23">
        <f>I23</f>
        <v>183550</v>
      </c>
      <c r="J21" s="23">
        <f t="shared" si="1"/>
        <v>100</v>
      </c>
      <c r="K21" s="23">
        <f>K23+K25</f>
        <v>24000</v>
      </c>
      <c r="L21" s="23">
        <f t="shared" si="2"/>
        <v>159550</v>
      </c>
      <c r="M21" s="24">
        <f>J21-100</f>
        <v>0</v>
      </c>
      <c r="N21" s="24">
        <f t="shared" si="3"/>
        <v>0</v>
      </c>
    </row>
    <row r="22" spans="1:14" ht="15.75" hidden="1">
      <c r="A22" s="25"/>
      <c r="B22" s="19"/>
      <c r="C22" s="20"/>
      <c r="D22" s="21"/>
      <c r="E22" s="22">
        <f>-E21</f>
        <v>-183550</v>
      </c>
      <c r="F22" s="22">
        <f>-F21</f>
        <v>0</v>
      </c>
      <c r="G22" s="22">
        <f t="shared" si="0"/>
        <v>-183550</v>
      </c>
      <c r="H22" s="23">
        <f>-H21</f>
        <v>-183550</v>
      </c>
      <c r="I22" s="23">
        <f>-I21</f>
        <v>-183550</v>
      </c>
      <c r="J22" s="23">
        <f t="shared" si="1"/>
        <v>100</v>
      </c>
      <c r="K22" s="23">
        <f>-K21</f>
        <v>-24000</v>
      </c>
      <c r="L22" s="23">
        <f t="shared" si="2"/>
        <v>-159550</v>
      </c>
      <c r="M22" s="24"/>
      <c r="N22" s="24">
        <f t="shared" si="3"/>
        <v>0</v>
      </c>
    </row>
    <row r="23" spans="1:14" ht="15.75">
      <c r="A23" s="147"/>
      <c r="B23" s="31" t="s">
        <v>31</v>
      </c>
      <c r="C23" s="20" t="s">
        <v>32</v>
      </c>
      <c r="D23" s="21"/>
      <c r="E23" s="32">
        <f>SUM(E26:E27)</f>
        <v>183550</v>
      </c>
      <c r="F23" s="32">
        <f>SUM(F26:F27)</f>
        <v>0</v>
      </c>
      <c r="G23" s="22">
        <f t="shared" si="0"/>
        <v>183550</v>
      </c>
      <c r="H23" s="33">
        <f>E23+F23</f>
        <v>183550</v>
      </c>
      <c r="I23" s="33">
        <f>SUM(I26:I27)</f>
        <v>183550</v>
      </c>
      <c r="J23" s="23">
        <f t="shared" si="1"/>
        <v>100</v>
      </c>
      <c r="K23" s="33">
        <f>SUM(K26:K27)</f>
        <v>0</v>
      </c>
      <c r="L23" s="23">
        <f t="shared" si="2"/>
        <v>183550</v>
      </c>
      <c r="M23" s="24">
        <f>J23-100</f>
        <v>0</v>
      </c>
      <c r="N23" s="24">
        <f t="shared" si="3"/>
        <v>0</v>
      </c>
    </row>
    <row r="24" spans="1:14" ht="15.75" hidden="1">
      <c r="A24" s="147"/>
      <c r="B24" s="31"/>
      <c r="C24" s="20"/>
      <c r="D24" s="21"/>
      <c r="E24" s="32">
        <f>-E23</f>
        <v>-183550</v>
      </c>
      <c r="F24" s="32">
        <f>-F23</f>
        <v>0</v>
      </c>
      <c r="G24" s="22">
        <f t="shared" si="0"/>
        <v>-183550</v>
      </c>
      <c r="H24" s="33">
        <f>-H23</f>
        <v>-183550</v>
      </c>
      <c r="I24" s="33">
        <f>-I23</f>
        <v>-183550</v>
      </c>
      <c r="J24" s="23">
        <f t="shared" si="1"/>
        <v>100</v>
      </c>
      <c r="K24" s="33">
        <f>-K23</f>
        <v>0</v>
      </c>
      <c r="L24" s="23">
        <f t="shared" si="2"/>
        <v>-183550</v>
      </c>
      <c r="M24" s="24"/>
      <c r="N24" s="24">
        <f t="shared" si="3"/>
        <v>0</v>
      </c>
    </row>
    <row r="25" spans="1:14" s="43" customFormat="1" ht="15.75" hidden="1">
      <c r="A25" s="148"/>
      <c r="B25" s="31"/>
      <c r="C25" s="20"/>
      <c r="D25" s="41" t="s">
        <v>33</v>
      </c>
      <c r="E25" s="32"/>
      <c r="F25" s="32"/>
      <c r="G25" s="32"/>
      <c r="H25" s="33"/>
      <c r="I25" s="33"/>
      <c r="J25" s="33"/>
      <c r="K25" s="33">
        <v>24000</v>
      </c>
      <c r="L25" s="33"/>
      <c r="M25" s="42"/>
      <c r="N25" s="42"/>
    </row>
    <row r="26" spans="1:14" ht="126">
      <c r="A26" s="147"/>
      <c r="B26" s="37" t="s">
        <v>34</v>
      </c>
      <c r="C26" s="20"/>
      <c r="D26" s="21" t="s">
        <v>35</v>
      </c>
      <c r="E26" s="38">
        <v>130000</v>
      </c>
      <c r="F26" s="38"/>
      <c r="G26" s="22">
        <f>E26+F26</f>
        <v>130000</v>
      </c>
      <c r="H26" s="39">
        <f>E26+F26</f>
        <v>130000</v>
      </c>
      <c r="I26" s="39">
        <v>130000</v>
      </c>
      <c r="J26" s="23">
        <f aca="true" t="shared" si="4" ref="J26:J53">I26/H26*100</f>
        <v>100</v>
      </c>
      <c r="K26" s="39">
        <v>0</v>
      </c>
      <c r="L26" s="23">
        <f aca="true" t="shared" si="5" ref="L26:L53">I26-K26</f>
        <v>130000</v>
      </c>
      <c r="M26" s="24">
        <f>J26-100</f>
        <v>0</v>
      </c>
      <c r="N26" s="24">
        <f>I26-H26</f>
        <v>0</v>
      </c>
    </row>
    <row r="27" spans="1:14" ht="94.5">
      <c r="A27" s="149"/>
      <c r="B27" s="37" t="s">
        <v>36</v>
      </c>
      <c r="C27" s="20"/>
      <c r="D27" s="21" t="s">
        <v>37</v>
      </c>
      <c r="E27" s="38">
        <v>53550</v>
      </c>
      <c r="F27" s="38"/>
      <c r="G27" s="22">
        <f>E27+F27</f>
        <v>53550</v>
      </c>
      <c r="H27" s="39">
        <f>E27+F27</f>
        <v>53550</v>
      </c>
      <c r="I27" s="39">
        <v>53550</v>
      </c>
      <c r="J27" s="23">
        <f t="shared" si="4"/>
        <v>100</v>
      </c>
      <c r="K27" s="39">
        <v>0</v>
      </c>
      <c r="L27" s="23">
        <f t="shared" si="5"/>
        <v>53550</v>
      </c>
      <c r="M27" s="24">
        <f>J27-100</f>
        <v>0</v>
      </c>
      <c r="N27" s="24">
        <f>I27-H27</f>
        <v>0</v>
      </c>
    </row>
    <row r="28" spans="1:14" ht="15.75">
      <c r="A28" s="18" t="s">
        <v>38</v>
      </c>
      <c r="B28" s="19" t="s">
        <v>39</v>
      </c>
      <c r="C28" s="20"/>
      <c r="D28" s="21"/>
      <c r="E28" s="22">
        <f>E30+E33</f>
        <v>298500</v>
      </c>
      <c r="F28" s="22">
        <f>F30+F33</f>
        <v>0</v>
      </c>
      <c r="G28" s="22">
        <f>G30+G33</f>
        <v>298500</v>
      </c>
      <c r="H28" s="23">
        <f>H30+H33</f>
        <v>298500</v>
      </c>
      <c r="I28" s="23">
        <f>I30+I33</f>
        <v>266296.15</v>
      </c>
      <c r="J28" s="23">
        <f t="shared" si="4"/>
        <v>89.21144053601341</v>
      </c>
      <c r="K28" s="23">
        <f>K30+K33</f>
        <v>322471.08</v>
      </c>
      <c r="L28" s="23">
        <f t="shared" si="5"/>
        <v>-56174.92999999999</v>
      </c>
      <c r="M28" s="24">
        <f>J28-100</f>
        <v>-10.788559463986587</v>
      </c>
      <c r="N28" s="24">
        <f>I28-H28</f>
        <v>-32203.849999999977</v>
      </c>
    </row>
    <row r="29" spans="1:14" ht="15.75" hidden="1">
      <c r="A29" s="25"/>
      <c r="B29" s="19"/>
      <c r="C29" s="20"/>
      <c r="D29" s="21"/>
      <c r="E29" s="22">
        <f>-E28</f>
        <v>-298500</v>
      </c>
      <c r="F29" s="22">
        <f>-F28</f>
        <v>0</v>
      </c>
      <c r="G29" s="22">
        <f>-G28</f>
        <v>-298500</v>
      </c>
      <c r="H29" s="23">
        <f>-H28</f>
        <v>-298500</v>
      </c>
      <c r="I29" s="23">
        <f>-I28</f>
        <v>-266296.15</v>
      </c>
      <c r="J29" s="23">
        <f t="shared" si="4"/>
        <v>89.21144053601341</v>
      </c>
      <c r="K29" s="23">
        <f>-K28</f>
        <v>-322471.08</v>
      </c>
      <c r="L29" s="23">
        <f t="shared" si="5"/>
        <v>56174.92999999999</v>
      </c>
      <c r="M29" s="24"/>
      <c r="N29" s="24">
        <f>I29-H29</f>
        <v>32203.849999999977</v>
      </c>
    </row>
    <row r="30" spans="1:14" ht="47.25">
      <c r="A30" s="25"/>
      <c r="B30" s="44" t="s">
        <v>40</v>
      </c>
      <c r="C30" s="20" t="s">
        <v>41</v>
      </c>
      <c r="D30" s="21"/>
      <c r="E30" s="22">
        <f>SUM(E32)</f>
        <v>0</v>
      </c>
      <c r="F30" s="22">
        <f>SUM(F32)</f>
        <v>0</v>
      </c>
      <c r="G30" s="22">
        <f>SUM(G32)</f>
        <v>0</v>
      </c>
      <c r="H30" s="23">
        <f>SUM(H32)</f>
        <v>0</v>
      </c>
      <c r="I30" s="23">
        <f>SUM(I32)</f>
        <v>900</v>
      </c>
      <c r="J30" s="23" t="s">
        <v>416</v>
      </c>
      <c r="K30" s="23">
        <f>SUM(K32)</f>
        <v>0</v>
      </c>
      <c r="L30" s="23">
        <f t="shared" si="5"/>
        <v>900</v>
      </c>
      <c r="M30" s="24"/>
      <c r="N30" s="24"/>
    </row>
    <row r="31" spans="1:14" ht="15.75" hidden="1">
      <c r="A31" s="25"/>
      <c r="B31" s="19"/>
      <c r="C31" s="20"/>
      <c r="D31" s="21"/>
      <c r="E31" s="22">
        <f>-E30</f>
        <v>0</v>
      </c>
      <c r="F31" s="22">
        <f>-F30</f>
        <v>0</v>
      </c>
      <c r="G31" s="22">
        <f>-G30</f>
        <v>0</v>
      </c>
      <c r="H31" s="23">
        <f>-H30</f>
        <v>0</v>
      </c>
      <c r="I31" s="23">
        <f>-I30</f>
        <v>-900</v>
      </c>
      <c r="J31" s="23" t="e">
        <f t="shared" si="4"/>
        <v>#DIV/0!</v>
      </c>
      <c r="K31" s="23">
        <f>-K30</f>
        <v>0</v>
      </c>
      <c r="L31" s="23">
        <f t="shared" si="5"/>
        <v>-900</v>
      </c>
      <c r="M31" s="24"/>
      <c r="N31" s="24"/>
    </row>
    <row r="32" spans="1:14" ht="15.75">
      <c r="A32" s="25"/>
      <c r="B32" s="45" t="s">
        <v>42</v>
      </c>
      <c r="C32" s="20"/>
      <c r="D32" s="21" t="s">
        <v>43</v>
      </c>
      <c r="E32" s="22">
        <v>0</v>
      </c>
      <c r="F32" s="22"/>
      <c r="G32" s="22"/>
      <c r="H32" s="23">
        <v>0</v>
      </c>
      <c r="I32" s="39">
        <v>900</v>
      </c>
      <c r="J32" s="23" t="s">
        <v>416</v>
      </c>
      <c r="K32" s="39">
        <v>0</v>
      </c>
      <c r="L32" s="23">
        <f t="shared" si="5"/>
        <v>900</v>
      </c>
      <c r="M32" s="24"/>
      <c r="N32" s="24"/>
    </row>
    <row r="33" spans="1:14" ht="31.5">
      <c r="A33" s="147"/>
      <c r="B33" s="46" t="s">
        <v>44</v>
      </c>
      <c r="C33" s="20" t="s">
        <v>45</v>
      </c>
      <c r="D33" s="21"/>
      <c r="E33" s="32">
        <f>SUM(E35:E39)</f>
        <v>298500</v>
      </c>
      <c r="F33" s="32">
        <f>SUM(F35:F39)</f>
        <v>0</v>
      </c>
      <c r="G33" s="22">
        <f aca="true" t="shared" si="6" ref="G33:G44">E33+F33</f>
        <v>298500</v>
      </c>
      <c r="H33" s="33">
        <f>E33+F33</f>
        <v>298500</v>
      </c>
      <c r="I33" s="33">
        <f>SUM(I35:I39)</f>
        <v>265396.15</v>
      </c>
      <c r="J33" s="23">
        <f t="shared" si="4"/>
        <v>88.90993299832498</v>
      </c>
      <c r="K33" s="33">
        <f>SUM(K35:K39)</f>
        <v>322471.08</v>
      </c>
      <c r="L33" s="23">
        <f t="shared" si="5"/>
        <v>-57074.92999999999</v>
      </c>
      <c r="M33" s="24">
        <f>J33-100</f>
        <v>-11.090067001675024</v>
      </c>
      <c r="N33" s="24">
        <f aca="true" t="shared" si="7" ref="N33:N53">I33-H33</f>
        <v>-33103.84999999998</v>
      </c>
    </row>
    <row r="34" spans="1:14" ht="15.75" hidden="1">
      <c r="A34" s="147"/>
      <c r="B34" s="46"/>
      <c r="C34" s="20"/>
      <c r="D34" s="21"/>
      <c r="E34" s="32">
        <f>-E33</f>
        <v>-298500</v>
      </c>
      <c r="F34" s="32">
        <f>-F33</f>
        <v>0</v>
      </c>
      <c r="G34" s="22">
        <f t="shared" si="6"/>
        <v>-298500</v>
      </c>
      <c r="H34" s="33">
        <f>-H33</f>
        <v>-298500</v>
      </c>
      <c r="I34" s="33">
        <f>-I33</f>
        <v>-265396.15</v>
      </c>
      <c r="J34" s="23">
        <f t="shared" si="4"/>
        <v>88.90993299832498</v>
      </c>
      <c r="K34" s="33">
        <f>-K33</f>
        <v>-322471.08</v>
      </c>
      <c r="L34" s="23">
        <f t="shared" si="5"/>
        <v>57074.92999999999</v>
      </c>
      <c r="M34" s="24"/>
      <c r="N34" s="24">
        <f t="shared" si="7"/>
        <v>33103.84999999998</v>
      </c>
    </row>
    <row r="35" spans="1:14" ht="47.25">
      <c r="A35" s="147"/>
      <c r="B35" s="37" t="s">
        <v>46</v>
      </c>
      <c r="C35" s="20"/>
      <c r="D35" s="21" t="s">
        <v>47</v>
      </c>
      <c r="E35" s="38">
        <v>8000</v>
      </c>
      <c r="F35" s="38"/>
      <c r="G35" s="22">
        <f t="shared" si="6"/>
        <v>8000</v>
      </c>
      <c r="H35" s="39">
        <f aca="true" t="shared" si="8" ref="H35:H40">E35+F35</f>
        <v>8000</v>
      </c>
      <c r="I35" s="39">
        <v>7746.7</v>
      </c>
      <c r="J35" s="23">
        <f t="shared" si="4"/>
        <v>96.83375</v>
      </c>
      <c r="K35" s="39">
        <v>9355.13</v>
      </c>
      <c r="L35" s="23">
        <f t="shared" si="5"/>
        <v>-1608.4299999999994</v>
      </c>
      <c r="M35" s="24">
        <f aca="true" t="shared" si="9" ref="M35:M40">J35-100</f>
        <v>-3.166250000000005</v>
      </c>
      <c r="N35" s="24">
        <f t="shared" si="7"/>
        <v>-253.30000000000018</v>
      </c>
    </row>
    <row r="36" spans="1:14" ht="110.25">
      <c r="A36" s="147"/>
      <c r="B36" s="37" t="s">
        <v>48</v>
      </c>
      <c r="C36" s="20"/>
      <c r="D36" s="21" t="s">
        <v>49</v>
      </c>
      <c r="E36" s="38">
        <v>215000</v>
      </c>
      <c r="F36" s="38"/>
      <c r="G36" s="22">
        <f t="shared" si="6"/>
        <v>215000</v>
      </c>
      <c r="H36" s="39">
        <f t="shared" si="8"/>
        <v>215000</v>
      </c>
      <c r="I36" s="39">
        <v>204782.38</v>
      </c>
      <c r="J36" s="23">
        <f t="shared" si="4"/>
        <v>95.24761860465117</v>
      </c>
      <c r="K36" s="39">
        <v>218916.3</v>
      </c>
      <c r="L36" s="23">
        <f t="shared" si="5"/>
        <v>-14133.919999999984</v>
      </c>
      <c r="M36" s="24">
        <f t="shared" si="9"/>
        <v>-4.752381395348834</v>
      </c>
      <c r="N36" s="24">
        <f t="shared" si="7"/>
        <v>-10217.619999999995</v>
      </c>
    </row>
    <row r="37" spans="1:14" ht="63">
      <c r="A37" s="147"/>
      <c r="B37" s="37" t="s">
        <v>50</v>
      </c>
      <c r="C37" s="20"/>
      <c r="D37" s="21" t="s">
        <v>51</v>
      </c>
      <c r="E37" s="38">
        <v>4000</v>
      </c>
      <c r="F37" s="38"/>
      <c r="G37" s="22">
        <f t="shared" si="6"/>
        <v>4000</v>
      </c>
      <c r="H37" s="39">
        <f t="shared" si="8"/>
        <v>4000</v>
      </c>
      <c r="I37" s="39">
        <v>1533.29</v>
      </c>
      <c r="J37" s="23">
        <f t="shared" si="4"/>
        <v>38.33225</v>
      </c>
      <c r="K37" s="39">
        <v>5770.84</v>
      </c>
      <c r="L37" s="23">
        <f t="shared" si="5"/>
        <v>-4237.55</v>
      </c>
      <c r="M37" s="24">
        <f t="shared" si="9"/>
        <v>-61.66775</v>
      </c>
      <c r="N37" s="24">
        <f t="shared" si="7"/>
        <v>-2466.71</v>
      </c>
    </row>
    <row r="38" spans="1:14" ht="15.75">
      <c r="A38" s="147"/>
      <c r="B38" s="37" t="s">
        <v>52</v>
      </c>
      <c r="C38" s="20"/>
      <c r="D38" s="21" t="s">
        <v>53</v>
      </c>
      <c r="E38" s="38">
        <v>1500</v>
      </c>
      <c r="F38" s="38"/>
      <c r="G38" s="22">
        <f t="shared" si="6"/>
        <v>1500</v>
      </c>
      <c r="H38" s="39">
        <f t="shared" si="8"/>
        <v>1500</v>
      </c>
      <c r="I38" s="39">
        <v>320.56</v>
      </c>
      <c r="J38" s="23">
        <f t="shared" si="4"/>
        <v>21.370666666666665</v>
      </c>
      <c r="K38" s="39">
        <v>1130.79</v>
      </c>
      <c r="L38" s="23">
        <f t="shared" si="5"/>
        <v>-810.23</v>
      </c>
      <c r="M38" s="24">
        <f t="shared" si="9"/>
        <v>-78.62933333333334</v>
      </c>
      <c r="N38" s="24">
        <f t="shared" si="7"/>
        <v>-1179.44</v>
      </c>
    </row>
    <row r="39" spans="1:14" ht="63">
      <c r="A39" s="149"/>
      <c r="B39" s="37" t="s">
        <v>22</v>
      </c>
      <c r="C39" s="20"/>
      <c r="D39" s="21" t="s">
        <v>23</v>
      </c>
      <c r="E39" s="38">
        <v>70000</v>
      </c>
      <c r="F39" s="38"/>
      <c r="G39" s="22">
        <f t="shared" si="6"/>
        <v>70000</v>
      </c>
      <c r="H39" s="39">
        <f t="shared" si="8"/>
        <v>70000</v>
      </c>
      <c r="I39" s="39">
        <v>51013.22</v>
      </c>
      <c r="J39" s="23">
        <f t="shared" si="4"/>
        <v>72.87602857142858</v>
      </c>
      <c r="K39" s="39">
        <v>87298.02</v>
      </c>
      <c r="L39" s="23">
        <f t="shared" si="5"/>
        <v>-36284.8</v>
      </c>
      <c r="M39" s="24">
        <f t="shared" si="9"/>
        <v>-27.123971428571423</v>
      </c>
      <c r="N39" s="24">
        <f t="shared" si="7"/>
        <v>-18986.78</v>
      </c>
    </row>
    <row r="40" spans="1:14" ht="15.75">
      <c r="A40" s="18" t="s">
        <v>54</v>
      </c>
      <c r="B40" s="19" t="s">
        <v>55</v>
      </c>
      <c r="C40" s="20"/>
      <c r="D40" s="21"/>
      <c r="E40" s="22">
        <f>E42</f>
        <v>6000</v>
      </c>
      <c r="F40" s="22">
        <f>F42</f>
        <v>0</v>
      </c>
      <c r="G40" s="22">
        <f t="shared" si="6"/>
        <v>6000</v>
      </c>
      <c r="H40" s="23">
        <f t="shared" si="8"/>
        <v>6000</v>
      </c>
      <c r="I40" s="23">
        <f>I42</f>
        <v>4686.12</v>
      </c>
      <c r="J40" s="23">
        <f t="shared" si="4"/>
        <v>78.10199999999999</v>
      </c>
      <c r="K40" s="23">
        <f>K42</f>
        <v>5665.08</v>
      </c>
      <c r="L40" s="23">
        <f t="shared" si="5"/>
        <v>-978.96</v>
      </c>
      <c r="M40" s="24">
        <f t="shared" si="9"/>
        <v>-21.89800000000001</v>
      </c>
      <c r="N40" s="24">
        <f t="shared" si="7"/>
        <v>-1313.88</v>
      </c>
    </row>
    <row r="41" spans="1:14" ht="15.75" hidden="1">
      <c r="A41" s="25"/>
      <c r="B41" s="19"/>
      <c r="C41" s="20"/>
      <c r="D41" s="21"/>
      <c r="E41" s="22">
        <f>-E40</f>
        <v>-6000</v>
      </c>
      <c r="F41" s="22">
        <f>-F40</f>
        <v>0</v>
      </c>
      <c r="G41" s="22">
        <f t="shared" si="6"/>
        <v>-6000</v>
      </c>
      <c r="H41" s="23">
        <f>-H40</f>
        <v>-6000</v>
      </c>
      <c r="I41" s="23">
        <f>-I40</f>
        <v>-4686.12</v>
      </c>
      <c r="J41" s="23">
        <f t="shared" si="4"/>
        <v>78.10199999999999</v>
      </c>
      <c r="K41" s="23">
        <f>-K40</f>
        <v>-5665.08</v>
      </c>
      <c r="L41" s="23">
        <f t="shared" si="5"/>
        <v>978.96</v>
      </c>
      <c r="M41" s="24"/>
      <c r="N41" s="24">
        <f t="shared" si="7"/>
        <v>1313.88</v>
      </c>
    </row>
    <row r="42" spans="1:14" ht="15.75">
      <c r="A42" s="147"/>
      <c r="B42" s="46" t="s">
        <v>56</v>
      </c>
      <c r="C42" s="20" t="s">
        <v>57</v>
      </c>
      <c r="D42" s="21"/>
      <c r="E42" s="32">
        <v>6000</v>
      </c>
      <c r="F42" s="32">
        <f>SUM(F44)</f>
        <v>0</v>
      </c>
      <c r="G42" s="22">
        <f t="shared" si="6"/>
        <v>6000</v>
      </c>
      <c r="H42" s="33">
        <f>E42+F42</f>
        <v>6000</v>
      </c>
      <c r="I42" s="33">
        <f>SUM(I44)</f>
        <v>4686.12</v>
      </c>
      <c r="J42" s="23">
        <f t="shared" si="4"/>
        <v>78.10199999999999</v>
      </c>
      <c r="K42" s="33">
        <f>SUM(K44)</f>
        <v>5665.08</v>
      </c>
      <c r="L42" s="23">
        <f t="shared" si="5"/>
        <v>-978.96</v>
      </c>
      <c r="M42" s="24">
        <f>J42-100</f>
        <v>-21.89800000000001</v>
      </c>
      <c r="N42" s="24">
        <f t="shared" si="7"/>
        <v>-1313.88</v>
      </c>
    </row>
    <row r="43" spans="1:14" ht="15.75" hidden="1">
      <c r="A43" s="147"/>
      <c r="B43" s="46"/>
      <c r="C43" s="20"/>
      <c r="D43" s="21"/>
      <c r="E43" s="32">
        <f>-E42</f>
        <v>-6000</v>
      </c>
      <c r="F43" s="32">
        <f>-F42</f>
        <v>0</v>
      </c>
      <c r="G43" s="22">
        <f t="shared" si="6"/>
        <v>-6000</v>
      </c>
      <c r="H43" s="33">
        <f>-H42</f>
        <v>-6000</v>
      </c>
      <c r="I43" s="33">
        <f>-I42</f>
        <v>-4686.12</v>
      </c>
      <c r="J43" s="23">
        <f t="shared" si="4"/>
        <v>78.10199999999999</v>
      </c>
      <c r="K43" s="33">
        <f>-K42</f>
        <v>-5665.08</v>
      </c>
      <c r="L43" s="23">
        <f t="shared" si="5"/>
        <v>978.96</v>
      </c>
      <c r="M43" s="24"/>
      <c r="N43" s="24">
        <f t="shared" si="7"/>
        <v>1313.88</v>
      </c>
    </row>
    <row r="44" spans="1:14" ht="15.75">
      <c r="A44" s="147"/>
      <c r="B44" s="37" t="s">
        <v>52</v>
      </c>
      <c r="C44" s="20"/>
      <c r="D44" s="21" t="s">
        <v>53</v>
      </c>
      <c r="E44" s="38">
        <v>6000</v>
      </c>
      <c r="F44" s="38"/>
      <c r="G44" s="22">
        <f t="shared" si="6"/>
        <v>6000</v>
      </c>
      <c r="H44" s="39">
        <f>E44+F44</f>
        <v>6000</v>
      </c>
      <c r="I44" s="39">
        <v>4686.12</v>
      </c>
      <c r="J44" s="23">
        <f t="shared" si="4"/>
        <v>78.10199999999999</v>
      </c>
      <c r="K44" s="39">
        <v>5665.08</v>
      </c>
      <c r="L44" s="23">
        <f t="shared" si="5"/>
        <v>-978.96</v>
      </c>
      <c r="M44" s="24">
        <f>J44-100</f>
        <v>-21.89800000000001</v>
      </c>
      <c r="N44" s="24">
        <f t="shared" si="7"/>
        <v>-1313.88</v>
      </c>
    </row>
    <row r="45" spans="1:14" ht="15.75">
      <c r="A45" s="18" t="s">
        <v>58</v>
      </c>
      <c r="B45" s="19" t="s">
        <v>59</v>
      </c>
      <c r="C45" s="20"/>
      <c r="D45" s="21"/>
      <c r="E45" s="22">
        <f>E47+E51+E56</f>
        <v>179550</v>
      </c>
      <c r="F45" s="22">
        <f>F47+F51+F56</f>
        <v>0</v>
      </c>
      <c r="G45" s="22">
        <f>G47+G51+G56</f>
        <v>175050</v>
      </c>
      <c r="H45" s="23">
        <f>H47+H51+H56</f>
        <v>179550</v>
      </c>
      <c r="I45" s="23">
        <f>I47+I51+I56</f>
        <v>152588.07</v>
      </c>
      <c r="J45" s="23">
        <f t="shared" si="4"/>
        <v>84.9836090225564</v>
      </c>
      <c r="K45" s="23">
        <f>K47+K51+K56</f>
        <v>280039.54</v>
      </c>
      <c r="L45" s="23">
        <f t="shared" si="5"/>
        <v>-127451.46999999997</v>
      </c>
      <c r="M45" s="24">
        <f>J45-100</f>
        <v>-15.016390977443606</v>
      </c>
      <c r="N45" s="24">
        <f t="shared" si="7"/>
        <v>-26961.929999999993</v>
      </c>
    </row>
    <row r="46" spans="1:14" ht="15.75" hidden="1">
      <c r="A46" s="25"/>
      <c r="B46" s="19"/>
      <c r="C46" s="20"/>
      <c r="D46" s="21"/>
      <c r="E46" s="22">
        <f>-E45</f>
        <v>-179550</v>
      </c>
      <c r="F46" s="22">
        <f>-F45</f>
        <v>0</v>
      </c>
      <c r="G46" s="22">
        <f>-G45</f>
        <v>-175050</v>
      </c>
      <c r="H46" s="23">
        <f>-H45</f>
        <v>-179550</v>
      </c>
      <c r="I46" s="23">
        <f>-I45</f>
        <v>-152588.07</v>
      </c>
      <c r="J46" s="23">
        <f t="shared" si="4"/>
        <v>84.9836090225564</v>
      </c>
      <c r="K46" s="23">
        <f>-K45</f>
        <v>-280039.54</v>
      </c>
      <c r="L46" s="23">
        <f t="shared" si="5"/>
        <v>127451.46999999997</v>
      </c>
      <c r="M46" s="24"/>
      <c r="N46" s="24">
        <f t="shared" si="7"/>
        <v>26961.929999999993</v>
      </c>
    </row>
    <row r="47" spans="1:14" ht="15.75">
      <c r="A47" s="147"/>
      <c r="B47" s="46" t="s">
        <v>60</v>
      </c>
      <c r="C47" s="20" t="s">
        <v>61</v>
      </c>
      <c r="D47" s="21"/>
      <c r="E47" s="32">
        <f>SUM(E49:E50)</f>
        <v>73750</v>
      </c>
      <c r="F47" s="32">
        <f>SUM(F49:F50)</f>
        <v>0</v>
      </c>
      <c r="G47" s="22">
        <f aca="true" t="shared" si="10" ref="G47:G53">E47+F47</f>
        <v>73750</v>
      </c>
      <c r="H47" s="33">
        <f>E47+F47</f>
        <v>73750</v>
      </c>
      <c r="I47" s="33">
        <f>SUM(I49:I50)</f>
        <v>73498.75</v>
      </c>
      <c r="J47" s="23">
        <f t="shared" si="4"/>
        <v>99.6593220338983</v>
      </c>
      <c r="K47" s="33">
        <f>SUM(K49:K50)</f>
        <v>75588.01</v>
      </c>
      <c r="L47" s="23">
        <f t="shared" si="5"/>
        <v>-2089.2599999999948</v>
      </c>
      <c r="M47" s="24">
        <f>J47-100</f>
        <v>-0.3406779661016941</v>
      </c>
      <c r="N47" s="24">
        <f t="shared" si="7"/>
        <v>-251.25</v>
      </c>
    </row>
    <row r="48" spans="1:14" ht="15.75" hidden="1">
      <c r="A48" s="147"/>
      <c r="B48" s="46"/>
      <c r="C48" s="20"/>
      <c r="D48" s="21"/>
      <c r="E48" s="32">
        <f>-E47</f>
        <v>-73750</v>
      </c>
      <c r="F48" s="32">
        <f>-F47</f>
        <v>0</v>
      </c>
      <c r="G48" s="22">
        <f t="shared" si="10"/>
        <v>-73750</v>
      </c>
      <c r="H48" s="33">
        <f>-H47</f>
        <v>-73750</v>
      </c>
      <c r="I48" s="33">
        <f>-I47</f>
        <v>-73498.75</v>
      </c>
      <c r="J48" s="23">
        <f t="shared" si="4"/>
        <v>99.6593220338983</v>
      </c>
      <c r="K48" s="33">
        <f>-K47</f>
        <v>-75588.01</v>
      </c>
      <c r="L48" s="23">
        <f t="shared" si="5"/>
        <v>2089.2599999999948</v>
      </c>
      <c r="M48" s="24"/>
      <c r="N48" s="24">
        <f t="shared" si="7"/>
        <v>251.25</v>
      </c>
    </row>
    <row r="49" spans="1:14" ht="47.25">
      <c r="A49" s="147"/>
      <c r="B49" s="37" t="s">
        <v>24</v>
      </c>
      <c r="C49" s="20"/>
      <c r="D49" s="21" t="s">
        <v>25</v>
      </c>
      <c r="E49" s="38">
        <v>72600</v>
      </c>
      <c r="F49" s="38"/>
      <c r="G49" s="22">
        <f t="shared" si="10"/>
        <v>72600</v>
      </c>
      <c r="H49" s="39">
        <f>E49+F49</f>
        <v>72600</v>
      </c>
      <c r="I49" s="39">
        <v>72600</v>
      </c>
      <c r="J49" s="23">
        <f t="shared" si="4"/>
        <v>100</v>
      </c>
      <c r="K49" s="39">
        <v>71300</v>
      </c>
      <c r="L49" s="23">
        <f t="shared" si="5"/>
        <v>1300</v>
      </c>
      <c r="M49" s="24">
        <f>J49-100</f>
        <v>0</v>
      </c>
      <c r="N49" s="24">
        <f t="shared" si="7"/>
        <v>0</v>
      </c>
    </row>
    <row r="50" spans="1:14" ht="63">
      <c r="A50" s="147"/>
      <c r="B50" s="37" t="s">
        <v>62</v>
      </c>
      <c r="C50" s="20"/>
      <c r="D50" s="21" t="s">
        <v>63</v>
      </c>
      <c r="E50" s="38">
        <v>1150</v>
      </c>
      <c r="F50" s="38"/>
      <c r="G50" s="22">
        <f t="shared" si="10"/>
        <v>1150</v>
      </c>
      <c r="H50" s="39">
        <f>E50+F50</f>
        <v>1150</v>
      </c>
      <c r="I50" s="39">
        <v>898.75</v>
      </c>
      <c r="J50" s="23">
        <f t="shared" si="4"/>
        <v>78.15217391304347</v>
      </c>
      <c r="K50" s="39">
        <v>4288.01</v>
      </c>
      <c r="L50" s="23">
        <f t="shared" si="5"/>
        <v>-3389.26</v>
      </c>
      <c r="M50" s="24">
        <f>J50-100</f>
        <v>-21.84782608695653</v>
      </c>
      <c r="N50" s="24">
        <f t="shared" si="7"/>
        <v>-251.25</v>
      </c>
    </row>
    <row r="51" spans="1:14" ht="15.75">
      <c r="A51" s="147"/>
      <c r="B51" s="46" t="s">
        <v>64</v>
      </c>
      <c r="C51" s="20" t="s">
        <v>65</v>
      </c>
      <c r="D51" s="21"/>
      <c r="E51" s="32">
        <f>SUM(E53:E55)</f>
        <v>101300</v>
      </c>
      <c r="F51" s="32">
        <f>SUM(F53:F55)</f>
        <v>0</v>
      </c>
      <c r="G51" s="22">
        <f t="shared" si="10"/>
        <v>101300</v>
      </c>
      <c r="H51" s="33">
        <f>E51+F51</f>
        <v>101300</v>
      </c>
      <c r="I51" s="33">
        <f>SUM(I53:I55)</f>
        <v>77109.32</v>
      </c>
      <c r="J51" s="23">
        <f t="shared" si="4"/>
        <v>76.11976307996052</v>
      </c>
      <c r="K51" s="33">
        <f>SUM(K53:K55)</f>
        <v>204451.53</v>
      </c>
      <c r="L51" s="23">
        <f t="shared" si="5"/>
        <v>-127342.20999999999</v>
      </c>
      <c r="M51" s="24">
        <f>J51-100</f>
        <v>-23.88023692003948</v>
      </c>
      <c r="N51" s="24">
        <f t="shared" si="7"/>
        <v>-24190.679999999993</v>
      </c>
    </row>
    <row r="52" spans="1:14" ht="15.75" hidden="1">
      <c r="A52" s="147"/>
      <c r="B52" s="46"/>
      <c r="C52" s="20"/>
      <c r="D52" s="21"/>
      <c r="E52" s="32">
        <f>-E51</f>
        <v>-101300</v>
      </c>
      <c r="F52" s="32">
        <f>-F51</f>
        <v>0</v>
      </c>
      <c r="G52" s="22">
        <f t="shared" si="10"/>
        <v>-101300</v>
      </c>
      <c r="H52" s="33">
        <f>-H51</f>
        <v>-101300</v>
      </c>
      <c r="I52" s="33">
        <f>-I51</f>
        <v>-77109.32</v>
      </c>
      <c r="J52" s="23">
        <f t="shared" si="4"/>
        <v>76.11976307996052</v>
      </c>
      <c r="K52" s="33">
        <f>-K51</f>
        <v>-204451.53</v>
      </c>
      <c r="L52" s="23">
        <f t="shared" si="5"/>
        <v>127342.20999999999</v>
      </c>
      <c r="M52" s="24"/>
      <c r="N52" s="24">
        <f t="shared" si="7"/>
        <v>24190.679999999993</v>
      </c>
    </row>
    <row r="53" spans="1:14" ht="15.75">
      <c r="A53" s="147"/>
      <c r="B53" s="37" t="s">
        <v>52</v>
      </c>
      <c r="C53" s="20"/>
      <c r="D53" s="21" t="s">
        <v>53</v>
      </c>
      <c r="E53" s="38">
        <v>90000</v>
      </c>
      <c r="F53" s="38"/>
      <c r="G53" s="22">
        <f t="shared" si="10"/>
        <v>90000</v>
      </c>
      <c r="H53" s="39">
        <f>E53+F53</f>
        <v>90000</v>
      </c>
      <c r="I53" s="39">
        <v>68207.58</v>
      </c>
      <c r="J53" s="23">
        <f t="shared" si="4"/>
        <v>75.78620000000001</v>
      </c>
      <c r="K53" s="39">
        <v>96279.45</v>
      </c>
      <c r="L53" s="23">
        <f t="shared" si="5"/>
        <v>-28071.869999999995</v>
      </c>
      <c r="M53" s="24">
        <f>J53-100</f>
        <v>-24.213799999999992</v>
      </c>
      <c r="N53" s="24">
        <f t="shared" si="7"/>
        <v>-21792.42</v>
      </c>
    </row>
    <row r="54" spans="1:14" ht="15.75" hidden="1">
      <c r="A54" s="147"/>
      <c r="B54" s="37"/>
      <c r="C54" s="20"/>
      <c r="D54" s="21" t="s">
        <v>37</v>
      </c>
      <c r="E54" s="38"/>
      <c r="F54" s="38"/>
      <c r="G54" s="22"/>
      <c r="H54" s="39"/>
      <c r="I54" s="39"/>
      <c r="J54" s="23"/>
      <c r="K54" s="39">
        <v>100000</v>
      </c>
      <c r="L54" s="23"/>
      <c r="M54" s="24"/>
      <c r="N54" s="24"/>
    </row>
    <row r="55" spans="1:14" ht="15.75">
      <c r="A55" s="147"/>
      <c r="B55" s="37" t="s">
        <v>42</v>
      </c>
      <c r="C55" s="20"/>
      <c r="D55" s="21" t="s">
        <v>43</v>
      </c>
      <c r="E55" s="38">
        <v>11300</v>
      </c>
      <c r="F55" s="38"/>
      <c r="G55" s="22">
        <f>E55+F55</f>
        <v>11300</v>
      </c>
      <c r="H55" s="39">
        <f>E55+F55</f>
        <v>11300</v>
      </c>
      <c r="I55" s="39">
        <v>8901.74</v>
      </c>
      <c r="J55" s="23">
        <f aca="true" t="shared" si="11" ref="J55:J63">I55/H55*100</f>
        <v>78.77646017699115</v>
      </c>
      <c r="K55" s="39">
        <v>8172.08</v>
      </c>
      <c r="L55" s="23">
        <f aca="true" t="shared" si="12" ref="L55:L63">I55-K55</f>
        <v>729.6599999999999</v>
      </c>
      <c r="M55" s="24">
        <f>J55-100</f>
        <v>-21.22353982300885</v>
      </c>
      <c r="N55" s="24">
        <f>I55-H55</f>
        <v>-2398.26</v>
      </c>
    </row>
    <row r="56" spans="1:14" s="49" customFormat="1" ht="15.75">
      <c r="A56" s="150"/>
      <c r="B56" s="47" t="s">
        <v>19</v>
      </c>
      <c r="C56" s="20" t="s">
        <v>66</v>
      </c>
      <c r="D56" s="20"/>
      <c r="E56" s="32">
        <f>SUM(E58)</f>
        <v>4500</v>
      </c>
      <c r="F56" s="32">
        <f>SUM(F58)</f>
        <v>0</v>
      </c>
      <c r="G56" s="32">
        <f>SUM(G58)</f>
        <v>0</v>
      </c>
      <c r="H56" s="33">
        <f>SUM(H58)</f>
        <v>4500</v>
      </c>
      <c r="I56" s="33">
        <f>SUM(I58)</f>
        <v>1980</v>
      </c>
      <c r="J56" s="23">
        <f t="shared" si="11"/>
        <v>44</v>
      </c>
      <c r="K56" s="33">
        <f>SUM(K58)</f>
        <v>0</v>
      </c>
      <c r="L56" s="23">
        <f t="shared" si="12"/>
        <v>1980</v>
      </c>
      <c r="M56" s="48"/>
      <c r="N56" s="48"/>
    </row>
    <row r="57" spans="1:14" ht="15.75" hidden="1">
      <c r="A57" s="147"/>
      <c r="B57" s="37"/>
      <c r="C57" s="20"/>
      <c r="D57" s="21"/>
      <c r="E57" s="38">
        <f>-E56</f>
        <v>-4500</v>
      </c>
      <c r="F57" s="38">
        <f>-F56</f>
        <v>0</v>
      </c>
      <c r="G57" s="38">
        <f>-G56</f>
        <v>0</v>
      </c>
      <c r="H57" s="39">
        <f>-H56</f>
        <v>-4500</v>
      </c>
      <c r="I57" s="39">
        <f>-I56</f>
        <v>-1980</v>
      </c>
      <c r="J57" s="23">
        <f t="shared" si="11"/>
        <v>44</v>
      </c>
      <c r="K57" s="39">
        <f>-K56</f>
        <v>0</v>
      </c>
      <c r="L57" s="23">
        <f t="shared" si="12"/>
        <v>-1980</v>
      </c>
      <c r="M57" s="24"/>
      <c r="N57" s="24"/>
    </row>
    <row r="58" spans="1:14" ht="31.5">
      <c r="A58" s="147"/>
      <c r="B58" s="37" t="s">
        <v>67</v>
      </c>
      <c r="C58" s="20"/>
      <c r="D58" s="21" t="s">
        <v>68</v>
      </c>
      <c r="E58" s="38">
        <v>4500</v>
      </c>
      <c r="F58" s="38"/>
      <c r="G58" s="22"/>
      <c r="H58" s="39">
        <f>E58+F58</f>
        <v>4500</v>
      </c>
      <c r="I58" s="39">
        <v>1980</v>
      </c>
      <c r="J58" s="23">
        <f t="shared" si="11"/>
        <v>44</v>
      </c>
      <c r="K58" s="39">
        <v>0</v>
      </c>
      <c r="L58" s="23">
        <f t="shared" si="12"/>
        <v>1980</v>
      </c>
      <c r="M58" s="24"/>
      <c r="N58" s="24"/>
    </row>
    <row r="59" spans="1:14" ht="78.75">
      <c r="A59" s="18" t="s">
        <v>69</v>
      </c>
      <c r="B59" s="50" t="s">
        <v>70</v>
      </c>
      <c r="C59" s="20"/>
      <c r="D59" s="21"/>
      <c r="E59" s="22">
        <f>E61</f>
        <v>1288</v>
      </c>
      <c r="F59" s="22">
        <f>F61</f>
        <v>0</v>
      </c>
      <c r="G59" s="22">
        <f>E59+F59</f>
        <v>1288</v>
      </c>
      <c r="H59" s="23">
        <f>E59+F59</f>
        <v>1288</v>
      </c>
      <c r="I59" s="23">
        <f>I61</f>
        <v>1288</v>
      </c>
      <c r="J59" s="23">
        <f t="shared" si="11"/>
        <v>100</v>
      </c>
      <c r="K59" s="23">
        <f>K61+K64</f>
        <v>18499.36</v>
      </c>
      <c r="L59" s="23">
        <f t="shared" si="12"/>
        <v>-17211.36</v>
      </c>
      <c r="M59" s="24">
        <f>J59-100</f>
        <v>0</v>
      </c>
      <c r="N59" s="24">
        <f>I59-H59</f>
        <v>0</v>
      </c>
    </row>
    <row r="60" spans="1:14" ht="15.75" hidden="1">
      <c r="A60" s="25"/>
      <c r="B60" s="50"/>
      <c r="C60" s="20"/>
      <c r="D60" s="21"/>
      <c r="E60" s="22">
        <f>-E59</f>
        <v>-1288</v>
      </c>
      <c r="F60" s="22">
        <f>-F59</f>
        <v>0</v>
      </c>
      <c r="G60" s="22">
        <f>E60+F60</f>
        <v>-1288</v>
      </c>
      <c r="H60" s="23">
        <f>-H59</f>
        <v>-1288</v>
      </c>
      <c r="I60" s="23">
        <f>-I59</f>
        <v>-1288</v>
      </c>
      <c r="J60" s="23">
        <f t="shared" si="11"/>
        <v>100</v>
      </c>
      <c r="K60" s="23">
        <f>-K59</f>
        <v>-18499.36</v>
      </c>
      <c r="L60" s="23">
        <f t="shared" si="12"/>
        <v>17211.36</v>
      </c>
      <c r="M60" s="24"/>
      <c r="N60" s="24">
        <f>I60-H60</f>
        <v>0</v>
      </c>
    </row>
    <row r="61" spans="1:14" ht="47.25">
      <c r="A61" s="147"/>
      <c r="B61" s="46" t="s">
        <v>71</v>
      </c>
      <c r="C61" s="20" t="s">
        <v>72</v>
      </c>
      <c r="D61" s="21"/>
      <c r="E61" s="32">
        <f>SUM(E63)</f>
        <v>1288</v>
      </c>
      <c r="F61" s="32">
        <f>SUM(F63)</f>
        <v>0</v>
      </c>
      <c r="G61" s="22">
        <f>E61+F61</f>
        <v>1288</v>
      </c>
      <c r="H61" s="33">
        <f>E61+F61</f>
        <v>1288</v>
      </c>
      <c r="I61" s="33">
        <f>SUM(I63)</f>
        <v>1288</v>
      </c>
      <c r="J61" s="23">
        <f t="shared" si="11"/>
        <v>100</v>
      </c>
      <c r="K61" s="33">
        <f>SUM(K63)</f>
        <v>1448</v>
      </c>
      <c r="L61" s="23">
        <f t="shared" si="12"/>
        <v>-160</v>
      </c>
      <c r="M61" s="24">
        <f>J61-100</f>
        <v>0</v>
      </c>
      <c r="N61" s="24">
        <f>I61-H61</f>
        <v>0</v>
      </c>
    </row>
    <row r="62" spans="1:14" ht="15.75" hidden="1">
      <c r="A62" s="147"/>
      <c r="B62" s="51"/>
      <c r="C62" s="52"/>
      <c r="D62" s="53"/>
      <c r="E62" s="54">
        <f>-E61</f>
        <v>-1288</v>
      </c>
      <c r="F62" s="54">
        <f>-F61</f>
        <v>0</v>
      </c>
      <c r="G62" s="22">
        <f>E62+F62</f>
        <v>-1288</v>
      </c>
      <c r="H62" s="55">
        <f>-H61</f>
        <v>-1288</v>
      </c>
      <c r="I62" s="55">
        <f>-I61</f>
        <v>-1288</v>
      </c>
      <c r="J62" s="23">
        <f t="shared" si="11"/>
        <v>100</v>
      </c>
      <c r="K62" s="55">
        <f>-K61</f>
        <v>-1448</v>
      </c>
      <c r="L62" s="23">
        <f t="shared" si="12"/>
        <v>160</v>
      </c>
      <c r="M62" s="56"/>
      <c r="N62" s="24">
        <f>I62-H62</f>
        <v>0</v>
      </c>
    </row>
    <row r="63" spans="1:14" s="63" customFormat="1" ht="78.75">
      <c r="A63" s="151"/>
      <c r="B63" s="57" t="s">
        <v>73</v>
      </c>
      <c r="C63" s="58"/>
      <c r="D63" s="59" t="s">
        <v>25</v>
      </c>
      <c r="E63" s="60">
        <v>1288</v>
      </c>
      <c r="F63" s="60"/>
      <c r="G63" s="22">
        <f>E63+F63</f>
        <v>1288</v>
      </c>
      <c r="H63" s="61">
        <f>E63+F63</f>
        <v>1288</v>
      </c>
      <c r="I63" s="61">
        <v>1288</v>
      </c>
      <c r="J63" s="23">
        <f t="shared" si="11"/>
        <v>100</v>
      </c>
      <c r="K63" s="61">
        <v>1448</v>
      </c>
      <c r="L63" s="23">
        <f t="shared" si="12"/>
        <v>-160</v>
      </c>
      <c r="M63" s="62">
        <f>J63-100</f>
        <v>0</v>
      </c>
      <c r="N63" s="24">
        <f>I63-H63</f>
        <v>0</v>
      </c>
    </row>
    <row r="64" spans="1:14" s="63" customFormat="1" ht="15.75" hidden="1">
      <c r="A64" s="151"/>
      <c r="B64" s="57"/>
      <c r="C64" s="58" t="s">
        <v>74</v>
      </c>
      <c r="D64" s="59"/>
      <c r="E64" s="60"/>
      <c r="F64" s="60"/>
      <c r="G64" s="22"/>
      <c r="H64" s="61"/>
      <c r="I64" s="61"/>
      <c r="J64" s="23"/>
      <c r="K64" s="61">
        <v>17051.36</v>
      </c>
      <c r="L64" s="23"/>
      <c r="M64" s="62"/>
      <c r="N64" s="24"/>
    </row>
    <row r="65" spans="1:14" s="63" customFormat="1" ht="15.75" hidden="1">
      <c r="A65" s="151"/>
      <c r="B65" s="57"/>
      <c r="C65" s="58" t="s">
        <v>75</v>
      </c>
      <c r="D65" s="59"/>
      <c r="E65" s="60"/>
      <c r="F65" s="60"/>
      <c r="G65" s="22"/>
      <c r="H65" s="61"/>
      <c r="I65" s="61"/>
      <c r="J65" s="23"/>
      <c r="K65" s="61">
        <v>2500</v>
      </c>
      <c r="L65" s="23"/>
      <c r="M65" s="62"/>
      <c r="N65" s="24"/>
    </row>
    <row r="66" spans="1:14" s="71" customFormat="1" ht="126">
      <c r="A66" s="64" t="s">
        <v>76</v>
      </c>
      <c r="B66" s="65" t="s">
        <v>77</v>
      </c>
      <c r="C66" s="66"/>
      <c r="D66" s="67"/>
      <c r="E66" s="68">
        <f>E68+E72+E79+E91+E97</f>
        <v>6644206</v>
      </c>
      <c r="F66" s="68">
        <f>F68+F72+F79+F91+F97</f>
        <v>0</v>
      </c>
      <c r="G66" s="22">
        <f aca="true" t="shared" si="13" ref="G66:G97">E66+F66</f>
        <v>6644206</v>
      </c>
      <c r="H66" s="69">
        <f>E66+F66</f>
        <v>6644206</v>
      </c>
      <c r="I66" s="69">
        <f>I68+I72+I79+I91+I97</f>
        <v>7343736.300000001</v>
      </c>
      <c r="J66" s="23">
        <f aca="true" t="shared" si="14" ref="J66:J97">I66/H66*100</f>
        <v>110.52842581942825</v>
      </c>
      <c r="K66" s="69">
        <f>K68+K72+K79+K91+K97</f>
        <v>6178048.61</v>
      </c>
      <c r="L66" s="23">
        <f aca="true" t="shared" si="15" ref="L66:L97">I66-K66</f>
        <v>1165687.6900000004</v>
      </c>
      <c r="M66" s="70">
        <f>J66-100</f>
        <v>10.52842581942825</v>
      </c>
      <c r="N66" s="24">
        <f aca="true" t="shared" si="16" ref="N66:N97">I66-H66</f>
        <v>699530.3000000007</v>
      </c>
    </row>
    <row r="67" spans="1:14" s="78" customFormat="1" ht="15.75" hidden="1">
      <c r="A67" s="25"/>
      <c r="B67" s="72"/>
      <c r="C67" s="73"/>
      <c r="D67" s="74"/>
      <c r="E67" s="75">
        <f>-E66</f>
        <v>-6644206</v>
      </c>
      <c r="F67" s="75">
        <f>-F66</f>
        <v>0</v>
      </c>
      <c r="G67" s="22">
        <f t="shared" si="13"/>
        <v>-6644206</v>
      </c>
      <c r="H67" s="76">
        <f>-H66</f>
        <v>-6644206</v>
      </c>
      <c r="I67" s="76">
        <f>-I66</f>
        <v>-7343736.300000001</v>
      </c>
      <c r="J67" s="23">
        <f t="shared" si="14"/>
        <v>110.52842581942825</v>
      </c>
      <c r="K67" s="76">
        <f>-K66</f>
        <v>-6178048.61</v>
      </c>
      <c r="L67" s="23">
        <f t="shared" si="15"/>
        <v>-1165687.6900000004</v>
      </c>
      <c r="M67" s="77"/>
      <c r="N67" s="24">
        <f t="shared" si="16"/>
        <v>-699530.3000000007</v>
      </c>
    </row>
    <row r="68" spans="1:14" ht="31.5">
      <c r="A68" s="147"/>
      <c r="B68" s="46" t="s">
        <v>78</v>
      </c>
      <c r="C68" s="20" t="s">
        <v>79</v>
      </c>
      <c r="D68" s="21"/>
      <c r="E68" s="32">
        <f>SUM(E70:E71)</f>
        <v>6000</v>
      </c>
      <c r="F68" s="32">
        <f>SUM(F70:F71)</f>
        <v>0</v>
      </c>
      <c r="G68" s="22">
        <f t="shared" si="13"/>
        <v>6000</v>
      </c>
      <c r="H68" s="33">
        <f>E68+F68</f>
        <v>6000</v>
      </c>
      <c r="I68" s="33">
        <f>SUM(I70:I71)</f>
        <v>3089.37</v>
      </c>
      <c r="J68" s="23">
        <f t="shared" si="14"/>
        <v>51.4895</v>
      </c>
      <c r="K68" s="33">
        <f>SUM(K70:K71)</f>
        <v>7550.5</v>
      </c>
      <c r="L68" s="23">
        <f t="shared" si="15"/>
        <v>-4461.13</v>
      </c>
      <c r="M68" s="24">
        <f>J68-100</f>
        <v>-48.5105</v>
      </c>
      <c r="N68" s="24">
        <f t="shared" si="16"/>
        <v>-2910.63</v>
      </c>
    </row>
    <row r="69" spans="1:14" ht="15.75" hidden="1">
      <c r="A69" s="147"/>
      <c r="B69" s="46"/>
      <c r="C69" s="20"/>
      <c r="D69" s="21"/>
      <c r="E69" s="32">
        <f>-E68</f>
        <v>-6000</v>
      </c>
      <c r="F69" s="32">
        <f>-F68</f>
        <v>0</v>
      </c>
      <c r="G69" s="22">
        <f t="shared" si="13"/>
        <v>-6000</v>
      </c>
      <c r="H69" s="33">
        <f>-H68</f>
        <v>-6000</v>
      </c>
      <c r="I69" s="33">
        <f>-I68</f>
        <v>-3089.37</v>
      </c>
      <c r="J69" s="23">
        <f t="shared" si="14"/>
        <v>51.4895</v>
      </c>
      <c r="K69" s="33">
        <f>-K68</f>
        <v>-7550.5</v>
      </c>
      <c r="L69" s="23">
        <f t="shared" si="15"/>
        <v>4461.13</v>
      </c>
      <c r="M69" s="24"/>
      <c r="N69" s="24">
        <f t="shared" si="16"/>
        <v>2910.63</v>
      </c>
    </row>
    <row r="70" spans="1:14" ht="63">
      <c r="A70" s="147"/>
      <c r="B70" s="37" t="s">
        <v>80</v>
      </c>
      <c r="C70" s="20"/>
      <c r="D70" s="21" t="s">
        <v>81</v>
      </c>
      <c r="E70" s="38">
        <v>6000</v>
      </c>
      <c r="F70" s="38"/>
      <c r="G70" s="22">
        <f t="shared" si="13"/>
        <v>6000</v>
      </c>
      <c r="H70" s="39">
        <f>E70+F70</f>
        <v>6000</v>
      </c>
      <c r="I70" s="39">
        <v>3089.37</v>
      </c>
      <c r="J70" s="23">
        <f t="shared" si="14"/>
        <v>51.4895</v>
      </c>
      <c r="K70" s="39">
        <v>7550.5</v>
      </c>
      <c r="L70" s="23">
        <f t="shared" si="15"/>
        <v>-4461.13</v>
      </c>
      <c r="M70" s="24">
        <f>J70-100</f>
        <v>-48.5105</v>
      </c>
      <c r="N70" s="24">
        <f t="shared" si="16"/>
        <v>-2910.63</v>
      </c>
    </row>
    <row r="71" spans="1:14" ht="31.5" hidden="1">
      <c r="A71" s="147"/>
      <c r="B71" s="57" t="s">
        <v>82</v>
      </c>
      <c r="C71" s="20"/>
      <c r="D71" s="21" t="s">
        <v>83</v>
      </c>
      <c r="E71" s="38">
        <v>0</v>
      </c>
      <c r="F71" s="38"/>
      <c r="G71" s="22">
        <f t="shared" si="13"/>
        <v>0</v>
      </c>
      <c r="H71" s="39">
        <f>E71+F71</f>
        <v>0</v>
      </c>
      <c r="I71" s="39">
        <v>0</v>
      </c>
      <c r="J71" s="23" t="e">
        <f t="shared" si="14"/>
        <v>#DIV/0!</v>
      </c>
      <c r="K71" s="39">
        <v>0</v>
      </c>
      <c r="L71" s="23">
        <f t="shared" si="15"/>
        <v>0</v>
      </c>
      <c r="M71" s="24"/>
      <c r="N71" s="24">
        <f t="shared" si="16"/>
        <v>0</v>
      </c>
    </row>
    <row r="72" spans="1:14" ht="94.5">
      <c r="A72" s="147"/>
      <c r="B72" s="46" t="s">
        <v>84</v>
      </c>
      <c r="C72" s="20" t="s">
        <v>85</v>
      </c>
      <c r="D72" s="21"/>
      <c r="E72" s="32">
        <f>SUM(E74:E78)</f>
        <v>2293000</v>
      </c>
      <c r="F72" s="32">
        <f>SUM(F74:F78)</f>
        <v>0</v>
      </c>
      <c r="G72" s="22">
        <f t="shared" si="13"/>
        <v>2293000</v>
      </c>
      <c r="H72" s="33">
        <f>E72+F72</f>
        <v>2293000</v>
      </c>
      <c r="I72" s="33">
        <f>SUM(I74:I78)</f>
        <v>2453110.4800000004</v>
      </c>
      <c r="J72" s="23">
        <f t="shared" si="14"/>
        <v>106.98257653728743</v>
      </c>
      <c r="K72" s="33">
        <f>SUM(K74:K78)</f>
        <v>2257042.7199999997</v>
      </c>
      <c r="L72" s="23">
        <f t="shared" si="15"/>
        <v>196067.7600000007</v>
      </c>
      <c r="M72" s="24">
        <f>J72-100</f>
        <v>6.982576537287429</v>
      </c>
      <c r="N72" s="24">
        <f t="shared" si="16"/>
        <v>160110.48000000045</v>
      </c>
    </row>
    <row r="73" spans="1:14" ht="15.75" hidden="1">
      <c r="A73" s="147"/>
      <c r="B73" s="46"/>
      <c r="C73" s="20"/>
      <c r="D73" s="21"/>
      <c r="E73" s="32">
        <f>-E72</f>
        <v>-2293000</v>
      </c>
      <c r="F73" s="32">
        <f>-F72</f>
        <v>0</v>
      </c>
      <c r="G73" s="22">
        <f t="shared" si="13"/>
        <v>-2293000</v>
      </c>
      <c r="H73" s="33">
        <f>-H72</f>
        <v>-2293000</v>
      </c>
      <c r="I73" s="33">
        <f>-I72</f>
        <v>-2453110.4800000004</v>
      </c>
      <c r="J73" s="23">
        <f t="shared" si="14"/>
        <v>106.98257653728743</v>
      </c>
      <c r="K73" s="33">
        <f>-K72</f>
        <v>-2257042.7199999997</v>
      </c>
      <c r="L73" s="23">
        <f t="shared" si="15"/>
        <v>-196067.7600000007</v>
      </c>
      <c r="M73" s="24"/>
      <c r="N73" s="24">
        <f t="shared" si="16"/>
        <v>-160110.48000000045</v>
      </c>
    </row>
    <row r="74" spans="1:14" ht="15.75">
      <c r="A74" s="147"/>
      <c r="B74" s="37" t="s">
        <v>86</v>
      </c>
      <c r="C74" s="20"/>
      <c r="D74" s="21" t="s">
        <v>87</v>
      </c>
      <c r="E74" s="38">
        <v>1820000</v>
      </c>
      <c r="F74" s="38"/>
      <c r="G74" s="22">
        <f t="shared" si="13"/>
        <v>1820000</v>
      </c>
      <c r="H74" s="39">
        <f aca="true" t="shared" si="17" ref="H74:H79">E74+F74</f>
        <v>1820000</v>
      </c>
      <c r="I74" s="39">
        <v>1953957.3</v>
      </c>
      <c r="J74" s="23">
        <f t="shared" si="14"/>
        <v>107.36029120879121</v>
      </c>
      <c r="K74" s="39">
        <v>1820513</v>
      </c>
      <c r="L74" s="23">
        <f t="shared" si="15"/>
        <v>133444.30000000005</v>
      </c>
      <c r="M74" s="24">
        <f aca="true" t="shared" si="18" ref="M74:M79">J74-100</f>
        <v>7.36029120879121</v>
      </c>
      <c r="N74" s="24">
        <f t="shared" si="16"/>
        <v>133957.30000000005</v>
      </c>
    </row>
    <row r="75" spans="1:14" ht="15.75">
      <c r="A75" s="147"/>
      <c r="B75" s="37" t="s">
        <v>88</v>
      </c>
      <c r="C75" s="20"/>
      <c r="D75" s="21" t="s">
        <v>89</v>
      </c>
      <c r="E75" s="38">
        <v>193000</v>
      </c>
      <c r="F75" s="38"/>
      <c r="G75" s="22">
        <f t="shared" si="13"/>
        <v>193000</v>
      </c>
      <c r="H75" s="39">
        <f t="shared" si="17"/>
        <v>193000</v>
      </c>
      <c r="I75" s="39">
        <v>176390.98</v>
      </c>
      <c r="J75" s="23">
        <f t="shared" si="14"/>
        <v>91.39429015544042</v>
      </c>
      <c r="K75" s="39">
        <v>135343.72</v>
      </c>
      <c r="L75" s="23">
        <f t="shared" si="15"/>
        <v>41047.26000000001</v>
      </c>
      <c r="M75" s="24">
        <f t="shared" si="18"/>
        <v>-8.605709844559584</v>
      </c>
      <c r="N75" s="24">
        <f t="shared" si="16"/>
        <v>-16609.01999999999</v>
      </c>
    </row>
    <row r="76" spans="1:14" ht="15.75">
      <c r="A76" s="147"/>
      <c r="B76" s="37" t="s">
        <v>90</v>
      </c>
      <c r="C76" s="20"/>
      <c r="D76" s="21" t="s">
        <v>91</v>
      </c>
      <c r="E76" s="38">
        <v>275000</v>
      </c>
      <c r="F76" s="38"/>
      <c r="G76" s="22">
        <f t="shared" si="13"/>
        <v>275000</v>
      </c>
      <c r="H76" s="39">
        <f t="shared" si="17"/>
        <v>275000</v>
      </c>
      <c r="I76" s="39">
        <v>314318.2</v>
      </c>
      <c r="J76" s="23">
        <f t="shared" si="14"/>
        <v>114.29752727272728</v>
      </c>
      <c r="K76" s="39">
        <v>295210</v>
      </c>
      <c r="L76" s="23">
        <f t="shared" si="15"/>
        <v>19108.20000000001</v>
      </c>
      <c r="M76" s="24">
        <f t="shared" si="18"/>
        <v>14.29752727272728</v>
      </c>
      <c r="N76" s="24">
        <f t="shared" si="16"/>
        <v>39318.20000000001</v>
      </c>
    </row>
    <row r="77" spans="1:14" ht="31.5">
      <c r="A77" s="147"/>
      <c r="B77" s="37" t="s">
        <v>92</v>
      </c>
      <c r="C77" s="20"/>
      <c r="D77" s="21" t="s">
        <v>93</v>
      </c>
      <c r="E77" s="38">
        <v>4000</v>
      </c>
      <c r="F77" s="38"/>
      <c r="G77" s="22">
        <f t="shared" si="13"/>
        <v>4000</v>
      </c>
      <c r="H77" s="39">
        <f t="shared" si="17"/>
        <v>4000</v>
      </c>
      <c r="I77" s="39">
        <v>5694</v>
      </c>
      <c r="J77" s="23">
        <f t="shared" si="14"/>
        <v>142.35</v>
      </c>
      <c r="K77" s="39">
        <v>4272</v>
      </c>
      <c r="L77" s="23">
        <f t="shared" si="15"/>
        <v>1422</v>
      </c>
      <c r="M77" s="24">
        <f t="shared" si="18"/>
        <v>42.349999999999994</v>
      </c>
      <c r="N77" s="24">
        <f t="shared" si="16"/>
        <v>1694</v>
      </c>
    </row>
    <row r="78" spans="1:14" ht="31.5">
      <c r="A78" s="147"/>
      <c r="B78" s="37" t="s">
        <v>94</v>
      </c>
      <c r="C78" s="20"/>
      <c r="D78" s="21" t="s">
        <v>95</v>
      </c>
      <c r="E78" s="38">
        <v>1000</v>
      </c>
      <c r="F78" s="38"/>
      <c r="G78" s="22">
        <f t="shared" si="13"/>
        <v>1000</v>
      </c>
      <c r="H78" s="39">
        <f t="shared" si="17"/>
        <v>1000</v>
      </c>
      <c r="I78" s="39">
        <v>2750</v>
      </c>
      <c r="J78" s="23">
        <f t="shared" si="14"/>
        <v>275</v>
      </c>
      <c r="K78" s="39">
        <v>1704</v>
      </c>
      <c r="L78" s="23">
        <f t="shared" si="15"/>
        <v>1046</v>
      </c>
      <c r="M78" s="24">
        <f t="shared" si="18"/>
        <v>175</v>
      </c>
      <c r="N78" s="24">
        <f t="shared" si="16"/>
        <v>1750</v>
      </c>
    </row>
    <row r="79" spans="1:14" ht="94.5">
      <c r="A79" s="147"/>
      <c r="B79" s="46" t="s">
        <v>96</v>
      </c>
      <c r="C79" s="20" t="s">
        <v>97</v>
      </c>
      <c r="D79" s="21"/>
      <c r="E79" s="32">
        <f>SUM(E81:E90)</f>
        <v>1572200</v>
      </c>
      <c r="F79" s="32">
        <f>SUM(F81:F90)</f>
        <v>0</v>
      </c>
      <c r="G79" s="22">
        <f t="shared" si="13"/>
        <v>1572200</v>
      </c>
      <c r="H79" s="33">
        <f t="shared" si="17"/>
        <v>1572200</v>
      </c>
      <c r="I79" s="33">
        <f>SUM(I81:I90)</f>
        <v>1904370</v>
      </c>
      <c r="J79" s="23">
        <f t="shared" si="14"/>
        <v>121.12771911970488</v>
      </c>
      <c r="K79" s="33">
        <f>SUM(K81:K90)</f>
        <v>1433315.61</v>
      </c>
      <c r="L79" s="23">
        <f t="shared" si="15"/>
        <v>471054.3899999999</v>
      </c>
      <c r="M79" s="24">
        <f t="shared" si="18"/>
        <v>21.127719119704878</v>
      </c>
      <c r="N79" s="24">
        <f t="shared" si="16"/>
        <v>332170</v>
      </c>
    </row>
    <row r="80" spans="1:14" ht="15.75" hidden="1">
      <c r="A80" s="147"/>
      <c r="B80" s="46"/>
      <c r="C80" s="20"/>
      <c r="D80" s="21"/>
      <c r="E80" s="32">
        <f>-E79</f>
        <v>-1572200</v>
      </c>
      <c r="F80" s="32">
        <f>-F79</f>
        <v>0</v>
      </c>
      <c r="G80" s="22">
        <f t="shared" si="13"/>
        <v>-1572200</v>
      </c>
      <c r="H80" s="33">
        <f>-H79</f>
        <v>-1572200</v>
      </c>
      <c r="I80" s="33">
        <f>-I79</f>
        <v>-1904370</v>
      </c>
      <c r="J80" s="23">
        <f t="shared" si="14"/>
        <v>121.12771911970488</v>
      </c>
      <c r="K80" s="33">
        <f>-K79</f>
        <v>-1433315.61</v>
      </c>
      <c r="L80" s="23">
        <f t="shared" si="15"/>
        <v>-471054.3899999999</v>
      </c>
      <c r="M80" s="24"/>
      <c r="N80" s="24">
        <f t="shared" si="16"/>
        <v>-332170</v>
      </c>
    </row>
    <row r="81" spans="1:14" ht="15.75">
      <c r="A81" s="147"/>
      <c r="B81" s="37" t="s">
        <v>86</v>
      </c>
      <c r="C81" s="20"/>
      <c r="D81" s="21" t="s">
        <v>87</v>
      </c>
      <c r="E81" s="38">
        <v>570000</v>
      </c>
      <c r="F81" s="38"/>
      <c r="G81" s="22">
        <f t="shared" si="13"/>
        <v>570000</v>
      </c>
      <c r="H81" s="39">
        <f aca="true" t="shared" si="19" ref="H81:H91">E81+F81</f>
        <v>570000</v>
      </c>
      <c r="I81" s="39">
        <v>665875.92</v>
      </c>
      <c r="J81" s="23">
        <f t="shared" si="14"/>
        <v>116.82033684210526</v>
      </c>
      <c r="K81" s="39">
        <v>555037.3</v>
      </c>
      <c r="L81" s="23">
        <f t="shared" si="15"/>
        <v>110838.62</v>
      </c>
      <c r="M81" s="24">
        <f aca="true" t="shared" si="20" ref="M81:M91">J81-100</f>
        <v>16.820336842105263</v>
      </c>
      <c r="N81" s="24">
        <f t="shared" si="16"/>
        <v>95875.92000000004</v>
      </c>
    </row>
    <row r="82" spans="1:17" ht="15.75">
      <c r="A82" s="147"/>
      <c r="B82" s="37" t="s">
        <v>88</v>
      </c>
      <c r="C82" s="20"/>
      <c r="D82" s="21" t="s">
        <v>89</v>
      </c>
      <c r="E82" s="38">
        <v>822000</v>
      </c>
      <c r="F82" s="38"/>
      <c r="G82" s="22">
        <f t="shared" si="13"/>
        <v>822000</v>
      </c>
      <c r="H82" s="39">
        <f t="shared" si="19"/>
        <v>822000</v>
      </c>
      <c r="I82" s="39">
        <v>935391.08</v>
      </c>
      <c r="J82" s="23">
        <f t="shared" si="14"/>
        <v>113.79453527980534</v>
      </c>
      <c r="K82" s="39">
        <v>640845.65</v>
      </c>
      <c r="L82" s="23">
        <f t="shared" si="15"/>
        <v>294545.42999999993</v>
      </c>
      <c r="M82" s="24">
        <f t="shared" si="20"/>
        <v>13.794535279805345</v>
      </c>
      <c r="N82" s="24">
        <f t="shared" si="16"/>
        <v>113391.07999999996</v>
      </c>
      <c r="O82" s="79">
        <f>H82+H75</f>
        <v>1015000</v>
      </c>
      <c r="P82" s="80">
        <f>I82+I75</f>
        <v>1111782.06</v>
      </c>
      <c r="Q82" s="80">
        <f>P82/O82*100</f>
        <v>109.53517832512316</v>
      </c>
    </row>
    <row r="83" spans="1:14" ht="15.75">
      <c r="A83" s="147"/>
      <c r="B83" s="37" t="s">
        <v>90</v>
      </c>
      <c r="C83" s="20"/>
      <c r="D83" s="21" t="s">
        <v>91</v>
      </c>
      <c r="E83" s="38">
        <v>2200</v>
      </c>
      <c r="F83" s="38"/>
      <c r="G83" s="22">
        <f t="shared" si="13"/>
        <v>2200</v>
      </c>
      <c r="H83" s="39">
        <f t="shared" si="19"/>
        <v>2200</v>
      </c>
      <c r="I83" s="39">
        <v>1454.49</v>
      </c>
      <c r="J83" s="23">
        <f t="shared" si="14"/>
        <v>66.11318181818181</v>
      </c>
      <c r="K83" s="39">
        <v>4362.7</v>
      </c>
      <c r="L83" s="23">
        <f t="shared" si="15"/>
        <v>-2908.21</v>
      </c>
      <c r="M83" s="24">
        <f t="shared" si="20"/>
        <v>-33.886818181818185</v>
      </c>
      <c r="N83" s="24">
        <f t="shared" si="16"/>
        <v>-745.51</v>
      </c>
    </row>
    <row r="84" spans="1:14" ht="31.5">
      <c r="A84" s="147"/>
      <c r="B84" s="37" t="s">
        <v>92</v>
      </c>
      <c r="C84" s="20"/>
      <c r="D84" s="21" t="s">
        <v>93</v>
      </c>
      <c r="E84" s="38">
        <v>52000</v>
      </c>
      <c r="F84" s="38"/>
      <c r="G84" s="22">
        <f t="shared" si="13"/>
        <v>52000</v>
      </c>
      <c r="H84" s="39">
        <f t="shared" si="19"/>
        <v>52000</v>
      </c>
      <c r="I84" s="39">
        <v>81692.6</v>
      </c>
      <c r="J84" s="23">
        <f t="shared" si="14"/>
        <v>157.10115384615386</v>
      </c>
      <c r="K84" s="39">
        <v>74864.41</v>
      </c>
      <c r="L84" s="23">
        <f t="shared" si="15"/>
        <v>6828.190000000002</v>
      </c>
      <c r="M84" s="24">
        <f t="shared" si="20"/>
        <v>57.10115384615386</v>
      </c>
      <c r="N84" s="24">
        <f t="shared" si="16"/>
        <v>29692.600000000006</v>
      </c>
    </row>
    <row r="85" spans="1:14" ht="15.75">
      <c r="A85" s="147"/>
      <c r="B85" s="37" t="s">
        <v>98</v>
      </c>
      <c r="C85" s="20"/>
      <c r="D85" s="21" t="s">
        <v>99</v>
      </c>
      <c r="E85" s="38">
        <v>5000</v>
      </c>
      <c r="F85" s="38"/>
      <c r="G85" s="22">
        <f t="shared" si="13"/>
        <v>5000</v>
      </c>
      <c r="H85" s="39">
        <f t="shared" si="19"/>
        <v>5000</v>
      </c>
      <c r="I85" s="39">
        <v>15688</v>
      </c>
      <c r="J85" s="23">
        <f t="shared" si="14"/>
        <v>313.76</v>
      </c>
      <c r="K85" s="39">
        <v>6553</v>
      </c>
      <c r="L85" s="23">
        <f t="shared" si="15"/>
        <v>9135</v>
      </c>
      <c r="M85" s="24">
        <f t="shared" si="20"/>
        <v>213.76</v>
      </c>
      <c r="N85" s="24">
        <f t="shared" si="16"/>
        <v>10688</v>
      </c>
    </row>
    <row r="86" spans="1:14" ht="15.75">
      <c r="A86" s="147"/>
      <c r="B86" s="37" t="s">
        <v>100</v>
      </c>
      <c r="C86" s="20"/>
      <c r="D86" s="21" t="s">
        <v>101</v>
      </c>
      <c r="E86" s="38">
        <v>4000</v>
      </c>
      <c r="F86" s="38"/>
      <c r="G86" s="22">
        <f t="shared" si="13"/>
        <v>4000</v>
      </c>
      <c r="H86" s="39">
        <f t="shared" si="19"/>
        <v>4000</v>
      </c>
      <c r="I86" s="39">
        <v>4120</v>
      </c>
      <c r="J86" s="23">
        <f t="shared" si="14"/>
        <v>103</v>
      </c>
      <c r="K86" s="39">
        <v>4100</v>
      </c>
      <c r="L86" s="23">
        <f t="shared" si="15"/>
        <v>20</v>
      </c>
      <c r="M86" s="24">
        <f t="shared" si="20"/>
        <v>3</v>
      </c>
      <c r="N86" s="24">
        <f t="shared" si="16"/>
        <v>120</v>
      </c>
    </row>
    <row r="87" spans="1:14" ht="15.75">
      <c r="A87" s="147"/>
      <c r="B87" s="37" t="s">
        <v>102</v>
      </c>
      <c r="C87" s="20"/>
      <c r="D87" s="21" t="s">
        <v>103</v>
      </c>
      <c r="E87" s="38">
        <v>25000</v>
      </c>
      <c r="F87" s="38"/>
      <c r="G87" s="22">
        <f t="shared" si="13"/>
        <v>25000</v>
      </c>
      <c r="H87" s="39">
        <f t="shared" si="19"/>
        <v>25000</v>
      </c>
      <c r="I87" s="39">
        <v>25563</v>
      </c>
      <c r="J87" s="23">
        <f t="shared" si="14"/>
        <v>102.25200000000001</v>
      </c>
      <c r="K87" s="39">
        <v>27724</v>
      </c>
      <c r="L87" s="23">
        <f t="shared" si="15"/>
        <v>-2161</v>
      </c>
      <c r="M87" s="24">
        <f t="shared" si="20"/>
        <v>2.2520000000000095</v>
      </c>
      <c r="N87" s="24">
        <f t="shared" si="16"/>
        <v>563</v>
      </c>
    </row>
    <row r="88" spans="1:14" ht="31.5">
      <c r="A88" s="147"/>
      <c r="B88" s="37" t="s">
        <v>94</v>
      </c>
      <c r="C88" s="20"/>
      <c r="D88" s="21" t="s">
        <v>95</v>
      </c>
      <c r="E88" s="38">
        <v>70000</v>
      </c>
      <c r="F88" s="38"/>
      <c r="G88" s="22">
        <f t="shared" si="13"/>
        <v>70000</v>
      </c>
      <c r="H88" s="39">
        <f t="shared" si="19"/>
        <v>70000</v>
      </c>
      <c r="I88" s="39">
        <v>143379.92</v>
      </c>
      <c r="J88" s="23">
        <f t="shared" si="14"/>
        <v>204.8284571428572</v>
      </c>
      <c r="K88" s="39">
        <v>93102.44</v>
      </c>
      <c r="L88" s="23">
        <f t="shared" si="15"/>
        <v>50277.48000000001</v>
      </c>
      <c r="M88" s="24">
        <f t="shared" si="20"/>
        <v>104.82845714285719</v>
      </c>
      <c r="N88" s="24">
        <f t="shared" si="16"/>
        <v>73379.92000000001</v>
      </c>
    </row>
    <row r="89" spans="1:14" ht="15.75">
      <c r="A89" s="147"/>
      <c r="B89" s="37" t="s">
        <v>104</v>
      </c>
      <c r="C89" s="20"/>
      <c r="D89" s="21" t="s">
        <v>105</v>
      </c>
      <c r="E89" s="38">
        <v>5000</v>
      </c>
      <c r="F89" s="38"/>
      <c r="G89" s="22">
        <f t="shared" si="13"/>
        <v>5000</v>
      </c>
      <c r="H89" s="39">
        <f t="shared" si="19"/>
        <v>5000</v>
      </c>
      <c r="I89" s="39">
        <v>5030.86</v>
      </c>
      <c r="J89" s="23">
        <f t="shared" si="14"/>
        <v>100.61719999999998</v>
      </c>
      <c r="K89" s="39">
        <v>4959.1</v>
      </c>
      <c r="L89" s="23">
        <f t="shared" si="15"/>
        <v>71.75999999999931</v>
      </c>
      <c r="M89" s="24">
        <f t="shared" si="20"/>
        <v>0.6171999999999827</v>
      </c>
      <c r="N89" s="24">
        <f t="shared" si="16"/>
        <v>30.859999999999673</v>
      </c>
    </row>
    <row r="90" spans="1:14" s="63" customFormat="1" ht="31.5">
      <c r="A90" s="151"/>
      <c r="B90" s="57" t="s">
        <v>106</v>
      </c>
      <c r="C90" s="58"/>
      <c r="D90" s="59" t="s">
        <v>83</v>
      </c>
      <c r="E90" s="60">
        <v>17000</v>
      </c>
      <c r="F90" s="60"/>
      <c r="G90" s="22">
        <f t="shared" si="13"/>
        <v>17000</v>
      </c>
      <c r="H90" s="61">
        <f t="shared" si="19"/>
        <v>17000</v>
      </c>
      <c r="I90" s="61">
        <v>26174.13</v>
      </c>
      <c r="J90" s="23">
        <f t="shared" si="14"/>
        <v>153.96547058823532</v>
      </c>
      <c r="K90" s="61">
        <v>21767.01</v>
      </c>
      <c r="L90" s="23">
        <f t="shared" si="15"/>
        <v>4407.120000000003</v>
      </c>
      <c r="M90" s="62">
        <f t="shared" si="20"/>
        <v>53.96547058823532</v>
      </c>
      <c r="N90" s="24">
        <f t="shared" si="16"/>
        <v>9174.130000000001</v>
      </c>
    </row>
    <row r="91" spans="1:14" ht="63">
      <c r="A91" s="149"/>
      <c r="B91" s="81" t="s">
        <v>107</v>
      </c>
      <c r="C91" s="73" t="s">
        <v>108</v>
      </c>
      <c r="D91" s="74"/>
      <c r="E91" s="82">
        <f>SUM(E93:E96)</f>
        <v>442522</v>
      </c>
      <c r="F91" s="82">
        <f>SUM(F93:F96)</f>
        <v>0</v>
      </c>
      <c r="G91" s="22">
        <f t="shared" si="13"/>
        <v>442522</v>
      </c>
      <c r="H91" s="83">
        <f t="shared" si="19"/>
        <v>442522</v>
      </c>
      <c r="I91" s="83">
        <f>SUM(I93:I96)</f>
        <v>455880.71</v>
      </c>
      <c r="J91" s="23">
        <f t="shared" si="14"/>
        <v>103.01876742851204</v>
      </c>
      <c r="K91" s="83">
        <f>SUM(K93:K96)</f>
        <v>171476.39</v>
      </c>
      <c r="L91" s="23">
        <f t="shared" si="15"/>
        <v>284404.32</v>
      </c>
      <c r="M91" s="77">
        <f t="shared" si="20"/>
        <v>3.018767428512035</v>
      </c>
      <c r="N91" s="24">
        <f t="shared" si="16"/>
        <v>13358.710000000021</v>
      </c>
    </row>
    <row r="92" spans="1:14" ht="15.75" hidden="1">
      <c r="A92" s="147"/>
      <c r="B92" s="81"/>
      <c r="C92" s="73"/>
      <c r="D92" s="74"/>
      <c r="E92" s="82">
        <f>-E91</f>
        <v>-442522</v>
      </c>
      <c r="F92" s="82">
        <f>-F91</f>
        <v>0</v>
      </c>
      <c r="G92" s="22">
        <f t="shared" si="13"/>
        <v>-442522</v>
      </c>
      <c r="H92" s="83">
        <f>-H91</f>
        <v>-442522</v>
      </c>
      <c r="I92" s="83">
        <f>-I91</f>
        <v>-455880.71</v>
      </c>
      <c r="J92" s="23">
        <f t="shared" si="14"/>
        <v>103.01876742851204</v>
      </c>
      <c r="K92" s="83">
        <f>-K91</f>
        <v>-171476.39</v>
      </c>
      <c r="L92" s="23">
        <f t="shared" si="15"/>
        <v>-284404.32</v>
      </c>
      <c r="M92" s="77"/>
      <c r="N92" s="24">
        <f t="shared" si="16"/>
        <v>-13358.710000000021</v>
      </c>
    </row>
    <row r="93" spans="1:14" ht="15.75">
      <c r="A93" s="147"/>
      <c r="B93" s="84" t="s">
        <v>109</v>
      </c>
      <c r="C93" s="73"/>
      <c r="D93" s="74" t="s">
        <v>110</v>
      </c>
      <c r="E93" s="85">
        <v>40000</v>
      </c>
      <c r="F93" s="85"/>
      <c r="G93" s="22">
        <f t="shared" si="13"/>
        <v>40000</v>
      </c>
      <c r="H93" s="86">
        <f>E93+F93</f>
        <v>40000</v>
      </c>
      <c r="I93" s="86">
        <v>35640.5</v>
      </c>
      <c r="J93" s="23">
        <f t="shared" si="14"/>
        <v>89.10125</v>
      </c>
      <c r="K93" s="86">
        <v>38920.74</v>
      </c>
      <c r="L93" s="23">
        <f t="shared" si="15"/>
        <v>-3280.239999999998</v>
      </c>
      <c r="M93" s="77">
        <f>J93-100</f>
        <v>-10.898750000000007</v>
      </c>
      <c r="N93" s="24">
        <f t="shared" si="16"/>
        <v>-4359.5</v>
      </c>
    </row>
    <row r="94" spans="1:14" ht="31.5">
      <c r="A94" s="147"/>
      <c r="B94" s="37" t="s">
        <v>111</v>
      </c>
      <c r="C94" s="20"/>
      <c r="D94" s="21" t="s">
        <v>112</v>
      </c>
      <c r="E94" s="38">
        <v>130000</v>
      </c>
      <c r="F94" s="38"/>
      <c r="G94" s="22">
        <f t="shared" si="13"/>
        <v>130000</v>
      </c>
      <c r="H94" s="39">
        <f>E94+F94</f>
        <v>130000</v>
      </c>
      <c r="I94" s="39">
        <v>128349.02</v>
      </c>
      <c r="J94" s="23">
        <f t="shared" si="14"/>
        <v>98.73001538461538</v>
      </c>
      <c r="K94" s="39">
        <v>130524.14</v>
      </c>
      <c r="L94" s="23">
        <f t="shared" si="15"/>
        <v>-2175.1199999999953</v>
      </c>
      <c r="M94" s="24">
        <f>J94-100</f>
        <v>-1.2699846153846153</v>
      </c>
      <c r="N94" s="24">
        <f t="shared" si="16"/>
        <v>-1650.979999999996</v>
      </c>
    </row>
    <row r="95" spans="1:14" ht="63">
      <c r="A95" s="147"/>
      <c r="B95" s="37" t="s">
        <v>113</v>
      </c>
      <c r="C95" s="20"/>
      <c r="D95" s="21" t="s">
        <v>114</v>
      </c>
      <c r="E95" s="38">
        <v>1000</v>
      </c>
      <c r="F95" s="38"/>
      <c r="G95" s="22">
        <f t="shared" si="13"/>
        <v>1000</v>
      </c>
      <c r="H95" s="39">
        <f>E95+F95</f>
        <v>1000</v>
      </c>
      <c r="I95" s="39">
        <v>1068.51</v>
      </c>
      <c r="J95" s="23">
        <f t="shared" si="14"/>
        <v>106.85100000000001</v>
      </c>
      <c r="K95" s="39">
        <v>881.51</v>
      </c>
      <c r="L95" s="23">
        <f t="shared" si="15"/>
        <v>187</v>
      </c>
      <c r="M95" s="24">
        <f>J95-100</f>
        <v>6.851000000000013</v>
      </c>
      <c r="N95" s="24">
        <f t="shared" si="16"/>
        <v>68.50999999999999</v>
      </c>
    </row>
    <row r="96" spans="1:14" ht="31.5">
      <c r="A96" s="147"/>
      <c r="B96" s="87" t="s">
        <v>115</v>
      </c>
      <c r="C96" s="52"/>
      <c r="D96" s="53" t="s">
        <v>116</v>
      </c>
      <c r="E96" s="88">
        <v>271522</v>
      </c>
      <c r="F96" s="88"/>
      <c r="G96" s="22">
        <f t="shared" si="13"/>
        <v>271522</v>
      </c>
      <c r="H96" s="89">
        <f>E96+F96</f>
        <v>271522</v>
      </c>
      <c r="I96" s="89">
        <v>290822.68</v>
      </c>
      <c r="J96" s="23">
        <f t="shared" si="14"/>
        <v>107.10833008006718</v>
      </c>
      <c r="K96" s="89">
        <v>1150</v>
      </c>
      <c r="L96" s="23">
        <f t="shared" si="15"/>
        <v>289672.68</v>
      </c>
      <c r="M96" s="56">
        <f>J96-100</f>
        <v>7.1083300800671765</v>
      </c>
      <c r="N96" s="24">
        <f t="shared" si="16"/>
        <v>19300.679999999993</v>
      </c>
    </row>
    <row r="97" spans="1:14" ht="47.25">
      <c r="A97" s="152"/>
      <c r="B97" s="46" t="s">
        <v>117</v>
      </c>
      <c r="C97" s="20" t="s">
        <v>118</v>
      </c>
      <c r="D97" s="21"/>
      <c r="E97" s="32">
        <f>SUM(E99:E100)</f>
        <v>2330484</v>
      </c>
      <c r="F97" s="32">
        <f>SUM(F99:F100)</f>
        <v>0</v>
      </c>
      <c r="G97" s="22">
        <f t="shared" si="13"/>
        <v>2330484</v>
      </c>
      <c r="H97" s="33">
        <f>E97+F97</f>
        <v>2330484</v>
      </c>
      <c r="I97" s="33">
        <f>SUM(I99:I100)</f>
        <v>2527285.74</v>
      </c>
      <c r="J97" s="23">
        <f t="shared" si="14"/>
        <v>108.44467243714182</v>
      </c>
      <c r="K97" s="33">
        <f>SUM(K99:K100)</f>
        <v>2308663.39</v>
      </c>
      <c r="L97" s="23">
        <f t="shared" si="15"/>
        <v>218622.3500000001</v>
      </c>
      <c r="M97" s="24">
        <f>J97-100</f>
        <v>8.444672437141818</v>
      </c>
      <c r="N97" s="24">
        <f t="shared" si="16"/>
        <v>196801.74000000022</v>
      </c>
    </row>
    <row r="98" spans="1:14" ht="15.75" hidden="1">
      <c r="A98" s="147"/>
      <c r="B98" s="46"/>
      <c r="C98" s="20"/>
      <c r="D98" s="21"/>
      <c r="E98" s="32">
        <f>-E97</f>
        <v>-2330484</v>
      </c>
      <c r="F98" s="32">
        <f>-F97</f>
        <v>0</v>
      </c>
      <c r="G98" s="22">
        <f aca="true" t="shared" si="21" ref="G98:G129">E98+F98</f>
        <v>-2330484</v>
      </c>
      <c r="H98" s="33">
        <f>-H97</f>
        <v>-2330484</v>
      </c>
      <c r="I98" s="33">
        <f>-I97</f>
        <v>-2527285.74</v>
      </c>
      <c r="J98" s="23">
        <f aca="true" t="shared" si="22" ref="J98:J129">I98/H98*100</f>
        <v>108.44467243714182</v>
      </c>
      <c r="K98" s="33">
        <f>-K97</f>
        <v>-2308663.39</v>
      </c>
      <c r="L98" s="23">
        <f aca="true" t="shared" si="23" ref="L98:L129">I98-K98</f>
        <v>-218622.3500000001</v>
      </c>
      <c r="M98" s="24"/>
      <c r="N98" s="24">
        <f aca="true" t="shared" si="24" ref="N98:N133">I98-H98</f>
        <v>-196801.74000000022</v>
      </c>
    </row>
    <row r="99" spans="1:14" ht="31.5">
      <c r="A99" s="147"/>
      <c r="B99" s="37" t="s">
        <v>119</v>
      </c>
      <c r="C99" s="20"/>
      <c r="D99" s="21" t="s">
        <v>120</v>
      </c>
      <c r="E99" s="38">
        <v>2170484</v>
      </c>
      <c r="F99" s="38"/>
      <c r="G99" s="22">
        <f t="shared" si="21"/>
        <v>2170484</v>
      </c>
      <c r="H99" s="39">
        <f>E99+F99</f>
        <v>2170484</v>
      </c>
      <c r="I99" s="39">
        <v>2407332</v>
      </c>
      <c r="J99" s="23">
        <f t="shared" si="22"/>
        <v>110.91222050012807</v>
      </c>
      <c r="K99" s="39">
        <v>2089940</v>
      </c>
      <c r="L99" s="23">
        <f t="shared" si="23"/>
        <v>317392</v>
      </c>
      <c r="M99" s="24">
        <f>J99-100</f>
        <v>10.912220500128072</v>
      </c>
      <c r="N99" s="24">
        <f t="shared" si="24"/>
        <v>236848</v>
      </c>
    </row>
    <row r="100" spans="1:14" ht="31.5">
      <c r="A100" s="147"/>
      <c r="B100" s="37" t="s">
        <v>121</v>
      </c>
      <c r="C100" s="20"/>
      <c r="D100" s="21" t="s">
        <v>122</v>
      </c>
      <c r="E100" s="38">
        <v>160000</v>
      </c>
      <c r="F100" s="38"/>
      <c r="G100" s="22">
        <f t="shared" si="21"/>
        <v>160000</v>
      </c>
      <c r="H100" s="39">
        <f>E100+F100</f>
        <v>160000</v>
      </c>
      <c r="I100" s="39">
        <v>119953.74</v>
      </c>
      <c r="J100" s="23">
        <f t="shared" si="22"/>
        <v>74.9710875</v>
      </c>
      <c r="K100" s="39">
        <v>218723.39</v>
      </c>
      <c r="L100" s="23">
        <f t="shared" si="23"/>
        <v>-98769.65000000001</v>
      </c>
      <c r="M100" s="24">
        <f>J100-100</f>
        <v>-25.028912500000004</v>
      </c>
      <c r="N100" s="24">
        <f t="shared" si="24"/>
        <v>-40046.259999999995</v>
      </c>
    </row>
    <row r="101" spans="1:14" ht="15.75">
      <c r="A101" s="18" t="s">
        <v>123</v>
      </c>
      <c r="B101" s="50" t="s">
        <v>124</v>
      </c>
      <c r="C101" s="20"/>
      <c r="D101" s="21"/>
      <c r="E101" s="22">
        <f>E103+E106+E109+E112</f>
        <v>9276140</v>
      </c>
      <c r="F101" s="22">
        <f>F103+F106+F109+F112</f>
        <v>0</v>
      </c>
      <c r="G101" s="22">
        <f t="shared" si="21"/>
        <v>9276140</v>
      </c>
      <c r="H101" s="23">
        <f>E101+F101</f>
        <v>9276140</v>
      </c>
      <c r="I101" s="23">
        <f>I103+I106+I109+I112</f>
        <v>9362298.21</v>
      </c>
      <c r="J101" s="23">
        <f t="shared" si="22"/>
        <v>100.92881532620251</v>
      </c>
      <c r="K101" s="23">
        <f>K103+K106+K109+K112</f>
        <v>5854443.23</v>
      </c>
      <c r="L101" s="23">
        <f t="shared" si="23"/>
        <v>3507854.9800000004</v>
      </c>
      <c r="M101" s="24">
        <f>J101-100</f>
        <v>0.9288153262025105</v>
      </c>
      <c r="N101" s="24">
        <f t="shared" si="24"/>
        <v>86158.2100000009</v>
      </c>
    </row>
    <row r="102" spans="1:14" ht="15.75" hidden="1">
      <c r="A102" s="25"/>
      <c r="B102" s="50"/>
      <c r="C102" s="20"/>
      <c r="D102" s="21"/>
      <c r="E102" s="22">
        <f>-E101</f>
        <v>-9276140</v>
      </c>
      <c r="F102" s="22">
        <f>-F101</f>
        <v>0</v>
      </c>
      <c r="G102" s="22">
        <f t="shared" si="21"/>
        <v>-9276140</v>
      </c>
      <c r="H102" s="23">
        <f>-H101</f>
        <v>-9276140</v>
      </c>
      <c r="I102" s="23">
        <f>-I101</f>
        <v>-9362298.21</v>
      </c>
      <c r="J102" s="23">
        <f t="shared" si="22"/>
        <v>100.92881532620251</v>
      </c>
      <c r="K102" s="23">
        <f>-K101</f>
        <v>-5854443.23</v>
      </c>
      <c r="L102" s="23">
        <f t="shared" si="23"/>
        <v>-3507854.9800000004</v>
      </c>
      <c r="M102" s="24"/>
      <c r="N102" s="24">
        <f t="shared" si="24"/>
        <v>-86158.2100000009</v>
      </c>
    </row>
    <row r="103" spans="1:14" ht="47.25">
      <c r="A103" s="147"/>
      <c r="B103" s="46" t="s">
        <v>125</v>
      </c>
      <c r="C103" s="20" t="s">
        <v>126</v>
      </c>
      <c r="D103" s="21"/>
      <c r="E103" s="32">
        <f>SUM(E105)</f>
        <v>6063339</v>
      </c>
      <c r="F103" s="32">
        <f>SUM(F105)</f>
        <v>0</v>
      </c>
      <c r="G103" s="22">
        <f t="shared" si="21"/>
        <v>6063339</v>
      </c>
      <c r="H103" s="33">
        <f>E103+F103</f>
        <v>6063339</v>
      </c>
      <c r="I103" s="33">
        <f>SUM(I105)</f>
        <v>6063339</v>
      </c>
      <c r="J103" s="23">
        <f t="shared" si="22"/>
        <v>100</v>
      </c>
      <c r="K103" s="33">
        <f>SUM(K105)</f>
        <v>5583600</v>
      </c>
      <c r="L103" s="23">
        <f t="shared" si="23"/>
        <v>479739</v>
      </c>
      <c r="M103" s="24">
        <f>J103-100</f>
        <v>0</v>
      </c>
      <c r="N103" s="24">
        <f t="shared" si="24"/>
        <v>0</v>
      </c>
    </row>
    <row r="104" spans="1:14" ht="15.75" hidden="1">
      <c r="A104" s="147"/>
      <c r="B104" s="46"/>
      <c r="C104" s="20"/>
      <c r="D104" s="21"/>
      <c r="E104" s="32">
        <f>-E103</f>
        <v>-6063339</v>
      </c>
      <c r="F104" s="32">
        <f>-F103</f>
        <v>0</v>
      </c>
      <c r="G104" s="22">
        <f t="shared" si="21"/>
        <v>-6063339</v>
      </c>
      <c r="H104" s="33">
        <f>-H103</f>
        <v>-6063339</v>
      </c>
      <c r="I104" s="33">
        <f>-I103</f>
        <v>-6063339</v>
      </c>
      <c r="J104" s="23">
        <f t="shared" si="22"/>
        <v>100</v>
      </c>
      <c r="K104" s="33">
        <f>-K103</f>
        <v>-5583600</v>
      </c>
      <c r="L104" s="23">
        <f t="shared" si="23"/>
        <v>-479739</v>
      </c>
      <c r="M104" s="24"/>
      <c r="N104" s="24">
        <f t="shared" si="24"/>
        <v>0</v>
      </c>
    </row>
    <row r="105" spans="1:14" ht="31.5">
      <c r="A105" s="147"/>
      <c r="B105" s="37" t="s">
        <v>127</v>
      </c>
      <c r="C105" s="20"/>
      <c r="D105" s="21" t="s">
        <v>128</v>
      </c>
      <c r="E105" s="38">
        <v>6063339</v>
      </c>
      <c r="F105" s="38"/>
      <c r="G105" s="22">
        <f t="shared" si="21"/>
        <v>6063339</v>
      </c>
      <c r="H105" s="39">
        <f>E105+F105</f>
        <v>6063339</v>
      </c>
      <c r="I105" s="39">
        <v>6063339</v>
      </c>
      <c r="J105" s="23">
        <f t="shared" si="22"/>
        <v>100</v>
      </c>
      <c r="K105" s="39">
        <v>5583600</v>
      </c>
      <c r="L105" s="23">
        <f t="shared" si="23"/>
        <v>479739</v>
      </c>
      <c r="M105" s="24">
        <f>J105-100</f>
        <v>0</v>
      </c>
      <c r="N105" s="24">
        <f t="shared" si="24"/>
        <v>0</v>
      </c>
    </row>
    <row r="106" spans="1:14" ht="31.5">
      <c r="A106" s="147"/>
      <c r="B106" s="46" t="s">
        <v>129</v>
      </c>
      <c r="C106" s="20" t="s">
        <v>130</v>
      </c>
      <c r="D106" s="21"/>
      <c r="E106" s="32">
        <f>SUM(E108)</f>
        <v>3061179</v>
      </c>
      <c r="F106" s="32">
        <f>SUM(F108)</f>
        <v>0</v>
      </c>
      <c r="G106" s="22">
        <f t="shared" si="21"/>
        <v>3061179</v>
      </c>
      <c r="H106" s="33">
        <f>E106+F106</f>
        <v>3061179</v>
      </c>
      <c r="I106" s="33">
        <f>SUM(I108)</f>
        <v>3061179</v>
      </c>
      <c r="J106" s="23">
        <f t="shared" si="22"/>
        <v>100</v>
      </c>
      <c r="K106" s="33">
        <f>SUM(K108)</f>
        <v>0</v>
      </c>
      <c r="L106" s="23">
        <f t="shared" si="23"/>
        <v>3061179</v>
      </c>
      <c r="M106" s="24">
        <f>J106-100</f>
        <v>0</v>
      </c>
      <c r="N106" s="24">
        <f t="shared" si="24"/>
        <v>0</v>
      </c>
    </row>
    <row r="107" spans="1:14" ht="15.75" hidden="1">
      <c r="A107" s="147"/>
      <c r="B107" s="46"/>
      <c r="C107" s="20"/>
      <c r="D107" s="21"/>
      <c r="E107" s="32">
        <f>-E106</f>
        <v>-3061179</v>
      </c>
      <c r="F107" s="32">
        <f>-F106</f>
        <v>0</v>
      </c>
      <c r="G107" s="22">
        <f t="shared" si="21"/>
        <v>-3061179</v>
      </c>
      <c r="H107" s="33">
        <f>-H106</f>
        <v>-3061179</v>
      </c>
      <c r="I107" s="33">
        <f>-I106</f>
        <v>-3061179</v>
      </c>
      <c r="J107" s="23">
        <f t="shared" si="22"/>
        <v>100</v>
      </c>
      <c r="K107" s="33">
        <f>-K106</f>
        <v>0</v>
      </c>
      <c r="L107" s="23">
        <f t="shared" si="23"/>
        <v>-3061179</v>
      </c>
      <c r="M107" s="24"/>
      <c r="N107" s="24">
        <f t="shared" si="24"/>
        <v>0</v>
      </c>
    </row>
    <row r="108" spans="1:14" ht="31.5">
      <c r="A108" s="147"/>
      <c r="B108" s="37" t="s">
        <v>127</v>
      </c>
      <c r="C108" s="20"/>
      <c r="D108" s="21" t="s">
        <v>128</v>
      </c>
      <c r="E108" s="38">
        <v>3061179</v>
      </c>
      <c r="F108" s="38"/>
      <c r="G108" s="22">
        <f t="shared" si="21"/>
        <v>3061179</v>
      </c>
      <c r="H108" s="39">
        <f>E108+F108</f>
        <v>3061179</v>
      </c>
      <c r="I108" s="39">
        <v>3061179</v>
      </c>
      <c r="J108" s="23">
        <f t="shared" si="22"/>
        <v>100</v>
      </c>
      <c r="K108" s="39">
        <v>0</v>
      </c>
      <c r="L108" s="23">
        <f t="shared" si="23"/>
        <v>3061179</v>
      </c>
      <c r="M108" s="24">
        <f>J108-100</f>
        <v>0</v>
      </c>
      <c r="N108" s="24">
        <f t="shared" si="24"/>
        <v>0</v>
      </c>
    </row>
    <row r="109" spans="1:14" ht="31.5">
      <c r="A109" s="147"/>
      <c r="B109" s="46" t="s">
        <v>131</v>
      </c>
      <c r="C109" s="20" t="s">
        <v>132</v>
      </c>
      <c r="D109" s="21"/>
      <c r="E109" s="32">
        <f>SUM(E111)</f>
        <v>35622</v>
      </c>
      <c r="F109" s="32">
        <f>SUM(F111)</f>
        <v>0</v>
      </c>
      <c r="G109" s="22">
        <f t="shared" si="21"/>
        <v>35622</v>
      </c>
      <c r="H109" s="33">
        <f>E109+F109</f>
        <v>35622</v>
      </c>
      <c r="I109" s="33">
        <f>SUM(I111)</f>
        <v>35622</v>
      </c>
      <c r="J109" s="23">
        <f t="shared" si="22"/>
        <v>100</v>
      </c>
      <c r="K109" s="33">
        <f>SUM(K111)</f>
        <v>21792</v>
      </c>
      <c r="L109" s="23">
        <f t="shared" si="23"/>
        <v>13830</v>
      </c>
      <c r="M109" s="24">
        <f>J109-100</f>
        <v>0</v>
      </c>
      <c r="N109" s="24">
        <f t="shared" si="24"/>
        <v>0</v>
      </c>
    </row>
    <row r="110" spans="1:14" ht="15.75" hidden="1">
      <c r="A110" s="147"/>
      <c r="B110" s="46"/>
      <c r="C110" s="20"/>
      <c r="D110" s="21"/>
      <c r="E110" s="32">
        <f>-E109</f>
        <v>-35622</v>
      </c>
      <c r="F110" s="32">
        <f>-F109</f>
        <v>0</v>
      </c>
      <c r="G110" s="22">
        <f t="shared" si="21"/>
        <v>-35622</v>
      </c>
      <c r="H110" s="33">
        <f>-H109</f>
        <v>-35622</v>
      </c>
      <c r="I110" s="33">
        <f>-I109</f>
        <v>-35622</v>
      </c>
      <c r="J110" s="23">
        <f t="shared" si="22"/>
        <v>100</v>
      </c>
      <c r="K110" s="33">
        <f>-K109</f>
        <v>-21792</v>
      </c>
      <c r="L110" s="23">
        <f t="shared" si="23"/>
        <v>-13830</v>
      </c>
      <c r="M110" s="24"/>
      <c r="N110" s="24">
        <f t="shared" si="24"/>
        <v>0</v>
      </c>
    </row>
    <row r="111" spans="1:14" ht="31.5">
      <c r="A111" s="147"/>
      <c r="B111" s="37" t="s">
        <v>127</v>
      </c>
      <c r="C111" s="20"/>
      <c r="D111" s="21" t="s">
        <v>128</v>
      </c>
      <c r="E111" s="38">
        <v>35622</v>
      </c>
      <c r="F111" s="38"/>
      <c r="G111" s="22">
        <f t="shared" si="21"/>
        <v>35622</v>
      </c>
      <c r="H111" s="39">
        <f>E111+F111</f>
        <v>35622</v>
      </c>
      <c r="I111" s="39">
        <v>35622</v>
      </c>
      <c r="J111" s="23">
        <f t="shared" si="22"/>
        <v>100</v>
      </c>
      <c r="K111" s="39">
        <v>21792</v>
      </c>
      <c r="L111" s="23">
        <f t="shared" si="23"/>
        <v>13830</v>
      </c>
      <c r="M111" s="24">
        <f>J111-100</f>
        <v>0</v>
      </c>
      <c r="N111" s="24">
        <f t="shared" si="24"/>
        <v>0</v>
      </c>
    </row>
    <row r="112" spans="1:14" ht="15.75">
      <c r="A112" s="147"/>
      <c r="B112" s="46" t="s">
        <v>133</v>
      </c>
      <c r="C112" s="20" t="s">
        <v>134</v>
      </c>
      <c r="D112" s="21"/>
      <c r="E112" s="32">
        <f>SUM(E114)</f>
        <v>116000</v>
      </c>
      <c r="F112" s="32">
        <f>SUM(F114)</f>
        <v>0</v>
      </c>
      <c r="G112" s="22">
        <f t="shared" si="21"/>
        <v>116000</v>
      </c>
      <c r="H112" s="33">
        <f>E112+F112</f>
        <v>116000</v>
      </c>
      <c r="I112" s="33">
        <f>SUM(I114)</f>
        <v>202158.21</v>
      </c>
      <c r="J112" s="23">
        <f t="shared" si="22"/>
        <v>174.27431896551724</v>
      </c>
      <c r="K112" s="33">
        <f>SUM(K114)</f>
        <v>249051.23</v>
      </c>
      <c r="L112" s="23">
        <f t="shared" si="23"/>
        <v>-46893.02000000002</v>
      </c>
      <c r="M112" s="24">
        <f>J112-100</f>
        <v>74.27431896551724</v>
      </c>
      <c r="N112" s="24">
        <f t="shared" si="24"/>
        <v>86158.20999999999</v>
      </c>
    </row>
    <row r="113" spans="1:14" ht="15.75" hidden="1">
      <c r="A113" s="147"/>
      <c r="B113" s="46"/>
      <c r="C113" s="20"/>
      <c r="D113" s="21"/>
      <c r="E113" s="32">
        <f>-E112</f>
        <v>-116000</v>
      </c>
      <c r="F113" s="32">
        <f>-F112</f>
        <v>0</v>
      </c>
      <c r="G113" s="22">
        <f t="shared" si="21"/>
        <v>-116000</v>
      </c>
      <c r="H113" s="33">
        <f>-H112</f>
        <v>-116000</v>
      </c>
      <c r="I113" s="33">
        <f>-I112</f>
        <v>-202158.21</v>
      </c>
      <c r="J113" s="23">
        <f t="shared" si="22"/>
        <v>174.27431896551724</v>
      </c>
      <c r="K113" s="33">
        <f>-K112</f>
        <v>-249051.23</v>
      </c>
      <c r="L113" s="23">
        <f t="shared" si="23"/>
        <v>46893.02000000002</v>
      </c>
      <c r="M113" s="24"/>
      <c r="N113" s="24">
        <f t="shared" si="24"/>
        <v>-86158.20999999999</v>
      </c>
    </row>
    <row r="114" spans="1:14" ht="15.75">
      <c r="A114" s="147"/>
      <c r="B114" s="37" t="s">
        <v>135</v>
      </c>
      <c r="C114" s="20"/>
      <c r="D114" s="21" t="s">
        <v>136</v>
      </c>
      <c r="E114" s="38">
        <v>116000</v>
      </c>
      <c r="F114" s="38"/>
      <c r="G114" s="22">
        <f t="shared" si="21"/>
        <v>116000</v>
      </c>
      <c r="H114" s="39">
        <f>E114+F114</f>
        <v>116000</v>
      </c>
      <c r="I114" s="39">
        <v>202158.21</v>
      </c>
      <c r="J114" s="23">
        <f t="shared" si="22"/>
        <v>174.27431896551724</v>
      </c>
      <c r="K114" s="39">
        <v>249051.23</v>
      </c>
      <c r="L114" s="23">
        <f t="shared" si="23"/>
        <v>-46893.02000000002</v>
      </c>
      <c r="M114" s="24">
        <f>J114-100</f>
        <v>74.27431896551724</v>
      </c>
      <c r="N114" s="24">
        <f t="shared" si="24"/>
        <v>86158.20999999999</v>
      </c>
    </row>
    <row r="115" spans="1:14" ht="15.75">
      <c r="A115" s="18" t="s">
        <v>137</v>
      </c>
      <c r="B115" s="50" t="s">
        <v>138</v>
      </c>
      <c r="C115" s="20"/>
      <c r="D115" s="21"/>
      <c r="E115" s="22">
        <f>E117+E121+E125+E128+E131</f>
        <v>297709</v>
      </c>
      <c r="F115" s="22">
        <f>F117+F121+F125+F128+F131</f>
        <v>0</v>
      </c>
      <c r="G115" s="22">
        <f t="shared" si="21"/>
        <v>297709</v>
      </c>
      <c r="H115" s="23">
        <f>E115+F115</f>
        <v>297709</v>
      </c>
      <c r="I115" s="23">
        <f>I117+I121+I125+I128+I131</f>
        <v>285449.71</v>
      </c>
      <c r="J115" s="23">
        <f t="shared" si="22"/>
        <v>95.88212314710003</v>
      </c>
      <c r="K115" s="23">
        <f>K117+K121+K125+K128+K131</f>
        <v>215061.82</v>
      </c>
      <c r="L115" s="23">
        <f t="shared" si="23"/>
        <v>70387.89000000001</v>
      </c>
      <c r="M115" s="24">
        <f>J115-100</f>
        <v>-4.117876852899968</v>
      </c>
      <c r="N115" s="24">
        <f t="shared" si="24"/>
        <v>-12259.289999999979</v>
      </c>
    </row>
    <row r="116" spans="1:14" ht="15.75" hidden="1">
      <c r="A116" s="25"/>
      <c r="B116" s="50"/>
      <c r="C116" s="20"/>
      <c r="D116" s="21"/>
      <c r="E116" s="22">
        <f>-E115</f>
        <v>-297709</v>
      </c>
      <c r="F116" s="22">
        <f>-F115</f>
        <v>0</v>
      </c>
      <c r="G116" s="22">
        <f t="shared" si="21"/>
        <v>-297709</v>
      </c>
      <c r="H116" s="23">
        <f>-H115</f>
        <v>-297709</v>
      </c>
      <c r="I116" s="23">
        <f>-I115</f>
        <v>-285449.71</v>
      </c>
      <c r="J116" s="23">
        <f t="shared" si="22"/>
        <v>95.88212314710003</v>
      </c>
      <c r="K116" s="23">
        <f>-K115</f>
        <v>-215061.82</v>
      </c>
      <c r="L116" s="23">
        <f t="shared" si="23"/>
        <v>-70387.89000000001</v>
      </c>
      <c r="M116" s="24"/>
      <c r="N116" s="24">
        <f t="shared" si="24"/>
        <v>12259.289999999979</v>
      </c>
    </row>
    <row r="117" spans="1:14" ht="15.75">
      <c r="A117" s="147"/>
      <c r="B117" s="46" t="s">
        <v>139</v>
      </c>
      <c r="C117" s="20" t="s">
        <v>140</v>
      </c>
      <c r="D117" s="21"/>
      <c r="E117" s="32">
        <f>SUM(E119:E120)</f>
        <v>1000</v>
      </c>
      <c r="F117" s="32">
        <f>SUM(F119:F120)</f>
        <v>0</v>
      </c>
      <c r="G117" s="22">
        <f t="shared" si="21"/>
        <v>1000</v>
      </c>
      <c r="H117" s="33">
        <f>E117+F117</f>
        <v>1000</v>
      </c>
      <c r="I117" s="33">
        <f>SUM(I119:I120)</f>
        <v>11289.6</v>
      </c>
      <c r="J117" s="23">
        <f t="shared" si="22"/>
        <v>1128.96</v>
      </c>
      <c r="K117" s="33">
        <f>SUM(K119:K120)</f>
        <v>0</v>
      </c>
      <c r="L117" s="23">
        <f t="shared" si="23"/>
        <v>11289.6</v>
      </c>
      <c r="M117" s="24">
        <f>J117-100</f>
        <v>1028.96</v>
      </c>
      <c r="N117" s="24">
        <f t="shared" si="24"/>
        <v>10289.6</v>
      </c>
    </row>
    <row r="118" spans="1:14" ht="15.75" hidden="1">
      <c r="A118" s="147"/>
      <c r="B118" s="46"/>
      <c r="C118" s="20"/>
      <c r="D118" s="21"/>
      <c r="E118" s="32">
        <f>-E117</f>
        <v>-1000</v>
      </c>
      <c r="F118" s="32">
        <f>-F117</f>
        <v>0</v>
      </c>
      <c r="G118" s="22">
        <f t="shared" si="21"/>
        <v>-1000</v>
      </c>
      <c r="H118" s="33">
        <f>-H117</f>
        <v>-1000</v>
      </c>
      <c r="I118" s="33">
        <f>-I117</f>
        <v>-11289.6</v>
      </c>
      <c r="J118" s="23">
        <f t="shared" si="22"/>
        <v>1128.96</v>
      </c>
      <c r="K118" s="33">
        <f>-K117</f>
        <v>0</v>
      </c>
      <c r="L118" s="23">
        <f t="shared" si="23"/>
        <v>-11289.6</v>
      </c>
      <c r="M118" s="24"/>
      <c r="N118" s="24">
        <f t="shared" si="24"/>
        <v>-10289.6</v>
      </c>
    </row>
    <row r="119" spans="1:14" ht="110.25">
      <c r="A119" s="147"/>
      <c r="B119" s="37" t="s">
        <v>48</v>
      </c>
      <c r="C119" s="20"/>
      <c r="D119" s="21" t="s">
        <v>49</v>
      </c>
      <c r="E119" s="38">
        <v>1000</v>
      </c>
      <c r="F119" s="38"/>
      <c r="G119" s="22">
        <f t="shared" si="21"/>
        <v>1000</v>
      </c>
      <c r="H119" s="39">
        <f>E119+F119</f>
        <v>1000</v>
      </c>
      <c r="I119" s="39">
        <v>0</v>
      </c>
      <c r="J119" s="23">
        <f t="shared" si="22"/>
        <v>0</v>
      </c>
      <c r="K119" s="39">
        <v>0</v>
      </c>
      <c r="L119" s="23">
        <f t="shared" si="23"/>
        <v>0</v>
      </c>
      <c r="M119" s="24">
        <f>J119-100</f>
        <v>-100</v>
      </c>
      <c r="N119" s="24">
        <f t="shared" si="24"/>
        <v>-1000</v>
      </c>
    </row>
    <row r="120" spans="1:14" ht="15.75">
      <c r="A120" s="147"/>
      <c r="B120" s="37" t="s">
        <v>42</v>
      </c>
      <c r="C120" s="20"/>
      <c r="D120" s="21" t="s">
        <v>43</v>
      </c>
      <c r="E120" s="38">
        <v>0</v>
      </c>
      <c r="F120" s="38"/>
      <c r="G120" s="22">
        <f t="shared" si="21"/>
        <v>0</v>
      </c>
      <c r="H120" s="39">
        <f>E120+F120</f>
        <v>0</v>
      </c>
      <c r="I120" s="39">
        <v>11289.6</v>
      </c>
      <c r="J120" s="23" t="s">
        <v>416</v>
      </c>
      <c r="K120" s="39">
        <v>0</v>
      </c>
      <c r="L120" s="23">
        <f t="shared" si="23"/>
        <v>11289.6</v>
      </c>
      <c r="M120" s="24" t="e">
        <f>J120-100</f>
        <v>#VALUE!</v>
      </c>
      <c r="N120" s="24">
        <f t="shared" si="24"/>
        <v>11289.6</v>
      </c>
    </row>
    <row r="121" spans="1:14" ht="15.75">
      <c r="A121" s="147"/>
      <c r="B121" s="46" t="s">
        <v>141</v>
      </c>
      <c r="C121" s="20" t="s">
        <v>142</v>
      </c>
      <c r="D121" s="21"/>
      <c r="E121" s="32">
        <f>SUM(E123:E124)</f>
        <v>165000</v>
      </c>
      <c r="F121" s="32">
        <f>SUM(F123:F124)</f>
        <v>0</v>
      </c>
      <c r="G121" s="22">
        <f t="shared" si="21"/>
        <v>165000</v>
      </c>
      <c r="H121" s="33">
        <f>E121+F121</f>
        <v>165000</v>
      </c>
      <c r="I121" s="33">
        <f>SUM(I123:I124)</f>
        <v>153783.41999999998</v>
      </c>
      <c r="J121" s="23">
        <f t="shared" si="22"/>
        <v>93.20207272727272</v>
      </c>
      <c r="K121" s="33">
        <f>SUM(K123:K124)</f>
        <v>144117.7</v>
      </c>
      <c r="L121" s="23">
        <f t="shared" si="23"/>
        <v>9665.719999999972</v>
      </c>
      <c r="M121" s="24">
        <f>J121-100</f>
        <v>-6.797927272727279</v>
      </c>
      <c r="N121" s="24">
        <f t="shared" si="24"/>
        <v>-11216.580000000016</v>
      </c>
    </row>
    <row r="122" spans="1:14" ht="15.75" hidden="1">
      <c r="A122" s="147"/>
      <c r="B122" s="51"/>
      <c r="C122" s="52"/>
      <c r="D122" s="53"/>
      <c r="E122" s="54">
        <f>-E121</f>
        <v>-165000</v>
      </c>
      <c r="F122" s="54">
        <f>-F121</f>
        <v>0</v>
      </c>
      <c r="G122" s="22">
        <f t="shared" si="21"/>
        <v>-165000</v>
      </c>
      <c r="H122" s="55">
        <f>-H121</f>
        <v>-165000</v>
      </c>
      <c r="I122" s="55">
        <f>-I121</f>
        <v>-153783.41999999998</v>
      </c>
      <c r="J122" s="23">
        <f t="shared" si="22"/>
        <v>93.20207272727272</v>
      </c>
      <c r="K122" s="55">
        <f>-K121</f>
        <v>-144117.7</v>
      </c>
      <c r="L122" s="23">
        <f t="shared" si="23"/>
        <v>-9665.719999999972</v>
      </c>
      <c r="M122" s="56"/>
      <c r="N122" s="24">
        <f t="shared" si="24"/>
        <v>11216.580000000016</v>
      </c>
    </row>
    <row r="123" spans="1:14" ht="15.75">
      <c r="A123" s="147"/>
      <c r="B123" s="87" t="s">
        <v>52</v>
      </c>
      <c r="C123" s="52"/>
      <c r="D123" s="53" t="s">
        <v>53</v>
      </c>
      <c r="E123" s="88">
        <v>165000</v>
      </c>
      <c r="F123" s="88"/>
      <c r="G123" s="22">
        <f t="shared" si="21"/>
        <v>165000</v>
      </c>
      <c r="H123" s="89">
        <f>E123+F123</f>
        <v>165000</v>
      </c>
      <c r="I123" s="89">
        <v>153709.8</v>
      </c>
      <c r="J123" s="23">
        <f t="shared" si="22"/>
        <v>93.15745454545454</v>
      </c>
      <c r="K123" s="89">
        <v>144117.7</v>
      </c>
      <c r="L123" s="23">
        <f t="shared" si="23"/>
        <v>9592.099999999977</v>
      </c>
      <c r="M123" s="56">
        <f>J123-100</f>
        <v>-6.8425454545454585</v>
      </c>
      <c r="N123" s="24">
        <f t="shared" si="24"/>
        <v>-11290.200000000012</v>
      </c>
    </row>
    <row r="124" spans="1:14" ht="31.5">
      <c r="A124" s="147"/>
      <c r="B124" s="57" t="s">
        <v>106</v>
      </c>
      <c r="C124" s="52"/>
      <c r="D124" s="53" t="s">
        <v>83</v>
      </c>
      <c r="E124" s="88">
        <v>0</v>
      </c>
      <c r="F124" s="88"/>
      <c r="G124" s="22">
        <f t="shared" si="21"/>
        <v>0</v>
      </c>
      <c r="H124" s="89">
        <f>E124+F124</f>
        <v>0</v>
      </c>
      <c r="I124" s="89">
        <v>73.62</v>
      </c>
      <c r="J124" s="23" t="s">
        <v>416</v>
      </c>
      <c r="K124" s="89">
        <v>0</v>
      </c>
      <c r="L124" s="23">
        <f t="shared" si="23"/>
        <v>73.62</v>
      </c>
      <c r="M124" s="56" t="e">
        <f>J124-100</f>
        <v>#VALUE!</v>
      </c>
      <c r="N124" s="24">
        <f t="shared" si="24"/>
        <v>73.62</v>
      </c>
    </row>
    <row r="125" spans="1:14" s="71" customFormat="1" ht="15.75">
      <c r="A125" s="153"/>
      <c r="B125" s="90" t="s">
        <v>143</v>
      </c>
      <c r="C125" s="66" t="s">
        <v>144</v>
      </c>
      <c r="D125" s="67"/>
      <c r="E125" s="91">
        <f>SUM(E127)</f>
        <v>10000</v>
      </c>
      <c r="F125" s="91">
        <f>SUM(F127)</f>
        <v>0</v>
      </c>
      <c r="G125" s="22">
        <f t="shared" si="21"/>
        <v>10000</v>
      </c>
      <c r="H125" s="92">
        <f>E125+F125</f>
        <v>10000</v>
      </c>
      <c r="I125" s="92">
        <f>SUM(I127)</f>
        <v>6635.2</v>
      </c>
      <c r="J125" s="23">
        <f t="shared" si="22"/>
        <v>66.352</v>
      </c>
      <c r="K125" s="92">
        <f>SUM(K127)</f>
        <v>14771.34</v>
      </c>
      <c r="L125" s="23">
        <f t="shared" si="23"/>
        <v>-8136.14</v>
      </c>
      <c r="M125" s="70">
        <f>J125-100</f>
        <v>-33.647999999999996</v>
      </c>
      <c r="N125" s="24">
        <f t="shared" si="24"/>
        <v>-3364.8</v>
      </c>
    </row>
    <row r="126" spans="1:14" s="78" customFormat="1" ht="15.75" hidden="1">
      <c r="A126" s="147"/>
      <c r="B126" s="93"/>
      <c r="C126" s="94"/>
      <c r="D126" s="95"/>
      <c r="E126" s="96">
        <f>-E125</f>
        <v>-10000</v>
      </c>
      <c r="F126" s="96">
        <f>-F125</f>
        <v>0</v>
      </c>
      <c r="G126" s="22">
        <f t="shared" si="21"/>
        <v>-10000</v>
      </c>
      <c r="H126" s="97">
        <f>-H125</f>
        <v>-10000</v>
      </c>
      <c r="I126" s="97">
        <f>-I125</f>
        <v>-6635.2</v>
      </c>
      <c r="J126" s="23">
        <f t="shared" si="22"/>
        <v>66.352</v>
      </c>
      <c r="K126" s="97">
        <f>-K125</f>
        <v>-14771.34</v>
      </c>
      <c r="L126" s="23">
        <f t="shared" si="23"/>
        <v>8136.14</v>
      </c>
      <c r="M126" s="98"/>
      <c r="N126" s="24">
        <f t="shared" si="24"/>
        <v>3364.8</v>
      </c>
    </row>
    <row r="127" spans="1:14" s="78" customFormat="1" ht="110.25">
      <c r="A127" s="147"/>
      <c r="B127" s="87" t="s">
        <v>48</v>
      </c>
      <c r="C127" s="52"/>
      <c r="D127" s="53" t="s">
        <v>49</v>
      </c>
      <c r="E127" s="88">
        <v>10000</v>
      </c>
      <c r="F127" s="88"/>
      <c r="G127" s="22">
        <f t="shared" si="21"/>
        <v>10000</v>
      </c>
      <c r="H127" s="89">
        <f>E127+F127</f>
        <v>10000</v>
      </c>
      <c r="I127" s="89">
        <v>6635.2</v>
      </c>
      <c r="J127" s="23">
        <f t="shared" si="22"/>
        <v>66.352</v>
      </c>
      <c r="K127" s="89">
        <v>14771.34</v>
      </c>
      <c r="L127" s="23">
        <f t="shared" si="23"/>
        <v>-8136.14</v>
      </c>
      <c r="M127" s="56">
        <f>J127-100</f>
        <v>-33.647999999999996</v>
      </c>
      <c r="N127" s="24">
        <f t="shared" si="24"/>
        <v>-3364.8</v>
      </c>
    </row>
    <row r="128" spans="1:14" s="99" customFormat="1" ht="15.75">
      <c r="A128" s="152"/>
      <c r="B128" s="46" t="s">
        <v>145</v>
      </c>
      <c r="C128" s="20" t="s">
        <v>146</v>
      </c>
      <c r="D128" s="21"/>
      <c r="E128" s="32">
        <f>SUM(E130)</f>
        <v>80000</v>
      </c>
      <c r="F128" s="32">
        <f>SUM(F130)</f>
        <v>0</v>
      </c>
      <c r="G128" s="22">
        <f t="shared" si="21"/>
        <v>80000</v>
      </c>
      <c r="H128" s="33">
        <f>E128+F128</f>
        <v>80000</v>
      </c>
      <c r="I128" s="33">
        <f>SUM(I130)</f>
        <v>72033.23</v>
      </c>
      <c r="J128" s="23">
        <f t="shared" si="22"/>
        <v>90.04153749999999</v>
      </c>
      <c r="K128" s="33">
        <f>SUM(K130)</f>
        <v>0</v>
      </c>
      <c r="L128" s="23">
        <f t="shared" si="23"/>
        <v>72033.23</v>
      </c>
      <c r="M128" s="24">
        <f>J128-100</f>
        <v>-9.95846250000001</v>
      </c>
      <c r="N128" s="24">
        <f t="shared" si="24"/>
        <v>-7966.770000000004</v>
      </c>
    </row>
    <row r="129" spans="1:14" s="78" customFormat="1" ht="15.75" hidden="1">
      <c r="A129" s="147"/>
      <c r="B129" s="46"/>
      <c r="C129" s="20"/>
      <c r="D129" s="21"/>
      <c r="E129" s="32">
        <f>-E128</f>
        <v>-80000</v>
      </c>
      <c r="F129" s="32">
        <f>-F128</f>
        <v>0</v>
      </c>
      <c r="G129" s="22">
        <f t="shared" si="21"/>
        <v>-80000</v>
      </c>
      <c r="H129" s="33">
        <f>-H128</f>
        <v>-80000</v>
      </c>
      <c r="I129" s="33">
        <f>-I128</f>
        <v>-72033.23</v>
      </c>
      <c r="J129" s="23">
        <f t="shared" si="22"/>
        <v>90.04153749999999</v>
      </c>
      <c r="K129" s="33">
        <f>-K128</f>
        <v>0</v>
      </c>
      <c r="L129" s="23">
        <f t="shared" si="23"/>
        <v>-72033.23</v>
      </c>
      <c r="M129" s="24"/>
      <c r="N129" s="24">
        <f t="shared" si="24"/>
        <v>7966.770000000004</v>
      </c>
    </row>
    <row r="130" spans="1:14" ht="15.75">
      <c r="A130" s="147"/>
      <c r="B130" s="37" t="s">
        <v>52</v>
      </c>
      <c r="C130" s="20"/>
      <c r="D130" s="21" t="s">
        <v>53</v>
      </c>
      <c r="E130" s="38">
        <v>80000</v>
      </c>
      <c r="F130" s="38"/>
      <c r="G130" s="22">
        <f>E130+F130</f>
        <v>80000</v>
      </c>
      <c r="H130" s="39">
        <f>E130+F130</f>
        <v>80000</v>
      </c>
      <c r="I130" s="39">
        <v>72033.23</v>
      </c>
      <c r="J130" s="23">
        <f aca="true" t="shared" si="25" ref="J130:J161">I130/H130*100</f>
        <v>90.04153749999999</v>
      </c>
      <c r="K130" s="39">
        <v>0</v>
      </c>
      <c r="L130" s="23">
        <f aca="true" t="shared" si="26" ref="L130:L161">I130-K130</f>
        <v>72033.23</v>
      </c>
      <c r="M130" s="24">
        <f>J130-100</f>
        <v>-9.95846250000001</v>
      </c>
      <c r="N130" s="24">
        <f t="shared" si="24"/>
        <v>-7966.770000000004</v>
      </c>
    </row>
    <row r="131" spans="1:14" ht="15.75">
      <c r="A131" s="147"/>
      <c r="B131" s="46" t="s">
        <v>19</v>
      </c>
      <c r="C131" s="20" t="s">
        <v>147</v>
      </c>
      <c r="D131" s="21"/>
      <c r="E131" s="32">
        <f>SUM(E133:E134)</f>
        <v>41709</v>
      </c>
      <c r="F131" s="32">
        <f>SUM(F133:F134)</f>
        <v>0</v>
      </c>
      <c r="G131" s="32">
        <f>SUM(G133:G134)</f>
        <v>37115</v>
      </c>
      <c r="H131" s="33">
        <f>SUM(H133:H134)</f>
        <v>41709</v>
      </c>
      <c r="I131" s="33">
        <f>SUM(I133:I134)</f>
        <v>41708.259999999995</v>
      </c>
      <c r="J131" s="23">
        <f t="shared" si="25"/>
        <v>99.99822580258456</v>
      </c>
      <c r="K131" s="33">
        <f>SUM(K133:K134)</f>
        <v>56172.78</v>
      </c>
      <c r="L131" s="23">
        <f t="shared" si="26"/>
        <v>-14464.520000000004</v>
      </c>
      <c r="M131" s="24">
        <f>J131-100</f>
        <v>-0.0017741974154432683</v>
      </c>
      <c r="N131" s="24">
        <f t="shared" si="24"/>
        <v>-0.7400000000052387</v>
      </c>
    </row>
    <row r="132" spans="1:14" ht="15.75" hidden="1">
      <c r="A132" s="147"/>
      <c r="B132" s="46"/>
      <c r="C132" s="20"/>
      <c r="D132" s="21"/>
      <c r="E132" s="32">
        <f>-E131</f>
        <v>-41709</v>
      </c>
      <c r="F132" s="32">
        <f>-F131</f>
        <v>0</v>
      </c>
      <c r="G132" s="32">
        <f>-G131</f>
        <v>-37115</v>
      </c>
      <c r="H132" s="33">
        <f>-H131</f>
        <v>-41709</v>
      </c>
      <c r="I132" s="33">
        <f>-I131</f>
        <v>-41708.259999999995</v>
      </c>
      <c r="J132" s="23">
        <f t="shared" si="25"/>
        <v>99.99822580258456</v>
      </c>
      <c r="K132" s="33">
        <f>-K131</f>
        <v>-56172.78</v>
      </c>
      <c r="L132" s="23">
        <f t="shared" si="26"/>
        <v>14464.520000000004</v>
      </c>
      <c r="M132" s="24"/>
      <c r="N132" s="24">
        <f t="shared" si="24"/>
        <v>0.7400000000052387</v>
      </c>
    </row>
    <row r="133" spans="1:14" ht="47.25">
      <c r="A133" s="147"/>
      <c r="B133" s="37" t="s">
        <v>148</v>
      </c>
      <c r="C133" s="20"/>
      <c r="D133" s="21" t="s">
        <v>149</v>
      </c>
      <c r="E133" s="38">
        <v>37115</v>
      </c>
      <c r="F133" s="38">
        <v>0</v>
      </c>
      <c r="G133" s="22">
        <f>E133+F133</f>
        <v>37115</v>
      </c>
      <c r="H133" s="39">
        <f>E133+F133</f>
        <v>37115</v>
      </c>
      <c r="I133" s="39">
        <v>37114.45</v>
      </c>
      <c r="J133" s="23">
        <f t="shared" si="25"/>
        <v>99.99851811935874</v>
      </c>
      <c r="K133" s="39">
        <v>56172.78</v>
      </c>
      <c r="L133" s="23">
        <f t="shared" si="26"/>
        <v>-19058.33</v>
      </c>
      <c r="M133" s="24">
        <f>J133-100</f>
        <v>-0.0014818806412648655</v>
      </c>
      <c r="N133" s="24">
        <f t="shared" si="24"/>
        <v>-0.5500000000029104</v>
      </c>
    </row>
    <row r="134" spans="1:14" ht="15.75">
      <c r="A134" s="147"/>
      <c r="B134" s="37" t="s">
        <v>42</v>
      </c>
      <c r="C134" s="20"/>
      <c r="D134" s="21" t="s">
        <v>43</v>
      </c>
      <c r="E134" s="38">
        <v>4594</v>
      </c>
      <c r="F134" s="38"/>
      <c r="G134" s="22"/>
      <c r="H134" s="39">
        <f>E134+F134</f>
        <v>4594</v>
      </c>
      <c r="I134" s="39">
        <v>4593.81</v>
      </c>
      <c r="J134" s="23">
        <f t="shared" si="25"/>
        <v>99.99586417065738</v>
      </c>
      <c r="K134" s="39">
        <v>0</v>
      </c>
      <c r="L134" s="23">
        <f t="shared" si="26"/>
        <v>4593.81</v>
      </c>
      <c r="M134" s="24"/>
      <c r="N134" s="24"/>
    </row>
    <row r="135" spans="1:14" ht="15.75">
      <c r="A135" s="18" t="s">
        <v>150</v>
      </c>
      <c r="B135" s="50" t="s">
        <v>151</v>
      </c>
      <c r="C135" s="20"/>
      <c r="D135" s="21"/>
      <c r="E135" s="22">
        <f>E137+E140+E146+E149+E153+E156+E159</f>
        <v>4796614</v>
      </c>
      <c r="F135" s="22">
        <f>F137+F140+F146+F149+F153+F156+F159</f>
        <v>0</v>
      </c>
      <c r="G135" s="22">
        <f>G137+G140+G146+G149+G153+G156+G159</f>
        <v>4787114</v>
      </c>
      <c r="H135" s="23">
        <f>H137+H140+H146+H149+H153+H156+H159</f>
        <v>4796614</v>
      </c>
      <c r="I135" s="23">
        <f>I137+I140+I146+I149+I153+I156+I159</f>
        <v>4658930.720000001</v>
      </c>
      <c r="J135" s="23">
        <f t="shared" si="25"/>
        <v>97.12957348663038</v>
      </c>
      <c r="K135" s="23">
        <f>K137+K140+K146+K149+K153+K156+K159</f>
        <v>4509207.7299999995</v>
      </c>
      <c r="L135" s="23">
        <f t="shared" si="26"/>
        <v>149722.99000000115</v>
      </c>
      <c r="M135" s="24">
        <f>J135-100</f>
        <v>-2.8704265133696225</v>
      </c>
      <c r="N135" s="24">
        <f>I135-H135</f>
        <v>-137683.27999999933</v>
      </c>
    </row>
    <row r="136" spans="1:14" ht="15.75" hidden="1">
      <c r="A136" s="25"/>
      <c r="B136" s="50"/>
      <c r="C136" s="20"/>
      <c r="D136" s="21"/>
      <c r="E136" s="22">
        <f>-E135</f>
        <v>-4796614</v>
      </c>
      <c r="F136" s="22">
        <f>-F135</f>
        <v>0</v>
      </c>
      <c r="G136" s="22">
        <f>-G135</f>
        <v>-4787114</v>
      </c>
      <c r="H136" s="23">
        <f>-H135</f>
        <v>-4796614</v>
      </c>
      <c r="I136" s="23">
        <f>-I135</f>
        <v>-4658930.720000001</v>
      </c>
      <c r="J136" s="23">
        <f t="shared" si="25"/>
        <v>97.12957348663038</v>
      </c>
      <c r="K136" s="23">
        <f>-K135</f>
        <v>-4509207.7299999995</v>
      </c>
      <c r="L136" s="23">
        <f t="shared" si="26"/>
        <v>-149722.99000000115</v>
      </c>
      <c r="M136" s="24"/>
      <c r="N136" s="24">
        <f>I136-H136</f>
        <v>137683.27999999933</v>
      </c>
    </row>
    <row r="137" spans="1:14" ht="15.75">
      <c r="A137" s="25"/>
      <c r="B137" s="46" t="s">
        <v>152</v>
      </c>
      <c r="C137" s="20" t="s">
        <v>153</v>
      </c>
      <c r="D137" s="21"/>
      <c r="E137" s="22">
        <f>SUM(E139)</f>
        <v>9500</v>
      </c>
      <c r="F137" s="22">
        <f>SUM(F139)</f>
        <v>0</v>
      </c>
      <c r="G137" s="22">
        <f>SUM(G139)</f>
        <v>0</v>
      </c>
      <c r="H137" s="23">
        <f>SUM(H139)</f>
        <v>9500</v>
      </c>
      <c r="I137" s="23">
        <f>SUM(I139)</f>
        <v>9200</v>
      </c>
      <c r="J137" s="23">
        <f t="shared" si="25"/>
        <v>96.84210526315789</v>
      </c>
      <c r="K137" s="23">
        <f>SUM(K139)</f>
        <v>0</v>
      </c>
      <c r="L137" s="23">
        <f t="shared" si="26"/>
        <v>9200</v>
      </c>
      <c r="M137" s="24"/>
      <c r="N137" s="24"/>
    </row>
    <row r="138" spans="1:14" ht="15.75" hidden="1">
      <c r="A138" s="25"/>
      <c r="B138" s="50"/>
      <c r="C138" s="20"/>
      <c r="D138" s="21"/>
      <c r="E138" s="22">
        <f>-E137</f>
        <v>-9500</v>
      </c>
      <c r="F138" s="22">
        <f>-F137</f>
        <v>0</v>
      </c>
      <c r="G138" s="22">
        <f>-G137</f>
        <v>0</v>
      </c>
      <c r="H138" s="23">
        <f>-H137</f>
        <v>-9500</v>
      </c>
      <c r="I138" s="23">
        <f>-I137</f>
        <v>-9200</v>
      </c>
      <c r="J138" s="23">
        <f t="shared" si="25"/>
        <v>96.84210526315789</v>
      </c>
      <c r="K138" s="23">
        <f>-K137</f>
        <v>0</v>
      </c>
      <c r="L138" s="23">
        <f t="shared" si="26"/>
        <v>-9200</v>
      </c>
      <c r="M138" s="24"/>
      <c r="N138" s="24"/>
    </row>
    <row r="139" spans="1:14" ht="15.75">
      <c r="A139" s="25"/>
      <c r="B139" s="100" t="s">
        <v>52</v>
      </c>
      <c r="C139" s="20"/>
      <c r="D139" s="21" t="s">
        <v>53</v>
      </c>
      <c r="E139" s="22">
        <v>9500</v>
      </c>
      <c r="F139" s="22"/>
      <c r="G139" s="22"/>
      <c r="H139" s="39">
        <f>E139+F139</f>
        <v>9500</v>
      </c>
      <c r="I139" s="23">
        <v>9200</v>
      </c>
      <c r="J139" s="23">
        <f t="shared" si="25"/>
        <v>96.84210526315789</v>
      </c>
      <c r="K139" s="23">
        <v>0</v>
      </c>
      <c r="L139" s="23">
        <f t="shared" si="26"/>
        <v>9200</v>
      </c>
      <c r="M139" s="24"/>
      <c r="N139" s="24"/>
    </row>
    <row r="140" spans="1:14" ht="78.75">
      <c r="A140" s="147"/>
      <c r="B140" s="46" t="s">
        <v>154</v>
      </c>
      <c r="C140" s="20" t="s">
        <v>155</v>
      </c>
      <c r="D140" s="21"/>
      <c r="E140" s="32">
        <f>SUM(E142:E145)</f>
        <v>3600500</v>
      </c>
      <c r="F140" s="32">
        <f>SUM(F142:F145)</f>
        <v>0</v>
      </c>
      <c r="G140" s="32">
        <f>SUM(G142:G145)</f>
        <v>3600500</v>
      </c>
      <c r="H140" s="33">
        <f>SUM(H142:H145)</f>
        <v>3600500</v>
      </c>
      <c r="I140" s="33">
        <f>SUM(I142:I145)</f>
        <v>3495948.66</v>
      </c>
      <c r="J140" s="23">
        <f t="shared" si="25"/>
        <v>97.09619941674768</v>
      </c>
      <c r="K140" s="33">
        <f>SUM(K142:K145)</f>
        <v>3708278.9699999997</v>
      </c>
      <c r="L140" s="23">
        <f t="shared" si="26"/>
        <v>-212330.3099999996</v>
      </c>
      <c r="M140" s="24">
        <f>J140-100</f>
        <v>-2.9038005832523197</v>
      </c>
      <c r="N140" s="24">
        <f>I140-H140</f>
        <v>-104551.33999999985</v>
      </c>
    </row>
    <row r="141" spans="1:14" ht="15.75" hidden="1">
      <c r="A141" s="147"/>
      <c r="B141" s="46"/>
      <c r="C141" s="20"/>
      <c r="D141" s="21"/>
      <c r="E141" s="38">
        <f>-E140</f>
        <v>-3600500</v>
      </c>
      <c r="F141" s="38">
        <f>-F140</f>
        <v>0</v>
      </c>
      <c r="G141" s="38">
        <f>-G140</f>
        <v>-3600500</v>
      </c>
      <c r="H141" s="39">
        <f>-H140</f>
        <v>-3600500</v>
      </c>
      <c r="I141" s="39">
        <f>-I140</f>
        <v>-3495948.66</v>
      </c>
      <c r="J141" s="23">
        <f t="shared" si="25"/>
        <v>97.09619941674768</v>
      </c>
      <c r="K141" s="39">
        <f>-K140</f>
        <v>-3708278.9699999997</v>
      </c>
      <c r="L141" s="23">
        <f t="shared" si="26"/>
        <v>212330.3099999996</v>
      </c>
      <c r="M141" s="24"/>
      <c r="N141" s="24">
        <f>I141-H141</f>
        <v>104551.33999999985</v>
      </c>
    </row>
    <row r="142" spans="1:14" ht="31.5">
      <c r="A142" s="147"/>
      <c r="B142" s="100" t="s">
        <v>106</v>
      </c>
      <c r="C142" s="20"/>
      <c r="D142" s="21" t="s">
        <v>83</v>
      </c>
      <c r="E142" s="38">
        <v>0</v>
      </c>
      <c r="F142" s="38"/>
      <c r="G142" s="38"/>
      <c r="H142" s="39">
        <f>E142+F142</f>
        <v>0</v>
      </c>
      <c r="I142" s="39">
        <v>6.5</v>
      </c>
      <c r="J142" s="23" t="s">
        <v>416</v>
      </c>
      <c r="K142" s="39">
        <v>0</v>
      </c>
      <c r="L142" s="23">
        <f t="shared" si="26"/>
        <v>6.5</v>
      </c>
      <c r="M142" s="24"/>
      <c r="N142" s="24"/>
    </row>
    <row r="143" spans="1:14" ht="15.75">
      <c r="A143" s="147"/>
      <c r="B143" s="50" t="s">
        <v>42</v>
      </c>
      <c r="C143" s="20"/>
      <c r="D143" s="21" t="s">
        <v>43</v>
      </c>
      <c r="E143" s="38">
        <v>0</v>
      </c>
      <c r="F143" s="38"/>
      <c r="G143" s="38"/>
      <c r="H143" s="39">
        <f>E143+F143</f>
        <v>0</v>
      </c>
      <c r="I143" s="39">
        <v>5208.75</v>
      </c>
      <c r="J143" s="23" t="s">
        <v>416</v>
      </c>
      <c r="K143" s="39">
        <v>8848.32</v>
      </c>
      <c r="L143" s="23">
        <f t="shared" si="26"/>
        <v>-3639.5699999999997</v>
      </c>
      <c r="M143" s="24"/>
      <c r="N143" s="24"/>
    </row>
    <row r="144" spans="1:14" ht="63">
      <c r="A144" s="147"/>
      <c r="B144" s="37" t="s">
        <v>62</v>
      </c>
      <c r="C144" s="20"/>
      <c r="D144" s="21" t="s">
        <v>156</v>
      </c>
      <c r="E144" s="38">
        <v>4500</v>
      </c>
      <c r="F144" s="38"/>
      <c r="G144" s="38">
        <f>E144+F144</f>
        <v>4500</v>
      </c>
      <c r="H144" s="39">
        <f>E144+F144</f>
        <v>4500</v>
      </c>
      <c r="I144" s="39">
        <v>4148</v>
      </c>
      <c r="J144" s="23">
        <f t="shared" si="25"/>
        <v>92.17777777777778</v>
      </c>
      <c r="K144" s="39">
        <v>0</v>
      </c>
      <c r="L144" s="23">
        <f t="shared" si="26"/>
        <v>4148</v>
      </c>
      <c r="M144" s="24"/>
      <c r="N144" s="24">
        <f aca="true" t="shared" si="27" ref="N144:N161">I144-H144</f>
        <v>-352</v>
      </c>
    </row>
    <row r="145" spans="1:14" ht="47.25">
      <c r="A145" s="147"/>
      <c r="B145" s="37" t="s">
        <v>24</v>
      </c>
      <c r="C145" s="20"/>
      <c r="D145" s="21" t="s">
        <v>25</v>
      </c>
      <c r="E145" s="38">
        <v>3596000</v>
      </c>
      <c r="F145" s="38"/>
      <c r="G145" s="38">
        <f>E145+F145</f>
        <v>3596000</v>
      </c>
      <c r="H145" s="39">
        <f>E145+F145</f>
        <v>3596000</v>
      </c>
      <c r="I145" s="39">
        <v>3486585.41</v>
      </c>
      <c r="J145" s="23">
        <f t="shared" si="25"/>
        <v>96.95732508342604</v>
      </c>
      <c r="K145" s="39">
        <v>3699430.65</v>
      </c>
      <c r="L145" s="23">
        <f t="shared" si="26"/>
        <v>-212845.23999999976</v>
      </c>
      <c r="M145" s="24">
        <f>J145-100</f>
        <v>-3.042674916573958</v>
      </c>
      <c r="N145" s="24">
        <f t="shared" si="27"/>
        <v>-109414.58999999985</v>
      </c>
    </row>
    <row r="146" spans="1:14" ht="85.5" customHeight="1">
      <c r="A146" s="147"/>
      <c r="B146" s="46" t="s">
        <v>157</v>
      </c>
      <c r="C146" s="20" t="s">
        <v>158</v>
      </c>
      <c r="D146" s="21"/>
      <c r="E146" s="32">
        <f>SUM(E148)</f>
        <v>29200</v>
      </c>
      <c r="F146" s="32">
        <f>SUM(F148)</f>
        <v>0</v>
      </c>
      <c r="G146" s="32">
        <f>SUM(G148)</f>
        <v>29200</v>
      </c>
      <c r="H146" s="33">
        <f>SUM(H148)</f>
        <v>29200</v>
      </c>
      <c r="I146" s="33">
        <f>SUM(I148)</f>
        <v>29151.95</v>
      </c>
      <c r="J146" s="23">
        <f t="shared" si="25"/>
        <v>99.83544520547946</v>
      </c>
      <c r="K146" s="33">
        <f>SUM(K148)</f>
        <v>27618.93</v>
      </c>
      <c r="L146" s="23">
        <f t="shared" si="26"/>
        <v>1533.0200000000004</v>
      </c>
      <c r="M146" s="24">
        <f>J146-100</f>
        <v>-0.16455479452054078</v>
      </c>
      <c r="N146" s="24">
        <f t="shared" si="27"/>
        <v>-48.04999999999927</v>
      </c>
    </row>
    <row r="147" spans="1:14" ht="15.75" hidden="1">
      <c r="A147" s="147"/>
      <c r="B147" s="46"/>
      <c r="C147" s="20"/>
      <c r="D147" s="21"/>
      <c r="E147" s="32">
        <f>-E146</f>
        <v>-29200</v>
      </c>
      <c r="F147" s="32">
        <f>-F146</f>
        <v>0</v>
      </c>
      <c r="G147" s="32">
        <f>-G146</f>
        <v>-29200</v>
      </c>
      <c r="H147" s="33">
        <f>-H146</f>
        <v>-29200</v>
      </c>
      <c r="I147" s="33">
        <f>-I146</f>
        <v>-29151.95</v>
      </c>
      <c r="J147" s="23">
        <f t="shared" si="25"/>
        <v>99.83544520547946</v>
      </c>
      <c r="K147" s="33">
        <f>-K146</f>
        <v>-27618.93</v>
      </c>
      <c r="L147" s="23">
        <f t="shared" si="26"/>
        <v>-1533.0200000000004</v>
      </c>
      <c r="M147" s="24"/>
      <c r="N147" s="24">
        <f t="shared" si="27"/>
        <v>48.04999999999927</v>
      </c>
    </row>
    <row r="148" spans="1:14" ht="47.25">
      <c r="A148" s="147"/>
      <c r="B148" s="37" t="s">
        <v>24</v>
      </c>
      <c r="C148" s="20"/>
      <c r="D148" s="21" t="s">
        <v>25</v>
      </c>
      <c r="E148" s="38">
        <v>29200</v>
      </c>
      <c r="F148" s="38"/>
      <c r="G148" s="22">
        <f>E148+F148</f>
        <v>29200</v>
      </c>
      <c r="H148" s="39">
        <f>E148+F148</f>
        <v>29200</v>
      </c>
      <c r="I148" s="39">
        <v>29151.95</v>
      </c>
      <c r="J148" s="23">
        <f t="shared" si="25"/>
        <v>99.83544520547946</v>
      </c>
      <c r="K148" s="39">
        <v>27618.93</v>
      </c>
      <c r="L148" s="23">
        <f t="shared" si="26"/>
        <v>1533.0200000000004</v>
      </c>
      <c r="M148" s="24">
        <f>J148-100</f>
        <v>-0.16455479452054078</v>
      </c>
      <c r="N148" s="24">
        <f t="shared" si="27"/>
        <v>-48.04999999999927</v>
      </c>
    </row>
    <row r="149" spans="1:14" ht="47.25">
      <c r="A149" s="147"/>
      <c r="B149" s="46" t="s">
        <v>159</v>
      </c>
      <c r="C149" s="20" t="s">
        <v>160</v>
      </c>
      <c r="D149" s="21"/>
      <c r="E149" s="32">
        <f>SUM(E151:E152)</f>
        <v>735500</v>
      </c>
      <c r="F149" s="32">
        <f>SUM(F151:F152)</f>
        <v>0</v>
      </c>
      <c r="G149" s="32">
        <f>SUM(G151:G152)</f>
        <v>735500</v>
      </c>
      <c r="H149" s="33">
        <f>SUM(H151:H152)</f>
        <v>735500</v>
      </c>
      <c r="I149" s="33">
        <f>SUM(I151:I152)</f>
        <v>698217.5800000001</v>
      </c>
      <c r="J149" s="23">
        <f t="shared" si="25"/>
        <v>94.9310101971448</v>
      </c>
      <c r="K149" s="33">
        <f>SUM(K151:K152)</f>
        <v>446856.38</v>
      </c>
      <c r="L149" s="23">
        <f t="shared" si="26"/>
        <v>251361.20000000007</v>
      </c>
      <c r="M149" s="24">
        <f>J149-100</f>
        <v>-5.068989802855199</v>
      </c>
      <c r="N149" s="24">
        <f t="shared" si="27"/>
        <v>-37282.419999999925</v>
      </c>
    </row>
    <row r="150" spans="1:14" ht="15.75" hidden="1">
      <c r="A150" s="147"/>
      <c r="B150" s="46"/>
      <c r="C150" s="20"/>
      <c r="D150" s="21"/>
      <c r="E150" s="32">
        <f>-E149</f>
        <v>-735500</v>
      </c>
      <c r="F150" s="32">
        <f>-F149</f>
        <v>0</v>
      </c>
      <c r="G150" s="32">
        <f>-G149</f>
        <v>-735500</v>
      </c>
      <c r="H150" s="33">
        <f>-H149</f>
        <v>-735500</v>
      </c>
      <c r="I150" s="33">
        <f>-I149</f>
        <v>-698217.5800000001</v>
      </c>
      <c r="J150" s="23">
        <f t="shared" si="25"/>
        <v>94.9310101971448</v>
      </c>
      <c r="K150" s="33">
        <f>-K149</f>
        <v>-446856.38</v>
      </c>
      <c r="L150" s="23">
        <f t="shared" si="26"/>
        <v>-251361.20000000007</v>
      </c>
      <c r="M150" s="24"/>
      <c r="N150" s="24">
        <f t="shared" si="27"/>
        <v>37282.419999999925</v>
      </c>
    </row>
    <row r="151" spans="1:14" ht="47.25">
      <c r="A151" s="147"/>
      <c r="B151" s="37" t="s">
        <v>24</v>
      </c>
      <c r="C151" s="20"/>
      <c r="D151" s="21" t="s">
        <v>25</v>
      </c>
      <c r="E151" s="38">
        <v>436700</v>
      </c>
      <c r="F151" s="38"/>
      <c r="G151" s="22">
        <f>E151+F151</f>
        <v>436700</v>
      </c>
      <c r="H151" s="39">
        <f>E151+F151</f>
        <v>436700</v>
      </c>
      <c r="I151" s="39">
        <v>402671.12</v>
      </c>
      <c r="J151" s="23">
        <f t="shared" si="25"/>
        <v>92.20772154797343</v>
      </c>
      <c r="K151" s="39">
        <v>237134.48</v>
      </c>
      <c r="L151" s="23">
        <f t="shared" si="26"/>
        <v>165536.63999999998</v>
      </c>
      <c r="M151" s="24">
        <f>J151-100</f>
        <v>-7.792278452026565</v>
      </c>
      <c r="N151" s="24">
        <f t="shared" si="27"/>
        <v>-34028.880000000005</v>
      </c>
    </row>
    <row r="152" spans="1:14" ht="47.25">
      <c r="A152" s="147"/>
      <c r="B152" s="37" t="s">
        <v>161</v>
      </c>
      <c r="C152" s="20"/>
      <c r="D152" s="21" t="s">
        <v>149</v>
      </c>
      <c r="E152" s="38">
        <v>298800</v>
      </c>
      <c r="F152" s="38"/>
      <c r="G152" s="22">
        <f>E152+F152</f>
        <v>298800</v>
      </c>
      <c r="H152" s="39">
        <f>E152+F152</f>
        <v>298800</v>
      </c>
      <c r="I152" s="39">
        <v>295546.46</v>
      </c>
      <c r="J152" s="23">
        <f t="shared" si="25"/>
        <v>98.9111311914324</v>
      </c>
      <c r="K152" s="39">
        <v>209721.9</v>
      </c>
      <c r="L152" s="23">
        <f t="shared" si="26"/>
        <v>85824.56000000003</v>
      </c>
      <c r="M152" s="24">
        <f>J152-100</f>
        <v>-1.0888688085675966</v>
      </c>
      <c r="N152" s="24">
        <f t="shared" si="27"/>
        <v>-3253.539999999979</v>
      </c>
    </row>
    <row r="153" spans="1:14" ht="15.75">
      <c r="A153" s="147"/>
      <c r="B153" s="46" t="s">
        <v>162</v>
      </c>
      <c r="C153" s="20" t="s">
        <v>163</v>
      </c>
      <c r="D153" s="21"/>
      <c r="E153" s="32">
        <f>SUM(E155)</f>
        <v>296714</v>
      </c>
      <c r="F153" s="32">
        <f>SUM(F155)</f>
        <v>0</v>
      </c>
      <c r="G153" s="32">
        <f>SUM(G155)</f>
        <v>296714</v>
      </c>
      <c r="H153" s="33">
        <f>SUM(H155)</f>
        <v>296714</v>
      </c>
      <c r="I153" s="33">
        <f>SUM(I155)</f>
        <v>296714</v>
      </c>
      <c r="J153" s="23">
        <f t="shared" si="25"/>
        <v>100</v>
      </c>
      <c r="K153" s="33">
        <f>SUM(K155)</f>
        <v>164100</v>
      </c>
      <c r="L153" s="23">
        <f t="shared" si="26"/>
        <v>132614</v>
      </c>
      <c r="M153" s="24">
        <f>J153-100</f>
        <v>0</v>
      </c>
      <c r="N153" s="24">
        <f t="shared" si="27"/>
        <v>0</v>
      </c>
    </row>
    <row r="154" spans="1:14" ht="15.75" hidden="1">
      <c r="A154" s="147"/>
      <c r="B154" s="46"/>
      <c r="C154" s="20"/>
      <c r="D154" s="21"/>
      <c r="E154" s="32">
        <f>-E153</f>
        <v>-296714</v>
      </c>
      <c r="F154" s="32">
        <f>-F153</f>
        <v>0</v>
      </c>
      <c r="G154" s="32">
        <f>-G153</f>
        <v>-296714</v>
      </c>
      <c r="H154" s="33">
        <f>-H153</f>
        <v>-296714</v>
      </c>
      <c r="I154" s="33">
        <f>-I153</f>
        <v>-296714</v>
      </c>
      <c r="J154" s="23">
        <f t="shared" si="25"/>
        <v>100</v>
      </c>
      <c r="K154" s="33">
        <f>-K153</f>
        <v>-164100</v>
      </c>
      <c r="L154" s="23">
        <f t="shared" si="26"/>
        <v>-132614</v>
      </c>
      <c r="M154" s="24"/>
      <c r="N154" s="24">
        <f t="shared" si="27"/>
        <v>0</v>
      </c>
    </row>
    <row r="155" spans="1:14" ht="47.25">
      <c r="A155" s="147"/>
      <c r="B155" s="37" t="s">
        <v>164</v>
      </c>
      <c r="C155" s="20"/>
      <c r="D155" s="21" t="s">
        <v>149</v>
      </c>
      <c r="E155" s="38">
        <v>296714</v>
      </c>
      <c r="F155" s="38">
        <v>0</v>
      </c>
      <c r="G155" s="22">
        <f>E155+F155</f>
        <v>296714</v>
      </c>
      <c r="H155" s="39">
        <f>E155+F155</f>
        <v>296714</v>
      </c>
      <c r="I155" s="39">
        <v>296714</v>
      </c>
      <c r="J155" s="23">
        <f t="shared" si="25"/>
        <v>100</v>
      </c>
      <c r="K155" s="39">
        <v>164100</v>
      </c>
      <c r="L155" s="23">
        <f t="shared" si="26"/>
        <v>132614</v>
      </c>
      <c r="M155" s="24">
        <f>J155-100</f>
        <v>0</v>
      </c>
      <c r="N155" s="24">
        <f t="shared" si="27"/>
        <v>0</v>
      </c>
    </row>
    <row r="156" spans="1:14" ht="40.5" customHeight="1">
      <c r="A156" s="147"/>
      <c r="B156" s="46" t="s">
        <v>165</v>
      </c>
      <c r="C156" s="20" t="s">
        <v>166</v>
      </c>
      <c r="D156" s="21"/>
      <c r="E156" s="32">
        <f>SUM(E158)</f>
        <v>14000</v>
      </c>
      <c r="F156" s="32">
        <f>SUM(F158)</f>
        <v>0</v>
      </c>
      <c r="G156" s="32">
        <f>SUM(G158)</f>
        <v>14000</v>
      </c>
      <c r="H156" s="33">
        <f>SUM(H158)</f>
        <v>14000</v>
      </c>
      <c r="I156" s="33">
        <f>SUM(I158)</f>
        <v>18498.53</v>
      </c>
      <c r="J156" s="23">
        <f t="shared" si="25"/>
        <v>132.13235714285713</v>
      </c>
      <c r="K156" s="33">
        <f>SUM(K158)</f>
        <v>14782.45</v>
      </c>
      <c r="L156" s="23">
        <f t="shared" si="26"/>
        <v>3716.079999999998</v>
      </c>
      <c r="M156" s="24">
        <f>J156-100</f>
        <v>32.13235714285713</v>
      </c>
      <c r="N156" s="24">
        <f t="shared" si="27"/>
        <v>4498.529999999999</v>
      </c>
    </row>
    <row r="157" spans="1:14" ht="15.75" hidden="1">
      <c r="A157" s="147"/>
      <c r="B157" s="46"/>
      <c r="C157" s="20"/>
      <c r="D157" s="21"/>
      <c r="E157" s="32">
        <f>-E156</f>
        <v>-14000</v>
      </c>
      <c r="F157" s="32">
        <f>-F156</f>
        <v>0</v>
      </c>
      <c r="G157" s="32">
        <f>-G156</f>
        <v>-14000</v>
      </c>
      <c r="H157" s="33">
        <f>-H156</f>
        <v>-14000</v>
      </c>
      <c r="I157" s="33">
        <f>-I156</f>
        <v>-18498.53</v>
      </c>
      <c r="J157" s="23">
        <f t="shared" si="25"/>
        <v>132.13235714285713</v>
      </c>
      <c r="K157" s="33">
        <f>-K156</f>
        <v>-14782.45</v>
      </c>
      <c r="L157" s="23">
        <f t="shared" si="26"/>
        <v>-3716.079999999998</v>
      </c>
      <c r="M157" s="24"/>
      <c r="N157" s="24">
        <f t="shared" si="27"/>
        <v>-4498.529999999999</v>
      </c>
    </row>
    <row r="158" spans="1:14" ht="15.75">
      <c r="A158" s="147"/>
      <c r="B158" s="37" t="s">
        <v>52</v>
      </c>
      <c r="C158" s="20"/>
      <c r="D158" s="21" t="s">
        <v>53</v>
      </c>
      <c r="E158" s="38">
        <v>14000</v>
      </c>
      <c r="F158" s="38"/>
      <c r="G158" s="22">
        <f>E158+F158</f>
        <v>14000</v>
      </c>
      <c r="H158" s="39">
        <f>E158+F158</f>
        <v>14000</v>
      </c>
      <c r="I158" s="39">
        <v>18498.53</v>
      </c>
      <c r="J158" s="23">
        <f t="shared" si="25"/>
        <v>132.13235714285713</v>
      </c>
      <c r="K158" s="39">
        <v>14782.45</v>
      </c>
      <c r="L158" s="23">
        <f t="shared" si="26"/>
        <v>3716.079999999998</v>
      </c>
      <c r="M158" s="24">
        <f>J158-100</f>
        <v>32.13235714285713</v>
      </c>
      <c r="N158" s="24">
        <f t="shared" si="27"/>
        <v>4498.529999999999</v>
      </c>
    </row>
    <row r="159" spans="1:14" ht="15.75">
      <c r="A159" s="147"/>
      <c r="B159" s="46" t="s">
        <v>19</v>
      </c>
      <c r="C159" s="20" t="s">
        <v>167</v>
      </c>
      <c r="D159" s="21"/>
      <c r="E159" s="32">
        <f>SUM(E161)</f>
        <v>111200</v>
      </c>
      <c r="F159" s="32">
        <f>SUM(F161)</f>
        <v>0</v>
      </c>
      <c r="G159" s="32">
        <f>SUM(G161)</f>
        <v>111200</v>
      </c>
      <c r="H159" s="33">
        <f>SUM(H161)</f>
        <v>111200</v>
      </c>
      <c r="I159" s="33">
        <f>SUM(I161)</f>
        <v>111200</v>
      </c>
      <c r="J159" s="23">
        <f t="shared" si="25"/>
        <v>100</v>
      </c>
      <c r="K159" s="33">
        <f>SUM(K161)</f>
        <v>147571</v>
      </c>
      <c r="L159" s="23">
        <f t="shared" si="26"/>
        <v>-36371</v>
      </c>
      <c r="M159" s="24">
        <f>J159-100</f>
        <v>0</v>
      </c>
      <c r="N159" s="24">
        <f t="shared" si="27"/>
        <v>0</v>
      </c>
    </row>
    <row r="160" spans="1:14" ht="15.75" hidden="1">
      <c r="A160" s="147"/>
      <c r="B160" s="46"/>
      <c r="C160" s="20"/>
      <c r="D160" s="21"/>
      <c r="E160" s="32">
        <f>-E159</f>
        <v>-111200</v>
      </c>
      <c r="F160" s="32">
        <f>-F159</f>
        <v>0</v>
      </c>
      <c r="G160" s="32">
        <f>-G159</f>
        <v>-111200</v>
      </c>
      <c r="H160" s="33">
        <f>-H159</f>
        <v>-111200</v>
      </c>
      <c r="I160" s="33">
        <f>-I159</f>
        <v>-111200</v>
      </c>
      <c r="J160" s="23">
        <f t="shared" si="25"/>
        <v>100</v>
      </c>
      <c r="K160" s="33">
        <f>-K159</f>
        <v>-147571</v>
      </c>
      <c r="L160" s="23">
        <f t="shared" si="26"/>
        <v>36371</v>
      </c>
      <c r="M160" s="24"/>
      <c r="N160" s="24">
        <f t="shared" si="27"/>
        <v>0</v>
      </c>
    </row>
    <row r="161" spans="1:14" ht="47.25">
      <c r="A161" s="147"/>
      <c r="B161" s="37" t="s">
        <v>148</v>
      </c>
      <c r="C161" s="20"/>
      <c r="D161" s="21" t="s">
        <v>149</v>
      </c>
      <c r="E161" s="38">
        <v>111200</v>
      </c>
      <c r="F161" s="38"/>
      <c r="G161" s="22">
        <f>E161+F161</f>
        <v>111200</v>
      </c>
      <c r="H161" s="39">
        <f>E161+F161</f>
        <v>111200</v>
      </c>
      <c r="I161" s="39">
        <v>111200</v>
      </c>
      <c r="J161" s="23">
        <f t="shared" si="25"/>
        <v>100</v>
      </c>
      <c r="K161" s="39">
        <v>147571</v>
      </c>
      <c r="L161" s="23">
        <f t="shared" si="26"/>
        <v>-36371</v>
      </c>
      <c r="M161" s="24">
        <f>J161-100</f>
        <v>0</v>
      </c>
      <c r="N161" s="24">
        <f t="shared" si="27"/>
        <v>0</v>
      </c>
    </row>
    <row r="162" spans="1:14" s="49" customFormat="1" ht="31.5">
      <c r="A162" s="101">
        <v>853</v>
      </c>
      <c r="B162" s="47" t="s">
        <v>168</v>
      </c>
      <c r="C162" s="20" t="s">
        <v>169</v>
      </c>
      <c r="D162" s="20"/>
      <c r="E162" s="32">
        <f>SUM(E164:E165)</f>
        <v>55475.78</v>
      </c>
      <c r="F162" s="32">
        <f>SUM(F164:F165)</f>
        <v>0</v>
      </c>
      <c r="G162" s="32">
        <f>SUM(G164:G165)</f>
        <v>0</v>
      </c>
      <c r="H162" s="33">
        <f>SUM(H164:H165)</f>
        <v>55475.78</v>
      </c>
      <c r="I162" s="33">
        <f>SUM(I164:I165)</f>
        <v>48028.18</v>
      </c>
      <c r="J162" s="23">
        <f aca="true" t="shared" si="28" ref="J162:J176">I162/H162*100</f>
        <v>86.57504229773785</v>
      </c>
      <c r="K162" s="33">
        <f>SUM(K164:K165)</f>
        <v>0</v>
      </c>
      <c r="L162" s="23">
        <f aca="true" t="shared" si="29" ref="L162:L191">I162-K162</f>
        <v>48028.18</v>
      </c>
      <c r="M162" s="48"/>
      <c r="N162" s="48"/>
    </row>
    <row r="163" spans="1:14" ht="15.75" hidden="1">
      <c r="A163" s="147"/>
      <c r="B163" s="37"/>
      <c r="C163" s="20"/>
      <c r="D163" s="21"/>
      <c r="E163" s="38">
        <f>-E162</f>
        <v>-55475.78</v>
      </c>
      <c r="F163" s="38">
        <f>-F162</f>
        <v>0</v>
      </c>
      <c r="G163" s="38">
        <f>-G162</f>
        <v>0</v>
      </c>
      <c r="H163" s="39">
        <f>-H162</f>
        <v>-55475.78</v>
      </c>
      <c r="I163" s="39">
        <f>-I162</f>
        <v>-48028.18</v>
      </c>
      <c r="J163" s="23">
        <f t="shared" si="28"/>
        <v>86.57504229773785</v>
      </c>
      <c r="K163" s="39">
        <f>-K162</f>
        <v>0</v>
      </c>
      <c r="L163" s="23">
        <f t="shared" si="29"/>
        <v>-48028.18</v>
      </c>
      <c r="M163" s="24"/>
      <c r="N163" s="24"/>
    </row>
    <row r="164" spans="1:14" ht="47.25">
      <c r="A164" s="147"/>
      <c r="B164" s="146" t="s">
        <v>414</v>
      </c>
      <c r="C164" s="20"/>
      <c r="D164" s="21" t="s">
        <v>170</v>
      </c>
      <c r="E164" s="38">
        <v>52686.49</v>
      </c>
      <c r="F164" s="38"/>
      <c r="G164" s="22"/>
      <c r="H164" s="39">
        <f>E164+F164</f>
        <v>52686.49</v>
      </c>
      <c r="I164" s="39">
        <v>45238.89</v>
      </c>
      <c r="J164" s="23">
        <f t="shared" si="28"/>
        <v>85.86430790891555</v>
      </c>
      <c r="K164" s="39">
        <v>0</v>
      </c>
      <c r="L164" s="23">
        <f t="shared" si="29"/>
        <v>45238.89</v>
      </c>
      <c r="M164" s="24"/>
      <c r="N164" s="24"/>
    </row>
    <row r="165" spans="1:14" ht="47.25">
      <c r="A165" s="147"/>
      <c r="B165" s="146" t="s">
        <v>414</v>
      </c>
      <c r="C165" s="20"/>
      <c r="D165" s="21" t="s">
        <v>171</v>
      </c>
      <c r="E165" s="38">
        <v>2789.29</v>
      </c>
      <c r="F165" s="38"/>
      <c r="G165" s="22"/>
      <c r="H165" s="39">
        <f>E165+F165</f>
        <v>2789.29</v>
      </c>
      <c r="I165" s="39">
        <v>2789.29</v>
      </c>
      <c r="J165" s="23">
        <f t="shared" si="28"/>
        <v>100</v>
      </c>
      <c r="K165" s="39">
        <v>0</v>
      </c>
      <c r="L165" s="23">
        <f t="shared" si="29"/>
        <v>2789.29</v>
      </c>
      <c r="M165" s="24"/>
      <c r="N165" s="24"/>
    </row>
    <row r="166" spans="1:14" ht="31.5">
      <c r="A166" s="18" t="s">
        <v>172</v>
      </c>
      <c r="B166" s="50" t="s">
        <v>173</v>
      </c>
      <c r="C166" s="20"/>
      <c r="D166" s="21"/>
      <c r="E166" s="22">
        <f>E170</f>
        <v>156538</v>
      </c>
      <c r="F166" s="22">
        <f>F168</f>
        <v>0</v>
      </c>
      <c r="G166" s="22">
        <f aca="true" t="shared" si="30" ref="G166:G172">E166+F166</f>
        <v>156538</v>
      </c>
      <c r="H166" s="23">
        <f>E166+F166</f>
        <v>156538</v>
      </c>
      <c r="I166" s="23">
        <f>I168</f>
        <v>152655.94</v>
      </c>
      <c r="J166" s="23">
        <f t="shared" si="28"/>
        <v>97.52005263897584</v>
      </c>
      <c r="K166" s="23">
        <f>K168</f>
        <v>132535.31</v>
      </c>
      <c r="L166" s="23">
        <f t="shared" si="29"/>
        <v>20120.630000000005</v>
      </c>
      <c r="M166" s="24">
        <f>J166-100</f>
        <v>-2.479947361024159</v>
      </c>
      <c r="N166" s="24">
        <f aca="true" t="shared" si="31" ref="N166:N176">I166-H166</f>
        <v>-3882.0599999999977</v>
      </c>
    </row>
    <row r="167" spans="1:14" ht="15.75" hidden="1">
      <c r="A167" s="25"/>
      <c r="B167" s="50"/>
      <c r="C167" s="20"/>
      <c r="D167" s="21"/>
      <c r="E167" s="22">
        <f>-E166</f>
        <v>-156538</v>
      </c>
      <c r="F167" s="22">
        <f>-F166</f>
        <v>0</v>
      </c>
      <c r="G167" s="22">
        <f t="shared" si="30"/>
        <v>-156538</v>
      </c>
      <c r="H167" s="23">
        <f>-H166</f>
        <v>-156538</v>
      </c>
      <c r="I167" s="23">
        <f>-I166</f>
        <v>-152655.94</v>
      </c>
      <c r="J167" s="23">
        <f t="shared" si="28"/>
        <v>97.52005263897584</v>
      </c>
      <c r="K167" s="23">
        <f>-K166</f>
        <v>-132535.31</v>
      </c>
      <c r="L167" s="23">
        <f t="shared" si="29"/>
        <v>-20120.630000000005</v>
      </c>
      <c r="M167" s="24"/>
      <c r="N167" s="24">
        <f t="shared" si="31"/>
        <v>3882.0599999999977</v>
      </c>
    </row>
    <row r="168" spans="1:14" ht="15.75">
      <c r="A168" s="147"/>
      <c r="B168" s="46" t="s">
        <v>174</v>
      </c>
      <c r="C168" s="20" t="s">
        <v>175</v>
      </c>
      <c r="D168" s="21"/>
      <c r="E168" s="32">
        <f>SUM(E170)</f>
        <v>156538</v>
      </c>
      <c r="F168" s="32">
        <f>SUM(F170)</f>
        <v>0</v>
      </c>
      <c r="G168" s="22">
        <f t="shared" si="30"/>
        <v>156538</v>
      </c>
      <c r="H168" s="33">
        <f>E168+F168</f>
        <v>156538</v>
      </c>
      <c r="I168" s="33">
        <f>SUM(I170)</f>
        <v>152655.94</v>
      </c>
      <c r="J168" s="23">
        <f t="shared" si="28"/>
        <v>97.52005263897584</v>
      </c>
      <c r="K168" s="33">
        <f>SUM(K170)</f>
        <v>132535.31</v>
      </c>
      <c r="L168" s="23">
        <f t="shared" si="29"/>
        <v>20120.630000000005</v>
      </c>
      <c r="M168" s="24">
        <f>J168-100</f>
        <v>-2.479947361024159</v>
      </c>
      <c r="N168" s="24">
        <f t="shared" si="31"/>
        <v>-3882.0599999999977</v>
      </c>
    </row>
    <row r="169" spans="1:14" ht="15.75" hidden="1">
      <c r="A169" s="147"/>
      <c r="B169" s="46"/>
      <c r="C169" s="20"/>
      <c r="D169" s="21"/>
      <c r="E169" s="32">
        <f>-E168</f>
        <v>-156538</v>
      </c>
      <c r="F169" s="32">
        <f>-F168</f>
        <v>0</v>
      </c>
      <c r="G169" s="22">
        <f t="shared" si="30"/>
        <v>-156538</v>
      </c>
      <c r="H169" s="33">
        <f>-H168</f>
        <v>-156538</v>
      </c>
      <c r="I169" s="33">
        <f>-I168</f>
        <v>-152655.94</v>
      </c>
      <c r="J169" s="23">
        <f t="shared" si="28"/>
        <v>97.52005263897584</v>
      </c>
      <c r="K169" s="33">
        <f>-K168</f>
        <v>-132535.31</v>
      </c>
      <c r="L169" s="23">
        <f t="shared" si="29"/>
        <v>-20120.630000000005</v>
      </c>
      <c r="M169" s="24"/>
      <c r="N169" s="24">
        <f t="shared" si="31"/>
        <v>3882.0599999999977</v>
      </c>
    </row>
    <row r="170" spans="1:14" ht="47.25">
      <c r="A170" s="147"/>
      <c r="B170" s="37" t="s">
        <v>161</v>
      </c>
      <c r="C170" s="20"/>
      <c r="D170" s="21" t="s">
        <v>149</v>
      </c>
      <c r="E170" s="38">
        <v>156538</v>
      </c>
      <c r="F170" s="38"/>
      <c r="G170" s="22">
        <f t="shared" si="30"/>
        <v>156538</v>
      </c>
      <c r="H170" s="39">
        <f>E170+F170</f>
        <v>156538</v>
      </c>
      <c r="I170" s="39">
        <v>152655.94</v>
      </c>
      <c r="J170" s="23">
        <f t="shared" si="28"/>
        <v>97.52005263897584</v>
      </c>
      <c r="K170" s="39">
        <v>132535.31</v>
      </c>
      <c r="L170" s="23">
        <f t="shared" si="29"/>
        <v>20120.630000000005</v>
      </c>
      <c r="M170" s="24">
        <f>J170-100</f>
        <v>-2.479947361024159</v>
      </c>
      <c r="N170" s="24">
        <f t="shared" si="31"/>
        <v>-3882.0599999999977</v>
      </c>
    </row>
    <row r="171" spans="1:14" ht="47.25">
      <c r="A171" s="18" t="s">
        <v>176</v>
      </c>
      <c r="B171" s="50" t="s">
        <v>177</v>
      </c>
      <c r="C171" s="20"/>
      <c r="D171" s="21"/>
      <c r="E171" s="22">
        <f>E173+E178+E181</f>
        <v>1585500</v>
      </c>
      <c r="F171" s="22">
        <f>F173+F178+F181</f>
        <v>0</v>
      </c>
      <c r="G171" s="22">
        <f t="shared" si="30"/>
        <v>1585500</v>
      </c>
      <c r="H171" s="23">
        <f>E171+F171</f>
        <v>1585500</v>
      </c>
      <c r="I171" s="23">
        <f>I173+I178+I181</f>
        <v>1655517.6199999999</v>
      </c>
      <c r="J171" s="23">
        <f t="shared" si="28"/>
        <v>104.41612235887732</v>
      </c>
      <c r="K171" s="23">
        <f>K173+K178+K181</f>
        <v>1694030.9100000001</v>
      </c>
      <c r="L171" s="23">
        <f t="shared" si="29"/>
        <v>-38513.29000000027</v>
      </c>
      <c r="M171" s="24">
        <f>J171-100</f>
        <v>4.416122358877317</v>
      </c>
      <c r="N171" s="24">
        <f t="shared" si="31"/>
        <v>70017.61999999988</v>
      </c>
    </row>
    <row r="172" spans="1:14" ht="15.75" hidden="1">
      <c r="A172" s="25"/>
      <c r="B172" s="50"/>
      <c r="C172" s="20"/>
      <c r="D172" s="21"/>
      <c r="E172" s="22">
        <f>-E171</f>
        <v>-1585500</v>
      </c>
      <c r="F172" s="22">
        <f>-F171</f>
        <v>0</v>
      </c>
      <c r="G172" s="22">
        <f t="shared" si="30"/>
        <v>-1585500</v>
      </c>
      <c r="H172" s="23">
        <f>-H171</f>
        <v>-1585500</v>
      </c>
      <c r="I172" s="23">
        <f>-I171</f>
        <v>-1655517.6199999999</v>
      </c>
      <c r="J172" s="23">
        <f t="shared" si="28"/>
        <v>104.41612235887732</v>
      </c>
      <c r="K172" s="23">
        <f>-K171</f>
        <v>-1694030.9100000001</v>
      </c>
      <c r="L172" s="23">
        <f t="shared" si="29"/>
        <v>38513.29000000027</v>
      </c>
      <c r="M172" s="24"/>
      <c r="N172" s="24">
        <f t="shared" si="31"/>
        <v>-70017.61999999988</v>
      </c>
    </row>
    <row r="173" spans="1:14" ht="16.5" customHeight="1">
      <c r="A173" s="147"/>
      <c r="B173" s="46" t="s">
        <v>178</v>
      </c>
      <c r="C173" s="20" t="s">
        <v>179</v>
      </c>
      <c r="D173" s="21"/>
      <c r="E173" s="32">
        <f>SUM(E175:E177)</f>
        <v>1502000</v>
      </c>
      <c r="F173" s="32">
        <f>SUM(F175:F177)</f>
        <v>0</v>
      </c>
      <c r="G173" s="32">
        <f>SUM(G175:G177)</f>
        <v>1502000</v>
      </c>
      <c r="H173" s="32">
        <f>SUM(H175:H177)</f>
        <v>1502000</v>
      </c>
      <c r="I173" s="32">
        <f>SUM(I175:I177)</f>
        <v>1593447.8099999998</v>
      </c>
      <c r="J173" s="23">
        <f t="shared" si="28"/>
        <v>106.08840279627162</v>
      </c>
      <c r="K173" s="32">
        <f>SUM(K175:K177)</f>
        <v>1621165.4100000001</v>
      </c>
      <c r="L173" s="23">
        <f t="shared" si="29"/>
        <v>-27717.600000000326</v>
      </c>
      <c r="M173" s="24">
        <f>J173-100</f>
        <v>6.088402796271623</v>
      </c>
      <c r="N173" s="24">
        <f t="shared" si="31"/>
        <v>91447.80999999982</v>
      </c>
    </row>
    <row r="174" spans="1:14" ht="12.75" customHeight="1" hidden="1">
      <c r="A174" s="147"/>
      <c r="B174" s="46"/>
      <c r="C174" s="20"/>
      <c r="D174" s="21"/>
      <c r="E174" s="32">
        <f>-E173</f>
        <v>-1502000</v>
      </c>
      <c r="F174" s="32">
        <f>-F173</f>
        <v>0</v>
      </c>
      <c r="G174" s="32">
        <f>-G173</f>
        <v>-1502000</v>
      </c>
      <c r="H174" s="33">
        <f>-H173</f>
        <v>-1502000</v>
      </c>
      <c r="I174" s="33">
        <f>-I173</f>
        <v>-1593447.8099999998</v>
      </c>
      <c r="J174" s="23">
        <f t="shared" si="28"/>
        <v>106.08840279627162</v>
      </c>
      <c r="K174" s="33">
        <f>-K173</f>
        <v>-1621165.4100000001</v>
      </c>
      <c r="L174" s="23">
        <f t="shared" si="29"/>
        <v>27717.600000000326</v>
      </c>
      <c r="M174" s="24"/>
      <c r="N174" s="24">
        <f t="shared" si="31"/>
        <v>-91447.80999999982</v>
      </c>
    </row>
    <row r="175" spans="1:14" ht="15.75">
      <c r="A175" s="147"/>
      <c r="B175" s="37" t="s">
        <v>52</v>
      </c>
      <c r="C175" s="20"/>
      <c r="D175" s="21" t="s">
        <v>53</v>
      </c>
      <c r="E175" s="38">
        <v>1500000</v>
      </c>
      <c r="F175" s="38"/>
      <c r="G175" s="22">
        <f>E175+F175</f>
        <v>1500000</v>
      </c>
      <c r="H175" s="39">
        <f>E175+F175</f>
        <v>1500000</v>
      </c>
      <c r="I175" s="39">
        <v>1587613.42</v>
      </c>
      <c r="J175" s="23">
        <f t="shared" si="28"/>
        <v>105.84089466666666</v>
      </c>
      <c r="K175" s="39">
        <v>1617605.11</v>
      </c>
      <c r="L175" s="23">
        <f t="shared" si="29"/>
        <v>-29991.690000000177</v>
      </c>
      <c r="M175" s="24">
        <f>J175-100</f>
        <v>5.840894666666657</v>
      </c>
      <c r="N175" s="24">
        <f t="shared" si="31"/>
        <v>87613.41999999993</v>
      </c>
    </row>
    <row r="176" spans="1:14" ht="31.5">
      <c r="A176" s="147"/>
      <c r="B176" s="37" t="s">
        <v>106</v>
      </c>
      <c r="C176" s="20"/>
      <c r="D176" s="21" t="s">
        <v>83</v>
      </c>
      <c r="E176" s="38">
        <v>2000</v>
      </c>
      <c r="F176" s="38"/>
      <c r="G176" s="22">
        <f>E176+F176</f>
        <v>2000</v>
      </c>
      <c r="H176" s="39">
        <v>2000</v>
      </c>
      <c r="I176" s="39">
        <v>5224.39</v>
      </c>
      <c r="J176" s="23">
        <f t="shared" si="28"/>
        <v>261.21950000000004</v>
      </c>
      <c r="K176" s="39">
        <v>0</v>
      </c>
      <c r="L176" s="23">
        <f t="shared" si="29"/>
        <v>5224.39</v>
      </c>
      <c r="M176" s="24"/>
      <c r="N176" s="24">
        <f t="shared" si="31"/>
        <v>3224.3900000000003</v>
      </c>
    </row>
    <row r="177" spans="1:14" ht="15.75">
      <c r="A177" s="147"/>
      <c r="B177" s="37" t="s">
        <v>42</v>
      </c>
      <c r="C177" s="20"/>
      <c r="D177" s="21" t="s">
        <v>43</v>
      </c>
      <c r="E177" s="38">
        <v>0</v>
      </c>
      <c r="F177" s="38"/>
      <c r="G177" s="22"/>
      <c r="H177" s="39">
        <v>0</v>
      </c>
      <c r="I177" s="39">
        <v>610</v>
      </c>
      <c r="J177" s="23" t="s">
        <v>416</v>
      </c>
      <c r="K177" s="39">
        <v>3560.3</v>
      </c>
      <c r="L177" s="23">
        <f t="shared" si="29"/>
        <v>-2950.3</v>
      </c>
      <c r="M177" s="24"/>
      <c r="N177" s="24"/>
    </row>
    <row r="178" spans="1:14" ht="47.25">
      <c r="A178" s="147"/>
      <c r="B178" s="46" t="s">
        <v>180</v>
      </c>
      <c r="C178" s="20" t="s">
        <v>181</v>
      </c>
      <c r="D178" s="21"/>
      <c r="E178" s="32">
        <v>500</v>
      </c>
      <c r="F178" s="32">
        <f>SUM(F180:F180)</f>
        <v>0</v>
      </c>
      <c r="G178" s="22">
        <f>E178+F178</f>
        <v>500</v>
      </c>
      <c r="H178" s="33">
        <f>SUM(H180)</f>
        <v>500</v>
      </c>
      <c r="I178" s="33">
        <f>SUM(I180)</f>
        <v>296.87</v>
      </c>
      <c r="J178" s="33">
        <f>SUM(J180)</f>
        <v>59.374</v>
      </c>
      <c r="K178" s="33">
        <f>SUM(K180)</f>
        <v>466.01</v>
      </c>
      <c r="L178" s="23">
        <f t="shared" si="29"/>
        <v>-169.14</v>
      </c>
      <c r="M178" s="24">
        <f>J178-100</f>
        <v>-40.626</v>
      </c>
      <c r="N178" s="24">
        <f aca="true" t="shared" si="32" ref="N178:N184">I178-H178</f>
        <v>-203.13</v>
      </c>
    </row>
    <row r="179" spans="1:14" ht="15.75" hidden="1">
      <c r="A179" s="147"/>
      <c r="B179" s="46"/>
      <c r="C179" s="20"/>
      <c r="D179" s="21"/>
      <c r="E179" s="32">
        <f>-E178</f>
        <v>-500</v>
      </c>
      <c r="F179" s="32">
        <f>-F178</f>
        <v>0</v>
      </c>
      <c r="G179" s="22">
        <f>E179+F179</f>
        <v>-500</v>
      </c>
      <c r="H179" s="33">
        <f>-H178</f>
        <v>-500</v>
      </c>
      <c r="I179" s="33">
        <f>-I178</f>
        <v>-296.87</v>
      </c>
      <c r="J179" s="23">
        <f aca="true" t="shared" si="33" ref="J179:J191">I179/H179*100</f>
        <v>59.374</v>
      </c>
      <c r="K179" s="33">
        <f>-K178</f>
        <v>-466.01</v>
      </c>
      <c r="L179" s="23">
        <f t="shared" si="29"/>
        <v>169.14</v>
      </c>
      <c r="M179" s="24"/>
      <c r="N179" s="24">
        <f t="shared" si="32"/>
        <v>203.13</v>
      </c>
    </row>
    <row r="180" spans="1:14" ht="15.75">
      <c r="A180" s="147"/>
      <c r="B180" s="37" t="s">
        <v>182</v>
      </c>
      <c r="C180" s="20"/>
      <c r="D180" s="21" t="s">
        <v>183</v>
      </c>
      <c r="E180" s="38">
        <v>500</v>
      </c>
      <c r="F180" s="38"/>
      <c r="G180" s="22">
        <f>E180+F180</f>
        <v>500</v>
      </c>
      <c r="H180" s="39">
        <f>E180+F180</f>
        <v>500</v>
      </c>
      <c r="I180" s="39">
        <v>296.87</v>
      </c>
      <c r="J180" s="23">
        <f t="shared" si="33"/>
        <v>59.374</v>
      </c>
      <c r="K180" s="39">
        <v>466.01</v>
      </c>
      <c r="L180" s="23">
        <f t="shared" si="29"/>
        <v>-169.14</v>
      </c>
      <c r="M180" s="24">
        <f>J180-100</f>
        <v>-40.626</v>
      </c>
      <c r="N180" s="24">
        <f t="shared" si="32"/>
        <v>-203.13</v>
      </c>
    </row>
    <row r="181" spans="1:14" ht="15.75">
      <c r="A181" s="147"/>
      <c r="B181" s="46" t="s">
        <v>19</v>
      </c>
      <c r="C181" s="20" t="s">
        <v>184</v>
      </c>
      <c r="D181" s="21"/>
      <c r="E181" s="32">
        <f>SUM(E183:E184)</f>
        <v>83000</v>
      </c>
      <c r="F181" s="32">
        <f>SUM(F183:F184)</f>
        <v>0</v>
      </c>
      <c r="G181" s="32">
        <f>SUM(G183:G184)</f>
        <v>83000</v>
      </c>
      <c r="H181" s="33">
        <f>SUM(H183:H184)</f>
        <v>83000</v>
      </c>
      <c r="I181" s="33">
        <f>SUM(I183:I184)</f>
        <v>61772.939999999995</v>
      </c>
      <c r="J181" s="23">
        <f t="shared" si="33"/>
        <v>74.42522891566264</v>
      </c>
      <c r="K181" s="33">
        <f>SUM(K183:K184)</f>
        <v>72399.49</v>
      </c>
      <c r="L181" s="23">
        <f t="shared" si="29"/>
        <v>-10626.55000000001</v>
      </c>
      <c r="M181" s="24">
        <f>J181-100</f>
        <v>-25.574771084337357</v>
      </c>
      <c r="N181" s="24">
        <f t="shared" si="32"/>
        <v>-21227.060000000005</v>
      </c>
    </row>
    <row r="182" spans="1:14" ht="15.75" hidden="1">
      <c r="A182" s="147"/>
      <c r="B182" s="46"/>
      <c r="C182" s="20"/>
      <c r="D182" s="21"/>
      <c r="E182" s="32">
        <f>-E181</f>
        <v>-83000</v>
      </c>
      <c r="F182" s="32">
        <f>-F181</f>
        <v>0</v>
      </c>
      <c r="G182" s="32">
        <f>-G181</f>
        <v>-83000</v>
      </c>
      <c r="H182" s="33">
        <f>-H181</f>
        <v>-83000</v>
      </c>
      <c r="I182" s="33">
        <f>-I181</f>
        <v>-61772.939999999995</v>
      </c>
      <c r="J182" s="23">
        <f t="shared" si="33"/>
        <v>74.42522891566264</v>
      </c>
      <c r="K182" s="33">
        <f>-K181</f>
        <v>-72399.49</v>
      </c>
      <c r="L182" s="23">
        <f t="shared" si="29"/>
        <v>10626.55000000001</v>
      </c>
      <c r="M182" s="24"/>
      <c r="N182" s="24">
        <f t="shared" si="32"/>
        <v>21227.060000000005</v>
      </c>
    </row>
    <row r="183" spans="1:14" ht="15.75">
      <c r="A183" s="147"/>
      <c r="B183" s="37" t="s">
        <v>185</v>
      </c>
      <c r="C183" s="20"/>
      <c r="D183" s="21" t="s">
        <v>186</v>
      </c>
      <c r="E183" s="38">
        <v>8000</v>
      </c>
      <c r="F183" s="38"/>
      <c r="G183" s="22">
        <f>E183+F183</f>
        <v>8000</v>
      </c>
      <c r="H183" s="39">
        <f>E183+F183</f>
        <v>8000</v>
      </c>
      <c r="I183" s="39">
        <v>10264.13</v>
      </c>
      <c r="J183" s="23">
        <f t="shared" si="33"/>
        <v>128.301625</v>
      </c>
      <c r="K183" s="39">
        <v>8249.62</v>
      </c>
      <c r="L183" s="23">
        <f t="shared" si="29"/>
        <v>2014.5099999999984</v>
      </c>
      <c r="M183" s="24">
        <f>J183-100</f>
        <v>28.301625</v>
      </c>
      <c r="N183" s="24">
        <f t="shared" si="32"/>
        <v>2264.129999999999</v>
      </c>
    </row>
    <row r="184" spans="1:14" ht="15.75">
      <c r="A184" s="147"/>
      <c r="B184" s="37" t="s">
        <v>52</v>
      </c>
      <c r="C184" s="20"/>
      <c r="D184" s="21" t="s">
        <v>53</v>
      </c>
      <c r="E184" s="38">
        <v>75000</v>
      </c>
      <c r="F184" s="38"/>
      <c r="G184" s="22">
        <f>E184+F184</f>
        <v>75000</v>
      </c>
      <c r="H184" s="39">
        <f>E184+F184</f>
        <v>75000</v>
      </c>
      <c r="I184" s="39">
        <v>51508.81</v>
      </c>
      <c r="J184" s="23">
        <f t="shared" si="33"/>
        <v>68.67841333333334</v>
      </c>
      <c r="K184" s="39">
        <v>64149.87</v>
      </c>
      <c r="L184" s="23">
        <f t="shared" si="29"/>
        <v>-12641.060000000005</v>
      </c>
      <c r="M184" s="24">
        <f>J184-100</f>
        <v>-31.32158666666666</v>
      </c>
      <c r="N184" s="24">
        <f t="shared" si="32"/>
        <v>-23491.190000000002</v>
      </c>
    </row>
    <row r="185" spans="1:14" s="105" customFormat="1" ht="31.5">
      <c r="A185" s="154">
        <v>926</v>
      </c>
      <c r="B185" s="102" t="s">
        <v>187</v>
      </c>
      <c r="C185" s="20"/>
      <c r="D185" s="103"/>
      <c r="E185" s="22">
        <f>SUM(E187)</f>
        <v>666000</v>
      </c>
      <c r="F185" s="22">
        <f>SUM(F187)</f>
        <v>0</v>
      </c>
      <c r="G185" s="22">
        <f>SUM(G187)</f>
        <v>0</v>
      </c>
      <c r="H185" s="23">
        <f>SUM(H187)</f>
        <v>666000</v>
      </c>
      <c r="I185" s="23">
        <f>SUM(I187)</f>
        <v>666000</v>
      </c>
      <c r="J185" s="23">
        <f t="shared" si="33"/>
        <v>100</v>
      </c>
      <c r="K185" s="23">
        <f>SUM(K187)</f>
        <v>3262.87</v>
      </c>
      <c r="L185" s="23">
        <f t="shared" si="29"/>
        <v>662737.13</v>
      </c>
      <c r="M185" s="104"/>
      <c r="N185" s="104"/>
    </row>
    <row r="186" spans="1:14" ht="15.75" hidden="1">
      <c r="A186" s="147"/>
      <c r="B186" s="37"/>
      <c r="C186" s="20"/>
      <c r="D186" s="21"/>
      <c r="E186" s="38">
        <f>-E185</f>
        <v>-666000</v>
      </c>
      <c r="F186" s="38">
        <f>-F185</f>
        <v>0</v>
      </c>
      <c r="G186" s="38">
        <f>-G185</f>
        <v>0</v>
      </c>
      <c r="H186" s="39">
        <f>-H185</f>
        <v>-666000</v>
      </c>
      <c r="I186" s="39">
        <f>-I185</f>
        <v>-666000</v>
      </c>
      <c r="J186" s="23">
        <f t="shared" si="33"/>
        <v>100</v>
      </c>
      <c r="K186" s="39">
        <f>-K185</f>
        <v>-3262.87</v>
      </c>
      <c r="L186" s="23">
        <f t="shared" si="29"/>
        <v>-662737.13</v>
      </c>
      <c r="M186" s="24"/>
      <c r="N186" s="24"/>
    </row>
    <row r="187" spans="1:14" s="49" customFormat="1" ht="15.75">
      <c r="A187" s="150"/>
      <c r="B187" s="47" t="s">
        <v>188</v>
      </c>
      <c r="C187" s="20" t="s">
        <v>189</v>
      </c>
      <c r="D187" s="20"/>
      <c r="E187" s="32">
        <f>SUM(E189:E190)</f>
        <v>666000</v>
      </c>
      <c r="F187" s="32">
        <f>SUM(F189:F190)</f>
        <v>0</v>
      </c>
      <c r="G187" s="32">
        <f>SUM(G189:G190)</f>
        <v>0</v>
      </c>
      <c r="H187" s="33">
        <f>SUM(H189:H190)</f>
        <v>666000</v>
      </c>
      <c r="I187" s="33">
        <f>SUM(I189:I190)</f>
        <v>666000</v>
      </c>
      <c r="J187" s="23">
        <f t="shared" si="33"/>
        <v>100</v>
      </c>
      <c r="K187" s="33">
        <f>SUM(K189:K190)</f>
        <v>3262.87</v>
      </c>
      <c r="L187" s="23">
        <f t="shared" si="29"/>
        <v>662737.13</v>
      </c>
      <c r="M187" s="48"/>
      <c r="N187" s="48"/>
    </row>
    <row r="188" spans="1:14" ht="15.75" hidden="1">
      <c r="A188" s="147"/>
      <c r="B188" s="37"/>
      <c r="C188" s="20"/>
      <c r="D188" s="21"/>
      <c r="E188" s="38">
        <f>-E187</f>
        <v>-666000</v>
      </c>
      <c r="F188" s="38">
        <f>-F187</f>
        <v>0</v>
      </c>
      <c r="G188" s="38">
        <f>-G187</f>
        <v>0</v>
      </c>
      <c r="H188" s="39">
        <f>-H187</f>
        <v>-666000</v>
      </c>
      <c r="I188" s="39">
        <f>-I187</f>
        <v>-666000</v>
      </c>
      <c r="J188" s="23">
        <f t="shared" si="33"/>
        <v>100</v>
      </c>
      <c r="K188" s="39">
        <f>-K187</f>
        <v>-3262.87</v>
      </c>
      <c r="L188" s="23">
        <f t="shared" si="29"/>
        <v>-662737.13</v>
      </c>
      <c r="M188" s="24"/>
      <c r="N188" s="24"/>
    </row>
    <row r="189" spans="1:14" ht="94.5">
      <c r="A189" s="147"/>
      <c r="B189" s="145" t="s">
        <v>36</v>
      </c>
      <c r="C189" s="20"/>
      <c r="D189" s="21" t="s">
        <v>33</v>
      </c>
      <c r="E189" s="38">
        <v>333000</v>
      </c>
      <c r="F189" s="38"/>
      <c r="G189" s="22"/>
      <c r="H189" s="39">
        <f>E189+F189</f>
        <v>333000</v>
      </c>
      <c r="I189" s="39">
        <v>333000</v>
      </c>
      <c r="J189" s="23">
        <f t="shared" si="33"/>
        <v>100</v>
      </c>
      <c r="K189" s="39">
        <v>3000</v>
      </c>
      <c r="L189" s="23">
        <f t="shared" si="29"/>
        <v>330000</v>
      </c>
      <c r="M189" s="24"/>
      <c r="N189" s="24"/>
    </row>
    <row r="190" spans="1:14" ht="76.5" customHeight="1">
      <c r="A190" s="147"/>
      <c r="B190" s="145" t="s">
        <v>415</v>
      </c>
      <c r="C190" s="20"/>
      <c r="D190" s="21" t="s">
        <v>190</v>
      </c>
      <c r="E190" s="38">
        <v>333000</v>
      </c>
      <c r="F190" s="38"/>
      <c r="G190" s="22"/>
      <c r="H190" s="39">
        <f>E190+F190</f>
        <v>333000</v>
      </c>
      <c r="I190" s="39">
        <v>333000</v>
      </c>
      <c r="J190" s="23">
        <f t="shared" si="33"/>
        <v>100</v>
      </c>
      <c r="K190" s="39">
        <v>262.87</v>
      </c>
      <c r="L190" s="23">
        <f t="shared" si="29"/>
        <v>332737.13</v>
      </c>
      <c r="M190" s="24"/>
      <c r="N190" s="24"/>
    </row>
    <row r="191" spans="1:14" ht="24.75" customHeight="1">
      <c r="A191" s="155" t="s">
        <v>191</v>
      </c>
      <c r="B191" s="155"/>
      <c r="C191" s="155"/>
      <c r="D191" s="155"/>
      <c r="E191" s="106">
        <f>SUM(E9:E190)</f>
        <v>24688876.779999997</v>
      </c>
      <c r="F191" s="106">
        <f>SUM(F9:F190)</f>
        <v>0</v>
      </c>
      <c r="G191" s="106">
        <f>SUM(G9:G190)</f>
        <v>24480613</v>
      </c>
      <c r="H191" s="107">
        <f>SUM(H9:H190)</f>
        <v>24688876.779999997</v>
      </c>
      <c r="I191" s="107">
        <f>SUM(I9:I190)</f>
        <v>25319847.930000003</v>
      </c>
      <c r="J191" s="23">
        <f t="shared" si="33"/>
        <v>102.55568997983393</v>
      </c>
      <c r="K191" s="107">
        <f>SUM(K9:K190)</f>
        <v>19482990.359999996</v>
      </c>
      <c r="L191" s="23">
        <f t="shared" si="29"/>
        <v>5836857.570000008</v>
      </c>
      <c r="M191" s="24">
        <f>J191-100</f>
        <v>2.5556899798339288</v>
      </c>
      <c r="N191" s="24">
        <f>I191-H191</f>
        <v>630971.150000006</v>
      </c>
    </row>
    <row r="192" spans="1:14" ht="24.75" customHeight="1">
      <c r="A192" s="108"/>
      <c r="B192" s="109"/>
      <c r="C192" s="110"/>
      <c r="D192" s="110"/>
      <c r="E192" s="111"/>
      <c r="F192" s="111"/>
      <c r="G192" s="111"/>
      <c r="H192" s="112"/>
      <c r="I192" s="112"/>
      <c r="J192" s="113"/>
      <c r="K192" s="113"/>
      <c r="L192" s="113"/>
      <c r="M192" s="114"/>
      <c r="N192" s="114"/>
    </row>
    <row r="193" spans="5:14" ht="15.75">
      <c r="E193" s="115"/>
      <c r="F193" s="115"/>
      <c r="G193" s="115"/>
      <c r="N193" s="116"/>
    </row>
    <row r="194" spans="5:14" ht="15.75">
      <c r="E194" s="115">
        <v>24688876.78</v>
      </c>
      <c r="F194" s="115"/>
      <c r="G194" s="115"/>
      <c r="H194" s="4">
        <f>E191+F191</f>
        <v>24688876.779999997</v>
      </c>
      <c r="I194" s="4">
        <v>25319847.93</v>
      </c>
      <c r="K194" s="4">
        <v>19482990.36</v>
      </c>
      <c r="M194" s="116">
        <f>J191-100</f>
        <v>2.5556899798339288</v>
      </c>
      <c r="N194" s="116"/>
    </row>
    <row r="195" spans="5:14" ht="15.75">
      <c r="E195" s="115"/>
      <c r="F195" s="115"/>
      <c r="G195" s="115"/>
      <c r="H195" s="4">
        <f>H191</f>
        <v>24688876.779999997</v>
      </c>
      <c r="I195" s="4">
        <f>I191</f>
        <v>25319847.930000003</v>
      </c>
      <c r="K195" s="4">
        <f>K191</f>
        <v>19482990.359999996</v>
      </c>
      <c r="N195" s="116"/>
    </row>
    <row r="196" spans="5:14" ht="15.75">
      <c r="E196" s="115"/>
      <c r="F196" s="115"/>
      <c r="G196" s="115"/>
      <c r="H196" s="4">
        <f>H194-H191</f>
        <v>0</v>
      </c>
      <c r="I196" s="4">
        <f>I194-I191</f>
        <v>0</v>
      </c>
      <c r="K196" s="4">
        <f>K194-K191</f>
        <v>0</v>
      </c>
      <c r="N196" s="116"/>
    </row>
    <row r="197" spans="5:14" ht="15.75">
      <c r="E197" s="115"/>
      <c r="F197" s="115"/>
      <c r="G197" s="115"/>
      <c r="I197" s="117"/>
      <c r="J197" s="117"/>
      <c r="K197" s="117"/>
      <c r="N197" s="116"/>
    </row>
    <row r="198" spans="5:14" ht="15.75">
      <c r="E198" s="115"/>
      <c r="F198" s="115"/>
      <c r="G198" s="115"/>
      <c r="N198" s="116"/>
    </row>
    <row r="199" spans="4:14" ht="15.75">
      <c r="D199" s="2" t="s">
        <v>192</v>
      </c>
      <c r="E199" s="115"/>
      <c r="F199" s="115"/>
      <c r="G199" s="115"/>
      <c r="H199" s="4">
        <f>H9+H16+H21+H28+H40+H45+H59+H65+H66+H101+H115+H135+H162+H166+H171+H185</f>
        <v>24688876.78</v>
      </c>
      <c r="I199" s="4">
        <f>I9+I16+I21+I28+I40+I45+I59+I65+I66+I101+I115+I135+I162+I166+I171+I185</f>
        <v>25319847.930000007</v>
      </c>
      <c r="K199" s="4">
        <f>K9+K16+K21+K28+K40+K45+K59+K65+K66+K101+K115+K135+K162+K166+K171+K185</f>
        <v>19482990.36</v>
      </c>
      <c r="N199" s="116"/>
    </row>
    <row r="200" spans="5:14" ht="15.75">
      <c r="E200" s="115"/>
      <c r="F200" s="115"/>
      <c r="G200" s="115"/>
      <c r="H200" s="4">
        <f>H191</f>
        <v>24688876.779999997</v>
      </c>
      <c r="I200" s="4">
        <f>I191</f>
        <v>25319847.930000003</v>
      </c>
      <c r="K200" s="4">
        <f>K191</f>
        <v>19482990.359999996</v>
      </c>
      <c r="N200" s="116"/>
    </row>
    <row r="201" spans="5:14" ht="15.75">
      <c r="E201" s="115"/>
      <c r="F201" s="115"/>
      <c r="G201" s="115"/>
      <c r="H201" s="4">
        <f>H194-H199</f>
        <v>0</v>
      </c>
      <c r="I201" s="4">
        <f>I194-I199</f>
        <v>0</v>
      </c>
      <c r="K201" s="4">
        <f>K194-K199</f>
        <v>0</v>
      </c>
      <c r="N201" s="116"/>
    </row>
    <row r="202" spans="5:14" ht="15.75">
      <c r="E202" s="115"/>
      <c r="F202" s="115"/>
      <c r="G202" s="115"/>
      <c r="N202" s="116"/>
    </row>
    <row r="203" spans="5:14" ht="15.75">
      <c r="E203" s="115"/>
      <c r="F203" s="115"/>
      <c r="G203" s="115"/>
      <c r="N203" s="116"/>
    </row>
    <row r="204" spans="5:14" ht="15.75">
      <c r="E204" s="115"/>
      <c r="F204" s="115"/>
      <c r="G204" s="115"/>
      <c r="N204" s="116"/>
    </row>
    <row r="205" spans="5:14" ht="15.75">
      <c r="E205" s="118"/>
      <c r="F205" s="118"/>
      <c r="G205" s="118"/>
      <c r="H205" s="119"/>
      <c r="I205" s="119"/>
      <c r="J205" s="119"/>
      <c r="K205" s="119"/>
      <c r="L205" s="119"/>
      <c r="N205" s="116"/>
    </row>
  </sheetData>
  <mergeCells count="5">
    <mergeCell ref="A191:D191"/>
    <mergeCell ref="A1:J1"/>
    <mergeCell ref="A2:J2"/>
    <mergeCell ref="A3:J3"/>
    <mergeCell ref="A5:J5"/>
  </mergeCells>
  <printOptions horizontalCentered="1" verticalCentered="1"/>
  <pageMargins left="0.4724409448818898" right="0.1968503937007874" top="0.5118110236220472" bottom="0.3937007874015748" header="0.5118110236220472" footer="0.1968503937007874"/>
  <pageSetup firstPageNumber="63" useFirstPageNumber="1" horizontalDpi="600" verticalDpi="600" orientation="portrait" paperSize="9" scale="95" r:id="rId1"/>
  <headerFooter alignWithMargins="0">
    <oddFooter>&amp;C&amp;P</oddFooter>
  </headerFooter>
  <rowBreaks count="5" manualBreakCount="5">
    <brk id="35" max="9" man="1"/>
    <brk id="65" max="9" man="1"/>
    <brk id="94" max="9" man="1"/>
    <brk id="130" max="9" man="1"/>
    <brk id="161" max="9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62"/>
  <sheetViews>
    <sheetView tabSelected="1" view="pageBreakPreview" zoomScale="130" zoomScaleSheetLayoutView="130" workbookViewId="0" topLeftCell="A529">
      <pane xSplit="7" topLeftCell="H1" activePane="topRight" state="frozen"/>
      <selection pane="topLeft" activeCell="A1" sqref="A1"/>
      <selection pane="topRight" activeCell="A3" sqref="A3:J3"/>
    </sheetView>
  </sheetViews>
  <sheetFormatPr defaultColWidth="9.140625" defaultRowHeight="12.75"/>
  <cols>
    <col min="1" max="1" width="6.140625" style="2" customWidth="1"/>
    <col min="2" max="2" width="34.57421875" style="8" customWidth="1"/>
    <col min="3" max="3" width="8.8515625" style="2" customWidth="1"/>
    <col min="4" max="4" width="7.7109375" style="2" customWidth="1"/>
    <col min="5" max="7" width="9.140625" style="3" hidden="1" customWidth="1"/>
    <col min="8" max="8" width="15.57421875" style="4" bestFit="1" customWidth="1"/>
    <col min="9" max="9" width="15.57421875" style="4" customWidth="1"/>
    <col min="10" max="10" width="11.57421875" style="4" customWidth="1"/>
    <col min="11" max="12" width="17.421875" style="4" customWidth="1"/>
    <col min="13" max="13" width="17.421875" style="1" customWidth="1"/>
    <col min="14" max="14" width="14.28125" style="1" customWidth="1"/>
    <col min="15" max="15" width="12.28125" style="1" customWidth="1"/>
    <col min="16" max="16" width="9.57421875" style="1" customWidth="1"/>
    <col min="17" max="16384" width="9.140625" style="1" customWidth="1"/>
  </cols>
  <sheetData>
    <row r="1" spans="1:12" ht="15.75">
      <c r="A1" s="156" t="s">
        <v>193</v>
      </c>
      <c r="B1" s="156"/>
      <c r="C1" s="156"/>
      <c r="D1" s="156"/>
      <c r="E1" s="156"/>
      <c r="F1" s="156"/>
      <c r="G1" s="156"/>
      <c r="H1" s="156"/>
      <c r="I1" s="156"/>
      <c r="J1" s="156"/>
      <c r="L1" s="3"/>
    </row>
    <row r="2" spans="1:12" ht="15.75">
      <c r="A2" s="156" t="s">
        <v>417</v>
      </c>
      <c r="B2" s="156"/>
      <c r="C2" s="156"/>
      <c r="D2" s="156"/>
      <c r="E2" s="156"/>
      <c r="F2" s="156"/>
      <c r="G2" s="156"/>
      <c r="H2" s="156"/>
      <c r="I2" s="156"/>
      <c r="J2" s="156"/>
      <c r="L2" s="3"/>
    </row>
    <row r="3" spans="1:10" ht="15.75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</row>
    <row r="5" spans="1:10" ht="19.5">
      <c r="A5" s="157" t="s">
        <v>194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0:13" ht="15.75">
      <c r="J6" s="120" t="s">
        <v>195</v>
      </c>
      <c r="K6" s="120"/>
      <c r="L6" s="120"/>
      <c r="M6" s="121" t="s">
        <v>196</v>
      </c>
    </row>
    <row r="7" spans="1:15" s="13" customFormat="1" ht="70.5" customHeight="1">
      <c r="A7" s="9" t="s">
        <v>3</v>
      </c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  <c r="G7" s="10" t="s">
        <v>9</v>
      </c>
      <c r="H7" s="11" t="s">
        <v>197</v>
      </c>
      <c r="I7" s="11" t="s">
        <v>198</v>
      </c>
      <c r="J7" s="10" t="s">
        <v>12</v>
      </c>
      <c r="K7" s="11" t="s">
        <v>199</v>
      </c>
      <c r="L7" s="10" t="s">
        <v>200</v>
      </c>
      <c r="M7" s="10" t="s">
        <v>15</v>
      </c>
      <c r="N7" s="10" t="s">
        <v>201</v>
      </c>
      <c r="O7" s="13" t="s">
        <v>202</v>
      </c>
    </row>
    <row r="8" spans="1:14" s="13" customFormat="1" ht="15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 t="s">
        <v>203</v>
      </c>
      <c r="H8" s="21">
        <v>5</v>
      </c>
      <c r="I8" s="21">
        <v>6</v>
      </c>
      <c r="J8" s="15">
        <v>7</v>
      </c>
      <c r="K8" s="16"/>
      <c r="L8" s="15"/>
      <c r="M8" s="15">
        <v>8</v>
      </c>
      <c r="N8" s="15">
        <v>9</v>
      </c>
    </row>
    <row r="9" spans="1:15" ht="15.75">
      <c r="A9" s="103" t="s">
        <v>17</v>
      </c>
      <c r="B9" s="122" t="s">
        <v>18</v>
      </c>
      <c r="C9" s="20"/>
      <c r="D9" s="21"/>
      <c r="E9" s="22">
        <f>E11+E16</f>
        <v>525106</v>
      </c>
      <c r="F9" s="22">
        <f>SUM(F11:F21)</f>
        <v>0</v>
      </c>
      <c r="G9" s="22">
        <f>E9+F9</f>
        <v>525106</v>
      </c>
      <c r="H9" s="23">
        <f>E9+F9</f>
        <v>525106</v>
      </c>
      <c r="I9" s="23">
        <f>I11+I16</f>
        <v>522219.38</v>
      </c>
      <c r="J9" s="23">
        <f>I9/H9*100</f>
        <v>99.4502786104139</v>
      </c>
      <c r="K9" s="23">
        <f>K11+K16</f>
        <v>220660.33000000002</v>
      </c>
      <c r="L9" s="23">
        <f aca="true" t="shared" si="0" ref="L9:L45">I9-K9</f>
        <v>301559.05</v>
      </c>
      <c r="M9" s="39">
        <f>J9-100</f>
        <v>-0.5497213895860966</v>
      </c>
      <c r="N9" s="39">
        <f>H9-I9</f>
        <v>2886.6199999999953</v>
      </c>
      <c r="O9" s="123">
        <f>H9-G9</f>
        <v>0</v>
      </c>
    </row>
    <row r="10" spans="1:15" ht="15.75" hidden="1">
      <c r="A10" s="124"/>
      <c r="B10" s="122"/>
      <c r="C10" s="20"/>
      <c r="D10" s="21"/>
      <c r="E10" s="22">
        <f>-E9</f>
        <v>-525106</v>
      </c>
      <c r="F10" s="22">
        <f>-F9</f>
        <v>0</v>
      </c>
      <c r="G10" s="22">
        <f>E10+F10</f>
        <v>-525106</v>
      </c>
      <c r="H10" s="23">
        <f>-H9</f>
        <v>-525106</v>
      </c>
      <c r="I10" s="23">
        <f>-I9</f>
        <v>-522219.38</v>
      </c>
      <c r="J10" s="23">
        <f>I10/H10*100</f>
        <v>99.4502786104139</v>
      </c>
      <c r="K10" s="23">
        <f>-K9</f>
        <v>-220660.33000000002</v>
      </c>
      <c r="L10" s="23">
        <f t="shared" si="0"/>
        <v>-301559.05</v>
      </c>
      <c r="M10" s="39">
        <f>J10-100</f>
        <v>-0.5497213895860966</v>
      </c>
      <c r="N10" s="39"/>
      <c r="O10" s="123">
        <f>H10-G10</f>
        <v>0</v>
      </c>
    </row>
    <row r="11" spans="1:15" ht="15.75">
      <c r="A11" s="125"/>
      <c r="B11" s="126" t="s">
        <v>204</v>
      </c>
      <c r="C11" s="20" t="s">
        <v>21</v>
      </c>
      <c r="D11" s="21"/>
      <c r="E11" s="32">
        <f>SUM(E15)</f>
        <v>23300</v>
      </c>
      <c r="F11" s="32">
        <f>SUM(F15)</f>
        <v>0</v>
      </c>
      <c r="G11" s="22">
        <f>E11+F11</f>
        <v>23300</v>
      </c>
      <c r="H11" s="33">
        <f>SUM(H15)</f>
        <v>23300</v>
      </c>
      <c r="I11" s="127">
        <f>SUM(I15)</f>
        <v>20414.7</v>
      </c>
      <c r="J11" s="23">
        <f>I11/H11*100</f>
        <v>87.6167381974249</v>
      </c>
      <c r="K11" s="127">
        <f>SUM(K13:K15)</f>
        <v>18487.44</v>
      </c>
      <c r="L11" s="23">
        <f t="shared" si="0"/>
        <v>1927.260000000002</v>
      </c>
      <c r="M11" s="39">
        <f>J11-100</f>
        <v>-12.383261802575106</v>
      </c>
      <c r="N11" s="39">
        <f>H11-I11</f>
        <v>2885.2999999999993</v>
      </c>
      <c r="O11" s="123">
        <f>H11-G11</f>
        <v>0</v>
      </c>
    </row>
    <row r="12" spans="1:15" ht="15.75" hidden="1">
      <c r="A12" s="125"/>
      <c r="B12" s="126"/>
      <c r="C12" s="20"/>
      <c r="D12" s="21"/>
      <c r="E12" s="32">
        <f>-E11</f>
        <v>-23300</v>
      </c>
      <c r="F12" s="32">
        <f>-F11</f>
        <v>0</v>
      </c>
      <c r="G12" s="22">
        <f>E12+F12</f>
        <v>-23300</v>
      </c>
      <c r="H12" s="127">
        <f>-H11</f>
        <v>-23300</v>
      </c>
      <c r="I12" s="23">
        <f>-I11</f>
        <v>-20414.7</v>
      </c>
      <c r="J12" s="23">
        <f>I12/H12*100</f>
        <v>87.6167381974249</v>
      </c>
      <c r="K12" s="23">
        <f>-K11</f>
        <v>-18487.44</v>
      </c>
      <c r="L12" s="23">
        <f t="shared" si="0"/>
        <v>-1927.260000000002</v>
      </c>
      <c r="M12" s="39">
        <f>J12-100</f>
        <v>-12.383261802575106</v>
      </c>
      <c r="N12" s="39"/>
      <c r="O12" s="123">
        <f>H12-G12</f>
        <v>0</v>
      </c>
    </row>
    <row r="13" spans="1:15" ht="15.75" hidden="1">
      <c r="A13" s="125"/>
      <c r="B13" s="126"/>
      <c r="C13" s="20"/>
      <c r="D13" s="21" t="s">
        <v>205</v>
      </c>
      <c r="E13" s="32"/>
      <c r="F13" s="32"/>
      <c r="G13" s="22"/>
      <c r="H13" s="127"/>
      <c r="I13" s="23"/>
      <c r="J13" s="23"/>
      <c r="K13" s="39">
        <v>2100</v>
      </c>
      <c r="L13" s="23">
        <f t="shared" si="0"/>
        <v>-2100</v>
      </c>
      <c r="M13" s="39"/>
      <c r="N13" s="39"/>
      <c r="O13" s="123"/>
    </row>
    <row r="14" spans="1:15" ht="15.75" hidden="1">
      <c r="A14" s="125"/>
      <c r="B14" s="126"/>
      <c r="C14" s="20"/>
      <c r="D14" s="21" t="s">
        <v>206</v>
      </c>
      <c r="E14" s="32"/>
      <c r="F14" s="32"/>
      <c r="G14" s="22"/>
      <c r="H14" s="127"/>
      <c r="I14" s="23"/>
      <c r="J14" s="23"/>
      <c r="K14" s="39">
        <v>716.64</v>
      </c>
      <c r="L14" s="23">
        <f t="shared" si="0"/>
        <v>-716.64</v>
      </c>
      <c r="M14" s="39"/>
      <c r="N14" s="39"/>
      <c r="O14" s="123"/>
    </row>
    <row r="15" spans="1:15" ht="47.25">
      <c r="A15" s="125"/>
      <c r="B15" s="37" t="s">
        <v>207</v>
      </c>
      <c r="C15" s="128"/>
      <c r="D15" s="129" t="s">
        <v>208</v>
      </c>
      <c r="E15" s="38">
        <v>23300</v>
      </c>
      <c r="F15" s="38"/>
      <c r="G15" s="22">
        <f aca="true" t="shared" si="1" ref="G15:G21">E15+F15</f>
        <v>23300</v>
      </c>
      <c r="H15" s="39">
        <f>E15+F15</f>
        <v>23300</v>
      </c>
      <c r="I15" s="39">
        <v>20414.7</v>
      </c>
      <c r="J15" s="23">
        <f aca="true" t="shared" si="2" ref="J15:J45">I15/H15*100</f>
        <v>87.6167381974249</v>
      </c>
      <c r="K15" s="39">
        <v>15670.8</v>
      </c>
      <c r="L15" s="23">
        <f t="shared" si="0"/>
        <v>4743.9000000000015</v>
      </c>
      <c r="M15" s="39">
        <f aca="true" t="shared" si="3" ref="M15:M45">J15-100</f>
        <v>-12.383261802575106</v>
      </c>
      <c r="N15" s="39">
        <f>H15-I15</f>
        <v>2885.2999999999993</v>
      </c>
      <c r="O15" s="123">
        <f aca="true" t="shared" si="4" ref="O15:O38">H15-G15</f>
        <v>0</v>
      </c>
    </row>
    <row r="16" spans="1:15" ht="15.75">
      <c r="A16" s="125"/>
      <c r="B16" s="126" t="s">
        <v>19</v>
      </c>
      <c r="C16" s="20" t="s">
        <v>20</v>
      </c>
      <c r="D16" s="21"/>
      <c r="E16" s="32">
        <f>SUM(E18:E21)</f>
        <v>501806</v>
      </c>
      <c r="F16" s="32">
        <f>SUM(F18:F21)</f>
        <v>0</v>
      </c>
      <c r="G16" s="22">
        <f t="shared" si="1"/>
        <v>501806</v>
      </c>
      <c r="H16" s="33">
        <f>SUM(H18:H21)</f>
        <v>501806</v>
      </c>
      <c r="I16" s="33">
        <f>SUM(I18:I21)</f>
        <v>501804.68</v>
      </c>
      <c r="J16" s="23">
        <f t="shared" si="2"/>
        <v>99.99973695013611</v>
      </c>
      <c r="K16" s="33">
        <f>SUM(K18:K21)</f>
        <v>202172.89</v>
      </c>
      <c r="L16" s="23">
        <f t="shared" si="0"/>
        <v>299631.79</v>
      </c>
      <c r="M16" s="39">
        <f t="shared" si="3"/>
        <v>-0.00026304986388936413</v>
      </c>
      <c r="N16" s="39">
        <f>H16-I16</f>
        <v>1.320000000006985</v>
      </c>
      <c r="O16" s="130">
        <f t="shared" si="4"/>
        <v>0</v>
      </c>
    </row>
    <row r="17" spans="1:15" ht="15.75" hidden="1">
      <c r="A17" s="125"/>
      <c r="B17" s="126"/>
      <c r="C17" s="20"/>
      <c r="D17" s="21"/>
      <c r="E17" s="32">
        <f>-E16</f>
        <v>-501806</v>
      </c>
      <c r="F17" s="32">
        <f>-F16</f>
        <v>0</v>
      </c>
      <c r="G17" s="22">
        <f t="shared" si="1"/>
        <v>-501806</v>
      </c>
      <c r="H17" s="127">
        <f>-H16</f>
        <v>-501806</v>
      </c>
      <c r="I17" s="33">
        <f>-I16</f>
        <v>-501804.68</v>
      </c>
      <c r="J17" s="23">
        <f t="shared" si="2"/>
        <v>99.99973695013611</v>
      </c>
      <c r="K17" s="33">
        <f>-K16</f>
        <v>-202172.89</v>
      </c>
      <c r="L17" s="23">
        <f t="shared" si="0"/>
        <v>-299631.79</v>
      </c>
      <c r="M17" s="39">
        <f t="shared" si="3"/>
        <v>-0.00026304986388936413</v>
      </c>
      <c r="N17" s="39"/>
      <c r="O17" s="130">
        <f t="shared" si="4"/>
        <v>0</v>
      </c>
    </row>
    <row r="18" spans="1:15" ht="15.75">
      <c r="A18" s="125"/>
      <c r="B18" s="37" t="s">
        <v>209</v>
      </c>
      <c r="C18" s="20"/>
      <c r="D18" s="21" t="s">
        <v>206</v>
      </c>
      <c r="E18" s="38">
        <v>8928</v>
      </c>
      <c r="F18" s="38"/>
      <c r="G18" s="22">
        <f t="shared" si="1"/>
        <v>8928</v>
      </c>
      <c r="H18" s="39">
        <f>E18+F18</f>
        <v>8928</v>
      </c>
      <c r="I18" s="39">
        <v>8928</v>
      </c>
      <c r="J18" s="23">
        <f t="shared" si="2"/>
        <v>100</v>
      </c>
      <c r="K18" s="39">
        <v>3459.45</v>
      </c>
      <c r="L18" s="23">
        <f t="shared" si="0"/>
        <v>5468.55</v>
      </c>
      <c r="M18" s="39">
        <f t="shared" si="3"/>
        <v>0</v>
      </c>
      <c r="N18" s="39">
        <f>H18-I18</f>
        <v>0</v>
      </c>
      <c r="O18" s="130">
        <f t="shared" si="4"/>
        <v>0</v>
      </c>
    </row>
    <row r="19" spans="1:15" ht="15.75">
      <c r="A19" s="125"/>
      <c r="B19" s="37" t="s">
        <v>210</v>
      </c>
      <c r="C19" s="20"/>
      <c r="D19" s="21" t="s">
        <v>211</v>
      </c>
      <c r="E19" s="38">
        <v>491967</v>
      </c>
      <c r="F19" s="38"/>
      <c r="G19" s="22">
        <f t="shared" si="1"/>
        <v>491967</v>
      </c>
      <c r="H19" s="39">
        <f>E19+F19</f>
        <v>491967</v>
      </c>
      <c r="I19" s="39">
        <v>491965.68</v>
      </c>
      <c r="J19" s="23">
        <f t="shared" si="2"/>
        <v>99.99973168932063</v>
      </c>
      <c r="K19" s="39">
        <v>198209.45</v>
      </c>
      <c r="L19" s="23">
        <f t="shared" si="0"/>
        <v>293756.23</v>
      </c>
      <c r="M19" s="39">
        <f t="shared" si="3"/>
        <v>-0.0002683106793739398</v>
      </c>
      <c r="N19" s="39">
        <f>H19-I19</f>
        <v>1.320000000006985</v>
      </c>
      <c r="O19" s="130">
        <f t="shared" si="4"/>
        <v>0</v>
      </c>
    </row>
    <row r="20" spans="1:15" ht="47.25" hidden="1">
      <c r="A20" s="125"/>
      <c r="B20" s="37" t="s">
        <v>212</v>
      </c>
      <c r="C20" s="20"/>
      <c r="D20" s="21" t="s">
        <v>213</v>
      </c>
      <c r="E20" s="38">
        <v>0</v>
      </c>
      <c r="F20" s="38"/>
      <c r="G20" s="22">
        <f t="shared" si="1"/>
        <v>0</v>
      </c>
      <c r="H20" s="39">
        <f>E20+F20</f>
        <v>0</v>
      </c>
      <c r="I20" s="39">
        <v>0</v>
      </c>
      <c r="J20" s="23" t="e">
        <f t="shared" si="2"/>
        <v>#DIV/0!</v>
      </c>
      <c r="K20" s="39">
        <v>0</v>
      </c>
      <c r="L20" s="23">
        <f t="shared" si="0"/>
        <v>0</v>
      </c>
      <c r="M20" s="39" t="e">
        <f t="shared" si="3"/>
        <v>#DIV/0!</v>
      </c>
      <c r="N20" s="39">
        <f>H20-I20</f>
        <v>0</v>
      </c>
      <c r="O20" s="130">
        <f t="shared" si="4"/>
        <v>0</v>
      </c>
    </row>
    <row r="21" spans="1:15" ht="31.5">
      <c r="A21" s="125"/>
      <c r="B21" s="37" t="s">
        <v>214</v>
      </c>
      <c r="C21" s="20"/>
      <c r="D21" s="21" t="s">
        <v>215</v>
      </c>
      <c r="E21" s="38">
        <v>911</v>
      </c>
      <c r="F21" s="38"/>
      <c r="G21" s="22">
        <f t="shared" si="1"/>
        <v>911</v>
      </c>
      <c r="H21" s="39">
        <f>E21+F21</f>
        <v>911</v>
      </c>
      <c r="I21" s="39">
        <v>911</v>
      </c>
      <c r="J21" s="23">
        <f t="shared" si="2"/>
        <v>100</v>
      </c>
      <c r="K21" s="39">
        <v>503.99</v>
      </c>
      <c r="L21" s="23">
        <f t="shared" si="0"/>
        <v>407.01</v>
      </c>
      <c r="M21" s="39">
        <f t="shared" si="3"/>
        <v>0</v>
      </c>
      <c r="N21" s="39">
        <f>H21-I21</f>
        <v>0</v>
      </c>
      <c r="O21" s="130">
        <f t="shared" si="4"/>
        <v>0</v>
      </c>
    </row>
    <row r="22" spans="1:15" ht="15.75">
      <c r="A22" s="103" t="s">
        <v>29</v>
      </c>
      <c r="B22" s="122" t="s">
        <v>30</v>
      </c>
      <c r="C22" s="20"/>
      <c r="D22" s="21"/>
      <c r="E22" s="22">
        <f>E24+E28</f>
        <v>499821</v>
      </c>
      <c r="F22" s="22">
        <f>F24+F28+F31</f>
        <v>0</v>
      </c>
      <c r="G22" s="22">
        <f>G24+G28+G31</f>
        <v>564821</v>
      </c>
      <c r="H22" s="22">
        <f>H24+H28</f>
        <v>499821</v>
      </c>
      <c r="I22" s="22">
        <f>I24+I28</f>
        <v>476939.11</v>
      </c>
      <c r="J22" s="23">
        <f t="shared" si="2"/>
        <v>95.42198306993903</v>
      </c>
      <c r="K22" s="23">
        <f>K24+K28</f>
        <v>194164.66</v>
      </c>
      <c r="L22" s="23">
        <f t="shared" si="0"/>
        <v>282774.44999999995</v>
      </c>
      <c r="M22" s="39">
        <f t="shared" si="3"/>
        <v>-4.5780169300609685</v>
      </c>
      <c r="N22" s="39">
        <f>H22-I22</f>
        <v>22881.890000000014</v>
      </c>
      <c r="O22" s="130">
        <f t="shared" si="4"/>
        <v>-65000</v>
      </c>
    </row>
    <row r="23" spans="1:15" ht="15.75" hidden="1">
      <c r="A23" s="124"/>
      <c r="B23" s="122"/>
      <c r="C23" s="20"/>
      <c r="D23" s="21"/>
      <c r="E23" s="22">
        <f>-E22</f>
        <v>-499821</v>
      </c>
      <c r="F23" s="22">
        <f>-F22</f>
        <v>0</v>
      </c>
      <c r="G23" s="22">
        <f aca="true" t="shared" si="5" ref="G23:G38">E23+F23</f>
        <v>-499821</v>
      </c>
      <c r="H23" s="23">
        <f>-H22</f>
        <v>-499821</v>
      </c>
      <c r="I23" s="23">
        <f>-I22</f>
        <v>-476939.11</v>
      </c>
      <c r="J23" s="23">
        <f t="shared" si="2"/>
        <v>95.42198306993903</v>
      </c>
      <c r="K23" s="23">
        <f>-K22</f>
        <v>-194164.66</v>
      </c>
      <c r="L23" s="23">
        <f t="shared" si="0"/>
        <v>-282774.44999999995</v>
      </c>
      <c r="M23" s="39">
        <f t="shared" si="3"/>
        <v>-4.5780169300609685</v>
      </c>
      <c r="N23" s="39"/>
      <c r="O23" s="130">
        <f t="shared" si="4"/>
        <v>0</v>
      </c>
    </row>
    <row r="24" spans="1:15" ht="15.75">
      <c r="A24" s="125"/>
      <c r="B24" s="126" t="s">
        <v>216</v>
      </c>
      <c r="C24" s="20" t="s">
        <v>217</v>
      </c>
      <c r="D24" s="21"/>
      <c r="E24" s="32">
        <f>SUM(E26:E27)</f>
        <v>45000</v>
      </c>
      <c r="F24" s="32">
        <f>SUM(F26:F27)</f>
        <v>0</v>
      </c>
      <c r="G24" s="22">
        <f t="shared" si="5"/>
        <v>45000</v>
      </c>
      <c r="H24" s="33">
        <f>SUM(H26:H27)</f>
        <v>45000</v>
      </c>
      <c r="I24" s="33">
        <f>SUM(I26:I27)</f>
        <v>45000</v>
      </c>
      <c r="J24" s="23">
        <f t="shared" si="2"/>
        <v>100</v>
      </c>
      <c r="K24" s="33">
        <f>SUM(K26:K27)</f>
        <v>0</v>
      </c>
      <c r="L24" s="23">
        <f t="shared" si="0"/>
        <v>45000</v>
      </c>
      <c r="M24" s="39">
        <f t="shared" si="3"/>
        <v>0</v>
      </c>
      <c r="N24" s="39">
        <f>H24-I24</f>
        <v>0</v>
      </c>
      <c r="O24" s="130">
        <f t="shared" si="4"/>
        <v>0</v>
      </c>
    </row>
    <row r="25" spans="1:15" ht="15.75" hidden="1">
      <c r="A25" s="125"/>
      <c r="B25" s="126"/>
      <c r="C25" s="20"/>
      <c r="D25" s="21"/>
      <c r="E25" s="32">
        <f>-E24</f>
        <v>-45000</v>
      </c>
      <c r="F25" s="32">
        <f>-F24</f>
        <v>0</v>
      </c>
      <c r="G25" s="22">
        <f t="shared" si="5"/>
        <v>-45000</v>
      </c>
      <c r="H25" s="127">
        <f>-H24</f>
        <v>-45000</v>
      </c>
      <c r="I25" s="33">
        <f>-I24</f>
        <v>-45000</v>
      </c>
      <c r="J25" s="23">
        <f t="shared" si="2"/>
        <v>100</v>
      </c>
      <c r="K25" s="33">
        <f>-K24</f>
        <v>0</v>
      </c>
      <c r="L25" s="23">
        <f t="shared" si="0"/>
        <v>-45000</v>
      </c>
      <c r="M25" s="39">
        <f t="shared" si="3"/>
        <v>0</v>
      </c>
      <c r="N25" s="39"/>
      <c r="O25" s="130">
        <f t="shared" si="4"/>
        <v>0</v>
      </c>
    </row>
    <row r="26" spans="1:15" ht="78.75" hidden="1">
      <c r="A26" s="125"/>
      <c r="B26" s="37" t="s">
        <v>218</v>
      </c>
      <c r="C26" s="20"/>
      <c r="D26" s="21" t="s">
        <v>219</v>
      </c>
      <c r="E26" s="38">
        <v>0</v>
      </c>
      <c r="F26" s="38"/>
      <c r="G26" s="22">
        <f t="shared" si="5"/>
        <v>0</v>
      </c>
      <c r="H26" s="39">
        <f>E26+F26</f>
        <v>0</v>
      </c>
      <c r="I26" s="39">
        <v>0</v>
      </c>
      <c r="J26" s="23" t="e">
        <f t="shared" si="2"/>
        <v>#DIV/0!</v>
      </c>
      <c r="K26" s="39">
        <v>0</v>
      </c>
      <c r="L26" s="23">
        <f t="shared" si="0"/>
        <v>0</v>
      </c>
      <c r="M26" s="39" t="e">
        <f t="shared" si="3"/>
        <v>#DIV/0!</v>
      </c>
      <c r="N26" s="39">
        <f>H26-I26</f>
        <v>0</v>
      </c>
      <c r="O26" s="130">
        <f t="shared" si="4"/>
        <v>0</v>
      </c>
    </row>
    <row r="27" spans="1:15" ht="94.5">
      <c r="A27" s="125"/>
      <c r="B27" s="37" t="s">
        <v>220</v>
      </c>
      <c r="C27" s="20"/>
      <c r="D27" s="21" t="s">
        <v>33</v>
      </c>
      <c r="E27" s="38">
        <v>45000</v>
      </c>
      <c r="F27" s="38"/>
      <c r="G27" s="22">
        <f t="shared" si="5"/>
        <v>45000</v>
      </c>
      <c r="H27" s="39">
        <f>E27+F27</f>
        <v>45000</v>
      </c>
      <c r="I27" s="39">
        <v>45000</v>
      </c>
      <c r="J27" s="23">
        <f t="shared" si="2"/>
        <v>100</v>
      </c>
      <c r="K27" s="39">
        <v>0</v>
      </c>
      <c r="L27" s="23">
        <f t="shared" si="0"/>
        <v>45000</v>
      </c>
      <c r="M27" s="39">
        <f t="shared" si="3"/>
        <v>0</v>
      </c>
      <c r="N27" s="39">
        <f>H27-I27</f>
        <v>0</v>
      </c>
      <c r="O27" s="130">
        <f t="shared" si="4"/>
        <v>0</v>
      </c>
    </row>
    <row r="28" spans="1:15" ht="15.75">
      <c r="A28" s="125"/>
      <c r="B28" s="126" t="s">
        <v>221</v>
      </c>
      <c r="C28" s="20" t="s">
        <v>32</v>
      </c>
      <c r="D28" s="21"/>
      <c r="E28" s="32">
        <f>SUM(E30:E33)</f>
        <v>454821</v>
      </c>
      <c r="F28" s="32">
        <f>SUM(F30:F33)</f>
        <v>0</v>
      </c>
      <c r="G28" s="22">
        <f t="shared" si="5"/>
        <v>454821</v>
      </c>
      <c r="H28" s="33">
        <f>SUM(H30:H33)</f>
        <v>454821</v>
      </c>
      <c r="I28" s="33">
        <f>SUM(I30:I33)</f>
        <v>431939.11</v>
      </c>
      <c r="J28" s="23">
        <f t="shared" si="2"/>
        <v>94.96903397160641</v>
      </c>
      <c r="K28" s="33">
        <f>SUM(K30:K33)</f>
        <v>194164.66</v>
      </c>
      <c r="L28" s="23">
        <f t="shared" si="0"/>
        <v>237774.44999999998</v>
      </c>
      <c r="M28" s="39">
        <f t="shared" si="3"/>
        <v>-5.030966028393593</v>
      </c>
      <c r="N28" s="39">
        <f>H28-I28</f>
        <v>22881.890000000014</v>
      </c>
      <c r="O28" s="130">
        <f t="shared" si="4"/>
        <v>0</v>
      </c>
    </row>
    <row r="29" spans="1:15" ht="15.75" hidden="1">
      <c r="A29" s="125"/>
      <c r="B29" s="126"/>
      <c r="C29" s="20"/>
      <c r="D29" s="21"/>
      <c r="E29" s="32">
        <f>-E28</f>
        <v>-454821</v>
      </c>
      <c r="F29" s="32">
        <f>-F28</f>
        <v>0</v>
      </c>
      <c r="G29" s="22">
        <f t="shared" si="5"/>
        <v>-454821</v>
      </c>
      <c r="H29" s="127">
        <f>-H28</f>
        <v>-454821</v>
      </c>
      <c r="I29" s="39">
        <f>-I28</f>
        <v>-431939.11</v>
      </c>
      <c r="J29" s="23">
        <f t="shared" si="2"/>
        <v>94.96903397160641</v>
      </c>
      <c r="K29" s="39">
        <f>-K28</f>
        <v>-194164.66</v>
      </c>
      <c r="L29" s="23">
        <f t="shared" si="0"/>
        <v>-237774.44999999998</v>
      </c>
      <c r="M29" s="39">
        <f t="shared" si="3"/>
        <v>-5.030966028393593</v>
      </c>
      <c r="N29" s="39"/>
      <c r="O29" s="130">
        <f t="shared" si="4"/>
        <v>0</v>
      </c>
    </row>
    <row r="30" spans="1:15" ht="15.75">
      <c r="A30" s="125"/>
      <c r="B30" s="37" t="s">
        <v>209</v>
      </c>
      <c r="C30" s="20"/>
      <c r="D30" s="21" t="s">
        <v>206</v>
      </c>
      <c r="E30" s="38">
        <v>10000</v>
      </c>
      <c r="F30" s="38">
        <v>0</v>
      </c>
      <c r="G30" s="22">
        <f t="shared" si="5"/>
        <v>10000</v>
      </c>
      <c r="H30" s="39">
        <f>E30+F30</f>
        <v>10000</v>
      </c>
      <c r="I30" s="39">
        <v>0</v>
      </c>
      <c r="J30" s="23">
        <f t="shared" si="2"/>
        <v>0</v>
      </c>
      <c r="K30" s="39">
        <v>0</v>
      </c>
      <c r="L30" s="23">
        <f t="shared" si="0"/>
        <v>0</v>
      </c>
      <c r="M30" s="39">
        <f t="shared" si="3"/>
        <v>-100</v>
      </c>
      <c r="N30" s="39">
        <f>H30-I30</f>
        <v>10000</v>
      </c>
      <c r="O30" s="130">
        <f t="shared" si="4"/>
        <v>0</v>
      </c>
    </row>
    <row r="31" spans="1:15" ht="15.75">
      <c r="A31" s="125"/>
      <c r="B31" s="37" t="s">
        <v>222</v>
      </c>
      <c r="C31" s="20"/>
      <c r="D31" s="21" t="s">
        <v>223</v>
      </c>
      <c r="E31" s="38">
        <v>65000</v>
      </c>
      <c r="F31" s="38">
        <v>0</v>
      </c>
      <c r="G31" s="22">
        <f t="shared" si="5"/>
        <v>65000</v>
      </c>
      <c r="H31" s="39">
        <f>E31+F31</f>
        <v>65000</v>
      </c>
      <c r="I31" s="39">
        <v>52960.2</v>
      </c>
      <c r="J31" s="23">
        <f t="shared" si="2"/>
        <v>81.47723076923077</v>
      </c>
      <c r="K31" s="39">
        <v>42359.24</v>
      </c>
      <c r="L31" s="23">
        <f t="shared" si="0"/>
        <v>10600.96</v>
      </c>
      <c r="M31" s="39">
        <f t="shared" si="3"/>
        <v>-18.522769230769228</v>
      </c>
      <c r="N31" s="39">
        <f>H31-I31</f>
        <v>12039.800000000003</v>
      </c>
      <c r="O31" s="130">
        <f t="shared" si="4"/>
        <v>0</v>
      </c>
    </row>
    <row r="32" spans="1:15" ht="15.75">
      <c r="A32" s="125"/>
      <c r="B32" s="37" t="s">
        <v>224</v>
      </c>
      <c r="C32" s="20"/>
      <c r="D32" s="21" t="s">
        <v>225</v>
      </c>
      <c r="E32" s="38">
        <v>35000</v>
      </c>
      <c r="F32" s="38"/>
      <c r="G32" s="22">
        <f t="shared" si="5"/>
        <v>35000</v>
      </c>
      <c r="H32" s="39">
        <f>E32+F32</f>
        <v>35000</v>
      </c>
      <c r="I32" s="39">
        <v>34157.91</v>
      </c>
      <c r="J32" s="23">
        <f t="shared" si="2"/>
        <v>97.59402857142858</v>
      </c>
      <c r="K32" s="39">
        <v>0</v>
      </c>
      <c r="L32" s="23">
        <f t="shared" si="0"/>
        <v>34157.91</v>
      </c>
      <c r="M32" s="39">
        <f t="shared" si="3"/>
        <v>-2.4059714285714193</v>
      </c>
      <c r="N32" s="39">
        <f>H32-I32</f>
        <v>842.0899999999965</v>
      </c>
      <c r="O32" s="130">
        <f t="shared" si="4"/>
        <v>0</v>
      </c>
    </row>
    <row r="33" spans="1:15" ht="31.5">
      <c r="A33" s="125"/>
      <c r="B33" s="37" t="s">
        <v>226</v>
      </c>
      <c r="C33" s="20"/>
      <c r="D33" s="21" t="s">
        <v>227</v>
      </c>
      <c r="E33" s="38">
        <v>344821</v>
      </c>
      <c r="F33" s="38">
        <v>0</v>
      </c>
      <c r="G33" s="22">
        <f t="shared" si="5"/>
        <v>344821</v>
      </c>
      <c r="H33" s="39">
        <f>E33+F33</f>
        <v>344821</v>
      </c>
      <c r="I33" s="39">
        <v>344821</v>
      </c>
      <c r="J33" s="23">
        <f t="shared" si="2"/>
        <v>100</v>
      </c>
      <c r="K33" s="39">
        <v>151805.42</v>
      </c>
      <c r="L33" s="23">
        <f t="shared" si="0"/>
        <v>193015.58</v>
      </c>
      <c r="M33" s="39">
        <f t="shared" si="3"/>
        <v>0</v>
      </c>
      <c r="N33" s="39">
        <f>H33-I33</f>
        <v>0</v>
      </c>
      <c r="O33" s="130">
        <f t="shared" si="4"/>
        <v>0</v>
      </c>
    </row>
    <row r="34" spans="1:15" ht="15.75">
      <c r="A34" s="103" t="s">
        <v>38</v>
      </c>
      <c r="B34" s="122" t="s">
        <v>39</v>
      </c>
      <c r="C34" s="20"/>
      <c r="D34" s="21"/>
      <c r="E34" s="22">
        <f>E36+E41</f>
        <v>237850</v>
      </c>
      <c r="F34" s="22">
        <f>F36+F41</f>
        <v>0</v>
      </c>
      <c r="G34" s="22">
        <f t="shared" si="5"/>
        <v>237850</v>
      </c>
      <c r="H34" s="23">
        <f>E34+F34</f>
        <v>237850</v>
      </c>
      <c r="I34" s="23">
        <f>I36+I41</f>
        <v>236814.57</v>
      </c>
      <c r="J34" s="23">
        <f t="shared" si="2"/>
        <v>99.56467101114148</v>
      </c>
      <c r="K34" s="23">
        <f>K36+K41</f>
        <v>194378.52</v>
      </c>
      <c r="L34" s="23">
        <f t="shared" si="0"/>
        <v>42436.05000000002</v>
      </c>
      <c r="M34" s="39">
        <f t="shared" si="3"/>
        <v>-0.43532898885851523</v>
      </c>
      <c r="N34" s="39">
        <f>H34-I34</f>
        <v>1035.429999999993</v>
      </c>
      <c r="O34" s="130">
        <f t="shared" si="4"/>
        <v>0</v>
      </c>
    </row>
    <row r="35" spans="1:15" ht="15.75" hidden="1">
      <c r="A35" s="124"/>
      <c r="B35" s="122"/>
      <c r="C35" s="20"/>
      <c r="D35" s="21"/>
      <c r="E35" s="22">
        <f>-E34</f>
        <v>-237850</v>
      </c>
      <c r="F35" s="22">
        <f>-F34</f>
        <v>0</v>
      </c>
      <c r="G35" s="22">
        <f t="shared" si="5"/>
        <v>-237850</v>
      </c>
      <c r="H35" s="23">
        <f>-H34</f>
        <v>-237850</v>
      </c>
      <c r="I35" s="23">
        <f>-I34</f>
        <v>-236814.57</v>
      </c>
      <c r="J35" s="23">
        <f t="shared" si="2"/>
        <v>99.56467101114148</v>
      </c>
      <c r="K35" s="23">
        <f>-K34</f>
        <v>-194378.52</v>
      </c>
      <c r="L35" s="23">
        <f t="shared" si="0"/>
        <v>-42436.05000000002</v>
      </c>
      <c r="M35" s="39">
        <f t="shared" si="3"/>
        <v>-0.43532898885851523</v>
      </c>
      <c r="N35" s="39"/>
      <c r="O35" s="130">
        <f t="shared" si="4"/>
        <v>0</v>
      </c>
    </row>
    <row r="36" spans="1:15" ht="45" customHeight="1">
      <c r="A36" s="125"/>
      <c r="B36" s="44" t="s">
        <v>40</v>
      </c>
      <c r="C36" s="20" t="s">
        <v>41</v>
      </c>
      <c r="D36" s="21"/>
      <c r="E36" s="32">
        <f>SUM(E38:E40)</f>
        <v>77850</v>
      </c>
      <c r="F36" s="32">
        <f>SUM(F38:F40)</f>
        <v>0</v>
      </c>
      <c r="G36" s="22">
        <f t="shared" si="5"/>
        <v>77850</v>
      </c>
      <c r="H36" s="33">
        <f>SUM(H38:H40)</f>
        <v>77850</v>
      </c>
      <c r="I36" s="33">
        <f>SUM(I38:I40)</f>
        <v>77120.91</v>
      </c>
      <c r="J36" s="23">
        <f t="shared" si="2"/>
        <v>99.06346820809249</v>
      </c>
      <c r="K36" s="33">
        <f>SUM(K38:K40)</f>
        <v>58568.409999999996</v>
      </c>
      <c r="L36" s="23">
        <f t="shared" si="0"/>
        <v>18552.500000000007</v>
      </c>
      <c r="M36" s="39">
        <f t="shared" si="3"/>
        <v>-0.9365317919075125</v>
      </c>
      <c r="N36" s="39">
        <f>H36-I36</f>
        <v>729.0899999999965</v>
      </c>
      <c r="O36" s="130">
        <f t="shared" si="4"/>
        <v>0</v>
      </c>
    </row>
    <row r="37" spans="1:15" ht="15.75" hidden="1">
      <c r="A37" s="125"/>
      <c r="B37" s="44"/>
      <c r="C37" s="20"/>
      <c r="D37" s="21"/>
      <c r="E37" s="32">
        <f>-E36</f>
        <v>-77850</v>
      </c>
      <c r="F37" s="32">
        <f>-F36</f>
        <v>0</v>
      </c>
      <c r="G37" s="22">
        <f t="shared" si="5"/>
        <v>-77850</v>
      </c>
      <c r="H37" s="33">
        <f>-H36</f>
        <v>-77850</v>
      </c>
      <c r="I37" s="33">
        <f>-I36</f>
        <v>-77120.91</v>
      </c>
      <c r="J37" s="23">
        <f t="shared" si="2"/>
        <v>99.06346820809249</v>
      </c>
      <c r="K37" s="33">
        <f>-K36</f>
        <v>-58568.409999999996</v>
      </c>
      <c r="L37" s="23">
        <f t="shared" si="0"/>
        <v>-18552.500000000007</v>
      </c>
      <c r="M37" s="39">
        <f t="shared" si="3"/>
        <v>-0.9365317919075125</v>
      </c>
      <c r="N37" s="39"/>
      <c r="O37" s="130">
        <f t="shared" si="4"/>
        <v>0</v>
      </c>
    </row>
    <row r="38" spans="1:15" ht="15.75">
      <c r="A38" s="125"/>
      <c r="B38" s="37" t="s">
        <v>210</v>
      </c>
      <c r="C38" s="20"/>
      <c r="D38" s="21" t="s">
        <v>211</v>
      </c>
      <c r="E38" s="38">
        <v>47650</v>
      </c>
      <c r="F38" s="32"/>
      <c r="G38" s="22">
        <f t="shared" si="5"/>
        <v>47650</v>
      </c>
      <c r="H38" s="39">
        <f>E38+F38</f>
        <v>47650</v>
      </c>
      <c r="I38" s="39">
        <v>47613.4</v>
      </c>
      <c r="J38" s="23">
        <f t="shared" si="2"/>
        <v>99.92318992654775</v>
      </c>
      <c r="K38" s="39">
        <v>43716.77</v>
      </c>
      <c r="L38" s="23">
        <f t="shared" si="0"/>
        <v>3896.6300000000047</v>
      </c>
      <c r="M38" s="39">
        <f t="shared" si="3"/>
        <v>-0.07681007345225055</v>
      </c>
      <c r="N38" s="39">
        <f>H38-I38</f>
        <v>36.599999999998545</v>
      </c>
      <c r="O38" s="130">
        <f t="shared" si="4"/>
        <v>0</v>
      </c>
    </row>
    <row r="39" spans="1:15" ht="31.5">
      <c r="A39" s="125"/>
      <c r="B39" s="37" t="s">
        <v>228</v>
      </c>
      <c r="C39" s="20"/>
      <c r="D39" s="21" t="s">
        <v>229</v>
      </c>
      <c r="E39" s="38">
        <v>700</v>
      </c>
      <c r="F39" s="32"/>
      <c r="G39" s="22"/>
      <c r="H39" s="39">
        <f>E39+F39</f>
        <v>700</v>
      </c>
      <c r="I39" s="39">
        <v>66.16</v>
      </c>
      <c r="J39" s="23">
        <f t="shared" si="2"/>
        <v>9.45142857142857</v>
      </c>
      <c r="K39" s="39">
        <v>0</v>
      </c>
      <c r="L39" s="23">
        <f t="shared" si="0"/>
        <v>66.16</v>
      </c>
      <c r="M39" s="39">
        <f t="shared" si="3"/>
        <v>-90.54857142857144</v>
      </c>
      <c r="N39" s="39"/>
      <c r="O39" s="130"/>
    </row>
    <row r="40" spans="1:15" ht="47.25">
      <c r="A40" s="125"/>
      <c r="B40" s="37" t="s">
        <v>230</v>
      </c>
      <c r="C40" s="20"/>
      <c r="D40" s="21" t="s">
        <v>231</v>
      </c>
      <c r="E40" s="38">
        <v>29500</v>
      </c>
      <c r="F40" s="32"/>
      <c r="G40" s="22">
        <f aca="true" t="shared" si="6" ref="G40:G45">E40+F40</f>
        <v>29500</v>
      </c>
      <c r="H40" s="39">
        <f>E40+F40</f>
        <v>29500</v>
      </c>
      <c r="I40" s="39">
        <v>29441.35</v>
      </c>
      <c r="J40" s="23">
        <f t="shared" si="2"/>
        <v>99.80118644067795</v>
      </c>
      <c r="K40" s="39">
        <v>14851.64</v>
      </c>
      <c r="L40" s="23">
        <f t="shared" si="0"/>
        <v>14589.71</v>
      </c>
      <c r="M40" s="39">
        <f t="shared" si="3"/>
        <v>-0.1988135593220477</v>
      </c>
      <c r="N40" s="39">
        <f>H40-I40</f>
        <v>58.650000000001455</v>
      </c>
      <c r="O40" s="130">
        <f aca="true" t="shared" si="7" ref="O40:O45">H40-G40</f>
        <v>0</v>
      </c>
    </row>
    <row r="41" spans="1:15" ht="31.5">
      <c r="A41" s="125"/>
      <c r="B41" s="44" t="s">
        <v>44</v>
      </c>
      <c r="C41" s="20" t="s">
        <v>45</v>
      </c>
      <c r="D41" s="21"/>
      <c r="E41" s="32">
        <f>SUM(E43:E47)</f>
        <v>160000</v>
      </c>
      <c r="F41" s="32">
        <f>SUM(F43:F47)</f>
        <v>0</v>
      </c>
      <c r="G41" s="22">
        <f t="shared" si="6"/>
        <v>160000</v>
      </c>
      <c r="H41" s="33">
        <f>SUM(H43:H47)</f>
        <v>160000</v>
      </c>
      <c r="I41" s="33">
        <f>SUM(I43:I47)</f>
        <v>159693.66</v>
      </c>
      <c r="J41" s="23">
        <f t="shared" si="2"/>
        <v>99.8085375</v>
      </c>
      <c r="K41" s="33">
        <f>SUM(K43:K47)</f>
        <v>135810.11</v>
      </c>
      <c r="L41" s="23">
        <f t="shared" si="0"/>
        <v>23883.550000000017</v>
      </c>
      <c r="M41" s="39">
        <f t="shared" si="3"/>
        <v>-0.1914625000000001</v>
      </c>
      <c r="N41" s="39">
        <f>H41-I41</f>
        <v>306.3399999999965</v>
      </c>
      <c r="O41" s="130">
        <f t="shared" si="7"/>
        <v>0</v>
      </c>
    </row>
    <row r="42" spans="1:15" ht="15.75" hidden="1">
      <c r="A42" s="125"/>
      <c r="B42" s="44"/>
      <c r="C42" s="20"/>
      <c r="D42" s="21"/>
      <c r="E42" s="32">
        <f>-E41</f>
        <v>-160000</v>
      </c>
      <c r="F42" s="32">
        <f>-F41</f>
        <v>0</v>
      </c>
      <c r="G42" s="22">
        <f t="shared" si="6"/>
        <v>-160000</v>
      </c>
      <c r="H42" s="33">
        <f>-H41</f>
        <v>-160000</v>
      </c>
      <c r="I42" s="33">
        <f>-I41</f>
        <v>-159693.66</v>
      </c>
      <c r="J42" s="23">
        <f t="shared" si="2"/>
        <v>99.8085375</v>
      </c>
      <c r="K42" s="33">
        <f>-K41</f>
        <v>-135810.11</v>
      </c>
      <c r="L42" s="23">
        <f t="shared" si="0"/>
        <v>-23883.550000000017</v>
      </c>
      <c r="M42" s="39">
        <f t="shared" si="3"/>
        <v>-0.1914625000000001</v>
      </c>
      <c r="N42" s="39"/>
      <c r="O42" s="130">
        <f t="shared" si="7"/>
        <v>0</v>
      </c>
    </row>
    <row r="43" spans="1:15" ht="15.75">
      <c r="A43" s="125"/>
      <c r="B43" s="37" t="s">
        <v>209</v>
      </c>
      <c r="C43" s="20"/>
      <c r="D43" s="21" t="s">
        <v>206</v>
      </c>
      <c r="E43" s="38">
        <v>6700</v>
      </c>
      <c r="F43" s="38"/>
      <c r="G43" s="22">
        <f t="shared" si="6"/>
        <v>6700</v>
      </c>
      <c r="H43" s="39">
        <f>E43+F43</f>
        <v>6700</v>
      </c>
      <c r="I43" s="39">
        <v>6673.69</v>
      </c>
      <c r="J43" s="23">
        <f t="shared" si="2"/>
        <v>99.60731343283582</v>
      </c>
      <c r="K43" s="39">
        <v>24621.04</v>
      </c>
      <c r="L43" s="23">
        <f t="shared" si="0"/>
        <v>-17947.350000000002</v>
      </c>
      <c r="M43" s="39">
        <f t="shared" si="3"/>
        <v>-0.3926865671641764</v>
      </c>
      <c r="N43" s="39">
        <f>H43-I43</f>
        <v>26.3100000000004</v>
      </c>
      <c r="O43" s="130">
        <f t="shared" si="7"/>
        <v>0</v>
      </c>
    </row>
    <row r="44" spans="1:15" ht="15.75">
      <c r="A44" s="125"/>
      <c r="B44" s="37" t="s">
        <v>222</v>
      </c>
      <c r="C44" s="20"/>
      <c r="D44" s="21" t="s">
        <v>223</v>
      </c>
      <c r="E44" s="38">
        <v>110250</v>
      </c>
      <c r="F44" s="38">
        <v>0</v>
      </c>
      <c r="G44" s="22">
        <f t="shared" si="6"/>
        <v>110250</v>
      </c>
      <c r="H44" s="39">
        <f>E44+F44</f>
        <v>110250</v>
      </c>
      <c r="I44" s="39">
        <v>110207.91</v>
      </c>
      <c r="J44" s="23">
        <f t="shared" si="2"/>
        <v>99.9618231292517</v>
      </c>
      <c r="K44" s="39">
        <v>61239.95</v>
      </c>
      <c r="L44" s="23">
        <f t="shared" si="0"/>
        <v>48967.96000000001</v>
      </c>
      <c r="M44" s="39">
        <f t="shared" si="3"/>
        <v>-0.038176870748301894</v>
      </c>
      <c r="N44" s="39">
        <f>H44-I44</f>
        <v>42.08999999999651</v>
      </c>
      <c r="O44" s="130">
        <f t="shared" si="7"/>
        <v>0</v>
      </c>
    </row>
    <row r="45" spans="1:15" ht="15.75">
      <c r="A45" s="125"/>
      <c r="B45" s="37" t="s">
        <v>224</v>
      </c>
      <c r="C45" s="20"/>
      <c r="D45" s="21" t="s">
        <v>225</v>
      </c>
      <c r="E45" s="38">
        <v>19850</v>
      </c>
      <c r="F45" s="38"/>
      <c r="G45" s="22">
        <f t="shared" si="6"/>
        <v>19850</v>
      </c>
      <c r="H45" s="39">
        <f>E45+F45</f>
        <v>19850</v>
      </c>
      <c r="I45" s="39">
        <v>19633.06</v>
      </c>
      <c r="J45" s="23">
        <f t="shared" si="2"/>
        <v>98.9071032745592</v>
      </c>
      <c r="K45" s="39">
        <v>10882.12</v>
      </c>
      <c r="L45" s="23">
        <f t="shared" si="0"/>
        <v>8750.94</v>
      </c>
      <c r="M45" s="39">
        <f t="shared" si="3"/>
        <v>-1.092896725440795</v>
      </c>
      <c r="N45" s="39">
        <f>H45-I45</f>
        <v>216.9399999999987</v>
      </c>
      <c r="O45" s="130">
        <f t="shared" si="7"/>
        <v>0</v>
      </c>
    </row>
    <row r="46" spans="1:15" ht="15.75" hidden="1">
      <c r="A46" s="125"/>
      <c r="B46" s="37"/>
      <c r="C46" s="20"/>
      <c r="D46" s="21" t="s">
        <v>232</v>
      </c>
      <c r="E46" s="38"/>
      <c r="F46" s="38"/>
      <c r="G46" s="22"/>
      <c r="H46" s="39"/>
      <c r="I46" s="39"/>
      <c r="J46" s="23"/>
      <c r="K46" s="39">
        <v>753</v>
      </c>
      <c r="L46" s="23"/>
      <c r="M46" s="39"/>
      <c r="N46" s="39"/>
      <c r="O46" s="130"/>
    </row>
    <row r="47" spans="1:15" s="132" customFormat="1" ht="15.75">
      <c r="A47" s="131"/>
      <c r="B47" s="37" t="s">
        <v>233</v>
      </c>
      <c r="C47" s="20"/>
      <c r="D47" s="21" t="s">
        <v>234</v>
      </c>
      <c r="E47" s="38">
        <v>23200</v>
      </c>
      <c r="F47" s="38"/>
      <c r="G47" s="22">
        <f aca="true" t="shared" si="8" ref="G47:G59">E47+F47</f>
        <v>23200</v>
      </c>
      <c r="H47" s="39">
        <f>E47+F47</f>
        <v>23200</v>
      </c>
      <c r="I47" s="39">
        <v>23179</v>
      </c>
      <c r="J47" s="23">
        <f aca="true" t="shared" si="9" ref="J47:J80">I47/H47*100</f>
        <v>99.9094827586207</v>
      </c>
      <c r="K47" s="39">
        <v>38314</v>
      </c>
      <c r="L47" s="23">
        <f aca="true" t="shared" si="10" ref="L47:L80">I47-K47</f>
        <v>-15135</v>
      </c>
      <c r="M47" s="39">
        <f aca="true" t="shared" si="11" ref="M47:M80">J47-100</f>
        <v>-0.0905172413793025</v>
      </c>
      <c r="N47" s="39">
        <f>H47-I47</f>
        <v>21</v>
      </c>
      <c r="O47" s="130">
        <f aca="true" t="shared" si="12" ref="O47:O80">H47-G47</f>
        <v>0</v>
      </c>
    </row>
    <row r="48" spans="1:15" ht="15.75">
      <c r="A48" s="133" t="s">
        <v>54</v>
      </c>
      <c r="B48" s="134" t="s">
        <v>55</v>
      </c>
      <c r="C48" s="73"/>
      <c r="D48" s="74"/>
      <c r="E48" s="75">
        <f>E50+E53+E57</f>
        <v>103000</v>
      </c>
      <c r="F48" s="75">
        <f>F50+F53+F57</f>
        <v>0</v>
      </c>
      <c r="G48" s="22">
        <f t="shared" si="8"/>
        <v>103000</v>
      </c>
      <c r="H48" s="76">
        <f>E48+F48</f>
        <v>103000</v>
      </c>
      <c r="I48" s="76">
        <f>I50+I53+I57</f>
        <v>85681.4</v>
      </c>
      <c r="J48" s="23">
        <f t="shared" si="9"/>
        <v>83.18582524271844</v>
      </c>
      <c r="K48" s="76">
        <f>K50+K53+K57</f>
        <v>184311.50999999998</v>
      </c>
      <c r="L48" s="23">
        <f t="shared" si="10"/>
        <v>-98630.10999999999</v>
      </c>
      <c r="M48" s="39">
        <f t="shared" si="11"/>
        <v>-16.814174757281563</v>
      </c>
      <c r="N48" s="39">
        <f>H48-I48</f>
        <v>17318.600000000006</v>
      </c>
      <c r="O48" s="130">
        <f t="shared" si="12"/>
        <v>0</v>
      </c>
    </row>
    <row r="49" spans="1:15" ht="15.75" hidden="1">
      <c r="A49" s="124"/>
      <c r="B49" s="134"/>
      <c r="C49" s="73"/>
      <c r="D49" s="74"/>
      <c r="E49" s="75">
        <f>-E48</f>
        <v>-103000</v>
      </c>
      <c r="F49" s="75">
        <f>-F48</f>
        <v>0</v>
      </c>
      <c r="G49" s="22">
        <f t="shared" si="8"/>
        <v>-103000</v>
      </c>
      <c r="H49" s="76">
        <f>-H48</f>
        <v>-103000</v>
      </c>
      <c r="I49" s="76">
        <f>-I48</f>
        <v>-85681.4</v>
      </c>
      <c r="J49" s="23">
        <f t="shared" si="9"/>
        <v>83.18582524271844</v>
      </c>
      <c r="K49" s="76">
        <f>-K48</f>
        <v>-184311.50999999998</v>
      </c>
      <c r="L49" s="23">
        <f t="shared" si="10"/>
        <v>98630.10999999999</v>
      </c>
      <c r="M49" s="39">
        <f t="shared" si="11"/>
        <v>-16.814174757281563</v>
      </c>
      <c r="N49" s="39"/>
      <c r="O49" s="130">
        <f t="shared" si="12"/>
        <v>0</v>
      </c>
    </row>
    <row r="50" spans="1:15" ht="31.5">
      <c r="A50" s="125"/>
      <c r="B50" s="44" t="s">
        <v>235</v>
      </c>
      <c r="C50" s="20" t="s">
        <v>236</v>
      </c>
      <c r="D50" s="21"/>
      <c r="E50" s="32">
        <f>SUM(E52)</f>
        <v>21000</v>
      </c>
      <c r="F50" s="32">
        <f>SUM(F52)</f>
        <v>0</v>
      </c>
      <c r="G50" s="22">
        <f t="shared" si="8"/>
        <v>21000</v>
      </c>
      <c r="H50" s="33">
        <f>SUM(H52)</f>
        <v>21000</v>
      </c>
      <c r="I50" s="33">
        <f>SUM(I52)</f>
        <v>14884</v>
      </c>
      <c r="J50" s="23">
        <f t="shared" si="9"/>
        <v>70.87619047619049</v>
      </c>
      <c r="K50" s="33">
        <f>SUM(K52)</f>
        <v>131742.8</v>
      </c>
      <c r="L50" s="23">
        <f t="shared" si="10"/>
        <v>-116858.79999999999</v>
      </c>
      <c r="M50" s="39">
        <f t="shared" si="11"/>
        <v>-29.123809523809513</v>
      </c>
      <c r="N50" s="39">
        <f>H50-I50</f>
        <v>6116</v>
      </c>
      <c r="O50" s="130">
        <f t="shared" si="12"/>
        <v>0</v>
      </c>
    </row>
    <row r="51" spans="1:15" ht="15.75" hidden="1">
      <c r="A51" s="125"/>
      <c r="B51" s="44"/>
      <c r="C51" s="20"/>
      <c r="D51" s="21"/>
      <c r="E51" s="32">
        <f>-E50</f>
        <v>-21000</v>
      </c>
      <c r="F51" s="32">
        <f>-F50</f>
        <v>0</v>
      </c>
      <c r="G51" s="22">
        <f t="shared" si="8"/>
        <v>-21000</v>
      </c>
      <c r="H51" s="33">
        <f>-H50</f>
        <v>-21000</v>
      </c>
      <c r="I51" s="33">
        <f>-I50</f>
        <v>-14884</v>
      </c>
      <c r="J51" s="23">
        <f t="shared" si="9"/>
        <v>70.87619047619049</v>
      </c>
      <c r="K51" s="33">
        <f>-K50</f>
        <v>-131742.8</v>
      </c>
      <c r="L51" s="23">
        <f t="shared" si="10"/>
        <v>116858.79999999999</v>
      </c>
      <c r="M51" s="39">
        <f t="shared" si="11"/>
        <v>-29.123809523809513</v>
      </c>
      <c r="N51" s="39"/>
      <c r="O51" s="130">
        <f t="shared" si="12"/>
        <v>0</v>
      </c>
    </row>
    <row r="52" spans="1:15" ht="15.75">
      <c r="A52" s="125"/>
      <c r="B52" s="37" t="s">
        <v>224</v>
      </c>
      <c r="C52" s="20"/>
      <c r="D52" s="21" t="s">
        <v>225</v>
      </c>
      <c r="E52" s="38">
        <v>21000</v>
      </c>
      <c r="F52" s="32">
        <v>0</v>
      </c>
      <c r="G52" s="22">
        <f t="shared" si="8"/>
        <v>21000</v>
      </c>
      <c r="H52" s="39">
        <f>E52+F52</f>
        <v>21000</v>
      </c>
      <c r="I52" s="39">
        <v>14884</v>
      </c>
      <c r="J52" s="23">
        <f t="shared" si="9"/>
        <v>70.87619047619049</v>
      </c>
      <c r="K52" s="39">
        <v>131742.8</v>
      </c>
      <c r="L52" s="23">
        <f t="shared" si="10"/>
        <v>-116858.79999999999</v>
      </c>
      <c r="M52" s="39">
        <f t="shared" si="11"/>
        <v>-29.123809523809513</v>
      </c>
      <c r="N52" s="39">
        <f>H52-I52</f>
        <v>6116</v>
      </c>
      <c r="O52" s="130">
        <f t="shared" si="12"/>
        <v>0</v>
      </c>
    </row>
    <row r="53" spans="1:15" ht="31.5">
      <c r="A53" s="125"/>
      <c r="B53" s="44" t="s">
        <v>237</v>
      </c>
      <c r="C53" s="20" t="s">
        <v>238</v>
      </c>
      <c r="D53" s="21"/>
      <c r="E53" s="32">
        <f>SUM(E55:E56)</f>
        <v>57000</v>
      </c>
      <c r="F53" s="32">
        <f>SUM(F55:F56)</f>
        <v>0</v>
      </c>
      <c r="G53" s="22">
        <f t="shared" si="8"/>
        <v>57000</v>
      </c>
      <c r="H53" s="33">
        <f>SUM(H55:H56)</f>
        <v>57000</v>
      </c>
      <c r="I53" s="33">
        <f>SUM(I55:I56)</f>
        <v>45907.7</v>
      </c>
      <c r="J53" s="23">
        <f t="shared" si="9"/>
        <v>80.5398245614035</v>
      </c>
      <c r="K53" s="33">
        <f>SUM(K55:K56)</f>
        <v>41627.19</v>
      </c>
      <c r="L53" s="23">
        <f t="shared" si="10"/>
        <v>4280.509999999995</v>
      </c>
      <c r="M53" s="39">
        <f t="shared" si="11"/>
        <v>-19.460175438596494</v>
      </c>
      <c r="N53" s="39">
        <f>H53-I53</f>
        <v>11092.300000000003</v>
      </c>
      <c r="O53" s="130">
        <f t="shared" si="12"/>
        <v>0</v>
      </c>
    </row>
    <row r="54" spans="1:15" ht="15.75" hidden="1">
      <c r="A54" s="125"/>
      <c r="B54" s="44"/>
      <c r="C54" s="20"/>
      <c r="D54" s="21"/>
      <c r="E54" s="32">
        <f>-E53</f>
        <v>-57000</v>
      </c>
      <c r="F54" s="32">
        <f>-F53</f>
        <v>0</v>
      </c>
      <c r="G54" s="22">
        <f t="shared" si="8"/>
        <v>-57000</v>
      </c>
      <c r="H54" s="33">
        <f>-H53</f>
        <v>-57000</v>
      </c>
      <c r="I54" s="33">
        <f>-I53</f>
        <v>-45907.7</v>
      </c>
      <c r="J54" s="23">
        <f t="shared" si="9"/>
        <v>80.5398245614035</v>
      </c>
      <c r="K54" s="33">
        <f>-K53</f>
        <v>-41627.19</v>
      </c>
      <c r="L54" s="23">
        <f t="shared" si="10"/>
        <v>-4280.509999999995</v>
      </c>
      <c r="M54" s="39">
        <f t="shared" si="11"/>
        <v>-19.460175438596494</v>
      </c>
      <c r="N54" s="39"/>
      <c r="O54" s="130">
        <f t="shared" si="12"/>
        <v>0</v>
      </c>
    </row>
    <row r="55" spans="1:15" ht="15.75">
      <c r="A55" s="125"/>
      <c r="B55" s="37" t="s">
        <v>224</v>
      </c>
      <c r="C55" s="20"/>
      <c r="D55" s="21" t="s">
        <v>225</v>
      </c>
      <c r="E55" s="38">
        <v>35000</v>
      </c>
      <c r="F55" s="32">
        <v>0</v>
      </c>
      <c r="G55" s="22">
        <f t="shared" si="8"/>
        <v>35000</v>
      </c>
      <c r="H55" s="39">
        <f>E55+F55</f>
        <v>35000</v>
      </c>
      <c r="I55" s="39">
        <v>24260.4</v>
      </c>
      <c r="J55" s="23">
        <f t="shared" si="9"/>
        <v>69.31542857142857</v>
      </c>
      <c r="K55" s="39">
        <v>41627.19</v>
      </c>
      <c r="L55" s="23">
        <f t="shared" si="10"/>
        <v>-17366.79</v>
      </c>
      <c r="M55" s="39">
        <f t="shared" si="11"/>
        <v>-30.68457142857143</v>
      </c>
      <c r="N55" s="39">
        <f>H55-I55</f>
        <v>10739.599999999999</v>
      </c>
      <c r="O55" s="130">
        <f t="shared" si="12"/>
        <v>0</v>
      </c>
    </row>
    <row r="56" spans="1:15" ht="31.5">
      <c r="A56" s="125"/>
      <c r="B56" s="37" t="s">
        <v>239</v>
      </c>
      <c r="C56" s="20"/>
      <c r="D56" s="21" t="s">
        <v>240</v>
      </c>
      <c r="E56" s="38">
        <v>22000</v>
      </c>
      <c r="F56" s="32">
        <v>0</v>
      </c>
      <c r="G56" s="22">
        <f t="shared" si="8"/>
        <v>22000</v>
      </c>
      <c r="H56" s="39">
        <f>E56+F56</f>
        <v>22000</v>
      </c>
      <c r="I56" s="39">
        <v>21647.3</v>
      </c>
      <c r="J56" s="23">
        <f t="shared" si="9"/>
        <v>98.39681818181818</v>
      </c>
      <c r="K56" s="39">
        <v>0</v>
      </c>
      <c r="L56" s="23">
        <f t="shared" si="10"/>
        <v>21647.3</v>
      </c>
      <c r="M56" s="39">
        <f t="shared" si="11"/>
        <v>-1.6031818181818238</v>
      </c>
      <c r="N56" s="39">
        <f>H56-I56</f>
        <v>352.7000000000007</v>
      </c>
      <c r="O56" s="130">
        <f t="shared" si="12"/>
        <v>0</v>
      </c>
    </row>
    <row r="57" spans="1:15" ht="15.75">
      <c r="A57" s="125"/>
      <c r="B57" s="44" t="s">
        <v>56</v>
      </c>
      <c r="C57" s="20" t="s">
        <v>57</v>
      </c>
      <c r="D57" s="21"/>
      <c r="E57" s="32">
        <f>SUM(E59)</f>
        <v>25000</v>
      </c>
      <c r="F57" s="32">
        <f>SUM(F59)</f>
        <v>0</v>
      </c>
      <c r="G57" s="22">
        <f t="shared" si="8"/>
        <v>25000</v>
      </c>
      <c r="H57" s="33">
        <f>SUM(H59)</f>
        <v>25000</v>
      </c>
      <c r="I57" s="33">
        <f>SUM(I59)</f>
        <v>24889.7</v>
      </c>
      <c r="J57" s="23">
        <f t="shared" si="9"/>
        <v>99.5588</v>
      </c>
      <c r="K57" s="33">
        <f>SUM(K59)</f>
        <v>10941.52</v>
      </c>
      <c r="L57" s="23">
        <f t="shared" si="10"/>
        <v>13948.18</v>
      </c>
      <c r="M57" s="39">
        <f t="shared" si="11"/>
        <v>-0.44119999999999493</v>
      </c>
      <c r="N57" s="39">
        <f>H57-I57</f>
        <v>110.29999999999927</v>
      </c>
      <c r="O57" s="130">
        <f t="shared" si="12"/>
        <v>0</v>
      </c>
    </row>
    <row r="58" spans="1:15" ht="15.75" hidden="1">
      <c r="A58" s="125"/>
      <c r="B58" s="44"/>
      <c r="C58" s="20"/>
      <c r="D58" s="21"/>
      <c r="E58" s="32">
        <f>-E57</f>
        <v>-25000</v>
      </c>
      <c r="F58" s="32">
        <f>-F57</f>
        <v>0</v>
      </c>
      <c r="G58" s="22">
        <f t="shared" si="8"/>
        <v>-25000</v>
      </c>
      <c r="H58" s="33">
        <f>-H57</f>
        <v>-25000</v>
      </c>
      <c r="I58" s="33">
        <f>-I57</f>
        <v>-24889.7</v>
      </c>
      <c r="J58" s="23">
        <f t="shared" si="9"/>
        <v>99.5588</v>
      </c>
      <c r="K58" s="33">
        <f>-K57</f>
        <v>-10941.52</v>
      </c>
      <c r="L58" s="23">
        <f t="shared" si="10"/>
        <v>-13948.18</v>
      </c>
      <c r="M58" s="39">
        <f t="shared" si="11"/>
        <v>-0.44119999999999493</v>
      </c>
      <c r="N58" s="39"/>
      <c r="O58" s="130">
        <f t="shared" si="12"/>
        <v>0</v>
      </c>
    </row>
    <row r="59" spans="1:15" ht="15.75">
      <c r="A59" s="125"/>
      <c r="B59" s="37" t="s">
        <v>224</v>
      </c>
      <c r="C59" s="20"/>
      <c r="D59" s="21" t="s">
        <v>225</v>
      </c>
      <c r="E59" s="38">
        <v>25000</v>
      </c>
      <c r="F59" s="38"/>
      <c r="G59" s="22">
        <f t="shared" si="8"/>
        <v>25000</v>
      </c>
      <c r="H59" s="39">
        <f>E59+F59</f>
        <v>25000</v>
      </c>
      <c r="I59" s="39">
        <v>24889.7</v>
      </c>
      <c r="J59" s="23">
        <f t="shared" si="9"/>
        <v>99.5588</v>
      </c>
      <c r="K59" s="39">
        <v>10941.52</v>
      </c>
      <c r="L59" s="23">
        <f t="shared" si="10"/>
        <v>13948.18</v>
      </c>
      <c r="M59" s="39">
        <f t="shared" si="11"/>
        <v>-0.44119999999999493</v>
      </c>
      <c r="N59" s="39">
        <f>H59-I59</f>
        <v>110.29999999999927</v>
      </c>
      <c r="O59" s="130">
        <f t="shared" si="12"/>
        <v>0</v>
      </c>
    </row>
    <row r="60" spans="1:15" ht="15.75">
      <c r="A60" s="103" t="s">
        <v>58</v>
      </c>
      <c r="B60" s="122" t="s">
        <v>59</v>
      </c>
      <c r="C60" s="20"/>
      <c r="D60" s="21"/>
      <c r="E60" s="22">
        <f>E62+E79+E83+E95+E120+E123</f>
        <v>2588835</v>
      </c>
      <c r="F60" s="22">
        <f>F62+F79+F83+F95+F120+F123</f>
        <v>0</v>
      </c>
      <c r="G60" s="22">
        <f>G62+G79+G83+G95+G120+G123</f>
        <v>2584335</v>
      </c>
      <c r="H60" s="22">
        <f>H62+H79+H83+H95+H120+H123</f>
        <v>2588835</v>
      </c>
      <c r="I60" s="23">
        <f>I62+I79+I83+I95+I120+I123</f>
        <v>2482203.88</v>
      </c>
      <c r="J60" s="23">
        <f t="shared" si="9"/>
        <v>95.88111563695638</v>
      </c>
      <c r="K60" s="23">
        <f>K62+K79+K83+K95+K120+K123</f>
        <v>2892314.4299999997</v>
      </c>
      <c r="L60" s="23">
        <f t="shared" si="10"/>
        <v>-410110.5499999998</v>
      </c>
      <c r="M60" s="39">
        <f t="shared" si="11"/>
        <v>-4.11888436304362</v>
      </c>
      <c r="N60" s="39">
        <f>H60-I60</f>
        <v>106631.12000000011</v>
      </c>
      <c r="O60" s="130">
        <f t="shared" si="12"/>
        <v>4500</v>
      </c>
    </row>
    <row r="61" spans="1:15" ht="15.75" hidden="1">
      <c r="A61" s="124"/>
      <c r="B61" s="122"/>
      <c r="C61" s="20"/>
      <c r="D61" s="21"/>
      <c r="E61" s="22">
        <f>-E60</f>
        <v>-2588835</v>
      </c>
      <c r="F61" s="22">
        <f>-F60</f>
        <v>0</v>
      </c>
      <c r="G61" s="22">
        <f aca="true" t="shared" si="13" ref="G61:G80">E61+F61</f>
        <v>-2588835</v>
      </c>
      <c r="H61" s="23">
        <f>-H60</f>
        <v>-2588835</v>
      </c>
      <c r="I61" s="23">
        <f>-I60</f>
        <v>-2482203.88</v>
      </c>
      <c r="J61" s="23">
        <f t="shared" si="9"/>
        <v>95.88111563695638</v>
      </c>
      <c r="K61" s="23">
        <f>-K60</f>
        <v>-2892314.4299999997</v>
      </c>
      <c r="L61" s="23">
        <f t="shared" si="10"/>
        <v>410110.5499999998</v>
      </c>
      <c r="M61" s="39">
        <f t="shared" si="11"/>
        <v>-4.11888436304362</v>
      </c>
      <c r="N61" s="39"/>
      <c r="O61" s="130">
        <f t="shared" si="12"/>
        <v>0</v>
      </c>
    </row>
    <row r="62" spans="1:15" ht="15.75">
      <c r="A62" s="125"/>
      <c r="B62" s="44" t="s">
        <v>60</v>
      </c>
      <c r="C62" s="20" t="s">
        <v>61</v>
      </c>
      <c r="D62" s="21"/>
      <c r="E62" s="32">
        <f>SUM(E64:E78)</f>
        <v>142487</v>
      </c>
      <c r="F62" s="32">
        <f>SUM(F64:F78)</f>
        <v>0</v>
      </c>
      <c r="G62" s="22">
        <f t="shared" si="13"/>
        <v>142487</v>
      </c>
      <c r="H62" s="33">
        <f>SUM(H64:H78)</f>
        <v>142487</v>
      </c>
      <c r="I62" s="33">
        <f>SUM(I64:I78)</f>
        <v>136418.21</v>
      </c>
      <c r="J62" s="23">
        <f t="shared" si="9"/>
        <v>95.74081144244737</v>
      </c>
      <c r="K62" s="33">
        <f>SUM(K64:K78)</f>
        <v>140814.83</v>
      </c>
      <c r="L62" s="23">
        <f t="shared" si="10"/>
        <v>-4396.619999999995</v>
      </c>
      <c r="M62" s="39">
        <f t="shared" si="11"/>
        <v>-4.259188557552633</v>
      </c>
      <c r="N62" s="39">
        <f>H62-I62</f>
        <v>6068.790000000008</v>
      </c>
      <c r="O62" s="130">
        <f t="shared" si="12"/>
        <v>0</v>
      </c>
    </row>
    <row r="63" spans="1:15" ht="15.75" hidden="1">
      <c r="A63" s="125"/>
      <c r="B63" s="44"/>
      <c r="C63" s="20"/>
      <c r="D63" s="21"/>
      <c r="E63" s="32">
        <f>-E62</f>
        <v>-142487</v>
      </c>
      <c r="F63" s="32">
        <f>-F62</f>
        <v>0</v>
      </c>
      <c r="G63" s="22">
        <f t="shared" si="13"/>
        <v>-142487</v>
      </c>
      <c r="H63" s="33">
        <f>-H62</f>
        <v>-142487</v>
      </c>
      <c r="I63" s="33">
        <f>-I62</f>
        <v>-136418.21</v>
      </c>
      <c r="J63" s="23">
        <f t="shared" si="9"/>
        <v>95.74081144244737</v>
      </c>
      <c r="K63" s="33">
        <f>-K62</f>
        <v>-140814.83</v>
      </c>
      <c r="L63" s="23">
        <f t="shared" si="10"/>
        <v>4396.619999999995</v>
      </c>
      <c r="M63" s="39">
        <f t="shared" si="11"/>
        <v>-4.259188557552633</v>
      </c>
      <c r="N63" s="39"/>
      <c r="O63" s="130">
        <f t="shared" si="12"/>
        <v>0</v>
      </c>
    </row>
    <row r="64" spans="1:15" ht="31.5">
      <c r="A64" s="125"/>
      <c r="B64" s="37" t="s">
        <v>241</v>
      </c>
      <c r="C64" s="20"/>
      <c r="D64" s="21" t="s">
        <v>242</v>
      </c>
      <c r="E64" s="38">
        <v>97725</v>
      </c>
      <c r="F64" s="38"/>
      <c r="G64" s="22">
        <f t="shared" si="13"/>
        <v>97725</v>
      </c>
      <c r="H64" s="39">
        <f aca="true" t="shared" si="14" ref="H64:H78">E64+F64</f>
        <v>97725</v>
      </c>
      <c r="I64" s="39">
        <v>92759.09</v>
      </c>
      <c r="J64" s="23">
        <f t="shared" si="9"/>
        <v>94.91848554617549</v>
      </c>
      <c r="K64" s="39">
        <v>97974.5</v>
      </c>
      <c r="L64" s="23">
        <f t="shared" si="10"/>
        <v>-5215.4100000000035</v>
      </c>
      <c r="M64" s="39">
        <f t="shared" si="11"/>
        <v>-5.081514453824511</v>
      </c>
      <c r="N64" s="39">
        <f aca="true" t="shared" si="15" ref="N64:N79">H64-I64</f>
        <v>4965.9100000000035</v>
      </c>
      <c r="O64" s="130">
        <f t="shared" si="12"/>
        <v>0</v>
      </c>
    </row>
    <row r="65" spans="1:15" ht="15.75">
      <c r="A65" s="125"/>
      <c r="B65" s="37" t="s">
        <v>243</v>
      </c>
      <c r="C65" s="20"/>
      <c r="D65" s="21" t="s">
        <v>244</v>
      </c>
      <c r="E65" s="38">
        <v>6840</v>
      </c>
      <c r="F65" s="38"/>
      <c r="G65" s="22">
        <f t="shared" si="13"/>
        <v>6840</v>
      </c>
      <c r="H65" s="39">
        <f t="shared" si="14"/>
        <v>6840</v>
      </c>
      <c r="I65" s="39">
        <v>6832.66</v>
      </c>
      <c r="J65" s="23">
        <f t="shared" si="9"/>
        <v>99.89269005847953</v>
      </c>
      <c r="K65" s="39">
        <v>6413.17</v>
      </c>
      <c r="L65" s="23">
        <f t="shared" si="10"/>
        <v>419.4899999999998</v>
      </c>
      <c r="M65" s="39">
        <f t="shared" si="11"/>
        <v>-0.10730994152046947</v>
      </c>
      <c r="N65" s="39">
        <f t="shared" si="15"/>
        <v>7.3400000000001455</v>
      </c>
      <c r="O65" s="130">
        <f t="shared" si="12"/>
        <v>0</v>
      </c>
    </row>
    <row r="66" spans="1:15" ht="15.75">
      <c r="A66" s="125"/>
      <c r="B66" s="37" t="s">
        <v>245</v>
      </c>
      <c r="C66" s="20"/>
      <c r="D66" s="21" t="s">
        <v>246</v>
      </c>
      <c r="E66" s="38">
        <v>14300</v>
      </c>
      <c r="F66" s="38"/>
      <c r="G66" s="22">
        <f t="shared" si="13"/>
        <v>14300</v>
      </c>
      <c r="H66" s="39">
        <f t="shared" si="14"/>
        <v>14300</v>
      </c>
      <c r="I66" s="39">
        <v>14245.91</v>
      </c>
      <c r="J66" s="23">
        <f t="shared" si="9"/>
        <v>99.62174825174826</v>
      </c>
      <c r="K66" s="39">
        <v>14178.87</v>
      </c>
      <c r="L66" s="23">
        <f t="shared" si="10"/>
        <v>67.03999999999905</v>
      </c>
      <c r="M66" s="39">
        <f t="shared" si="11"/>
        <v>-0.378251748251742</v>
      </c>
      <c r="N66" s="39">
        <f t="shared" si="15"/>
        <v>54.090000000000146</v>
      </c>
      <c r="O66" s="130">
        <f t="shared" si="12"/>
        <v>0</v>
      </c>
    </row>
    <row r="67" spans="1:15" ht="15.75">
      <c r="A67" s="125"/>
      <c r="B67" s="37" t="s">
        <v>247</v>
      </c>
      <c r="C67" s="20"/>
      <c r="D67" s="21" t="s">
        <v>248</v>
      </c>
      <c r="E67" s="38">
        <v>2350</v>
      </c>
      <c r="F67" s="38"/>
      <c r="G67" s="22">
        <f t="shared" si="13"/>
        <v>2350</v>
      </c>
      <c r="H67" s="39">
        <f t="shared" si="14"/>
        <v>2350</v>
      </c>
      <c r="I67" s="39">
        <v>2243.73</v>
      </c>
      <c r="J67" s="23">
        <f t="shared" si="9"/>
        <v>95.47787234042553</v>
      </c>
      <c r="K67" s="39">
        <v>2030.28</v>
      </c>
      <c r="L67" s="23">
        <f t="shared" si="10"/>
        <v>213.45000000000005</v>
      </c>
      <c r="M67" s="39">
        <f t="shared" si="11"/>
        <v>-4.5221276595744655</v>
      </c>
      <c r="N67" s="39">
        <f t="shared" si="15"/>
        <v>106.26999999999998</v>
      </c>
      <c r="O67" s="130">
        <f t="shared" si="12"/>
        <v>0</v>
      </c>
    </row>
    <row r="68" spans="1:15" ht="15.75">
      <c r="A68" s="125"/>
      <c r="B68" s="37" t="s">
        <v>249</v>
      </c>
      <c r="C68" s="20"/>
      <c r="D68" s="21" t="s">
        <v>250</v>
      </c>
      <c r="E68" s="38">
        <v>3000</v>
      </c>
      <c r="F68" s="38"/>
      <c r="G68" s="22">
        <f t="shared" si="13"/>
        <v>3000</v>
      </c>
      <c r="H68" s="39">
        <f t="shared" si="14"/>
        <v>3000</v>
      </c>
      <c r="I68" s="39">
        <v>3000</v>
      </c>
      <c r="J68" s="23">
        <f t="shared" si="9"/>
        <v>100</v>
      </c>
      <c r="K68" s="39">
        <v>3000</v>
      </c>
      <c r="L68" s="23">
        <f t="shared" si="10"/>
        <v>0</v>
      </c>
      <c r="M68" s="39">
        <f t="shared" si="11"/>
        <v>0</v>
      </c>
      <c r="N68" s="39">
        <f t="shared" si="15"/>
        <v>0</v>
      </c>
      <c r="O68" s="130">
        <f t="shared" si="12"/>
        <v>0</v>
      </c>
    </row>
    <row r="69" spans="1:15" ht="15.75">
      <c r="A69" s="125"/>
      <c r="B69" s="37" t="s">
        <v>209</v>
      </c>
      <c r="C69" s="20"/>
      <c r="D69" s="21" t="s">
        <v>206</v>
      </c>
      <c r="E69" s="38">
        <v>3330</v>
      </c>
      <c r="F69" s="38"/>
      <c r="G69" s="22">
        <f t="shared" si="13"/>
        <v>3330</v>
      </c>
      <c r="H69" s="39">
        <f t="shared" si="14"/>
        <v>3330</v>
      </c>
      <c r="I69" s="39">
        <v>3069.92</v>
      </c>
      <c r="J69" s="23">
        <f t="shared" si="9"/>
        <v>92.18978978978978</v>
      </c>
      <c r="K69" s="39">
        <v>4692.35</v>
      </c>
      <c r="L69" s="23">
        <f t="shared" si="10"/>
        <v>-1622.4300000000003</v>
      </c>
      <c r="M69" s="39">
        <f t="shared" si="11"/>
        <v>-7.810210210210215</v>
      </c>
      <c r="N69" s="39">
        <f t="shared" si="15"/>
        <v>260.0799999999999</v>
      </c>
      <c r="O69" s="130">
        <f t="shared" si="12"/>
        <v>0</v>
      </c>
    </row>
    <row r="70" spans="1:15" ht="15.75">
      <c r="A70" s="125"/>
      <c r="B70" s="37" t="s">
        <v>251</v>
      </c>
      <c r="C70" s="20"/>
      <c r="D70" s="21" t="s">
        <v>252</v>
      </c>
      <c r="E70" s="38">
        <v>50</v>
      </c>
      <c r="F70" s="38"/>
      <c r="G70" s="22">
        <f t="shared" si="13"/>
        <v>50</v>
      </c>
      <c r="H70" s="39">
        <f t="shared" si="14"/>
        <v>50</v>
      </c>
      <c r="I70" s="39">
        <v>50</v>
      </c>
      <c r="J70" s="23">
        <f t="shared" si="9"/>
        <v>100</v>
      </c>
      <c r="K70" s="39">
        <v>0</v>
      </c>
      <c r="L70" s="23">
        <f t="shared" si="10"/>
        <v>50</v>
      </c>
      <c r="M70" s="39">
        <f t="shared" si="11"/>
        <v>0</v>
      </c>
      <c r="N70" s="39">
        <f t="shared" si="15"/>
        <v>0</v>
      </c>
      <c r="O70" s="130">
        <f t="shared" si="12"/>
        <v>0</v>
      </c>
    </row>
    <row r="71" spans="1:15" ht="15.75">
      <c r="A71" s="125"/>
      <c r="B71" s="37" t="s">
        <v>224</v>
      </c>
      <c r="C71" s="20"/>
      <c r="D71" s="21" t="s">
        <v>225</v>
      </c>
      <c r="E71" s="38">
        <v>2300</v>
      </c>
      <c r="F71" s="38"/>
      <c r="G71" s="22">
        <f t="shared" si="13"/>
        <v>2300</v>
      </c>
      <c r="H71" s="39">
        <f t="shared" si="14"/>
        <v>2300</v>
      </c>
      <c r="I71" s="39">
        <v>2209.13</v>
      </c>
      <c r="J71" s="23">
        <f t="shared" si="9"/>
        <v>96.04913043478261</v>
      </c>
      <c r="K71" s="39">
        <v>2000</v>
      </c>
      <c r="L71" s="23">
        <f t="shared" si="10"/>
        <v>209.1300000000001</v>
      </c>
      <c r="M71" s="39">
        <f t="shared" si="11"/>
        <v>-3.9508695652173884</v>
      </c>
      <c r="N71" s="39">
        <f t="shared" si="15"/>
        <v>90.86999999999989</v>
      </c>
      <c r="O71" s="130">
        <f t="shared" si="12"/>
        <v>0</v>
      </c>
    </row>
    <row r="72" spans="1:15" ht="47.25">
      <c r="A72" s="125"/>
      <c r="B72" s="37" t="s">
        <v>253</v>
      </c>
      <c r="C72" s="20"/>
      <c r="D72" s="21" t="s">
        <v>254</v>
      </c>
      <c r="E72" s="38">
        <v>500</v>
      </c>
      <c r="F72" s="38"/>
      <c r="G72" s="22">
        <f t="shared" si="13"/>
        <v>500</v>
      </c>
      <c r="H72" s="39">
        <f t="shared" si="14"/>
        <v>500</v>
      </c>
      <c r="I72" s="39">
        <v>429.44</v>
      </c>
      <c r="J72" s="23">
        <f t="shared" si="9"/>
        <v>85.88799999999999</v>
      </c>
      <c r="K72" s="39">
        <v>0</v>
      </c>
      <c r="L72" s="23">
        <f t="shared" si="10"/>
        <v>429.44</v>
      </c>
      <c r="M72" s="39">
        <f t="shared" si="11"/>
        <v>-14.112000000000009</v>
      </c>
      <c r="N72" s="39">
        <f t="shared" si="15"/>
        <v>70.56</v>
      </c>
      <c r="O72" s="130">
        <f t="shared" si="12"/>
        <v>0</v>
      </c>
    </row>
    <row r="73" spans="1:15" ht="47.25">
      <c r="A73" s="125"/>
      <c r="B73" s="37" t="s">
        <v>255</v>
      </c>
      <c r="C73" s="20"/>
      <c r="D73" s="21" t="s">
        <v>256</v>
      </c>
      <c r="E73" s="38">
        <v>1800</v>
      </c>
      <c r="F73" s="38"/>
      <c r="G73" s="22">
        <f t="shared" si="13"/>
        <v>1800</v>
      </c>
      <c r="H73" s="39">
        <f t="shared" si="14"/>
        <v>1800</v>
      </c>
      <c r="I73" s="39">
        <v>1797.22</v>
      </c>
      <c r="J73" s="23">
        <f t="shared" si="9"/>
        <v>99.84555555555555</v>
      </c>
      <c r="K73" s="39">
        <v>1700</v>
      </c>
      <c r="L73" s="23">
        <f t="shared" si="10"/>
        <v>97.22000000000003</v>
      </c>
      <c r="M73" s="39">
        <f t="shared" si="11"/>
        <v>-0.15444444444445082</v>
      </c>
      <c r="N73" s="39">
        <f t="shared" si="15"/>
        <v>2.7799999999999727</v>
      </c>
      <c r="O73" s="130">
        <f t="shared" si="12"/>
        <v>0</v>
      </c>
    </row>
    <row r="74" spans="1:15" ht="15.75">
      <c r="A74" s="125"/>
      <c r="B74" s="37" t="s">
        <v>257</v>
      </c>
      <c r="C74" s="20"/>
      <c r="D74" s="21" t="s">
        <v>258</v>
      </c>
      <c r="E74" s="38">
        <v>4500</v>
      </c>
      <c r="F74" s="38"/>
      <c r="G74" s="22">
        <f t="shared" si="13"/>
        <v>4500</v>
      </c>
      <c r="H74" s="39">
        <f t="shared" si="14"/>
        <v>4500</v>
      </c>
      <c r="I74" s="39">
        <v>4281.09</v>
      </c>
      <c r="J74" s="23">
        <f t="shared" si="9"/>
        <v>95.13533333333334</v>
      </c>
      <c r="K74" s="39">
        <v>4918.75</v>
      </c>
      <c r="L74" s="23">
        <f t="shared" si="10"/>
        <v>-637.6599999999999</v>
      </c>
      <c r="M74" s="39">
        <f t="shared" si="11"/>
        <v>-4.864666666666665</v>
      </c>
      <c r="N74" s="39">
        <f t="shared" si="15"/>
        <v>218.90999999999985</v>
      </c>
      <c r="O74" s="130">
        <f t="shared" si="12"/>
        <v>0</v>
      </c>
    </row>
    <row r="75" spans="1:15" ht="31.5">
      <c r="A75" s="125"/>
      <c r="B75" s="37" t="s">
        <v>259</v>
      </c>
      <c r="C75" s="20"/>
      <c r="D75" s="21" t="s">
        <v>260</v>
      </c>
      <c r="E75" s="38">
        <v>3022</v>
      </c>
      <c r="F75" s="38"/>
      <c r="G75" s="22">
        <f t="shared" si="13"/>
        <v>3022</v>
      </c>
      <c r="H75" s="39">
        <f t="shared" si="14"/>
        <v>3022</v>
      </c>
      <c r="I75" s="39">
        <v>3022</v>
      </c>
      <c r="J75" s="23">
        <f t="shared" si="9"/>
        <v>100</v>
      </c>
      <c r="K75" s="39">
        <v>2470</v>
      </c>
      <c r="L75" s="23">
        <f t="shared" si="10"/>
        <v>552</v>
      </c>
      <c r="M75" s="39">
        <f t="shared" si="11"/>
        <v>0</v>
      </c>
      <c r="N75" s="39">
        <f t="shared" si="15"/>
        <v>0</v>
      </c>
      <c r="O75" s="130">
        <f t="shared" si="12"/>
        <v>0</v>
      </c>
    </row>
    <row r="76" spans="1:15" ht="31.5">
      <c r="A76" s="125"/>
      <c r="B76" s="37" t="s">
        <v>261</v>
      </c>
      <c r="C76" s="20"/>
      <c r="D76" s="21" t="s">
        <v>262</v>
      </c>
      <c r="E76" s="38">
        <v>720</v>
      </c>
      <c r="F76" s="38"/>
      <c r="G76" s="22">
        <f t="shared" si="13"/>
        <v>720</v>
      </c>
      <c r="H76" s="39">
        <f t="shared" si="14"/>
        <v>720</v>
      </c>
      <c r="I76" s="39">
        <v>715</v>
      </c>
      <c r="J76" s="23">
        <f t="shared" si="9"/>
        <v>99.30555555555556</v>
      </c>
      <c r="K76" s="39">
        <v>138</v>
      </c>
      <c r="L76" s="23">
        <f t="shared" si="10"/>
        <v>577</v>
      </c>
      <c r="M76" s="39">
        <f t="shared" si="11"/>
        <v>-0.6944444444444429</v>
      </c>
      <c r="N76" s="39">
        <f t="shared" si="15"/>
        <v>5</v>
      </c>
      <c r="O76" s="130">
        <f t="shared" si="12"/>
        <v>0</v>
      </c>
    </row>
    <row r="77" spans="1:15" ht="47.25">
      <c r="A77" s="125"/>
      <c r="B77" s="37" t="s">
        <v>212</v>
      </c>
      <c r="C77" s="20"/>
      <c r="D77" s="21" t="s">
        <v>213</v>
      </c>
      <c r="E77" s="38">
        <v>350</v>
      </c>
      <c r="F77" s="38"/>
      <c r="G77" s="22">
        <f t="shared" si="13"/>
        <v>350</v>
      </c>
      <c r="H77" s="39">
        <f t="shared" si="14"/>
        <v>350</v>
      </c>
      <c r="I77" s="39">
        <v>115.78</v>
      </c>
      <c r="J77" s="23">
        <f t="shared" si="9"/>
        <v>33.08</v>
      </c>
      <c r="K77" s="39">
        <v>277.15</v>
      </c>
      <c r="L77" s="23">
        <f t="shared" si="10"/>
        <v>-161.36999999999998</v>
      </c>
      <c r="M77" s="39">
        <f t="shared" si="11"/>
        <v>-66.92</v>
      </c>
      <c r="N77" s="39">
        <f t="shared" si="15"/>
        <v>234.22</v>
      </c>
      <c r="O77" s="130">
        <f t="shared" si="12"/>
        <v>0</v>
      </c>
    </row>
    <row r="78" spans="1:15" ht="31.5">
      <c r="A78" s="125"/>
      <c r="B78" s="37" t="s">
        <v>214</v>
      </c>
      <c r="C78" s="20"/>
      <c r="D78" s="21" t="s">
        <v>215</v>
      </c>
      <c r="E78" s="38">
        <v>1700</v>
      </c>
      <c r="F78" s="38"/>
      <c r="G78" s="22">
        <f t="shared" si="13"/>
        <v>1700</v>
      </c>
      <c r="H78" s="39">
        <f t="shared" si="14"/>
        <v>1700</v>
      </c>
      <c r="I78" s="39">
        <v>1647.24</v>
      </c>
      <c r="J78" s="23">
        <f t="shared" si="9"/>
        <v>96.89647058823529</v>
      </c>
      <c r="K78" s="39">
        <v>1021.76</v>
      </c>
      <c r="L78" s="23">
        <f t="shared" si="10"/>
        <v>625.48</v>
      </c>
      <c r="M78" s="39">
        <f t="shared" si="11"/>
        <v>-3.103529411764711</v>
      </c>
      <c r="N78" s="39">
        <f t="shared" si="15"/>
        <v>52.75999999999999</v>
      </c>
      <c r="O78" s="130">
        <f t="shared" si="12"/>
        <v>0</v>
      </c>
    </row>
    <row r="79" spans="1:15" ht="15.75">
      <c r="A79" s="125"/>
      <c r="B79" s="44" t="s">
        <v>263</v>
      </c>
      <c r="C79" s="20" t="s">
        <v>264</v>
      </c>
      <c r="D79" s="21"/>
      <c r="E79" s="32">
        <f>SUM(E82)</f>
        <v>28200</v>
      </c>
      <c r="F79" s="32">
        <f>SUM(F82)</f>
        <v>0</v>
      </c>
      <c r="G79" s="22">
        <f t="shared" si="13"/>
        <v>28200</v>
      </c>
      <c r="H79" s="33">
        <f>SUM(H82)</f>
        <v>28200</v>
      </c>
      <c r="I79" s="33">
        <f>SUM(I82)</f>
        <v>22421.16</v>
      </c>
      <c r="J79" s="23">
        <f t="shared" si="9"/>
        <v>79.50765957446808</v>
      </c>
      <c r="K79" s="33">
        <f>SUM(K81:K82)</f>
        <v>520247.12</v>
      </c>
      <c r="L79" s="23">
        <f t="shared" si="10"/>
        <v>-497825.96</v>
      </c>
      <c r="M79" s="39">
        <f t="shared" si="11"/>
        <v>-20.49234042553192</v>
      </c>
      <c r="N79" s="39">
        <f t="shared" si="15"/>
        <v>5778.84</v>
      </c>
      <c r="O79" s="130">
        <f t="shared" si="12"/>
        <v>0</v>
      </c>
    </row>
    <row r="80" spans="1:15" ht="15.75" hidden="1">
      <c r="A80" s="125"/>
      <c r="B80" s="44"/>
      <c r="C80" s="20"/>
      <c r="D80" s="21"/>
      <c r="E80" s="32">
        <f>-E79</f>
        <v>-28200</v>
      </c>
      <c r="F80" s="32">
        <f>-F79</f>
        <v>0</v>
      </c>
      <c r="G80" s="22">
        <f t="shared" si="13"/>
        <v>-28200</v>
      </c>
      <c r="H80" s="33">
        <f>-H79</f>
        <v>-28200</v>
      </c>
      <c r="I80" s="33">
        <f>-I79</f>
        <v>-22421.16</v>
      </c>
      <c r="J80" s="23">
        <f t="shared" si="9"/>
        <v>79.50765957446808</v>
      </c>
      <c r="K80" s="33">
        <f>-K79</f>
        <v>-520247.12</v>
      </c>
      <c r="L80" s="23">
        <f t="shared" si="10"/>
        <v>497825.96</v>
      </c>
      <c r="M80" s="39">
        <f t="shared" si="11"/>
        <v>-20.49234042553192</v>
      </c>
      <c r="N80" s="39"/>
      <c r="O80" s="130">
        <f t="shared" si="12"/>
        <v>0</v>
      </c>
    </row>
    <row r="81" spans="1:15" ht="15.75" hidden="1">
      <c r="A81" s="125"/>
      <c r="B81" s="44"/>
      <c r="C81" s="20"/>
      <c r="D81" s="21" t="s">
        <v>33</v>
      </c>
      <c r="E81" s="32"/>
      <c r="F81" s="32"/>
      <c r="G81" s="22"/>
      <c r="H81" s="33"/>
      <c r="I81" s="33"/>
      <c r="J81" s="23"/>
      <c r="K81" s="33">
        <v>500000</v>
      </c>
      <c r="L81" s="23"/>
      <c r="M81" s="39"/>
      <c r="N81" s="39"/>
      <c r="O81" s="130"/>
    </row>
    <row r="82" spans="1:15" ht="78.75">
      <c r="A82" s="125"/>
      <c r="B82" s="37" t="s">
        <v>218</v>
      </c>
      <c r="C82" s="20"/>
      <c r="D82" s="21" t="s">
        <v>219</v>
      </c>
      <c r="E82" s="38">
        <v>28200</v>
      </c>
      <c r="F82" s="38"/>
      <c r="G82" s="22">
        <f aca="true" t="shared" si="16" ref="G82:G91">E82+F82</f>
        <v>28200</v>
      </c>
      <c r="H82" s="39">
        <f>E82+F82</f>
        <v>28200</v>
      </c>
      <c r="I82" s="39">
        <v>22421.16</v>
      </c>
      <c r="J82" s="23">
        <f aca="true" t="shared" si="17" ref="J82:J96">I82/H82*100</f>
        <v>79.50765957446808</v>
      </c>
      <c r="K82" s="39">
        <v>20247.12</v>
      </c>
      <c r="L82" s="23">
        <f aca="true" t="shared" si="18" ref="L82:L96">I82-K82</f>
        <v>2174.040000000001</v>
      </c>
      <c r="M82" s="39">
        <f aca="true" t="shared" si="19" ref="M82:M96">J82-100</f>
        <v>-20.49234042553192</v>
      </c>
      <c r="N82" s="39">
        <f>H82-I82</f>
        <v>5778.84</v>
      </c>
      <c r="O82" s="130">
        <f aca="true" t="shared" si="20" ref="O82:O91">H82-G82</f>
        <v>0</v>
      </c>
    </row>
    <row r="83" spans="1:15" ht="15.75">
      <c r="A83" s="125"/>
      <c r="B83" s="44" t="s">
        <v>265</v>
      </c>
      <c r="C83" s="20" t="s">
        <v>266</v>
      </c>
      <c r="D83" s="21"/>
      <c r="E83" s="32">
        <f>SUM(E85:E94)</f>
        <v>137280</v>
      </c>
      <c r="F83" s="32">
        <f>SUM(F85:F94)</f>
        <v>0</v>
      </c>
      <c r="G83" s="22">
        <f t="shared" si="16"/>
        <v>137280</v>
      </c>
      <c r="H83" s="33">
        <f>SUM(H85:H94)</f>
        <v>137280</v>
      </c>
      <c r="I83" s="33">
        <f>SUM(I85:I94)</f>
        <v>134302.26</v>
      </c>
      <c r="J83" s="23">
        <f t="shared" si="17"/>
        <v>97.83090034965035</v>
      </c>
      <c r="K83" s="33">
        <f>SUM(K85:K94)</f>
        <v>122454.37000000002</v>
      </c>
      <c r="L83" s="23">
        <f t="shared" si="18"/>
        <v>11847.889999999985</v>
      </c>
      <c r="M83" s="39">
        <f t="shared" si="19"/>
        <v>-2.1690996503496507</v>
      </c>
      <c r="N83" s="39">
        <f>H83-I83</f>
        <v>2977.7399999999907</v>
      </c>
      <c r="O83" s="130">
        <f t="shared" si="20"/>
        <v>0</v>
      </c>
    </row>
    <row r="84" spans="1:15" ht="15.75" hidden="1">
      <c r="A84" s="125"/>
      <c r="B84" s="44"/>
      <c r="C84" s="20"/>
      <c r="D84" s="21"/>
      <c r="E84" s="32">
        <f>-E83</f>
        <v>-137280</v>
      </c>
      <c r="F84" s="32">
        <f>-F83</f>
        <v>0</v>
      </c>
      <c r="G84" s="22">
        <f t="shared" si="16"/>
        <v>-137280</v>
      </c>
      <c r="H84" s="33">
        <f>-H83</f>
        <v>-137280</v>
      </c>
      <c r="I84" s="33">
        <f>-I83</f>
        <v>-134302.26</v>
      </c>
      <c r="J84" s="23">
        <f t="shared" si="17"/>
        <v>97.83090034965035</v>
      </c>
      <c r="K84" s="33">
        <f>-K83</f>
        <v>-122454.37000000002</v>
      </c>
      <c r="L84" s="23">
        <f t="shared" si="18"/>
        <v>-11847.889999999985</v>
      </c>
      <c r="M84" s="39">
        <f t="shared" si="19"/>
        <v>-2.1690996503496507</v>
      </c>
      <c r="N84" s="39"/>
      <c r="O84" s="130">
        <f t="shared" si="20"/>
        <v>0</v>
      </c>
    </row>
    <row r="85" spans="1:15" ht="31.5">
      <c r="A85" s="125"/>
      <c r="B85" s="37" t="s">
        <v>267</v>
      </c>
      <c r="C85" s="20"/>
      <c r="D85" s="21" t="s">
        <v>205</v>
      </c>
      <c r="E85" s="38">
        <v>121000</v>
      </c>
      <c r="F85" s="38"/>
      <c r="G85" s="22">
        <f t="shared" si="16"/>
        <v>121000</v>
      </c>
      <c r="H85" s="39">
        <f aca="true" t="shared" si="21" ref="H85:H94">E85+F85</f>
        <v>121000</v>
      </c>
      <c r="I85" s="39">
        <v>119109.94</v>
      </c>
      <c r="J85" s="23">
        <f t="shared" si="17"/>
        <v>98.43796694214876</v>
      </c>
      <c r="K85" s="39">
        <v>111638.27</v>
      </c>
      <c r="L85" s="23">
        <f t="shared" si="18"/>
        <v>7471.669999999998</v>
      </c>
      <c r="M85" s="39">
        <f t="shared" si="19"/>
        <v>-1.562033057851238</v>
      </c>
      <c r="N85" s="39">
        <f aca="true" t="shared" si="22" ref="N85:N91">H85-I85</f>
        <v>1890.0599999999977</v>
      </c>
      <c r="O85" s="130">
        <f t="shared" si="20"/>
        <v>0</v>
      </c>
    </row>
    <row r="86" spans="1:15" ht="15.75">
      <c r="A86" s="125"/>
      <c r="B86" s="37" t="s">
        <v>209</v>
      </c>
      <c r="C86" s="20"/>
      <c r="D86" s="21" t="s">
        <v>206</v>
      </c>
      <c r="E86" s="38">
        <v>4500</v>
      </c>
      <c r="F86" s="38"/>
      <c r="G86" s="22">
        <f t="shared" si="16"/>
        <v>4500</v>
      </c>
      <c r="H86" s="39">
        <f t="shared" si="21"/>
        <v>4500</v>
      </c>
      <c r="I86" s="39">
        <v>4435.4</v>
      </c>
      <c r="J86" s="23">
        <f t="shared" si="17"/>
        <v>98.56444444444443</v>
      </c>
      <c r="K86" s="39">
        <v>3952.27</v>
      </c>
      <c r="L86" s="23">
        <f t="shared" si="18"/>
        <v>483.12999999999965</v>
      </c>
      <c r="M86" s="39">
        <f t="shared" si="19"/>
        <v>-1.4355555555555668</v>
      </c>
      <c r="N86" s="39">
        <f t="shared" si="22"/>
        <v>64.60000000000036</v>
      </c>
      <c r="O86" s="130">
        <f t="shared" si="20"/>
        <v>0</v>
      </c>
    </row>
    <row r="87" spans="1:15" ht="15.75">
      <c r="A87" s="125"/>
      <c r="B87" s="37" t="s">
        <v>224</v>
      </c>
      <c r="C87" s="20"/>
      <c r="D87" s="21" t="s">
        <v>225</v>
      </c>
      <c r="E87" s="38">
        <v>750</v>
      </c>
      <c r="F87" s="38"/>
      <c r="G87" s="22">
        <f t="shared" si="16"/>
        <v>750</v>
      </c>
      <c r="H87" s="39">
        <f t="shared" si="21"/>
        <v>750</v>
      </c>
      <c r="I87" s="39">
        <v>678.82</v>
      </c>
      <c r="J87" s="23">
        <f t="shared" si="17"/>
        <v>90.50933333333334</v>
      </c>
      <c r="K87" s="39">
        <v>1270.74</v>
      </c>
      <c r="L87" s="23">
        <f t="shared" si="18"/>
        <v>-591.92</v>
      </c>
      <c r="M87" s="39">
        <f t="shared" si="19"/>
        <v>-9.490666666666655</v>
      </c>
      <c r="N87" s="39">
        <f t="shared" si="22"/>
        <v>71.17999999999995</v>
      </c>
      <c r="O87" s="130">
        <f t="shared" si="20"/>
        <v>0</v>
      </c>
    </row>
    <row r="88" spans="1:15" ht="47.25">
      <c r="A88" s="125"/>
      <c r="B88" s="37" t="s">
        <v>253</v>
      </c>
      <c r="C88" s="20"/>
      <c r="D88" s="21" t="s">
        <v>254</v>
      </c>
      <c r="E88" s="38">
        <v>3200</v>
      </c>
      <c r="F88" s="38"/>
      <c r="G88" s="22">
        <f t="shared" si="16"/>
        <v>3200</v>
      </c>
      <c r="H88" s="39">
        <f t="shared" si="21"/>
        <v>3200</v>
      </c>
      <c r="I88" s="39">
        <v>3004.47</v>
      </c>
      <c r="J88" s="23">
        <f t="shared" si="17"/>
        <v>93.8896875</v>
      </c>
      <c r="K88" s="39">
        <v>1096.81</v>
      </c>
      <c r="L88" s="23">
        <f t="shared" si="18"/>
        <v>1907.6599999999999</v>
      </c>
      <c r="M88" s="39">
        <f t="shared" si="19"/>
        <v>-6.110312500000006</v>
      </c>
      <c r="N88" s="39">
        <f t="shared" si="22"/>
        <v>195.5300000000002</v>
      </c>
      <c r="O88" s="130">
        <f t="shared" si="20"/>
        <v>0</v>
      </c>
    </row>
    <row r="89" spans="1:15" ht="47.25">
      <c r="A89" s="125"/>
      <c r="B89" s="37" t="s">
        <v>255</v>
      </c>
      <c r="C89" s="20"/>
      <c r="D89" s="21" t="s">
        <v>256</v>
      </c>
      <c r="E89" s="38">
        <v>2300</v>
      </c>
      <c r="F89" s="38"/>
      <c r="G89" s="22">
        <f t="shared" si="16"/>
        <v>2300</v>
      </c>
      <c r="H89" s="39">
        <f t="shared" si="21"/>
        <v>2300</v>
      </c>
      <c r="I89" s="39">
        <v>2299.99</v>
      </c>
      <c r="J89" s="23">
        <f t="shared" si="17"/>
        <v>99.9995652173913</v>
      </c>
      <c r="K89" s="39">
        <v>1766.82</v>
      </c>
      <c r="L89" s="23">
        <f t="shared" si="18"/>
        <v>533.1699999999998</v>
      </c>
      <c r="M89" s="39">
        <f t="shared" si="19"/>
        <v>-0.00043478260870699614</v>
      </c>
      <c r="N89" s="39">
        <f t="shared" si="22"/>
        <v>0.010000000000218279</v>
      </c>
      <c r="O89" s="130">
        <f t="shared" si="20"/>
        <v>0</v>
      </c>
    </row>
    <row r="90" spans="1:15" ht="15.75">
      <c r="A90" s="125"/>
      <c r="B90" s="37" t="s">
        <v>268</v>
      </c>
      <c r="C90" s="20"/>
      <c r="D90" s="21" t="s">
        <v>258</v>
      </c>
      <c r="E90" s="38">
        <v>2020</v>
      </c>
      <c r="F90" s="38"/>
      <c r="G90" s="22">
        <f t="shared" si="16"/>
        <v>2020</v>
      </c>
      <c r="H90" s="39">
        <f t="shared" si="21"/>
        <v>2020</v>
      </c>
      <c r="I90" s="39">
        <v>2018.89</v>
      </c>
      <c r="J90" s="23">
        <f t="shared" si="17"/>
        <v>99.9450495049505</v>
      </c>
      <c r="K90" s="39">
        <v>467.83</v>
      </c>
      <c r="L90" s="23">
        <f t="shared" si="18"/>
        <v>1551.0600000000002</v>
      </c>
      <c r="M90" s="39">
        <f t="shared" si="19"/>
        <v>-0.05495049504949634</v>
      </c>
      <c r="N90" s="39">
        <f t="shared" si="22"/>
        <v>1.1099999999999</v>
      </c>
      <c r="O90" s="130">
        <f t="shared" si="20"/>
        <v>0</v>
      </c>
    </row>
    <row r="91" spans="1:15" ht="15.75">
      <c r="A91" s="125"/>
      <c r="B91" s="37" t="s">
        <v>269</v>
      </c>
      <c r="C91" s="20"/>
      <c r="D91" s="21" t="s">
        <v>270</v>
      </c>
      <c r="E91" s="38">
        <v>360</v>
      </c>
      <c r="F91" s="38"/>
      <c r="G91" s="22">
        <f t="shared" si="16"/>
        <v>360</v>
      </c>
      <c r="H91" s="39">
        <f t="shared" si="21"/>
        <v>360</v>
      </c>
      <c r="I91" s="39">
        <v>142.57</v>
      </c>
      <c r="J91" s="23">
        <f t="shared" si="17"/>
        <v>39.602777777777774</v>
      </c>
      <c r="K91" s="39">
        <v>1361.64</v>
      </c>
      <c r="L91" s="23">
        <f t="shared" si="18"/>
        <v>-1219.0700000000002</v>
      </c>
      <c r="M91" s="39">
        <f t="shared" si="19"/>
        <v>-60.397222222222226</v>
      </c>
      <c r="N91" s="39">
        <f t="shared" si="22"/>
        <v>217.43</v>
      </c>
      <c r="O91" s="130">
        <f t="shared" si="20"/>
        <v>0</v>
      </c>
    </row>
    <row r="92" spans="1:15" ht="31.5">
      <c r="A92" s="125"/>
      <c r="B92" s="37" t="s">
        <v>261</v>
      </c>
      <c r="C92" s="20"/>
      <c r="D92" s="21" t="s">
        <v>262</v>
      </c>
      <c r="E92" s="38">
        <v>1650</v>
      </c>
      <c r="F92" s="38"/>
      <c r="G92" s="22"/>
      <c r="H92" s="39">
        <f t="shared" si="21"/>
        <v>1650</v>
      </c>
      <c r="I92" s="39">
        <v>1545</v>
      </c>
      <c r="J92" s="23">
        <f t="shared" si="17"/>
        <v>93.63636363636364</v>
      </c>
      <c r="K92" s="39">
        <v>0</v>
      </c>
      <c r="L92" s="23">
        <f t="shared" si="18"/>
        <v>1545</v>
      </c>
      <c r="M92" s="39">
        <f t="shared" si="19"/>
        <v>-6.36363636363636</v>
      </c>
      <c r="N92" s="39"/>
      <c r="O92" s="130"/>
    </row>
    <row r="93" spans="1:15" ht="47.25">
      <c r="A93" s="125"/>
      <c r="B93" s="37" t="s">
        <v>212</v>
      </c>
      <c r="C93" s="20"/>
      <c r="D93" s="21" t="s">
        <v>213</v>
      </c>
      <c r="E93" s="38">
        <v>1000</v>
      </c>
      <c r="F93" s="38"/>
      <c r="G93" s="22">
        <f>E93+F93</f>
        <v>1000</v>
      </c>
      <c r="H93" s="39">
        <f t="shared" si="21"/>
        <v>1000</v>
      </c>
      <c r="I93" s="39">
        <v>587.37</v>
      </c>
      <c r="J93" s="23">
        <f t="shared" si="17"/>
        <v>58.73700000000001</v>
      </c>
      <c r="K93" s="39">
        <v>0</v>
      </c>
      <c r="L93" s="23">
        <f t="shared" si="18"/>
        <v>587.37</v>
      </c>
      <c r="M93" s="39">
        <f t="shared" si="19"/>
        <v>-41.26299999999999</v>
      </c>
      <c r="N93" s="39">
        <f>H93-I93</f>
        <v>412.63</v>
      </c>
      <c r="O93" s="130">
        <f>H93-G93</f>
        <v>0</v>
      </c>
    </row>
    <row r="94" spans="1:15" ht="31.5">
      <c r="A94" s="125"/>
      <c r="B94" s="37" t="s">
        <v>214</v>
      </c>
      <c r="C94" s="20"/>
      <c r="D94" s="21" t="s">
        <v>215</v>
      </c>
      <c r="E94" s="38">
        <v>500</v>
      </c>
      <c r="F94" s="38"/>
      <c r="G94" s="22">
        <f>E94+F94</f>
        <v>500</v>
      </c>
      <c r="H94" s="39">
        <f t="shared" si="21"/>
        <v>500</v>
      </c>
      <c r="I94" s="39">
        <v>479.81</v>
      </c>
      <c r="J94" s="23">
        <f t="shared" si="17"/>
        <v>95.962</v>
      </c>
      <c r="K94" s="39">
        <v>899.99</v>
      </c>
      <c r="L94" s="23">
        <f t="shared" si="18"/>
        <v>-420.18</v>
      </c>
      <c r="M94" s="39">
        <f t="shared" si="19"/>
        <v>-4.037999999999997</v>
      </c>
      <c r="N94" s="39">
        <f>H94-I94</f>
        <v>20.189999999999998</v>
      </c>
      <c r="O94" s="130">
        <f>H94-G94</f>
        <v>0</v>
      </c>
    </row>
    <row r="95" spans="1:15" ht="15.75">
      <c r="A95" s="125"/>
      <c r="B95" s="44" t="s">
        <v>64</v>
      </c>
      <c r="C95" s="20" t="s">
        <v>65</v>
      </c>
      <c r="D95" s="21"/>
      <c r="E95" s="32">
        <f>SUM(E98:E119)</f>
        <v>2275368</v>
      </c>
      <c r="F95" s="32">
        <f>SUM(F114:F119)</f>
        <v>0</v>
      </c>
      <c r="G95" s="22">
        <f>E95+F95</f>
        <v>2275368</v>
      </c>
      <c r="H95" s="33">
        <f>SUM(H98:H119)</f>
        <v>2275368</v>
      </c>
      <c r="I95" s="33">
        <f>SUM(I98:I119)</f>
        <v>2187835.04</v>
      </c>
      <c r="J95" s="23">
        <f t="shared" si="17"/>
        <v>96.15301964341593</v>
      </c>
      <c r="K95" s="33">
        <f>SUM(K97:K119)</f>
        <v>2108798.11</v>
      </c>
      <c r="L95" s="23">
        <f t="shared" si="18"/>
        <v>79036.93000000017</v>
      </c>
      <c r="M95" s="39">
        <f t="shared" si="19"/>
        <v>-3.8469803565840692</v>
      </c>
      <c r="N95" s="39">
        <f>H95-I95</f>
        <v>87532.95999999996</v>
      </c>
      <c r="O95" s="130">
        <f>H95-G95</f>
        <v>0</v>
      </c>
    </row>
    <row r="96" spans="1:15" ht="15.75" hidden="1">
      <c r="A96" s="125"/>
      <c r="B96" s="44"/>
      <c r="C96" s="20"/>
      <c r="D96" s="21"/>
      <c r="E96" s="32">
        <f>-E95</f>
        <v>-2275368</v>
      </c>
      <c r="F96" s="32">
        <f>-F95</f>
        <v>0</v>
      </c>
      <c r="G96" s="22">
        <f>E96+F96</f>
        <v>-2275368</v>
      </c>
      <c r="H96" s="33">
        <f>-H95</f>
        <v>-2275368</v>
      </c>
      <c r="I96" s="33">
        <f>-I95</f>
        <v>-2187835.04</v>
      </c>
      <c r="J96" s="23">
        <f t="shared" si="17"/>
        <v>96.15301964341593</v>
      </c>
      <c r="K96" s="33">
        <f>-K95</f>
        <v>-2108798.11</v>
      </c>
      <c r="L96" s="23">
        <f t="shared" si="18"/>
        <v>-79036.93000000017</v>
      </c>
      <c r="M96" s="39">
        <f t="shared" si="19"/>
        <v>-3.8469803565840692</v>
      </c>
      <c r="N96" s="39"/>
      <c r="O96" s="130">
        <f>H96-G96</f>
        <v>0</v>
      </c>
    </row>
    <row r="97" spans="1:15" ht="15.75" hidden="1">
      <c r="A97" s="125"/>
      <c r="B97" s="44"/>
      <c r="C97" s="20"/>
      <c r="D97" s="21" t="s">
        <v>271</v>
      </c>
      <c r="E97" s="32"/>
      <c r="F97" s="32"/>
      <c r="G97" s="22"/>
      <c r="H97" s="33"/>
      <c r="I97" s="33"/>
      <c r="J97" s="23"/>
      <c r="K97" s="33">
        <v>936</v>
      </c>
      <c r="L97" s="23"/>
      <c r="M97" s="39"/>
      <c r="N97" s="39"/>
      <c r="O97" s="130"/>
    </row>
    <row r="98" spans="1:15" ht="31.5">
      <c r="A98" s="125"/>
      <c r="B98" s="37" t="s">
        <v>241</v>
      </c>
      <c r="C98" s="20"/>
      <c r="D98" s="21" t="s">
        <v>242</v>
      </c>
      <c r="E98" s="38">
        <v>1114185</v>
      </c>
      <c r="F98" s="38"/>
      <c r="G98" s="22">
        <f aca="true" t="shared" si="23" ref="G98:G122">E98+F98</f>
        <v>1114185</v>
      </c>
      <c r="H98" s="39">
        <f aca="true" t="shared" si="24" ref="H98:H119">E98+F98</f>
        <v>1114185</v>
      </c>
      <c r="I98" s="39">
        <v>1071515.26</v>
      </c>
      <c r="J98" s="23">
        <f aca="true" t="shared" si="25" ref="J98:J135">I98/H98*100</f>
        <v>96.17031821465915</v>
      </c>
      <c r="K98" s="39">
        <v>933188.69</v>
      </c>
      <c r="L98" s="23">
        <f aca="true" t="shared" si="26" ref="L98:L135">I98-K98</f>
        <v>138326.57000000007</v>
      </c>
      <c r="M98" s="39">
        <f aca="true" t="shared" si="27" ref="M98:M135">J98-100</f>
        <v>-3.8296817853408527</v>
      </c>
      <c r="N98" s="39">
        <f aca="true" t="shared" si="28" ref="N98:N120">H98-I98</f>
        <v>42669.73999999999</v>
      </c>
      <c r="O98" s="130">
        <f aca="true" t="shared" si="29" ref="O98:O122">H98-G98</f>
        <v>0</v>
      </c>
    </row>
    <row r="99" spans="1:15" ht="15.75">
      <c r="A99" s="125"/>
      <c r="B99" s="37" t="s">
        <v>243</v>
      </c>
      <c r="C99" s="20"/>
      <c r="D99" s="21" t="s">
        <v>244</v>
      </c>
      <c r="E99" s="38">
        <v>88780</v>
      </c>
      <c r="F99" s="38"/>
      <c r="G99" s="22">
        <f t="shared" si="23"/>
        <v>88780</v>
      </c>
      <c r="H99" s="39">
        <f t="shared" si="24"/>
        <v>88780</v>
      </c>
      <c r="I99" s="39">
        <v>88708.76</v>
      </c>
      <c r="J99" s="23">
        <f t="shared" si="25"/>
        <v>99.9197567019599</v>
      </c>
      <c r="K99" s="39">
        <v>74876.71</v>
      </c>
      <c r="L99" s="23">
        <f t="shared" si="26"/>
        <v>13832.049999999988</v>
      </c>
      <c r="M99" s="39">
        <f t="shared" si="27"/>
        <v>-0.08024329804010222</v>
      </c>
      <c r="N99" s="39">
        <f t="shared" si="28"/>
        <v>71.24000000000524</v>
      </c>
      <c r="O99" s="130">
        <f t="shared" si="29"/>
        <v>0</v>
      </c>
    </row>
    <row r="100" spans="1:15" ht="15.75">
      <c r="A100" s="125"/>
      <c r="B100" s="37" t="s">
        <v>245</v>
      </c>
      <c r="C100" s="20"/>
      <c r="D100" s="21" t="s">
        <v>246</v>
      </c>
      <c r="E100" s="38">
        <v>175375</v>
      </c>
      <c r="F100" s="38"/>
      <c r="G100" s="22">
        <f t="shared" si="23"/>
        <v>175375</v>
      </c>
      <c r="H100" s="39">
        <f t="shared" si="24"/>
        <v>175375</v>
      </c>
      <c r="I100" s="39">
        <v>160803.96</v>
      </c>
      <c r="J100" s="23">
        <f t="shared" si="25"/>
        <v>91.69149536707056</v>
      </c>
      <c r="K100" s="39">
        <v>161222.05</v>
      </c>
      <c r="L100" s="23">
        <f t="shared" si="26"/>
        <v>-418.0899999999965</v>
      </c>
      <c r="M100" s="39">
        <f t="shared" si="27"/>
        <v>-8.308504632929441</v>
      </c>
      <c r="N100" s="39">
        <f t="shared" si="28"/>
        <v>14571.040000000008</v>
      </c>
      <c r="O100" s="130">
        <f t="shared" si="29"/>
        <v>0</v>
      </c>
    </row>
    <row r="101" spans="1:15" ht="15.75">
      <c r="A101" s="125"/>
      <c r="B101" s="37" t="s">
        <v>247</v>
      </c>
      <c r="C101" s="20"/>
      <c r="D101" s="21" t="s">
        <v>248</v>
      </c>
      <c r="E101" s="38">
        <v>34306</v>
      </c>
      <c r="F101" s="38"/>
      <c r="G101" s="22">
        <f t="shared" si="23"/>
        <v>34306</v>
      </c>
      <c r="H101" s="39">
        <f t="shared" si="24"/>
        <v>34306</v>
      </c>
      <c r="I101" s="39">
        <v>31614.28</v>
      </c>
      <c r="J101" s="23">
        <f t="shared" si="25"/>
        <v>92.15379233953243</v>
      </c>
      <c r="K101" s="39">
        <v>24400.5</v>
      </c>
      <c r="L101" s="23">
        <f t="shared" si="26"/>
        <v>7213.779999999999</v>
      </c>
      <c r="M101" s="39">
        <f t="shared" si="27"/>
        <v>-7.84620766046757</v>
      </c>
      <c r="N101" s="39">
        <f t="shared" si="28"/>
        <v>2691.720000000001</v>
      </c>
      <c r="O101" s="130">
        <f t="shared" si="29"/>
        <v>0</v>
      </c>
    </row>
    <row r="102" spans="1:15" ht="15.75">
      <c r="A102" s="125"/>
      <c r="B102" s="37" t="s">
        <v>272</v>
      </c>
      <c r="C102" s="20"/>
      <c r="D102" s="21" t="s">
        <v>273</v>
      </c>
      <c r="E102" s="38">
        <v>60300</v>
      </c>
      <c r="F102" s="38"/>
      <c r="G102" s="22">
        <f t="shared" si="23"/>
        <v>60300</v>
      </c>
      <c r="H102" s="39">
        <f t="shared" si="24"/>
        <v>60300</v>
      </c>
      <c r="I102" s="39">
        <v>59112</v>
      </c>
      <c r="J102" s="23">
        <f t="shared" si="25"/>
        <v>98.02985074626865</v>
      </c>
      <c r="K102" s="39">
        <v>33304.08</v>
      </c>
      <c r="L102" s="23">
        <f t="shared" si="26"/>
        <v>25807.92</v>
      </c>
      <c r="M102" s="39">
        <f t="shared" si="27"/>
        <v>-1.9701492537313499</v>
      </c>
      <c r="N102" s="39">
        <f t="shared" si="28"/>
        <v>1188</v>
      </c>
      <c r="O102" s="130">
        <f t="shared" si="29"/>
        <v>0</v>
      </c>
    </row>
    <row r="103" spans="1:15" s="132" customFormat="1" ht="15.75">
      <c r="A103" s="125"/>
      <c r="B103" s="37" t="s">
        <v>249</v>
      </c>
      <c r="C103" s="20"/>
      <c r="D103" s="21" t="s">
        <v>250</v>
      </c>
      <c r="E103" s="38">
        <v>90000</v>
      </c>
      <c r="F103" s="38"/>
      <c r="G103" s="22">
        <f t="shared" si="23"/>
        <v>90000</v>
      </c>
      <c r="H103" s="39">
        <f t="shared" si="24"/>
        <v>90000</v>
      </c>
      <c r="I103" s="39">
        <v>82481.31</v>
      </c>
      <c r="J103" s="23">
        <f t="shared" si="25"/>
        <v>91.6459</v>
      </c>
      <c r="K103" s="39">
        <v>93414.58</v>
      </c>
      <c r="L103" s="23">
        <f t="shared" si="26"/>
        <v>-10933.270000000004</v>
      </c>
      <c r="M103" s="39">
        <f t="shared" si="27"/>
        <v>-8.354100000000003</v>
      </c>
      <c r="N103" s="39">
        <f t="shared" si="28"/>
        <v>7518.690000000002</v>
      </c>
      <c r="O103" s="130">
        <f t="shared" si="29"/>
        <v>0</v>
      </c>
    </row>
    <row r="104" spans="1:15" ht="15.75">
      <c r="A104" s="125"/>
      <c r="B104" s="84" t="s">
        <v>209</v>
      </c>
      <c r="C104" s="73"/>
      <c r="D104" s="74" t="s">
        <v>206</v>
      </c>
      <c r="E104" s="85">
        <v>84000</v>
      </c>
      <c r="F104" s="85"/>
      <c r="G104" s="22">
        <f t="shared" si="23"/>
        <v>84000</v>
      </c>
      <c r="H104" s="86">
        <f t="shared" si="24"/>
        <v>84000</v>
      </c>
      <c r="I104" s="86">
        <v>80659.96</v>
      </c>
      <c r="J104" s="23">
        <f t="shared" si="25"/>
        <v>96.02376190476191</v>
      </c>
      <c r="K104" s="86">
        <v>51533.46</v>
      </c>
      <c r="L104" s="23">
        <f t="shared" si="26"/>
        <v>29126.500000000007</v>
      </c>
      <c r="M104" s="39">
        <f t="shared" si="27"/>
        <v>-3.976238095238088</v>
      </c>
      <c r="N104" s="39">
        <f t="shared" si="28"/>
        <v>3340.0399999999936</v>
      </c>
      <c r="O104" s="130">
        <f t="shared" si="29"/>
        <v>0</v>
      </c>
    </row>
    <row r="105" spans="1:15" ht="15.75">
      <c r="A105" s="125"/>
      <c r="B105" s="37" t="s">
        <v>274</v>
      </c>
      <c r="C105" s="20"/>
      <c r="D105" s="21" t="s">
        <v>275</v>
      </c>
      <c r="E105" s="38">
        <v>77100</v>
      </c>
      <c r="F105" s="38"/>
      <c r="G105" s="22">
        <f t="shared" si="23"/>
        <v>77100</v>
      </c>
      <c r="H105" s="39">
        <f t="shared" si="24"/>
        <v>77100</v>
      </c>
      <c r="I105" s="39">
        <v>76912.59</v>
      </c>
      <c r="J105" s="23">
        <f t="shared" si="25"/>
        <v>99.75692607003892</v>
      </c>
      <c r="K105" s="39">
        <v>78904.42</v>
      </c>
      <c r="L105" s="23">
        <f t="shared" si="26"/>
        <v>-1991.8300000000017</v>
      </c>
      <c r="M105" s="39">
        <f t="shared" si="27"/>
        <v>-0.2430739299610849</v>
      </c>
      <c r="N105" s="39">
        <f t="shared" si="28"/>
        <v>187.4100000000035</v>
      </c>
      <c r="O105" s="130">
        <f t="shared" si="29"/>
        <v>0</v>
      </c>
    </row>
    <row r="106" spans="1:15" ht="15.75">
      <c r="A106" s="125"/>
      <c r="B106" s="37" t="s">
        <v>251</v>
      </c>
      <c r="C106" s="20"/>
      <c r="D106" s="21" t="s">
        <v>252</v>
      </c>
      <c r="E106" s="38">
        <v>2000</v>
      </c>
      <c r="F106" s="38"/>
      <c r="G106" s="22">
        <f t="shared" si="23"/>
        <v>2000</v>
      </c>
      <c r="H106" s="39">
        <f t="shared" si="24"/>
        <v>2000</v>
      </c>
      <c r="I106" s="39">
        <v>1858</v>
      </c>
      <c r="J106" s="23">
        <f t="shared" si="25"/>
        <v>92.9</v>
      </c>
      <c r="K106" s="39">
        <v>1990</v>
      </c>
      <c r="L106" s="23">
        <f t="shared" si="26"/>
        <v>-132</v>
      </c>
      <c r="M106" s="39">
        <f t="shared" si="27"/>
        <v>-7.099999999999994</v>
      </c>
      <c r="N106" s="39">
        <f t="shared" si="28"/>
        <v>142</v>
      </c>
      <c r="O106" s="130">
        <f t="shared" si="29"/>
        <v>0</v>
      </c>
    </row>
    <row r="107" spans="1:15" ht="15.75">
      <c r="A107" s="125"/>
      <c r="B107" s="37" t="s">
        <v>224</v>
      </c>
      <c r="C107" s="20"/>
      <c r="D107" s="21" t="s">
        <v>225</v>
      </c>
      <c r="E107" s="38">
        <v>164000</v>
      </c>
      <c r="F107" s="38"/>
      <c r="G107" s="22">
        <f t="shared" si="23"/>
        <v>164000</v>
      </c>
      <c r="H107" s="39">
        <f t="shared" si="24"/>
        <v>164000</v>
      </c>
      <c r="I107" s="39">
        <v>163137.38</v>
      </c>
      <c r="J107" s="23">
        <f t="shared" si="25"/>
        <v>99.47401219512196</v>
      </c>
      <c r="K107" s="39">
        <v>155854.4</v>
      </c>
      <c r="L107" s="23">
        <f t="shared" si="26"/>
        <v>7282.9800000000105</v>
      </c>
      <c r="M107" s="39">
        <f t="shared" si="27"/>
        <v>-0.5259878048780422</v>
      </c>
      <c r="N107" s="39">
        <f t="shared" si="28"/>
        <v>862.6199999999953</v>
      </c>
      <c r="O107" s="130">
        <f t="shared" si="29"/>
        <v>0</v>
      </c>
    </row>
    <row r="108" spans="1:15" ht="15.75">
      <c r="A108" s="125"/>
      <c r="B108" s="37" t="s">
        <v>276</v>
      </c>
      <c r="C108" s="20"/>
      <c r="D108" s="21" t="s">
        <v>277</v>
      </c>
      <c r="E108" s="38">
        <v>18000</v>
      </c>
      <c r="F108" s="38"/>
      <c r="G108" s="22">
        <f t="shared" si="23"/>
        <v>18000</v>
      </c>
      <c r="H108" s="39">
        <f t="shared" si="24"/>
        <v>18000</v>
      </c>
      <c r="I108" s="39">
        <v>17299.03</v>
      </c>
      <c r="J108" s="23">
        <f t="shared" si="25"/>
        <v>96.10572222222221</v>
      </c>
      <c r="K108" s="39">
        <v>27203.52</v>
      </c>
      <c r="L108" s="23">
        <f t="shared" si="26"/>
        <v>-9904.490000000002</v>
      </c>
      <c r="M108" s="39">
        <f t="shared" si="27"/>
        <v>-3.8942777777777877</v>
      </c>
      <c r="N108" s="39">
        <f t="shared" si="28"/>
        <v>700.9700000000012</v>
      </c>
      <c r="O108" s="130">
        <f t="shared" si="29"/>
        <v>0</v>
      </c>
    </row>
    <row r="109" spans="1:15" ht="47.25">
      <c r="A109" s="125"/>
      <c r="B109" s="37" t="s">
        <v>253</v>
      </c>
      <c r="C109" s="20"/>
      <c r="D109" s="21" t="s">
        <v>254</v>
      </c>
      <c r="E109" s="38">
        <v>26500</v>
      </c>
      <c r="F109" s="38"/>
      <c r="G109" s="22">
        <f t="shared" si="23"/>
        <v>26500</v>
      </c>
      <c r="H109" s="39">
        <f t="shared" si="24"/>
        <v>26500</v>
      </c>
      <c r="I109" s="39">
        <v>24775.69</v>
      </c>
      <c r="J109" s="23">
        <f t="shared" si="25"/>
        <v>93.49316981132075</v>
      </c>
      <c r="K109" s="39">
        <v>33145.4</v>
      </c>
      <c r="L109" s="23">
        <f t="shared" si="26"/>
        <v>-8369.710000000003</v>
      </c>
      <c r="M109" s="39">
        <f t="shared" si="27"/>
        <v>-6.5068301886792455</v>
      </c>
      <c r="N109" s="39">
        <f t="shared" si="28"/>
        <v>1724.3100000000013</v>
      </c>
      <c r="O109" s="130">
        <f t="shared" si="29"/>
        <v>0</v>
      </c>
    </row>
    <row r="110" spans="1:15" ht="47.25">
      <c r="A110" s="125"/>
      <c r="B110" s="37" t="s">
        <v>255</v>
      </c>
      <c r="C110" s="20"/>
      <c r="D110" s="21" t="s">
        <v>256</v>
      </c>
      <c r="E110" s="38">
        <v>78000</v>
      </c>
      <c r="F110" s="38"/>
      <c r="G110" s="22">
        <f t="shared" si="23"/>
        <v>78000</v>
      </c>
      <c r="H110" s="39">
        <f t="shared" si="24"/>
        <v>78000</v>
      </c>
      <c r="I110" s="39">
        <v>74039.14</v>
      </c>
      <c r="J110" s="23">
        <f t="shared" si="25"/>
        <v>94.92197435897435</v>
      </c>
      <c r="K110" s="39">
        <v>74796.71</v>
      </c>
      <c r="L110" s="23">
        <f t="shared" si="26"/>
        <v>-757.570000000007</v>
      </c>
      <c r="M110" s="39">
        <f t="shared" si="27"/>
        <v>-5.078025641025647</v>
      </c>
      <c r="N110" s="39">
        <f t="shared" si="28"/>
        <v>3960.8600000000006</v>
      </c>
      <c r="O110" s="130">
        <f t="shared" si="29"/>
        <v>0</v>
      </c>
    </row>
    <row r="111" spans="1:15" ht="15.75">
      <c r="A111" s="125"/>
      <c r="B111" s="37" t="s">
        <v>268</v>
      </c>
      <c r="C111" s="20"/>
      <c r="D111" s="21" t="s">
        <v>258</v>
      </c>
      <c r="E111" s="38">
        <v>51500</v>
      </c>
      <c r="F111" s="38"/>
      <c r="G111" s="22">
        <f t="shared" si="23"/>
        <v>51500</v>
      </c>
      <c r="H111" s="39">
        <f t="shared" si="24"/>
        <v>51500</v>
      </c>
      <c r="I111" s="39">
        <v>51379.88</v>
      </c>
      <c r="J111" s="23">
        <f t="shared" si="25"/>
        <v>99.7667572815534</v>
      </c>
      <c r="K111" s="39">
        <v>47462.3</v>
      </c>
      <c r="L111" s="23">
        <f t="shared" si="26"/>
        <v>3917.5799999999945</v>
      </c>
      <c r="M111" s="39">
        <f t="shared" si="27"/>
        <v>-0.23324271844660416</v>
      </c>
      <c r="N111" s="39">
        <f t="shared" si="28"/>
        <v>120.12000000000262</v>
      </c>
      <c r="O111" s="130">
        <f t="shared" si="29"/>
        <v>0</v>
      </c>
    </row>
    <row r="112" spans="1:15" ht="15.75">
      <c r="A112" s="125"/>
      <c r="B112" s="37" t="s">
        <v>269</v>
      </c>
      <c r="C112" s="20"/>
      <c r="D112" s="21" t="s">
        <v>270</v>
      </c>
      <c r="E112" s="38">
        <v>3400</v>
      </c>
      <c r="F112" s="38"/>
      <c r="G112" s="22">
        <f t="shared" si="23"/>
        <v>3400</v>
      </c>
      <c r="H112" s="39">
        <f t="shared" si="24"/>
        <v>3400</v>
      </c>
      <c r="I112" s="39">
        <v>3359.61</v>
      </c>
      <c r="J112" s="23">
        <f t="shared" si="25"/>
        <v>98.81205882352941</v>
      </c>
      <c r="K112" s="39">
        <v>4029.31</v>
      </c>
      <c r="L112" s="23">
        <f t="shared" si="26"/>
        <v>-669.6999999999998</v>
      </c>
      <c r="M112" s="39">
        <f t="shared" si="27"/>
        <v>-1.1879411764705878</v>
      </c>
      <c r="N112" s="39">
        <f t="shared" si="28"/>
        <v>40.38999999999987</v>
      </c>
      <c r="O112" s="130">
        <f t="shared" si="29"/>
        <v>0</v>
      </c>
    </row>
    <row r="113" spans="1:15" ht="15.75">
      <c r="A113" s="125"/>
      <c r="B113" s="37" t="s">
        <v>210</v>
      </c>
      <c r="C113" s="20"/>
      <c r="D113" s="21" t="s">
        <v>211</v>
      </c>
      <c r="E113" s="38">
        <v>77000</v>
      </c>
      <c r="F113" s="38"/>
      <c r="G113" s="22">
        <f t="shared" si="23"/>
        <v>77000</v>
      </c>
      <c r="H113" s="39">
        <f t="shared" si="24"/>
        <v>77000</v>
      </c>
      <c r="I113" s="39">
        <v>76814.98</v>
      </c>
      <c r="J113" s="23">
        <f t="shared" si="25"/>
        <v>99.75971428571428</v>
      </c>
      <c r="K113" s="39">
        <v>73845.5</v>
      </c>
      <c r="L113" s="23">
        <f t="shared" si="26"/>
        <v>2969.479999999996</v>
      </c>
      <c r="M113" s="39">
        <f t="shared" si="27"/>
        <v>-0.24028571428571865</v>
      </c>
      <c r="N113" s="39">
        <f t="shared" si="28"/>
        <v>185.02000000000407</v>
      </c>
      <c r="O113" s="130">
        <f t="shared" si="29"/>
        <v>0</v>
      </c>
    </row>
    <row r="114" spans="1:15" ht="31.5">
      <c r="A114" s="125"/>
      <c r="B114" s="37" t="s">
        <v>259</v>
      </c>
      <c r="C114" s="20"/>
      <c r="D114" s="21" t="s">
        <v>260</v>
      </c>
      <c r="E114" s="38">
        <v>57293</v>
      </c>
      <c r="F114" s="38"/>
      <c r="G114" s="22">
        <f t="shared" si="23"/>
        <v>57293</v>
      </c>
      <c r="H114" s="39">
        <f t="shared" si="24"/>
        <v>57293</v>
      </c>
      <c r="I114" s="39">
        <v>57293</v>
      </c>
      <c r="J114" s="23">
        <f t="shared" si="25"/>
        <v>100</v>
      </c>
      <c r="K114" s="39">
        <v>51010</v>
      </c>
      <c r="L114" s="23">
        <f t="shared" si="26"/>
        <v>6283</v>
      </c>
      <c r="M114" s="39">
        <f t="shared" si="27"/>
        <v>0</v>
      </c>
      <c r="N114" s="39">
        <f t="shared" si="28"/>
        <v>0</v>
      </c>
      <c r="O114" s="130">
        <f t="shared" si="29"/>
        <v>0</v>
      </c>
    </row>
    <row r="115" spans="1:15" ht="31.5">
      <c r="A115" s="125"/>
      <c r="B115" s="37" t="s">
        <v>228</v>
      </c>
      <c r="C115" s="20"/>
      <c r="D115" s="21" t="s">
        <v>229</v>
      </c>
      <c r="E115" s="38">
        <v>29</v>
      </c>
      <c r="F115" s="38"/>
      <c r="G115" s="22">
        <f t="shared" si="23"/>
        <v>29</v>
      </c>
      <c r="H115" s="39">
        <f t="shared" si="24"/>
        <v>29</v>
      </c>
      <c r="I115" s="39">
        <v>19.65</v>
      </c>
      <c r="J115" s="23">
        <f t="shared" si="25"/>
        <v>67.75862068965517</v>
      </c>
      <c r="K115" s="39">
        <v>0</v>
      </c>
      <c r="L115" s="23">
        <f t="shared" si="26"/>
        <v>19.65</v>
      </c>
      <c r="M115" s="39">
        <f t="shared" si="27"/>
        <v>-32.241379310344826</v>
      </c>
      <c r="N115" s="39">
        <f t="shared" si="28"/>
        <v>9.350000000000001</v>
      </c>
      <c r="O115" s="130">
        <f t="shared" si="29"/>
        <v>0</v>
      </c>
    </row>
    <row r="116" spans="1:15" ht="31.5">
      <c r="A116" s="125"/>
      <c r="B116" s="37" t="s">
        <v>261</v>
      </c>
      <c r="C116" s="20"/>
      <c r="D116" s="21" t="s">
        <v>262</v>
      </c>
      <c r="E116" s="38">
        <v>11600</v>
      </c>
      <c r="F116" s="38"/>
      <c r="G116" s="22">
        <f t="shared" si="23"/>
        <v>11600</v>
      </c>
      <c r="H116" s="39">
        <f t="shared" si="24"/>
        <v>11600</v>
      </c>
      <c r="I116" s="39">
        <v>11022</v>
      </c>
      <c r="J116" s="23">
        <f t="shared" si="25"/>
        <v>95.01724137931035</v>
      </c>
      <c r="K116" s="39">
        <v>7291.3</v>
      </c>
      <c r="L116" s="23">
        <f t="shared" si="26"/>
        <v>3730.7</v>
      </c>
      <c r="M116" s="39">
        <f t="shared" si="27"/>
        <v>-4.982758620689651</v>
      </c>
      <c r="N116" s="39">
        <f t="shared" si="28"/>
        <v>578</v>
      </c>
      <c r="O116" s="130">
        <f t="shared" si="29"/>
        <v>0</v>
      </c>
    </row>
    <row r="117" spans="1:15" ht="47.25">
      <c r="A117" s="125"/>
      <c r="B117" s="37" t="s">
        <v>212</v>
      </c>
      <c r="C117" s="20"/>
      <c r="D117" s="21" t="s">
        <v>213</v>
      </c>
      <c r="E117" s="38">
        <v>8000</v>
      </c>
      <c r="F117" s="38"/>
      <c r="G117" s="22">
        <f t="shared" si="23"/>
        <v>8000</v>
      </c>
      <c r="H117" s="39">
        <f t="shared" si="24"/>
        <v>8000</v>
      </c>
      <c r="I117" s="39">
        <v>6110.29</v>
      </c>
      <c r="J117" s="23">
        <f t="shared" si="25"/>
        <v>76.378625</v>
      </c>
      <c r="K117" s="39">
        <v>6699.54</v>
      </c>
      <c r="L117" s="23">
        <f t="shared" si="26"/>
        <v>-589.25</v>
      </c>
      <c r="M117" s="39">
        <f t="shared" si="27"/>
        <v>-23.621375</v>
      </c>
      <c r="N117" s="39">
        <f t="shared" si="28"/>
        <v>1889.71</v>
      </c>
      <c r="O117" s="130">
        <f t="shared" si="29"/>
        <v>0</v>
      </c>
    </row>
    <row r="118" spans="1:15" ht="31.5">
      <c r="A118" s="125"/>
      <c r="B118" s="37" t="s">
        <v>214</v>
      </c>
      <c r="C118" s="20"/>
      <c r="D118" s="21" t="s">
        <v>215</v>
      </c>
      <c r="E118" s="38">
        <v>29000</v>
      </c>
      <c r="F118" s="38"/>
      <c r="G118" s="22">
        <f t="shared" si="23"/>
        <v>29000</v>
      </c>
      <c r="H118" s="39">
        <f t="shared" si="24"/>
        <v>29000</v>
      </c>
      <c r="I118" s="39">
        <v>28971.27</v>
      </c>
      <c r="J118" s="23">
        <f t="shared" si="25"/>
        <v>99.90093103448277</v>
      </c>
      <c r="K118" s="39">
        <v>22122.03</v>
      </c>
      <c r="L118" s="23">
        <f t="shared" si="26"/>
        <v>6849.240000000002</v>
      </c>
      <c r="M118" s="39">
        <f t="shared" si="27"/>
        <v>-0.09906896551723321</v>
      </c>
      <c r="N118" s="39">
        <f t="shared" si="28"/>
        <v>28.729999999999563</v>
      </c>
      <c r="O118" s="130">
        <f t="shared" si="29"/>
        <v>0</v>
      </c>
    </row>
    <row r="119" spans="1:15" ht="31.5">
      <c r="A119" s="125"/>
      <c r="B119" s="37" t="s">
        <v>278</v>
      </c>
      <c r="C119" s="20"/>
      <c r="D119" s="21" t="s">
        <v>279</v>
      </c>
      <c r="E119" s="38">
        <v>25000</v>
      </c>
      <c r="F119" s="38"/>
      <c r="G119" s="22">
        <f t="shared" si="23"/>
        <v>25000</v>
      </c>
      <c r="H119" s="39">
        <f t="shared" si="24"/>
        <v>25000</v>
      </c>
      <c r="I119" s="39">
        <v>19947</v>
      </c>
      <c r="J119" s="23">
        <f t="shared" si="25"/>
        <v>79.788</v>
      </c>
      <c r="K119" s="39">
        <v>151567.61</v>
      </c>
      <c r="L119" s="23">
        <f t="shared" si="26"/>
        <v>-131620.61</v>
      </c>
      <c r="M119" s="39">
        <f t="shared" si="27"/>
        <v>-20.212000000000003</v>
      </c>
      <c r="N119" s="39">
        <f t="shared" si="28"/>
        <v>5053</v>
      </c>
      <c r="O119" s="130">
        <f t="shared" si="29"/>
        <v>0</v>
      </c>
    </row>
    <row r="120" spans="1:15" s="8" customFormat="1" ht="15.75">
      <c r="A120" s="125"/>
      <c r="B120" s="44" t="s">
        <v>280</v>
      </c>
      <c r="C120" s="20" t="s">
        <v>281</v>
      </c>
      <c r="D120" s="21"/>
      <c r="E120" s="32">
        <f>SUM(E122)</f>
        <v>1000</v>
      </c>
      <c r="F120" s="32">
        <f>SUM(F122)</f>
        <v>0</v>
      </c>
      <c r="G120" s="22">
        <f t="shared" si="23"/>
        <v>1000</v>
      </c>
      <c r="H120" s="33">
        <f>SUM(H122)</f>
        <v>1000</v>
      </c>
      <c r="I120" s="33">
        <f>SUM(I122)</f>
        <v>0</v>
      </c>
      <c r="J120" s="23">
        <f t="shared" si="25"/>
        <v>0</v>
      </c>
      <c r="K120" s="33">
        <f>SUM(K122)</f>
        <v>0</v>
      </c>
      <c r="L120" s="23">
        <f t="shared" si="26"/>
        <v>0</v>
      </c>
      <c r="M120" s="39">
        <f t="shared" si="27"/>
        <v>-100</v>
      </c>
      <c r="N120" s="39">
        <f t="shared" si="28"/>
        <v>1000</v>
      </c>
      <c r="O120" s="130">
        <f t="shared" si="29"/>
        <v>0</v>
      </c>
    </row>
    <row r="121" spans="1:15" s="8" customFormat="1" ht="15.75" hidden="1">
      <c r="A121" s="125"/>
      <c r="B121" s="44"/>
      <c r="C121" s="20"/>
      <c r="D121" s="21"/>
      <c r="E121" s="32">
        <f>-E120</f>
        <v>-1000</v>
      </c>
      <c r="F121" s="32">
        <f>-F120</f>
        <v>0</v>
      </c>
      <c r="G121" s="22">
        <f t="shared" si="23"/>
        <v>-1000</v>
      </c>
      <c r="H121" s="33">
        <f>-H120</f>
        <v>-1000</v>
      </c>
      <c r="I121" s="33">
        <f>-I120</f>
        <v>0</v>
      </c>
      <c r="J121" s="23">
        <f t="shared" si="25"/>
        <v>0</v>
      </c>
      <c r="K121" s="33">
        <f>-K120</f>
        <v>0</v>
      </c>
      <c r="L121" s="23">
        <f t="shared" si="26"/>
        <v>0</v>
      </c>
      <c r="M121" s="39">
        <f t="shared" si="27"/>
        <v>-100</v>
      </c>
      <c r="N121" s="39"/>
      <c r="O121" s="130">
        <f t="shared" si="29"/>
        <v>0</v>
      </c>
    </row>
    <row r="122" spans="1:15" ht="31.5">
      <c r="A122" s="125"/>
      <c r="B122" s="37" t="s">
        <v>267</v>
      </c>
      <c r="C122" s="20"/>
      <c r="D122" s="21" t="s">
        <v>205</v>
      </c>
      <c r="E122" s="38">
        <v>1000</v>
      </c>
      <c r="F122" s="38"/>
      <c r="G122" s="22">
        <f t="shared" si="23"/>
        <v>1000</v>
      </c>
      <c r="H122" s="39">
        <f>E122+F122</f>
        <v>1000</v>
      </c>
      <c r="I122" s="39">
        <v>0</v>
      </c>
      <c r="J122" s="23">
        <f t="shared" si="25"/>
        <v>0</v>
      </c>
      <c r="K122" s="39">
        <v>0</v>
      </c>
      <c r="L122" s="23">
        <f t="shared" si="26"/>
        <v>0</v>
      </c>
      <c r="M122" s="39">
        <f t="shared" si="27"/>
        <v>-100</v>
      </c>
      <c r="N122" s="39">
        <f>H122-I122</f>
        <v>1000</v>
      </c>
      <c r="O122" s="130">
        <f t="shared" si="29"/>
        <v>0</v>
      </c>
    </row>
    <row r="123" spans="1:15" s="49" customFormat="1" ht="15.75">
      <c r="A123" s="135"/>
      <c r="B123" s="47" t="s">
        <v>19</v>
      </c>
      <c r="C123" s="20" t="s">
        <v>66</v>
      </c>
      <c r="D123" s="20"/>
      <c r="E123" s="32">
        <f>SUM(E125:E127)</f>
        <v>4500</v>
      </c>
      <c r="F123" s="32">
        <f>SUM(F125:F127)</f>
        <v>0</v>
      </c>
      <c r="G123" s="32">
        <f>SUM(G125:G127)</f>
        <v>0</v>
      </c>
      <c r="H123" s="32">
        <f>SUM(H125:H127)</f>
        <v>4500</v>
      </c>
      <c r="I123" s="32">
        <f>SUM(I125:I127)</f>
        <v>1227.21</v>
      </c>
      <c r="J123" s="23">
        <f t="shared" si="25"/>
        <v>27.271333333333338</v>
      </c>
      <c r="K123" s="33">
        <f>SUM(K125:K127)</f>
        <v>0</v>
      </c>
      <c r="L123" s="23">
        <f t="shared" si="26"/>
        <v>1227.21</v>
      </c>
      <c r="M123" s="39">
        <f t="shared" si="27"/>
        <v>-72.72866666666667</v>
      </c>
      <c r="N123" s="33"/>
      <c r="O123" s="136"/>
    </row>
    <row r="124" spans="1:15" ht="15.75" hidden="1">
      <c r="A124" s="125"/>
      <c r="B124" s="37"/>
      <c r="C124" s="20"/>
      <c r="D124" s="21"/>
      <c r="E124" s="38">
        <f>-E123</f>
        <v>-4500</v>
      </c>
      <c r="F124" s="38">
        <f>-F123</f>
        <v>0</v>
      </c>
      <c r="G124" s="38">
        <f>-G123</f>
        <v>0</v>
      </c>
      <c r="H124" s="38">
        <f>-H123</f>
        <v>-4500</v>
      </c>
      <c r="I124" s="38">
        <f>-I123</f>
        <v>-1227.21</v>
      </c>
      <c r="J124" s="23">
        <f t="shared" si="25"/>
        <v>27.271333333333338</v>
      </c>
      <c r="K124" s="39">
        <f>-K123</f>
        <v>0</v>
      </c>
      <c r="L124" s="23">
        <f t="shared" si="26"/>
        <v>-1227.21</v>
      </c>
      <c r="M124" s="39">
        <f t="shared" si="27"/>
        <v>-72.72866666666667</v>
      </c>
      <c r="N124" s="39"/>
      <c r="O124" s="130"/>
    </row>
    <row r="125" spans="1:15" ht="15.75">
      <c r="A125" s="125"/>
      <c r="B125" s="37" t="s">
        <v>249</v>
      </c>
      <c r="C125" s="20"/>
      <c r="D125" s="21" t="s">
        <v>282</v>
      </c>
      <c r="E125" s="38">
        <v>2100</v>
      </c>
      <c r="F125" s="38"/>
      <c r="G125" s="22"/>
      <c r="H125" s="39">
        <f>E125+F125</f>
        <v>2100</v>
      </c>
      <c r="I125" s="39">
        <v>0</v>
      </c>
      <c r="J125" s="23">
        <f t="shared" si="25"/>
        <v>0</v>
      </c>
      <c r="K125" s="39">
        <v>0</v>
      </c>
      <c r="L125" s="23">
        <f t="shared" si="26"/>
        <v>0</v>
      </c>
      <c r="M125" s="39">
        <f t="shared" si="27"/>
        <v>-100</v>
      </c>
      <c r="N125" s="39"/>
      <c r="O125" s="130"/>
    </row>
    <row r="126" spans="1:15" ht="15.75">
      <c r="A126" s="125"/>
      <c r="B126" s="37" t="s">
        <v>209</v>
      </c>
      <c r="C126" s="20"/>
      <c r="D126" s="21" t="s">
        <v>283</v>
      </c>
      <c r="E126" s="38">
        <v>2270</v>
      </c>
      <c r="F126" s="38"/>
      <c r="G126" s="22"/>
      <c r="H126" s="39">
        <f>E126+F126</f>
        <v>2270</v>
      </c>
      <c r="I126" s="39">
        <v>1227.21</v>
      </c>
      <c r="J126" s="23">
        <f t="shared" si="25"/>
        <v>54.06211453744494</v>
      </c>
      <c r="K126" s="39">
        <v>0</v>
      </c>
      <c r="L126" s="23">
        <f t="shared" si="26"/>
        <v>1227.21</v>
      </c>
      <c r="M126" s="39">
        <f t="shared" si="27"/>
        <v>-45.93788546255506</v>
      </c>
      <c r="N126" s="39"/>
      <c r="O126" s="130"/>
    </row>
    <row r="127" spans="1:15" ht="15.75">
      <c r="A127" s="125"/>
      <c r="B127" s="37" t="s">
        <v>257</v>
      </c>
      <c r="C127" s="20"/>
      <c r="D127" s="21" t="s">
        <v>284</v>
      </c>
      <c r="E127" s="38">
        <v>130</v>
      </c>
      <c r="F127" s="38"/>
      <c r="G127" s="22"/>
      <c r="H127" s="39">
        <f>E127+F127</f>
        <v>130</v>
      </c>
      <c r="I127" s="39">
        <v>0</v>
      </c>
      <c r="J127" s="23">
        <f t="shared" si="25"/>
        <v>0</v>
      </c>
      <c r="K127" s="39">
        <v>0</v>
      </c>
      <c r="L127" s="23">
        <f t="shared" si="26"/>
        <v>0</v>
      </c>
      <c r="M127" s="39">
        <f t="shared" si="27"/>
        <v>-100</v>
      </c>
      <c r="N127" s="39"/>
      <c r="O127" s="130"/>
    </row>
    <row r="128" spans="1:15" ht="78.75">
      <c r="A128" s="103" t="s">
        <v>69</v>
      </c>
      <c r="B128" s="102" t="s">
        <v>70</v>
      </c>
      <c r="C128" s="20"/>
      <c r="D128" s="21"/>
      <c r="E128" s="22">
        <f>E130</f>
        <v>1288</v>
      </c>
      <c r="F128" s="22">
        <f>SUM(F130:F135)/2</f>
        <v>0</v>
      </c>
      <c r="G128" s="22">
        <f aca="true" t="shared" si="30" ref="G128:G135">E128+F128</f>
        <v>1288</v>
      </c>
      <c r="H128" s="23">
        <f>E128+F128</f>
        <v>1288</v>
      </c>
      <c r="I128" s="23">
        <f>SUM(I130)</f>
        <v>1288</v>
      </c>
      <c r="J128" s="23">
        <f t="shared" si="25"/>
        <v>100</v>
      </c>
      <c r="K128" s="23">
        <f>K130+K136</f>
        <v>18499.36</v>
      </c>
      <c r="L128" s="23">
        <f t="shared" si="26"/>
        <v>-17211.36</v>
      </c>
      <c r="M128" s="39">
        <f t="shared" si="27"/>
        <v>0</v>
      </c>
      <c r="N128" s="39">
        <f>H128-I128</f>
        <v>0</v>
      </c>
      <c r="O128" s="130">
        <f aca="true" t="shared" si="31" ref="O128:O135">H128-G128</f>
        <v>0</v>
      </c>
    </row>
    <row r="129" spans="1:15" ht="15.75" hidden="1">
      <c r="A129" s="124"/>
      <c r="B129" s="102"/>
      <c r="C129" s="20"/>
      <c r="D129" s="21"/>
      <c r="E129" s="22">
        <f>-E128</f>
        <v>-1288</v>
      </c>
      <c r="F129" s="22">
        <f>-F128</f>
        <v>0</v>
      </c>
      <c r="G129" s="22">
        <f t="shared" si="30"/>
        <v>-1288</v>
      </c>
      <c r="H129" s="23">
        <f>-H128</f>
        <v>-1288</v>
      </c>
      <c r="I129" s="23">
        <f>-I128</f>
        <v>-1288</v>
      </c>
      <c r="J129" s="23">
        <f t="shared" si="25"/>
        <v>100</v>
      </c>
      <c r="K129" s="23">
        <f>-K128</f>
        <v>-18499.36</v>
      </c>
      <c r="L129" s="23">
        <f t="shared" si="26"/>
        <v>17211.36</v>
      </c>
      <c r="M129" s="39">
        <f t="shared" si="27"/>
        <v>0</v>
      </c>
      <c r="N129" s="39"/>
      <c r="O129" s="130">
        <f t="shared" si="31"/>
        <v>0</v>
      </c>
    </row>
    <row r="130" spans="1:15" ht="47.25">
      <c r="A130" s="125"/>
      <c r="B130" s="44" t="s">
        <v>71</v>
      </c>
      <c r="C130" s="20" t="s">
        <v>72</v>
      </c>
      <c r="D130" s="21"/>
      <c r="E130" s="32">
        <f>SUM(E132:E135)</f>
        <v>1288</v>
      </c>
      <c r="F130" s="32">
        <f>SUM(F132)</f>
        <v>0</v>
      </c>
      <c r="G130" s="22">
        <f t="shared" si="30"/>
        <v>1288</v>
      </c>
      <c r="H130" s="33">
        <f>SUM(H132:H135)</f>
        <v>1288</v>
      </c>
      <c r="I130" s="33">
        <f>SUM(I132:I135)</f>
        <v>1288</v>
      </c>
      <c r="J130" s="23">
        <f t="shared" si="25"/>
        <v>100</v>
      </c>
      <c r="K130" s="33">
        <f>SUM(K132:K135)</f>
        <v>1448</v>
      </c>
      <c r="L130" s="23">
        <f t="shared" si="26"/>
        <v>-160</v>
      </c>
      <c r="M130" s="39">
        <f t="shared" si="27"/>
        <v>0</v>
      </c>
      <c r="N130" s="39">
        <f>H130-I130</f>
        <v>0</v>
      </c>
      <c r="O130" s="130">
        <f t="shared" si="31"/>
        <v>0</v>
      </c>
    </row>
    <row r="131" spans="1:15" ht="15.75" hidden="1">
      <c r="A131" s="125"/>
      <c r="B131" s="44"/>
      <c r="C131" s="20"/>
      <c r="D131" s="21"/>
      <c r="E131" s="22">
        <f>-E130</f>
        <v>-1288</v>
      </c>
      <c r="F131" s="22">
        <f>-F130</f>
        <v>0</v>
      </c>
      <c r="G131" s="22">
        <f t="shared" si="30"/>
        <v>-1288</v>
      </c>
      <c r="H131" s="23">
        <f>-H130</f>
        <v>-1288</v>
      </c>
      <c r="I131" s="23">
        <f>-I130</f>
        <v>-1288</v>
      </c>
      <c r="J131" s="23">
        <f t="shared" si="25"/>
        <v>100</v>
      </c>
      <c r="K131" s="23">
        <f>-K130</f>
        <v>-1448</v>
      </c>
      <c r="L131" s="23">
        <f t="shared" si="26"/>
        <v>160</v>
      </c>
      <c r="M131" s="39">
        <f t="shared" si="27"/>
        <v>0</v>
      </c>
      <c r="N131" s="39"/>
      <c r="O131" s="130">
        <f t="shared" si="31"/>
        <v>0</v>
      </c>
    </row>
    <row r="132" spans="1:15" ht="15.75">
      <c r="A132" s="125"/>
      <c r="B132" s="37" t="s">
        <v>209</v>
      </c>
      <c r="C132" s="20"/>
      <c r="D132" s="21" t="s">
        <v>206</v>
      </c>
      <c r="E132" s="38">
        <v>238</v>
      </c>
      <c r="F132" s="38"/>
      <c r="G132" s="22">
        <f t="shared" si="30"/>
        <v>238</v>
      </c>
      <c r="H132" s="39">
        <f>E132+F132</f>
        <v>238</v>
      </c>
      <c r="I132" s="39">
        <v>238</v>
      </c>
      <c r="J132" s="23">
        <f t="shared" si="25"/>
        <v>100</v>
      </c>
      <c r="K132" s="39">
        <v>648</v>
      </c>
      <c r="L132" s="23">
        <f t="shared" si="26"/>
        <v>-410</v>
      </c>
      <c r="M132" s="39">
        <f t="shared" si="27"/>
        <v>0</v>
      </c>
      <c r="N132" s="39">
        <f>H132-I132</f>
        <v>0</v>
      </c>
      <c r="O132" s="130">
        <f t="shared" si="31"/>
        <v>0</v>
      </c>
    </row>
    <row r="133" spans="1:15" ht="15.75">
      <c r="A133" s="125"/>
      <c r="B133" s="37" t="s">
        <v>224</v>
      </c>
      <c r="C133" s="20"/>
      <c r="D133" s="21" t="s">
        <v>225</v>
      </c>
      <c r="E133" s="38">
        <v>300</v>
      </c>
      <c r="F133" s="38"/>
      <c r="G133" s="22">
        <f t="shared" si="30"/>
        <v>300</v>
      </c>
      <c r="H133" s="39">
        <f>E133+F133</f>
        <v>300</v>
      </c>
      <c r="I133" s="39">
        <v>300</v>
      </c>
      <c r="J133" s="23">
        <f t="shared" si="25"/>
        <v>100</v>
      </c>
      <c r="K133" s="39">
        <v>0</v>
      </c>
      <c r="L133" s="23">
        <f t="shared" si="26"/>
        <v>300</v>
      </c>
      <c r="M133" s="39">
        <f t="shared" si="27"/>
        <v>0</v>
      </c>
      <c r="N133" s="39">
        <f>H133-I133</f>
        <v>0</v>
      </c>
      <c r="O133" s="130">
        <f t="shared" si="31"/>
        <v>0</v>
      </c>
    </row>
    <row r="134" spans="1:15" ht="47.25">
      <c r="A134" s="125"/>
      <c r="B134" s="37" t="s">
        <v>212</v>
      </c>
      <c r="C134" s="20"/>
      <c r="D134" s="21" t="s">
        <v>213</v>
      </c>
      <c r="E134" s="38">
        <v>150</v>
      </c>
      <c r="F134" s="38"/>
      <c r="G134" s="22">
        <f t="shared" si="30"/>
        <v>150</v>
      </c>
      <c r="H134" s="39">
        <v>150</v>
      </c>
      <c r="I134" s="39">
        <v>150</v>
      </c>
      <c r="J134" s="23">
        <f t="shared" si="25"/>
        <v>100</v>
      </c>
      <c r="K134" s="39">
        <v>200</v>
      </c>
      <c r="L134" s="23">
        <f t="shared" si="26"/>
        <v>-50</v>
      </c>
      <c r="M134" s="39">
        <f t="shared" si="27"/>
        <v>0</v>
      </c>
      <c r="N134" s="39">
        <f>H134-I134</f>
        <v>0</v>
      </c>
      <c r="O134" s="130">
        <f t="shared" si="31"/>
        <v>0</v>
      </c>
    </row>
    <row r="135" spans="1:15" ht="31.5">
      <c r="A135" s="125"/>
      <c r="B135" s="37" t="s">
        <v>214</v>
      </c>
      <c r="C135" s="20"/>
      <c r="D135" s="21" t="s">
        <v>215</v>
      </c>
      <c r="E135" s="38">
        <v>600</v>
      </c>
      <c r="F135" s="38"/>
      <c r="G135" s="22">
        <f t="shared" si="30"/>
        <v>600</v>
      </c>
      <c r="H135" s="39">
        <f>E135+F135</f>
        <v>600</v>
      </c>
      <c r="I135" s="39">
        <v>600</v>
      </c>
      <c r="J135" s="23">
        <f t="shared" si="25"/>
        <v>100</v>
      </c>
      <c r="K135" s="39">
        <v>600</v>
      </c>
      <c r="L135" s="23">
        <f t="shared" si="26"/>
        <v>0</v>
      </c>
      <c r="M135" s="39">
        <f t="shared" si="27"/>
        <v>0</v>
      </c>
      <c r="N135" s="39">
        <f>H135-I135</f>
        <v>0</v>
      </c>
      <c r="O135" s="130">
        <f t="shared" si="31"/>
        <v>0</v>
      </c>
    </row>
    <row r="136" spans="1:15" ht="15.75" hidden="1">
      <c r="A136" s="125">
        <v>751</v>
      </c>
      <c r="B136" s="37"/>
      <c r="C136" s="20" t="s">
        <v>74</v>
      </c>
      <c r="D136" s="21"/>
      <c r="E136" s="38"/>
      <c r="F136" s="38"/>
      <c r="G136" s="22"/>
      <c r="H136" s="39"/>
      <c r="I136" s="39"/>
      <c r="J136" s="23"/>
      <c r="K136" s="39">
        <v>17051.36</v>
      </c>
      <c r="L136" s="23"/>
      <c r="M136" s="39"/>
      <c r="N136" s="39"/>
      <c r="O136" s="130"/>
    </row>
    <row r="137" spans="1:15" ht="47.25">
      <c r="A137" s="103" t="s">
        <v>285</v>
      </c>
      <c r="B137" s="137" t="s">
        <v>286</v>
      </c>
      <c r="C137" s="20"/>
      <c r="D137" s="21"/>
      <c r="E137" s="22">
        <f>E139+E144+E156+E178</f>
        <v>536209</v>
      </c>
      <c r="F137" s="22">
        <f>SUM(F139:F181)/2</f>
        <v>0</v>
      </c>
      <c r="G137" s="22">
        <f aca="true" t="shared" si="32" ref="G137:G154">E137+F137</f>
        <v>536209</v>
      </c>
      <c r="H137" s="23">
        <f>E137+F137</f>
        <v>536209</v>
      </c>
      <c r="I137" s="23">
        <f>I139+I144+I156+I178</f>
        <v>391236.64</v>
      </c>
      <c r="J137" s="23">
        <f aca="true" t="shared" si="33" ref="J137:J154">I137/H137*100</f>
        <v>72.96346014333963</v>
      </c>
      <c r="K137" s="23">
        <f>K139+K144+K155+K156+K178</f>
        <v>289423.16000000003</v>
      </c>
      <c r="L137" s="23">
        <f aca="true" t="shared" si="34" ref="L137:L154">I137-K137</f>
        <v>101813.47999999998</v>
      </c>
      <c r="M137" s="39">
        <f aca="true" t="shared" si="35" ref="M137:M154">J137-100</f>
        <v>-27.03653985666037</v>
      </c>
      <c r="N137" s="39">
        <f>H137-I137</f>
        <v>144972.36</v>
      </c>
      <c r="O137" s="130">
        <f aca="true" t="shared" si="36" ref="O137:O154">H137-G137</f>
        <v>0</v>
      </c>
    </row>
    <row r="138" spans="1:15" ht="15.75" hidden="1">
      <c r="A138" s="124"/>
      <c r="B138" s="137"/>
      <c r="C138" s="20"/>
      <c r="D138" s="21"/>
      <c r="E138" s="22">
        <f>-E137</f>
        <v>-536209</v>
      </c>
      <c r="F138" s="22">
        <f>-F137</f>
        <v>0</v>
      </c>
      <c r="G138" s="22">
        <f t="shared" si="32"/>
        <v>-536209</v>
      </c>
      <c r="H138" s="23">
        <f>-H137</f>
        <v>-536209</v>
      </c>
      <c r="I138" s="23">
        <f>-I137</f>
        <v>-391236.64</v>
      </c>
      <c r="J138" s="23">
        <f t="shared" si="33"/>
        <v>72.96346014333963</v>
      </c>
      <c r="K138" s="23">
        <f>-K137</f>
        <v>-289423.16000000003</v>
      </c>
      <c r="L138" s="23">
        <f t="shared" si="34"/>
        <v>-101813.47999999998</v>
      </c>
      <c r="M138" s="39">
        <f t="shared" si="35"/>
        <v>-27.03653985666037</v>
      </c>
      <c r="N138" s="39"/>
      <c r="O138" s="130">
        <f t="shared" si="36"/>
        <v>0</v>
      </c>
    </row>
    <row r="139" spans="1:15" ht="15.75">
      <c r="A139" s="125"/>
      <c r="B139" s="44" t="s">
        <v>287</v>
      </c>
      <c r="C139" s="20" t="s">
        <v>288</v>
      </c>
      <c r="D139" s="21"/>
      <c r="E139" s="32">
        <f>SUM(E141:E143)</f>
        <v>14000</v>
      </c>
      <c r="F139" s="32">
        <f>SUM(F141:F143)</f>
        <v>0</v>
      </c>
      <c r="G139" s="22">
        <f t="shared" si="32"/>
        <v>14000</v>
      </c>
      <c r="H139" s="33">
        <f>SUM(H141:H143)</f>
        <v>14000</v>
      </c>
      <c r="I139" s="33">
        <f>SUM(I141:I143)</f>
        <v>13958.77</v>
      </c>
      <c r="J139" s="23">
        <f t="shared" si="33"/>
        <v>99.7055</v>
      </c>
      <c r="K139" s="33">
        <f>SUM(K141:K143)</f>
        <v>6500</v>
      </c>
      <c r="L139" s="23">
        <f t="shared" si="34"/>
        <v>7458.77</v>
      </c>
      <c r="M139" s="39">
        <f t="shared" si="35"/>
        <v>-0.2944999999999993</v>
      </c>
      <c r="N139" s="39">
        <f>H139-I139</f>
        <v>41.22999999999956</v>
      </c>
      <c r="O139" s="130">
        <f t="shared" si="36"/>
        <v>0</v>
      </c>
    </row>
    <row r="140" spans="1:15" ht="15.75" hidden="1">
      <c r="A140" s="125"/>
      <c r="B140" s="44"/>
      <c r="C140" s="20"/>
      <c r="D140" s="21"/>
      <c r="E140" s="32">
        <f>-E139</f>
        <v>-14000</v>
      </c>
      <c r="F140" s="32">
        <f>-F139</f>
        <v>0</v>
      </c>
      <c r="G140" s="22">
        <f t="shared" si="32"/>
        <v>-14000</v>
      </c>
      <c r="H140" s="33">
        <f>-H139</f>
        <v>-14000</v>
      </c>
      <c r="I140" s="33">
        <f>-I139</f>
        <v>-13958.77</v>
      </c>
      <c r="J140" s="23">
        <f t="shared" si="33"/>
        <v>99.7055</v>
      </c>
      <c r="K140" s="33">
        <f>-K139</f>
        <v>-6500</v>
      </c>
      <c r="L140" s="23">
        <f t="shared" si="34"/>
        <v>-7458.77</v>
      </c>
      <c r="M140" s="39">
        <f t="shared" si="35"/>
        <v>-0.2944999999999993</v>
      </c>
      <c r="N140" s="39"/>
      <c r="O140" s="130">
        <f t="shared" si="36"/>
        <v>0</v>
      </c>
    </row>
    <row r="141" spans="1:15" ht="31.5" hidden="1">
      <c r="A141" s="125"/>
      <c r="B141" s="37" t="s">
        <v>289</v>
      </c>
      <c r="C141" s="20"/>
      <c r="D141" s="21" t="s">
        <v>290</v>
      </c>
      <c r="E141" s="38">
        <v>0</v>
      </c>
      <c r="F141" s="38"/>
      <c r="G141" s="22">
        <f t="shared" si="32"/>
        <v>0</v>
      </c>
      <c r="H141" s="39">
        <f>E141+F141</f>
        <v>0</v>
      </c>
      <c r="I141" s="39">
        <v>0</v>
      </c>
      <c r="J141" s="23" t="e">
        <f t="shared" si="33"/>
        <v>#DIV/0!</v>
      </c>
      <c r="K141" s="39">
        <v>6500</v>
      </c>
      <c r="L141" s="23">
        <f t="shared" si="34"/>
        <v>-6500</v>
      </c>
      <c r="M141" s="39" t="e">
        <f t="shared" si="35"/>
        <v>#DIV/0!</v>
      </c>
      <c r="N141" s="39">
        <f>H141-I141</f>
        <v>0</v>
      </c>
      <c r="O141" s="130">
        <f t="shared" si="36"/>
        <v>0</v>
      </c>
    </row>
    <row r="142" spans="1:15" ht="15.75">
      <c r="A142" s="125"/>
      <c r="B142" s="37" t="s">
        <v>209</v>
      </c>
      <c r="C142" s="20"/>
      <c r="D142" s="21" t="s">
        <v>206</v>
      </c>
      <c r="E142" s="38">
        <v>14000</v>
      </c>
      <c r="F142" s="38"/>
      <c r="G142" s="22">
        <f t="shared" si="32"/>
        <v>14000</v>
      </c>
      <c r="H142" s="39">
        <f>E142+F142</f>
        <v>14000</v>
      </c>
      <c r="I142" s="39">
        <v>13958.77</v>
      </c>
      <c r="J142" s="23">
        <f t="shared" si="33"/>
        <v>99.7055</v>
      </c>
      <c r="K142" s="39">
        <v>0</v>
      </c>
      <c r="L142" s="23">
        <f t="shared" si="34"/>
        <v>13958.77</v>
      </c>
      <c r="M142" s="39">
        <f t="shared" si="35"/>
        <v>-0.2944999999999993</v>
      </c>
      <c r="N142" s="39">
        <f>H142-I142</f>
        <v>41.22999999999956</v>
      </c>
      <c r="O142" s="130">
        <f t="shared" si="36"/>
        <v>0</v>
      </c>
    </row>
    <row r="143" spans="1:15" ht="47.25" hidden="1">
      <c r="A143" s="125"/>
      <c r="B143" s="37" t="s">
        <v>291</v>
      </c>
      <c r="C143" s="20"/>
      <c r="D143" s="21" t="s">
        <v>292</v>
      </c>
      <c r="E143" s="38">
        <v>0</v>
      </c>
      <c r="F143" s="38"/>
      <c r="G143" s="22">
        <f t="shared" si="32"/>
        <v>0</v>
      </c>
      <c r="H143" s="39">
        <f>E143+F143</f>
        <v>0</v>
      </c>
      <c r="I143" s="39">
        <v>0</v>
      </c>
      <c r="J143" s="23" t="e">
        <f t="shared" si="33"/>
        <v>#DIV/0!</v>
      </c>
      <c r="K143" s="39">
        <v>0</v>
      </c>
      <c r="L143" s="23">
        <f t="shared" si="34"/>
        <v>0</v>
      </c>
      <c r="M143" s="39" t="e">
        <f t="shared" si="35"/>
        <v>#DIV/0!</v>
      </c>
      <c r="N143" s="39">
        <f>H143-I143</f>
        <v>0</v>
      </c>
      <c r="O143" s="130">
        <f t="shared" si="36"/>
        <v>0</v>
      </c>
    </row>
    <row r="144" spans="1:15" ht="15.75">
      <c r="A144" s="125"/>
      <c r="B144" s="44" t="s">
        <v>293</v>
      </c>
      <c r="C144" s="20" t="s">
        <v>294</v>
      </c>
      <c r="D144" s="21"/>
      <c r="E144" s="32">
        <f>SUM(E146:E154)</f>
        <v>272700</v>
      </c>
      <c r="F144" s="32">
        <f>SUM(F146:F154)</f>
        <v>0</v>
      </c>
      <c r="G144" s="22">
        <f t="shared" si="32"/>
        <v>272700</v>
      </c>
      <c r="H144" s="33">
        <f>SUM(H146:H154)</f>
        <v>272700</v>
      </c>
      <c r="I144" s="33">
        <f>SUM(I146:I154)</f>
        <v>149842.25</v>
      </c>
      <c r="J144" s="23">
        <f t="shared" si="33"/>
        <v>54.9476530986432</v>
      </c>
      <c r="K144" s="33">
        <f>SUM(K146:K154)</f>
        <v>158020.82</v>
      </c>
      <c r="L144" s="23">
        <f t="shared" si="34"/>
        <v>-8178.570000000007</v>
      </c>
      <c r="M144" s="39">
        <f t="shared" si="35"/>
        <v>-45.0523469013568</v>
      </c>
      <c r="N144" s="39">
        <f>H144-I144</f>
        <v>122857.75</v>
      </c>
      <c r="O144" s="130">
        <f t="shared" si="36"/>
        <v>0</v>
      </c>
    </row>
    <row r="145" spans="1:15" ht="15.75" hidden="1">
      <c r="A145" s="125"/>
      <c r="B145" s="44"/>
      <c r="C145" s="20"/>
      <c r="D145" s="21"/>
      <c r="E145" s="32">
        <f>-E144</f>
        <v>-272700</v>
      </c>
      <c r="F145" s="32">
        <f>-F144</f>
        <v>0</v>
      </c>
      <c r="G145" s="22">
        <f t="shared" si="32"/>
        <v>-272700</v>
      </c>
      <c r="H145" s="33">
        <f>-H144</f>
        <v>-272700</v>
      </c>
      <c r="I145" s="33">
        <f>-I144</f>
        <v>-149842.25</v>
      </c>
      <c r="J145" s="23">
        <f t="shared" si="33"/>
        <v>54.9476530986432</v>
      </c>
      <c r="K145" s="33">
        <f>-K144</f>
        <v>-158020.82</v>
      </c>
      <c r="L145" s="23">
        <f t="shared" si="34"/>
        <v>8178.570000000007</v>
      </c>
      <c r="M145" s="39">
        <f t="shared" si="35"/>
        <v>-45.0523469013568</v>
      </c>
      <c r="N145" s="39"/>
      <c r="O145" s="130">
        <f t="shared" si="36"/>
        <v>0</v>
      </c>
    </row>
    <row r="146" spans="1:15" ht="31.5">
      <c r="A146" s="125"/>
      <c r="B146" s="37" t="s">
        <v>267</v>
      </c>
      <c r="C146" s="20"/>
      <c r="D146" s="21" t="s">
        <v>205</v>
      </c>
      <c r="E146" s="38">
        <v>31300</v>
      </c>
      <c r="F146" s="38"/>
      <c r="G146" s="22">
        <f t="shared" si="32"/>
        <v>31300</v>
      </c>
      <c r="H146" s="39">
        <f aca="true" t="shared" si="37" ref="H146:H154">E146+F146</f>
        <v>31300</v>
      </c>
      <c r="I146" s="39">
        <v>31063.21</v>
      </c>
      <c r="J146" s="23">
        <f t="shared" si="33"/>
        <v>99.24348242811502</v>
      </c>
      <c r="K146" s="39">
        <v>24277.02</v>
      </c>
      <c r="L146" s="23">
        <f t="shared" si="34"/>
        <v>6786.189999999999</v>
      </c>
      <c r="M146" s="39">
        <f t="shared" si="35"/>
        <v>-0.7565175718849844</v>
      </c>
      <c r="N146" s="39">
        <f aca="true" t="shared" si="38" ref="N146:N154">H146-I146</f>
        <v>236.79000000000087</v>
      </c>
      <c r="O146" s="130">
        <f t="shared" si="36"/>
        <v>0</v>
      </c>
    </row>
    <row r="147" spans="1:15" ht="15.75">
      <c r="A147" s="125"/>
      <c r="B147" s="37" t="s">
        <v>209</v>
      </c>
      <c r="C147" s="20"/>
      <c r="D147" s="21" t="s">
        <v>206</v>
      </c>
      <c r="E147" s="38">
        <v>39000</v>
      </c>
      <c r="F147" s="38"/>
      <c r="G147" s="22">
        <f t="shared" si="32"/>
        <v>39000</v>
      </c>
      <c r="H147" s="39">
        <f t="shared" si="37"/>
        <v>39000</v>
      </c>
      <c r="I147" s="39">
        <v>38069.16</v>
      </c>
      <c r="J147" s="23">
        <f t="shared" si="33"/>
        <v>97.61323076923077</v>
      </c>
      <c r="K147" s="39">
        <v>44349.62</v>
      </c>
      <c r="L147" s="23">
        <f t="shared" si="34"/>
        <v>-6280.459999999999</v>
      </c>
      <c r="M147" s="39">
        <f t="shared" si="35"/>
        <v>-2.3867692307692323</v>
      </c>
      <c r="N147" s="39">
        <f t="shared" si="38"/>
        <v>930.8399999999965</v>
      </c>
      <c r="O147" s="130">
        <f t="shared" si="36"/>
        <v>0</v>
      </c>
    </row>
    <row r="148" spans="1:15" ht="15.75">
      <c r="A148" s="125"/>
      <c r="B148" s="37" t="s">
        <v>274</v>
      </c>
      <c r="C148" s="20"/>
      <c r="D148" s="21" t="s">
        <v>275</v>
      </c>
      <c r="E148" s="38">
        <v>23000</v>
      </c>
      <c r="F148" s="38"/>
      <c r="G148" s="22">
        <f t="shared" si="32"/>
        <v>23000</v>
      </c>
      <c r="H148" s="39">
        <f t="shared" si="37"/>
        <v>23000</v>
      </c>
      <c r="I148" s="39">
        <v>19624.18</v>
      </c>
      <c r="J148" s="23">
        <f t="shared" si="33"/>
        <v>85.32252173913044</v>
      </c>
      <c r="K148" s="39">
        <v>16304.08</v>
      </c>
      <c r="L148" s="23">
        <f t="shared" si="34"/>
        <v>3320.1000000000004</v>
      </c>
      <c r="M148" s="39">
        <f t="shared" si="35"/>
        <v>-14.677478260869563</v>
      </c>
      <c r="N148" s="39">
        <f t="shared" si="38"/>
        <v>3375.8199999999997</v>
      </c>
      <c r="O148" s="130">
        <f t="shared" si="36"/>
        <v>0</v>
      </c>
    </row>
    <row r="149" spans="1:15" ht="15.75">
      <c r="A149" s="125"/>
      <c r="B149" s="37" t="s">
        <v>251</v>
      </c>
      <c r="C149" s="20"/>
      <c r="D149" s="21" t="s">
        <v>252</v>
      </c>
      <c r="E149" s="38">
        <v>2500</v>
      </c>
      <c r="F149" s="38"/>
      <c r="G149" s="22">
        <f t="shared" si="32"/>
        <v>2500</v>
      </c>
      <c r="H149" s="39">
        <f t="shared" si="37"/>
        <v>2500</v>
      </c>
      <c r="I149" s="39">
        <v>1730</v>
      </c>
      <c r="J149" s="23">
        <f t="shared" si="33"/>
        <v>69.19999999999999</v>
      </c>
      <c r="K149" s="39">
        <v>955</v>
      </c>
      <c r="L149" s="23">
        <f t="shared" si="34"/>
        <v>775</v>
      </c>
      <c r="M149" s="39">
        <f t="shared" si="35"/>
        <v>-30.80000000000001</v>
      </c>
      <c r="N149" s="39">
        <f t="shared" si="38"/>
        <v>770</v>
      </c>
      <c r="O149" s="130">
        <f t="shared" si="36"/>
        <v>0</v>
      </c>
    </row>
    <row r="150" spans="1:15" ht="15.75">
      <c r="A150" s="125"/>
      <c r="B150" s="37" t="s">
        <v>224</v>
      </c>
      <c r="C150" s="20"/>
      <c r="D150" s="21" t="s">
        <v>225</v>
      </c>
      <c r="E150" s="38">
        <v>21700</v>
      </c>
      <c r="F150" s="38"/>
      <c r="G150" s="22">
        <f t="shared" si="32"/>
        <v>21700</v>
      </c>
      <c r="H150" s="39">
        <f t="shared" si="37"/>
        <v>21700</v>
      </c>
      <c r="I150" s="39">
        <v>21044.86</v>
      </c>
      <c r="J150" s="23">
        <f t="shared" si="33"/>
        <v>96.98092165898618</v>
      </c>
      <c r="K150" s="39">
        <v>19123.05</v>
      </c>
      <c r="L150" s="23">
        <f t="shared" si="34"/>
        <v>1921.8100000000013</v>
      </c>
      <c r="M150" s="39">
        <f t="shared" si="35"/>
        <v>-3.0190783410138238</v>
      </c>
      <c r="N150" s="39">
        <f t="shared" si="38"/>
        <v>655.1399999999994</v>
      </c>
      <c r="O150" s="130">
        <f t="shared" si="36"/>
        <v>0</v>
      </c>
    </row>
    <row r="151" spans="1:15" ht="47.25">
      <c r="A151" s="125"/>
      <c r="B151" s="37" t="s">
        <v>253</v>
      </c>
      <c r="C151" s="20"/>
      <c r="D151" s="21" t="s">
        <v>254</v>
      </c>
      <c r="E151" s="38">
        <v>1200</v>
      </c>
      <c r="F151" s="38"/>
      <c r="G151" s="22">
        <f t="shared" si="32"/>
        <v>1200</v>
      </c>
      <c r="H151" s="39">
        <f t="shared" si="37"/>
        <v>1200</v>
      </c>
      <c r="I151" s="39">
        <v>707.05</v>
      </c>
      <c r="J151" s="23">
        <f t="shared" si="33"/>
        <v>58.920833333333334</v>
      </c>
      <c r="K151" s="39">
        <v>0</v>
      </c>
      <c r="L151" s="23">
        <f t="shared" si="34"/>
        <v>707.05</v>
      </c>
      <c r="M151" s="39">
        <f t="shared" si="35"/>
        <v>-41.079166666666666</v>
      </c>
      <c r="N151" s="39">
        <f t="shared" si="38"/>
        <v>492.95000000000005</v>
      </c>
      <c r="O151" s="130">
        <f t="shared" si="36"/>
        <v>0</v>
      </c>
    </row>
    <row r="152" spans="1:15" ht="47.25">
      <c r="A152" s="125"/>
      <c r="B152" s="37" t="s">
        <v>255</v>
      </c>
      <c r="C152" s="20"/>
      <c r="D152" s="21" t="s">
        <v>256</v>
      </c>
      <c r="E152" s="38">
        <v>3000</v>
      </c>
      <c r="F152" s="38"/>
      <c r="G152" s="22">
        <f t="shared" si="32"/>
        <v>3000</v>
      </c>
      <c r="H152" s="39">
        <f t="shared" si="37"/>
        <v>3000</v>
      </c>
      <c r="I152" s="39">
        <v>2807.79</v>
      </c>
      <c r="J152" s="23">
        <f t="shared" si="33"/>
        <v>93.593</v>
      </c>
      <c r="K152" s="39">
        <v>2795.15</v>
      </c>
      <c r="L152" s="23">
        <f t="shared" si="34"/>
        <v>12.639999999999873</v>
      </c>
      <c r="M152" s="39">
        <f t="shared" si="35"/>
        <v>-6.4069999999999965</v>
      </c>
      <c r="N152" s="39">
        <f t="shared" si="38"/>
        <v>192.21000000000004</v>
      </c>
      <c r="O152" s="130">
        <f t="shared" si="36"/>
        <v>0</v>
      </c>
    </row>
    <row r="153" spans="1:15" ht="15.75">
      <c r="A153" s="125"/>
      <c r="B153" s="37" t="s">
        <v>210</v>
      </c>
      <c r="C153" s="20"/>
      <c r="D153" s="21" t="s">
        <v>211</v>
      </c>
      <c r="E153" s="38">
        <v>1000</v>
      </c>
      <c r="F153" s="38"/>
      <c r="G153" s="22">
        <f t="shared" si="32"/>
        <v>1000</v>
      </c>
      <c r="H153" s="39">
        <f t="shared" si="37"/>
        <v>1000</v>
      </c>
      <c r="I153" s="39">
        <v>648</v>
      </c>
      <c r="J153" s="23">
        <f t="shared" si="33"/>
        <v>64.8</v>
      </c>
      <c r="K153" s="39">
        <v>278</v>
      </c>
      <c r="L153" s="23">
        <f t="shared" si="34"/>
        <v>370</v>
      </c>
      <c r="M153" s="39">
        <f t="shared" si="35"/>
        <v>-35.2</v>
      </c>
      <c r="N153" s="39">
        <f t="shared" si="38"/>
        <v>352</v>
      </c>
      <c r="O153" s="130">
        <f t="shared" si="36"/>
        <v>0</v>
      </c>
    </row>
    <row r="154" spans="1:15" ht="31.5">
      <c r="A154" s="125"/>
      <c r="B154" s="37" t="s">
        <v>226</v>
      </c>
      <c r="C154" s="20"/>
      <c r="D154" s="21" t="s">
        <v>227</v>
      </c>
      <c r="E154" s="38">
        <v>150000</v>
      </c>
      <c r="F154" s="38"/>
      <c r="G154" s="22">
        <f t="shared" si="32"/>
        <v>150000</v>
      </c>
      <c r="H154" s="39">
        <f t="shared" si="37"/>
        <v>150000</v>
      </c>
      <c r="I154" s="39">
        <v>34148</v>
      </c>
      <c r="J154" s="23">
        <f t="shared" si="33"/>
        <v>22.765333333333334</v>
      </c>
      <c r="K154" s="39">
        <v>49938.9</v>
      </c>
      <c r="L154" s="23">
        <f t="shared" si="34"/>
        <v>-15790.900000000001</v>
      </c>
      <c r="M154" s="39">
        <f t="shared" si="35"/>
        <v>-77.23466666666667</v>
      </c>
      <c r="N154" s="39">
        <f t="shared" si="38"/>
        <v>115852</v>
      </c>
      <c r="O154" s="130">
        <f t="shared" si="36"/>
        <v>0</v>
      </c>
    </row>
    <row r="155" spans="1:15" ht="15.75" hidden="1">
      <c r="A155" s="125"/>
      <c r="B155" s="37"/>
      <c r="C155" s="20"/>
      <c r="D155" s="21"/>
      <c r="E155" s="38"/>
      <c r="F155" s="38"/>
      <c r="G155" s="22"/>
      <c r="H155" s="39"/>
      <c r="I155" s="39"/>
      <c r="J155" s="23"/>
      <c r="K155" s="39">
        <v>2500</v>
      </c>
      <c r="L155" s="23"/>
      <c r="M155" s="39"/>
      <c r="N155" s="39"/>
      <c r="O155" s="130"/>
    </row>
    <row r="156" spans="1:15" ht="15.75">
      <c r="A156" s="125"/>
      <c r="B156" s="44" t="s">
        <v>295</v>
      </c>
      <c r="C156" s="20" t="s">
        <v>296</v>
      </c>
      <c r="D156" s="21"/>
      <c r="E156" s="32">
        <f>SUM(E158:E177)</f>
        <v>246389</v>
      </c>
      <c r="F156" s="32">
        <f>SUM(F158:F177)</f>
        <v>0</v>
      </c>
      <c r="G156" s="22">
        <f aca="true" t="shared" si="39" ref="G156:G200">E156+F156</f>
        <v>246389</v>
      </c>
      <c r="H156" s="33">
        <f>SUM(H158:H177)</f>
        <v>246389</v>
      </c>
      <c r="I156" s="33">
        <f>SUM(I158:I177)</f>
        <v>224315.62</v>
      </c>
      <c r="J156" s="23">
        <f aca="true" t="shared" si="40" ref="J156:J200">I156/H156*100</f>
        <v>91.04124778297732</v>
      </c>
      <c r="K156" s="33">
        <f>SUM(K158:K177)</f>
        <v>122402.34000000001</v>
      </c>
      <c r="L156" s="23">
        <f aca="true" t="shared" si="41" ref="L156:L200">I156-K156</f>
        <v>101913.27999999998</v>
      </c>
      <c r="M156" s="39">
        <f aca="true" t="shared" si="42" ref="M156:M200">J156-100</f>
        <v>-8.958752217022678</v>
      </c>
      <c r="N156" s="39">
        <f>H156-I156</f>
        <v>22073.380000000005</v>
      </c>
      <c r="O156" s="130">
        <f aca="true" t="shared" si="43" ref="O156:O200">H156-G156</f>
        <v>0</v>
      </c>
    </row>
    <row r="157" spans="1:15" ht="15.75" hidden="1">
      <c r="A157" s="125"/>
      <c r="B157" s="44"/>
      <c r="C157" s="20"/>
      <c r="D157" s="21"/>
      <c r="E157" s="32">
        <f>-E156</f>
        <v>-246389</v>
      </c>
      <c r="F157" s="32">
        <f>-F156</f>
        <v>0</v>
      </c>
      <c r="G157" s="22">
        <f t="shared" si="39"/>
        <v>-246389</v>
      </c>
      <c r="H157" s="33">
        <f>-H156</f>
        <v>-246389</v>
      </c>
      <c r="I157" s="33">
        <f>-I156</f>
        <v>-224315.62</v>
      </c>
      <c r="J157" s="23">
        <f t="shared" si="40"/>
        <v>91.04124778297732</v>
      </c>
      <c r="K157" s="33">
        <f>-K156</f>
        <v>-122402.34000000001</v>
      </c>
      <c r="L157" s="23">
        <f t="shared" si="41"/>
        <v>-101913.27999999998</v>
      </c>
      <c r="M157" s="39">
        <f t="shared" si="42"/>
        <v>-8.958752217022678</v>
      </c>
      <c r="N157" s="39"/>
      <c r="O157" s="130">
        <f t="shared" si="43"/>
        <v>0</v>
      </c>
    </row>
    <row r="158" spans="1:15" ht="31.5">
      <c r="A158" s="125"/>
      <c r="B158" s="37" t="s">
        <v>297</v>
      </c>
      <c r="C158" s="20"/>
      <c r="D158" s="21" t="s">
        <v>271</v>
      </c>
      <c r="E158" s="38">
        <v>7500</v>
      </c>
      <c r="F158" s="38"/>
      <c r="G158" s="22">
        <f t="shared" si="39"/>
        <v>7500</v>
      </c>
      <c r="H158" s="39">
        <f aca="true" t="shared" si="44" ref="H158:H177">E158+F158</f>
        <v>7500</v>
      </c>
      <c r="I158" s="39">
        <v>7413.12</v>
      </c>
      <c r="J158" s="23">
        <f t="shared" si="40"/>
        <v>98.8416</v>
      </c>
      <c r="K158" s="39">
        <v>1809.59</v>
      </c>
      <c r="L158" s="23">
        <f t="shared" si="41"/>
        <v>5603.53</v>
      </c>
      <c r="M158" s="39">
        <f t="shared" si="42"/>
        <v>-1.1584000000000003</v>
      </c>
      <c r="N158" s="39">
        <f aca="true" t="shared" si="45" ref="N158:N178">H158-I158</f>
        <v>86.88000000000011</v>
      </c>
      <c r="O158" s="130">
        <f t="shared" si="43"/>
        <v>0</v>
      </c>
    </row>
    <row r="159" spans="1:15" ht="31.5">
      <c r="A159" s="125"/>
      <c r="B159" s="37" t="s">
        <v>241</v>
      </c>
      <c r="C159" s="20"/>
      <c r="D159" s="21" t="s">
        <v>242</v>
      </c>
      <c r="E159" s="38">
        <v>81500</v>
      </c>
      <c r="F159" s="38"/>
      <c r="G159" s="22">
        <f t="shared" si="39"/>
        <v>81500</v>
      </c>
      <c r="H159" s="39">
        <f t="shared" si="44"/>
        <v>81500</v>
      </c>
      <c r="I159" s="39">
        <v>79099.25</v>
      </c>
      <c r="J159" s="23">
        <f t="shared" si="40"/>
        <v>97.05429447852761</v>
      </c>
      <c r="K159" s="39">
        <v>44405.62</v>
      </c>
      <c r="L159" s="23">
        <f t="shared" si="41"/>
        <v>34693.63</v>
      </c>
      <c r="M159" s="39">
        <f t="shared" si="42"/>
        <v>-2.945705521472391</v>
      </c>
      <c r="N159" s="39">
        <f t="shared" si="45"/>
        <v>2400.75</v>
      </c>
      <c r="O159" s="130">
        <f t="shared" si="43"/>
        <v>0</v>
      </c>
    </row>
    <row r="160" spans="1:15" s="132" customFormat="1" ht="15.75">
      <c r="A160" s="125"/>
      <c r="B160" s="37" t="s">
        <v>243</v>
      </c>
      <c r="C160" s="20"/>
      <c r="D160" s="21" t="s">
        <v>244</v>
      </c>
      <c r="E160" s="38">
        <v>3660</v>
      </c>
      <c r="F160" s="38"/>
      <c r="G160" s="22">
        <f t="shared" si="39"/>
        <v>3660</v>
      </c>
      <c r="H160" s="39">
        <f t="shared" si="44"/>
        <v>3660</v>
      </c>
      <c r="I160" s="39">
        <v>3656.13</v>
      </c>
      <c r="J160" s="23">
        <f t="shared" si="40"/>
        <v>99.89426229508197</v>
      </c>
      <c r="K160" s="39">
        <v>0</v>
      </c>
      <c r="L160" s="23">
        <f t="shared" si="41"/>
        <v>3656.13</v>
      </c>
      <c r="M160" s="39">
        <f t="shared" si="42"/>
        <v>-0.10573770491802748</v>
      </c>
      <c r="N160" s="39">
        <f t="shared" si="45"/>
        <v>3.869999999999891</v>
      </c>
      <c r="O160" s="130">
        <f t="shared" si="43"/>
        <v>0</v>
      </c>
    </row>
    <row r="161" spans="1:15" ht="15.75">
      <c r="A161" s="125"/>
      <c r="B161" s="84" t="s">
        <v>245</v>
      </c>
      <c r="C161" s="73"/>
      <c r="D161" s="74" t="s">
        <v>246</v>
      </c>
      <c r="E161" s="85">
        <v>13900</v>
      </c>
      <c r="F161" s="85"/>
      <c r="G161" s="22">
        <f t="shared" si="39"/>
        <v>13900</v>
      </c>
      <c r="H161" s="86">
        <f t="shared" si="44"/>
        <v>13900</v>
      </c>
      <c r="I161" s="86">
        <v>11666.54</v>
      </c>
      <c r="J161" s="23">
        <f t="shared" si="40"/>
        <v>83.93194244604317</v>
      </c>
      <c r="K161" s="86">
        <v>7233.87</v>
      </c>
      <c r="L161" s="23">
        <f t="shared" si="41"/>
        <v>4432.670000000001</v>
      </c>
      <c r="M161" s="39">
        <f t="shared" si="42"/>
        <v>-16.068057553956834</v>
      </c>
      <c r="N161" s="39">
        <f t="shared" si="45"/>
        <v>2233.459999999999</v>
      </c>
      <c r="O161" s="130">
        <f t="shared" si="43"/>
        <v>0</v>
      </c>
    </row>
    <row r="162" spans="1:15" ht="15.75">
      <c r="A162" s="125"/>
      <c r="B162" s="37" t="s">
        <v>247</v>
      </c>
      <c r="C162" s="20"/>
      <c r="D162" s="21" t="s">
        <v>248</v>
      </c>
      <c r="E162" s="38">
        <v>2350</v>
      </c>
      <c r="F162" s="38"/>
      <c r="G162" s="22">
        <f t="shared" si="39"/>
        <v>2350</v>
      </c>
      <c r="H162" s="39">
        <f t="shared" si="44"/>
        <v>2350</v>
      </c>
      <c r="I162" s="39">
        <v>1876.04</v>
      </c>
      <c r="J162" s="23">
        <f t="shared" si="40"/>
        <v>79.83148936170213</v>
      </c>
      <c r="K162" s="39">
        <v>1036.43</v>
      </c>
      <c r="L162" s="23">
        <f t="shared" si="41"/>
        <v>839.6099999999999</v>
      </c>
      <c r="M162" s="39">
        <f t="shared" si="42"/>
        <v>-20.168510638297874</v>
      </c>
      <c r="N162" s="39">
        <f t="shared" si="45"/>
        <v>473.96000000000004</v>
      </c>
      <c r="O162" s="130">
        <f t="shared" si="43"/>
        <v>0</v>
      </c>
    </row>
    <row r="163" spans="1:15" ht="15.75">
      <c r="A163" s="125"/>
      <c r="B163" s="37" t="s">
        <v>272</v>
      </c>
      <c r="C163" s="20"/>
      <c r="D163" s="21" t="s">
        <v>273</v>
      </c>
      <c r="E163" s="38">
        <v>2100</v>
      </c>
      <c r="F163" s="38"/>
      <c r="G163" s="22">
        <f t="shared" si="39"/>
        <v>2100</v>
      </c>
      <c r="H163" s="39">
        <f t="shared" si="44"/>
        <v>2100</v>
      </c>
      <c r="I163" s="39">
        <v>1740</v>
      </c>
      <c r="J163" s="23">
        <f t="shared" si="40"/>
        <v>82.85714285714286</v>
      </c>
      <c r="K163" s="39">
        <v>1072.68</v>
      </c>
      <c r="L163" s="23">
        <f t="shared" si="41"/>
        <v>667.3199999999999</v>
      </c>
      <c r="M163" s="39">
        <f t="shared" si="42"/>
        <v>-17.14285714285714</v>
      </c>
      <c r="N163" s="39">
        <f t="shared" si="45"/>
        <v>360</v>
      </c>
      <c r="O163" s="130">
        <f t="shared" si="43"/>
        <v>0</v>
      </c>
    </row>
    <row r="164" spans="1:15" ht="15.75">
      <c r="A164" s="125"/>
      <c r="B164" s="37" t="s">
        <v>209</v>
      </c>
      <c r="C164" s="20"/>
      <c r="D164" s="21" t="s">
        <v>206</v>
      </c>
      <c r="E164" s="38">
        <v>19100</v>
      </c>
      <c r="F164" s="38">
        <v>0</v>
      </c>
      <c r="G164" s="22">
        <f t="shared" si="39"/>
        <v>19100</v>
      </c>
      <c r="H164" s="39">
        <f t="shared" si="44"/>
        <v>19100</v>
      </c>
      <c r="I164" s="39">
        <v>19081.17</v>
      </c>
      <c r="J164" s="23">
        <f t="shared" si="40"/>
        <v>99.90141361256543</v>
      </c>
      <c r="K164" s="39">
        <v>3775.85</v>
      </c>
      <c r="L164" s="23">
        <f t="shared" si="41"/>
        <v>15305.319999999998</v>
      </c>
      <c r="M164" s="39">
        <f t="shared" si="42"/>
        <v>-0.09858638743456538</v>
      </c>
      <c r="N164" s="39">
        <f t="shared" si="45"/>
        <v>18.830000000001746</v>
      </c>
      <c r="O164" s="130">
        <f t="shared" si="43"/>
        <v>0</v>
      </c>
    </row>
    <row r="165" spans="1:15" ht="15.75">
      <c r="A165" s="125"/>
      <c r="B165" s="37" t="s">
        <v>274</v>
      </c>
      <c r="C165" s="20"/>
      <c r="D165" s="21" t="s">
        <v>275</v>
      </c>
      <c r="E165" s="38">
        <v>5300</v>
      </c>
      <c r="F165" s="38">
        <v>0</v>
      </c>
      <c r="G165" s="22">
        <f t="shared" si="39"/>
        <v>5300</v>
      </c>
      <c r="H165" s="39">
        <f t="shared" si="44"/>
        <v>5300</v>
      </c>
      <c r="I165" s="39">
        <v>1166.29</v>
      </c>
      <c r="J165" s="23">
        <f t="shared" si="40"/>
        <v>22.005471698113208</v>
      </c>
      <c r="K165" s="39">
        <v>0</v>
      </c>
      <c r="L165" s="23">
        <f t="shared" si="41"/>
        <v>1166.29</v>
      </c>
      <c r="M165" s="39">
        <f t="shared" si="42"/>
        <v>-77.99452830188679</v>
      </c>
      <c r="N165" s="39">
        <f t="shared" si="45"/>
        <v>4133.71</v>
      </c>
      <c r="O165" s="130">
        <f t="shared" si="43"/>
        <v>0</v>
      </c>
    </row>
    <row r="166" spans="1:15" ht="15.75">
      <c r="A166" s="125"/>
      <c r="B166" s="37" t="s">
        <v>251</v>
      </c>
      <c r="C166" s="20"/>
      <c r="D166" s="21" t="s">
        <v>252</v>
      </c>
      <c r="E166" s="38">
        <v>760</v>
      </c>
      <c r="F166" s="38"/>
      <c r="G166" s="22">
        <f t="shared" si="39"/>
        <v>760</v>
      </c>
      <c r="H166" s="39">
        <f t="shared" si="44"/>
        <v>760</v>
      </c>
      <c r="I166" s="39">
        <v>360</v>
      </c>
      <c r="J166" s="23">
        <f t="shared" si="40"/>
        <v>47.368421052631575</v>
      </c>
      <c r="K166" s="39">
        <v>0</v>
      </c>
      <c r="L166" s="23">
        <f t="shared" si="41"/>
        <v>360</v>
      </c>
      <c r="M166" s="39">
        <f t="shared" si="42"/>
        <v>-52.631578947368425</v>
      </c>
      <c r="N166" s="39">
        <f t="shared" si="45"/>
        <v>400</v>
      </c>
      <c r="O166" s="130">
        <f t="shared" si="43"/>
        <v>0</v>
      </c>
    </row>
    <row r="167" spans="1:15" ht="15.75">
      <c r="A167" s="125"/>
      <c r="B167" s="37" t="s">
        <v>224</v>
      </c>
      <c r="C167" s="20"/>
      <c r="D167" s="21" t="s">
        <v>225</v>
      </c>
      <c r="E167" s="38">
        <v>19500</v>
      </c>
      <c r="F167" s="38">
        <v>0</v>
      </c>
      <c r="G167" s="22">
        <f t="shared" si="39"/>
        <v>19500</v>
      </c>
      <c r="H167" s="39">
        <f t="shared" si="44"/>
        <v>19500</v>
      </c>
      <c r="I167" s="39">
        <v>11929.2</v>
      </c>
      <c r="J167" s="23">
        <f t="shared" si="40"/>
        <v>61.17538461538462</v>
      </c>
      <c r="K167" s="39">
        <v>933.32</v>
      </c>
      <c r="L167" s="23">
        <f t="shared" si="41"/>
        <v>10995.880000000001</v>
      </c>
      <c r="M167" s="39">
        <f t="shared" si="42"/>
        <v>-38.82461538461538</v>
      </c>
      <c r="N167" s="39">
        <f t="shared" si="45"/>
        <v>7570.799999999999</v>
      </c>
      <c r="O167" s="130">
        <f t="shared" si="43"/>
        <v>0</v>
      </c>
    </row>
    <row r="168" spans="1:15" ht="15.75">
      <c r="A168" s="125"/>
      <c r="B168" s="37" t="s">
        <v>276</v>
      </c>
      <c r="C168" s="20"/>
      <c r="D168" s="21" t="s">
        <v>277</v>
      </c>
      <c r="E168" s="38">
        <v>600</v>
      </c>
      <c r="F168" s="38"/>
      <c r="G168" s="22">
        <f t="shared" si="39"/>
        <v>600</v>
      </c>
      <c r="H168" s="39">
        <f t="shared" si="44"/>
        <v>600</v>
      </c>
      <c r="I168" s="39">
        <v>405.9</v>
      </c>
      <c r="J168" s="23">
        <f t="shared" si="40"/>
        <v>67.65</v>
      </c>
      <c r="K168" s="39">
        <v>0</v>
      </c>
      <c r="L168" s="23">
        <f t="shared" si="41"/>
        <v>405.9</v>
      </c>
      <c r="M168" s="39">
        <f t="shared" si="42"/>
        <v>-32.349999999999994</v>
      </c>
      <c r="N168" s="39">
        <f t="shared" si="45"/>
        <v>194.10000000000002</v>
      </c>
      <c r="O168" s="130">
        <f t="shared" si="43"/>
        <v>0</v>
      </c>
    </row>
    <row r="169" spans="1:15" ht="47.25">
      <c r="A169" s="125"/>
      <c r="B169" s="37" t="s">
        <v>253</v>
      </c>
      <c r="C169" s="20"/>
      <c r="D169" s="21" t="s">
        <v>254</v>
      </c>
      <c r="E169" s="38">
        <v>1200</v>
      </c>
      <c r="F169" s="38"/>
      <c r="G169" s="22">
        <f t="shared" si="39"/>
        <v>1200</v>
      </c>
      <c r="H169" s="39">
        <f t="shared" si="44"/>
        <v>1200</v>
      </c>
      <c r="I169" s="39">
        <v>672.68</v>
      </c>
      <c r="J169" s="23">
        <f t="shared" si="40"/>
        <v>56.056666666666665</v>
      </c>
      <c r="K169" s="39">
        <v>0</v>
      </c>
      <c r="L169" s="23">
        <f t="shared" si="41"/>
        <v>672.68</v>
      </c>
      <c r="M169" s="39">
        <f t="shared" si="42"/>
        <v>-43.943333333333335</v>
      </c>
      <c r="N169" s="39">
        <f t="shared" si="45"/>
        <v>527.32</v>
      </c>
      <c r="O169" s="130">
        <f t="shared" si="43"/>
        <v>0</v>
      </c>
    </row>
    <row r="170" spans="1:15" ht="47.25">
      <c r="A170" s="125"/>
      <c r="B170" s="37" t="s">
        <v>255</v>
      </c>
      <c r="C170" s="20"/>
      <c r="D170" s="21" t="s">
        <v>256</v>
      </c>
      <c r="E170" s="38">
        <v>1500</v>
      </c>
      <c r="F170" s="38"/>
      <c r="G170" s="22">
        <f t="shared" si="39"/>
        <v>1500</v>
      </c>
      <c r="H170" s="39">
        <f t="shared" si="44"/>
        <v>1500</v>
      </c>
      <c r="I170" s="39">
        <v>1498.62</v>
      </c>
      <c r="J170" s="23">
        <f t="shared" si="40"/>
        <v>99.908</v>
      </c>
      <c r="K170" s="39">
        <v>804.8</v>
      </c>
      <c r="L170" s="23">
        <f t="shared" si="41"/>
        <v>693.8199999999999</v>
      </c>
      <c r="M170" s="39">
        <f t="shared" si="42"/>
        <v>-0.09199999999999875</v>
      </c>
      <c r="N170" s="39">
        <f t="shared" si="45"/>
        <v>1.3800000000001091</v>
      </c>
      <c r="O170" s="130">
        <f t="shared" si="43"/>
        <v>0</v>
      </c>
    </row>
    <row r="171" spans="1:15" ht="15.75">
      <c r="A171" s="125"/>
      <c r="B171" s="37" t="s">
        <v>268</v>
      </c>
      <c r="C171" s="20"/>
      <c r="D171" s="21" t="s">
        <v>258</v>
      </c>
      <c r="E171" s="38">
        <v>1500</v>
      </c>
      <c r="F171" s="38"/>
      <c r="G171" s="22">
        <f t="shared" si="39"/>
        <v>1500</v>
      </c>
      <c r="H171" s="39">
        <f t="shared" si="44"/>
        <v>1500</v>
      </c>
      <c r="I171" s="39">
        <v>767.26</v>
      </c>
      <c r="J171" s="23">
        <f t="shared" si="40"/>
        <v>51.150666666666666</v>
      </c>
      <c r="K171" s="39">
        <v>0</v>
      </c>
      <c r="L171" s="23">
        <f t="shared" si="41"/>
        <v>767.26</v>
      </c>
      <c r="M171" s="39">
        <f t="shared" si="42"/>
        <v>-48.849333333333334</v>
      </c>
      <c r="N171" s="39">
        <f t="shared" si="45"/>
        <v>732.74</v>
      </c>
      <c r="O171" s="130">
        <f t="shared" si="43"/>
        <v>0</v>
      </c>
    </row>
    <row r="172" spans="1:15" ht="15.75">
      <c r="A172" s="125"/>
      <c r="B172" s="37" t="s">
        <v>210</v>
      </c>
      <c r="C172" s="20"/>
      <c r="D172" s="21" t="s">
        <v>211</v>
      </c>
      <c r="E172" s="38">
        <v>3000</v>
      </c>
      <c r="F172" s="38"/>
      <c r="G172" s="22">
        <f t="shared" si="39"/>
        <v>3000</v>
      </c>
      <c r="H172" s="39">
        <f t="shared" si="44"/>
        <v>3000</v>
      </c>
      <c r="I172" s="39">
        <v>2282</v>
      </c>
      <c r="J172" s="23">
        <f t="shared" si="40"/>
        <v>76.06666666666668</v>
      </c>
      <c r="K172" s="39">
        <v>1847</v>
      </c>
      <c r="L172" s="23">
        <f t="shared" si="41"/>
        <v>435</v>
      </c>
      <c r="M172" s="39">
        <f t="shared" si="42"/>
        <v>-23.933333333333323</v>
      </c>
      <c r="N172" s="39">
        <f t="shared" si="45"/>
        <v>718</v>
      </c>
      <c r="O172" s="130">
        <f t="shared" si="43"/>
        <v>0</v>
      </c>
    </row>
    <row r="173" spans="1:15" ht="31.5">
      <c r="A173" s="125"/>
      <c r="B173" s="37" t="s">
        <v>259</v>
      </c>
      <c r="C173" s="20"/>
      <c r="D173" s="21" t="s">
        <v>260</v>
      </c>
      <c r="E173" s="38">
        <v>3019</v>
      </c>
      <c r="F173" s="38"/>
      <c r="G173" s="22">
        <f t="shared" si="39"/>
        <v>3019</v>
      </c>
      <c r="H173" s="39">
        <f t="shared" si="44"/>
        <v>3019</v>
      </c>
      <c r="I173" s="39">
        <v>3019</v>
      </c>
      <c r="J173" s="23">
        <f t="shared" si="40"/>
        <v>100</v>
      </c>
      <c r="K173" s="39">
        <v>1560</v>
      </c>
      <c r="L173" s="23">
        <f t="shared" si="41"/>
        <v>1459</v>
      </c>
      <c r="M173" s="39">
        <f t="shared" si="42"/>
        <v>0</v>
      </c>
      <c r="N173" s="39">
        <f t="shared" si="45"/>
        <v>0</v>
      </c>
      <c r="O173" s="130">
        <f t="shared" si="43"/>
        <v>0</v>
      </c>
    </row>
    <row r="174" spans="1:15" ht="31.5">
      <c r="A174" s="125"/>
      <c r="B174" s="37" t="s">
        <v>261</v>
      </c>
      <c r="C174" s="20"/>
      <c r="D174" s="21" t="s">
        <v>262</v>
      </c>
      <c r="E174" s="38">
        <v>3400</v>
      </c>
      <c r="F174" s="38"/>
      <c r="G174" s="22">
        <f t="shared" si="39"/>
        <v>3400</v>
      </c>
      <c r="H174" s="39">
        <f t="shared" si="44"/>
        <v>3400</v>
      </c>
      <c r="I174" s="39">
        <v>2880</v>
      </c>
      <c r="J174" s="23">
        <f t="shared" si="40"/>
        <v>84.70588235294117</v>
      </c>
      <c r="K174" s="39">
        <v>0</v>
      </c>
      <c r="L174" s="23">
        <f t="shared" si="41"/>
        <v>2880</v>
      </c>
      <c r="M174" s="39">
        <f t="shared" si="42"/>
        <v>-15.294117647058826</v>
      </c>
      <c r="N174" s="39">
        <f t="shared" si="45"/>
        <v>520</v>
      </c>
      <c r="O174" s="130">
        <f t="shared" si="43"/>
        <v>0</v>
      </c>
    </row>
    <row r="175" spans="1:15" ht="47.25">
      <c r="A175" s="125"/>
      <c r="B175" s="37" t="s">
        <v>212</v>
      </c>
      <c r="C175" s="20"/>
      <c r="D175" s="21" t="s">
        <v>213</v>
      </c>
      <c r="E175" s="38">
        <v>4000</v>
      </c>
      <c r="F175" s="38"/>
      <c r="G175" s="22">
        <f t="shared" si="39"/>
        <v>4000</v>
      </c>
      <c r="H175" s="39">
        <f t="shared" si="44"/>
        <v>4000</v>
      </c>
      <c r="I175" s="39">
        <v>2394.07</v>
      </c>
      <c r="J175" s="23">
        <f t="shared" si="40"/>
        <v>59.85175</v>
      </c>
      <c r="K175" s="39">
        <v>998.65</v>
      </c>
      <c r="L175" s="23">
        <f t="shared" si="41"/>
        <v>1395.42</v>
      </c>
      <c r="M175" s="39">
        <f t="shared" si="42"/>
        <v>-40.14825</v>
      </c>
      <c r="N175" s="39">
        <f t="shared" si="45"/>
        <v>1605.9299999999998</v>
      </c>
      <c r="O175" s="130">
        <f t="shared" si="43"/>
        <v>0</v>
      </c>
    </row>
    <row r="176" spans="1:15" ht="31.5">
      <c r="A176" s="125"/>
      <c r="B176" s="37" t="s">
        <v>214</v>
      </c>
      <c r="C176" s="128"/>
      <c r="D176" s="129" t="s">
        <v>215</v>
      </c>
      <c r="E176" s="38">
        <v>5000</v>
      </c>
      <c r="F176" s="38"/>
      <c r="G176" s="22">
        <f t="shared" si="39"/>
        <v>5000</v>
      </c>
      <c r="H176" s="39">
        <f t="shared" si="44"/>
        <v>5000</v>
      </c>
      <c r="I176" s="39">
        <v>4936.98</v>
      </c>
      <c r="J176" s="23">
        <f t="shared" si="40"/>
        <v>98.7396</v>
      </c>
      <c r="K176" s="39">
        <v>1963.62</v>
      </c>
      <c r="L176" s="23">
        <f t="shared" si="41"/>
        <v>2973.3599999999997</v>
      </c>
      <c r="M176" s="39">
        <f t="shared" si="42"/>
        <v>-1.2604000000000042</v>
      </c>
      <c r="N176" s="39">
        <f t="shared" si="45"/>
        <v>63.02000000000044</v>
      </c>
      <c r="O176" s="130">
        <f t="shared" si="43"/>
        <v>0</v>
      </c>
    </row>
    <row r="177" spans="1:15" ht="31.5">
      <c r="A177" s="125"/>
      <c r="B177" s="37" t="s">
        <v>278</v>
      </c>
      <c r="C177" s="20"/>
      <c r="D177" s="129">
        <v>6060</v>
      </c>
      <c r="E177" s="38">
        <v>67500</v>
      </c>
      <c r="F177" s="38"/>
      <c r="G177" s="22">
        <f t="shared" si="39"/>
        <v>67500</v>
      </c>
      <c r="H177" s="39">
        <f t="shared" si="44"/>
        <v>67500</v>
      </c>
      <c r="I177" s="39">
        <v>67471.37</v>
      </c>
      <c r="J177" s="23">
        <f t="shared" si="40"/>
        <v>99.95758518518518</v>
      </c>
      <c r="K177" s="39">
        <v>54960.91</v>
      </c>
      <c r="L177" s="23">
        <f t="shared" si="41"/>
        <v>12510.459999999992</v>
      </c>
      <c r="M177" s="39">
        <f t="shared" si="42"/>
        <v>-0.042414814814819124</v>
      </c>
      <c r="N177" s="39">
        <f t="shared" si="45"/>
        <v>28.630000000004657</v>
      </c>
      <c r="O177" s="130">
        <f t="shared" si="43"/>
        <v>0</v>
      </c>
    </row>
    <row r="178" spans="1:15" ht="15.75">
      <c r="A178" s="125"/>
      <c r="B178" s="44" t="s">
        <v>19</v>
      </c>
      <c r="C178" s="128">
        <v>75495</v>
      </c>
      <c r="D178" s="129"/>
      <c r="E178" s="32">
        <f>SUM(E180:E181)</f>
        <v>3120</v>
      </c>
      <c r="F178" s="32"/>
      <c r="G178" s="22">
        <f t="shared" si="39"/>
        <v>3120</v>
      </c>
      <c r="H178" s="33">
        <f>SUM(H180:H181)</f>
        <v>3120</v>
      </c>
      <c r="I178" s="33">
        <f>SUM(I180:I181)</f>
        <v>3120</v>
      </c>
      <c r="J178" s="23">
        <f t="shared" si="40"/>
        <v>100</v>
      </c>
      <c r="K178" s="33">
        <f>SUM(K180:K181)</f>
        <v>0</v>
      </c>
      <c r="L178" s="23">
        <f t="shared" si="41"/>
        <v>3120</v>
      </c>
      <c r="M178" s="39">
        <f t="shared" si="42"/>
        <v>0</v>
      </c>
      <c r="N178" s="39">
        <f t="shared" si="45"/>
        <v>0</v>
      </c>
      <c r="O178" s="130">
        <f t="shared" si="43"/>
        <v>0</v>
      </c>
    </row>
    <row r="179" spans="1:15" ht="15.75" hidden="1">
      <c r="A179" s="125"/>
      <c r="B179" s="44"/>
      <c r="C179" s="128"/>
      <c r="D179" s="129"/>
      <c r="E179" s="32">
        <f>-E178</f>
        <v>-3120</v>
      </c>
      <c r="F179" s="32">
        <f>-F178</f>
        <v>0</v>
      </c>
      <c r="G179" s="22">
        <f t="shared" si="39"/>
        <v>-3120</v>
      </c>
      <c r="H179" s="33">
        <f>-H178</f>
        <v>-3120</v>
      </c>
      <c r="I179" s="33">
        <f>-I178</f>
        <v>-3120</v>
      </c>
      <c r="J179" s="23">
        <f t="shared" si="40"/>
        <v>100</v>
      </c>
      <c r="K179" s="33">
        <f>-K178</f>
        <v>0</v>
      </c>
      <c r="L179" s="23">
        <f t="shared" si="41"/>
        <v>-3120</v>
      </c>
      <c r="M179" s="39">
        <f t="shared" si="42"/>
        <v>0</v>
      </c>
      <c r="N179" s="39"/>
      <c r="O179" s="130">
        <f t="shared" si="43"/>
        <v>0</v>
      </c>
    </row>
    <row r="180" spans="1:15" ht="15.75">
      <c r="A180" s="125"/>
      <c r="B180" s="37" t="s">
        <v>209</v>
      </c>
      <c r="C180" s="20"/>
      <c r="D180" s="21" t="s">
        <v>206</v>
      </c>
      <c r="E180" s="38">
        <v>0</v>
      </c>
      <c r="F180" s="38"/>
      <c r="G180" s="22">
        <f t="shared" si="39"/>
        <v>0</v>
      </c>
      <c r="H180" s="39">
        <f>E180+F180</f>
        <v>0</v>
      </c>
      <c r="I180" s="39">
        <v>0</v>
      </c>
      <c r="J180" s="23" t="s">
        <v>416</v>
      </c>
      <c r="K180" s="39">
        <v>0</v>
      </c>
      <c r="L180" s="23">
        <f t="shared" si="41"/>
        <v>0</v>
      </c>
      <c r="M180" s="39" t="e">
        <f t="shared" si="42"/>
        <v>#VALUE!</v>
      </c>
      <c r="N180" s="39">
        <f>H180-I180</f>
        <v>0</v>
      </c>
      <c r="O180" s="130">
        <f t="shared" si="43"/>
        <v>0</v>
      </c>
    </row>
    <row r="181" spans="1:15" ht="15.75">
      <c r="A181" s="125"/>
      <c r="B181" s="37" t="s">
        <v>224</v>
      </c>
      <c r="C181" s="20"/>
      <c r="D181" s="21" t="s">
        <v>225</v>
      </c>
      <c r="E181" s="38">
        <v>3120</v>
      </c>
      <c r="F181" s="38"/>
      <c r="G181" s="22">
        <f t="shared" si="39"/>
        <v>3120</v>
      </c>
      <c r="H181" s="39">
        <f>E181+F181</f>
        <v>3120</v>
      </c>
      <c r="I181" s="39">
        <v>3120</v>
      </c>
      <c r="J181" s="23">
        <f t="shared" si="40"/>
        <v>100</v>
      </c>
      <c r="K181" s="39">
        <v>0</v>
      </c>
      <c r="L181" s="23">
        <f t="shared" si="41"/>
        <v>3120</v>
      </c>
      <c r="M181" s="39">
        <f t="shared" si="42"/>
        <v>0</v>
      </c>
      <c r="N181" s="39">
        <f>H181-I181</f>
        <v>0</v>
      </c>
      <c r="O181" s="130">
        <f t="shared" si="43"/>
        <v>0</v>
      </c>
    </row>
    <row r="182" spans="1:15" ht="126">
      <c r="A182" s="103" t="s">
        <v>76</v>
      </c>
      <c r="B182" s="137" t="s">
        <v>77</v>
      </c>
      <c r="C182" s="20"/>
      <c r="D182" s="21"/>
      <c r="E182" s="22">
        <f>E184</f>
        <v>59000</v>
      </c>
      <c r="F182" s="22">
        <f>SUM(F184:F189)/2</f>
        <v>0</v>
      </c>
      <c r="G182" s="22">
        <f t="shared" si="39"/>
        <v>59000</v>
      </c>
      <c r="H182" s="23">
        <f>E182+F182</f>
        <v>59000</v>
      </c>
      <c r="I182" s="23">
        <f>I184</f>
        <v>54016.12</v>
      </c>
      <c r="J182" s="23">
        <f t="shared" si="40"/>
        <v>91.55274576271188</v>
      </c>
      <c r="K182" s="23">
        <f>K184</f>
        <v>43937.15</v>
      </c>
      <c r="L182" s="23">
        <f t="shared" si="41"/>
        <v>10078.970000000001</v>
      </c>
      <c r="M182" s="39">
        <f t="shared" si="42"/>
        <v>-8.44725423728812</v>
      </c>
      <c r="N182" s="39">
        <f>H182-I182</f>
        <v>4983.879999999997</v>
      </c>
      <c r="O182" s="130">
        <f t="shared" si="43"/>
        <v>0</v>
      </c>
    </row>
    <row r="183" spans="1:15" ht="15.75" hidden="1">
      <c r="A183" s="124"/>
      <c r="B183" s="137"/>
      <c r="C183" s="20"/>
      <c r="D183" s="21"/>
      <c r="E183" s="22">
        <f>-E182</f>
        <v>-59000</v>
      </c>
      <c r="F183" s="22">
        <f>-F182</f>
        <v>0</v>
      </c>
      <c r="G183" s="22">
        <f t="shared" si="39"/>
        <v>-59000</v>
      </c>
      <c r="H183" s="23">
        <f>-H182</f>
        <v>-59000</v>
      </c>
      <c r="I183" s="23">
        <f>-I182</f>
        <v>-54016.12</v>
      </c>
      <c r="J183" s="23">
        <f t="shared" si="40"/>
        <v>91.55274576271188</v>
      </c>
      <c r="K183" s="23">
        <f>-K182</f>
        <v>-43937.15</v>
      </c>
      <c r="L183" s="23">
        <f t="shared" si="41"/>
        <v>-10078.970000000001</v>
      </c>
      <c r="M183" s="39">
        <f t="shared" si="42"/>
        <v>-8.44725423728812</v>
      </c>
      <c r="N183" s="39"/>
      <c r="O183" s="130">
        <f t="shared" si="43"/>
        <v>0</v>
      </c>
    </row>
    <row r="184" spans="1:15" ht="47.25">
      <c r="A184" s="125"/>
      <c r="B184" s="44" t="s">
        <v>298</v>
      </c>
      <c r="C184" s="20" t="s">
        <v>299</v>
      </c>
      <c r="D184" s="21"/>
      <c r="E184" s="32">
        <f>SUM(E186:E189)</f>
        <v>59000</v>
      </c>
      <c r="F184" s="32">
        <f>SUM(F189)</f>
        <v>0</v>
      </c>
      <c r="G184" s="22">
        <f t="shared" si="39"/>
        <v>59000</v>
      </c>
      <c r="H184" s="33">
        <f>SUM(H186:H189)</f>
        <v>59000</v>
      </c>
      <c r="I184" s="33">
        <f>SUM(I186:I189)</f>
        <v>54016.12</v>
      </c>
      <c r="J184" s="23">
        <f t="shared" si="40"/>
        <v>91.55274576271188</v>
      </c>
      <c r="K184" s="33">
        <f>SUM(K186:K189)</f>
        <v>43937.15</v>
      </c>
      <c r="L184" s="23">
        <f t="shared" si="41"/>
        <v>10078.970000000001</v>
      </c>
      <c r="M184" s="39">
        <f t="shared" si="42"/>
        <v>-8.44725423728812</v>
      </c>
      <c r="N184" s="39">
        <f>H184-I184</f>
        <v>4983.879999999997</v>
      </c>
      <c r="O184" s="130">
        <f t="shared" si="43"/>
        <v>0</v>
      </c>
    </row>
    <row r="185" spans="1:15" ht="15.75" hidden="1">
      <c r="A185" s="125"/>
      <c r="B185" s="44"/>
      <c r="C185" s="20"/>
      <c r="D185" s="21"/>
      <c r="E185" s="32">
        <f>-E184</f>
        <v>-59000</v>
      </c>
      <c r="F185" s="32">
        <f>-F184</f>
        <v>0</v>
      </c>
      <c r="G185" s="22">
        <f t="shared" si="39"/>
        <v>-59000</v>
      </c>
      <c r="H185" s="33">
        <f>-H184</f>
        <v>-59000</v>
      </c>
      <c r="I185" s="33">
        <f>-I184</f>
        <v>-54016.12</v>
      </c>
      <c r="J185" s="23">
        <f t="shared" si="40"/>
        <v>91.55274576271188</v>
      </c>
      <c r="K185" s="33">
        <f>-K184</f>
        <v>-43937.15</v>
      </c>
      <c r="L185" s="23">
        <f t="shared" si="41"/>
        <v>-10078.970000000001</v>
      </c>
      <c r="M185" s="39">
        <f t="shared" si="42"/>
        <v>-8.44725423728812</v>
      </c>
      <c r="N185" s="39"/>
      <c r="O185" s="130">
        <f t="shared" si="43"/>
        <v>0</v>
      </c>
    </row>
    <row r="186" spans="1:15" ht="15.75">
      <c r="A186" s="125"/>
      <c r="B186" s="37" t="s">
        <v>245</v>
      </c>
      <c r="C186" s="20"/>
      <c r="D186" s="21" t="s">
        <v>246</v>
      </c>
      <c r="E186" s="38">
        <v>1500</v>
      </c>
      <c r="F186" s="38"/>
      <c r="G186" s="22">
        <f t="shared" si="39"/>
        <v>1500</v>
      </c>
      <c r="H186" s="39">
        <f>E186+F186</f>
        <v>1500</v>
      </c>
      <c r="I186" s="39">
        <v>919.71</v>
      </c>
      <c r="J186" s="23">
        <f t="shared" si="40"/>
        <v>61.314</v>
      </c>
      <c r="K186" s="39">
        <v>1061.58</v>
      </c>
      <c r="L186" s="23">
        <f t="shared" si="41"/>
        <v>-141.8699999999999</v>
      </c>
      <c r="M186" s="39">
        <f t="shared" si="42"/>
        <v>-38.686</v>
      </c>
      <c r="N186" s="39">
        <f>H186-I186</f>
        <v>580.29</v>
      </c>
      <c r="O186" s="130">
        <f t="shared" si="43"/>
        <v>0</v>
      </c>
    </row>
    <row r="187" spans="1:15" ht="15.75">
      <c r="A187" s="125"/>
      <c r="B187" s="37" t="s">
        <v>210</v>
      </c>
      <c r="C187" s="20"/>
      <c r="D187" s="21" t="s">
        <v>211</v>
      </c>
      <c r="E187" s="38">
        <v>3000</v>
      </c>
      <c r="F187" s="38"/>
      <c r="G187" s="22">
        <f t="shared" si="39"/>
        <v>3000</v>
      </c>
      <c r="H187" s="39">
        <f>E187+F187</f>
        <v>3000</v>
      </c>
      <c r="I187" s="39">
        <v>1778.52</v>
      </c>
      <c r="J187" s="23">
        <f t="shared" si="40"/>
        <v>59.284000000000006</v>
      </c>
      <c r="K187" s="39">
        <v>2375.64</v>
      </c>
      <c r="L187" s="23">
        <f t="shared" si="41"/>
        <v>-597.1199999999999</v>
      </c>
      <c r="M187" s="39">
        <f t="shared" si="42"/>
        <v>-40.715999999999994</v>
      </c>
      <c r="N187" s="39">
        <f>H187-I187</f>
        <v>1221.48</v>
      </c>
      <c r="O187" s="130">
        <f t="shared" si="43"/>
        <v>0</v>
      </c>
    </row>
    <row r="188" spans="1:15" ht="15.75">
      <c r="A188" s="125"/>
      <c r="B188" s="37" t="s">
        <v>249</v>
      </c>
      <c r="C188" s="20"/>
      <c r="D188" s="21" t="s">
        <v>250</v>
      </c>
      <c r="E188" s="38">
        <v>7500</v>
      </c>
      <c r="F188" s="38"/>
      <c r="G188" s="22">
        <f t="shared" si="39"/>
        <v>7500</v>
      </c>
      <c r="H188" s="39">
        <f>E188+F188</f>
        <v>7500</v>
      </c>
      <c r="I188" s="39">
        <v>6056.39</v>
      </c>
      <c r="J188" s="23">
        <f t="shared" si="40"/>
        <v>80.75186666666667</v>
      </c>
      <c r="K188" s="39">
        <v>6627.63</v>
      </c>
      <c r="L188" s="23">
        <f t="shared" si="41"/>
        <v>-571.2399999999998</v>
      </c>
      <c r="M188" s="39">
        <f t="shared" si="42"/>
        <v>-19.248133333333328</v>
      </c>
      <c r="N188" s="39">
        <f>H188-I188</f>
        <v>1443.6099999999997</v>
      </c>
      <c r="O188" s="130">
        <f t="shared" si="43"/>
        <v>0</v>
      </c>
    </row>
    <row r="189" spans="1:15" ht="31.5">
      <c r="A189" s="125"/>
      <c r="B189" s="37" t="s">
        <v>300</v>
      </c>
      <c r="C189" s="20"/>
      <c r="D189" s="21" t="s">
        <v>301</v>
      </c>
      <c r="E189" s="38">
        <v>47000</v>
      </c>
      <c r="F189" s="38"/>
      <c r="G189" s="22">
        <f t="shared" si="39"/>
        <v>47000</v>
      </c>
      <c r="H189" s="39">
        <f>E189+F189</f>
        <v>47000</v>
      </c>
      <c r="I189" s="39">
        <v>45261.5</v>
      </c>
      <c r="J189" s="23">
        <f t="shared" si="40"/>
        <v>96.30106382978724</v>
      </c>
      <c r="K189" s="39">
        <v>33872.3</v>
      </c>
      <c r="L189" s="23">
        <f t="shared" si="41"/>
        <v>11389.199999999997</v>
      </c>
      <c r="M189" s="39">
        <f t="shared" si="42"/>
        <v>-3.698936170212761</v>
      </c>
      <c r="N189" s="39">
        <f>H189-I189</f>
        <v>1738.5</v>
      </c>
      <c r="O189" s="130">
        <f t="shared" si="43"/>
        <v>0</v>
      </c>
    </row>
    <row r="190" spans="1:15" ht="31.5">
      <c r="A190" s="103" t="s">
        <v>302</v>
      </c>
      <c r="B190" s="137" t="s">
        <v>303</v>
      </c>
      <c r="C190" s="20"/>
      <c r="D190" s="21"/>
      <c r="E190" s="22">
        <f>E192</f>
        <v>25000</v>
      </c>
      <c r="F190" s="22">
        <f>SUM(F192:F194)/2</f>
        <v>0</v>
      </c>
      <c r="G190" s="22">
        <f t="shared" si="39"/>
        <v>25000</v>
      </c>
      <c r="H190" s="23">
        <f>E190+F190</f>
        <v>25000</v>
      </c>
      <c r="I190" s="23">
        <f>I192</f>
        <v>18733.28</v>
      </c>
      <c r="J190" s="23">
        <f t="shared" si="40"/>
        <v>74.93312</v>
      </c>
      <c r="K190" s="23">
        <f>K192</f>
        <v>23400.31</v>
      </c>
      <c r="L190" s="23">
        <f t="shared" si="41"/>
        <v>-4667.0300000000025</v>
      </c>
      <c r="M190" s="39">
        <f t="shared" si="42"/>
        <v>-25.066879999999998</v>
      </c>
      <c r="N190" s="39">
        <f>H190-I190</f>
        <v>6266.720000000001</v>
      </c>
      <c r="O190" s="130">
        <f t="shared" si="43"/>
        <v>0</v>
      </c>
    </row>
    <row r="191" spans="1:15" ht="15.75" hidden="1">
      <c r="A191" s="124"/>
      <c r="B191" s="137"/>
      <c r="C191" s="20"/>
      <c r="D191" s="21"/>
      <c r="E191" s="22">
        <f>-E190</f>
        <v>-25000</v>
      </c>
      <c r="F191" s="22">
        <f>-F190</f>
        <v>0</v>
      </c>
      <c r="G191" s="22">
        <f t="shared" si="39"/>
        <v>-25000</v>
      </c>
      <c r="H191" s="23">
        <f>-H190</f>
        <v>-25000</v>
      </c>
      <c r="I191" s="23">
        <f>-I190</f>
        <v>-18733.28</v>
      </c>
      <c r="J191" s="23">
        <f t="shared" si="40"/>
        <v>74.93312</v>
      </c>
      <c r="K191" s="23">
        <f>-K190</f>
        <v>-23400.31</v>
      </c>
      <c r="L191" s="23">
        <f t="shared" si="41"/>
        <v>4667.0300000000025</v>
      </c>
      <c r="M191" s="39">
        <f t="shared" si="42"/>
        <v>-25.066879999999998</v>
      </c>
      <c r="N191" s="39"/>
      <c r="O191" s="130">
        <f t="shared" si="43"/>
        <v>0</v>
      </c>
    </row>
    <row r="192" spans="1:15" ht="47.25">
      <c r="A192" s="125"/>
      <c r="B192" s="44" t="s">
        <v>304</v>
      </c>
      <c r="C192" s="20" t="s">
        <v>305</v>
      </c>
      <c r="D192" s="21"/>
      <c r="E192" s="32">
        <f>SUM(E194)</f>
        <v>25000</v>
      </c>
      <c r="F192" s="32">
        <f>SUM(F194)</f>
        <v>0</v>
      </c>
      <c r="G192" s="22">
        <f t="shared" si="39"/>
        <v>25000</v>
      </c>
      <c r="H192" s="33">
        <f>SUM(H194)</f>
        <v>25000</v>
      </c>
      <c r="I192" s="33">
        <f>SUM(I194)</f>
        <v>18733.28</v>
      </c>
      <c r="J192" s="23">
        <f t="shared" si="40"/>
        <v>74.93312</v>
      </c>
      <c r="K192" s="33">
        <f>SUM(K194)</f>
        <v>23400.31</v>
      </c>
      <c r="L192" s="23">
        <f t="shared" si="41"/>
        <v>-4667.0300000000025</v>
      </c>
      <c r="M192" s="39">
        <f t="shared" si="42"/>
        <v>-25.066879999999998</v>
      </c>
      <c r="N192" s="39">
        <f>H192-I192</f>
        <v>6266.720000000001</v>
      </c>
      <c r="O192" s="130">
        <f t="shared" si="43"/>
        <v>0</v>
      </c>
    </row>
    <row r="193" spans="1:15" ht="15.75" hidden="1">
      <c r="A193" s="125"/>
      <c r="B193" s="44"/>
      <c r="C193" s="20"/>
      <c r="D193" s="21"/>
      <c r="E193" s="32">
        <f>-E192</f>
        <v>-25000</v>
      </c>
      <c r="F193" s="32">
        <f>-F192</f>
        <v>0</v>
      </c>
      <c r="G193" s="22">
        <f t="shared" si="39"/>
        <v>-25000</v>
      </c>
      <c r="H193" s="33">
        <f>-H192</f>
        <v>-25000</v>
      </c>
      <c r="I193" s="33">
        <f>-I192</f>
        <v>-18733.28</v>
      </c>
      <c r="J193" s="23">
        <f t="shared" si="40"/>
        <v>74.93312</v>
      </c>
      <c r="K193" s="33">
        <f>-K192</f>
        <v>-23400.31</v>
      </c>
      <c r="L193" s="23">
        <f t="shared" si="41"/>
        <v>4667.0300000000025</v>
      </c>
      <c r="M193" s="39">
        <f t="shared" si="42"/>
        <v>-25.066879999999998</v>
      </c>
      <c r="N193" s="39"/>
      <c r="O193" s="130">
        <f t="shared" si="43"/>
        <v>0</v>
      </c>
    </row>
    <row r="194" spans="1:15" ht="15.75">
      <c r="A194" s="125"/>
      <c r="B194" s="37" t="s">
        <v>306</v>
      </c>
      <c r="C194" s="20"/>
      <c r="D194" s="21" t="s">
        <v>307</v>
      </c>
      <c r="E194" s="38">
        <v>25000</v>
      </c>
      <c r="F194" s="38"/>
      <c r="G194" s="22">
        <f t="shared" si="39"/>
        <v>25000</v>
      </c>
      <c r="H194" s="39">
        <f>E194+F194</f>
        <v>25000</v>
      </c>
      <c r="I194" s="39">
        <v>18733.28</v>
      </c>
      <c r="J194" s="23">
        <f t="shared" si="40"/>
        <v>74.93312</v>
      </c>
      <c r="K194" s="39">
        <v>23400.31</v>
      </c>
      <c r="L194" s="23">
        <f t="shared" si="41"/>
        <v>-4667.0300000000025</v>
      </c>
      <c r="M194" s="39">
        <f t="shared" si="42"/>
        <v>-25.066879999999998</v>
      </c>
      <c r="N194" s="39">
        <f>H194-I194</f>
        <v>6266.720000000001</v>
      </c>
      <c r="O194" s="130">
        <f t="shared" si="43"/>
        <v>0</v>
      </c>
    </row>
    <row r="195" spans="1:15" ht="15.75">
      <c r="A195" s="103" t="s">
        <v>123</v>
      </c>
      <c r="B195" s="137" t="s">
        <v>308</v>
      </c>
      <c r="C195" s="20"/>
      <c r="D195" s="21"/>
      <c r="E195" s="22">
        <f>E197</f>
        <v>314750</v>
      </c>
      <c r="F195" s="22">
        <f>F197</f>
        <v>0</v>
      </c>
      <c r="G195" s="22">
        <f t="shared" si="39"/>
        <v>314750</v>
      </c>
      <c r="H195" s="23">
        <f>E195+F195</f>
        <v>314750</v>
      </c>
      <c r="I195" s="23">
        <f>I197</f>
        <v>0</v>
      </c>
      <c r="J195" s="23">
        <f t="shared" si="40"/>
        <v>0</v>
      </c>
      <c r="K195" s="23">
        <f>K197+K201</f>
        <v>548104</v>
      </c>
      <c r="L195" s="23">
        <f t="shared" si="41"/>
        <v>-548104</v>
      </c>
      <c r="M195" s="39">
        <f t="shared" si="42"/>
        <v>-100</v>
      </c>
      <c r="N195" s="39">
        <f>H195-I195</f>
        <v>314750</v>
      </c>
      <c r="O195" s="130">
        <f t="shared" si="43"/>
        <v>0</v>
      </c>
    </row>
    <row r="196" spans="1:15" ht="15.75" hidden="1">
      <c r="A196" s="124"/>
      <c r="B196" s="137"/>
      <c r="C196" s="20"/>
      <c r="D196" s="21"/>
      <c r="E196" s="22">
        <f>-E195</f>
        <v>-314750</v>
      </c>
      <c r="F196" s="22">
        <f>-F195</f>
        <v>0</v>
      </c>
      <c r="G196" s="22">
        <f t="shared" si="39"/>
        <v>-314750</v>
      </c>
      <c r="H196" s="23">
        <f>-H195</f>
        <v>-314750</v>
      </c>
      <c r="I196" s="23">
        <f>-I195</f>
        <v>0</v>
      </c>
      <c r="J196" s="23">
        <f t="shared" si="40"/>
        <v>0</v>
      </c>
      <c r="K196" s="23">
        <f>-K195</f>
        <v>-548104</v>
      </c>
      <c r="L196" s="23">
        <f t="shared" si="41"/>
        <v>548104</v>
      </c>
      <c r="M196" s="39">
        <f t="shared" si="42"/>
        <v>-100</v>
      </c>
      <c r="N196" s="39"/>
      <c r="O196" s="130">
        <f t="shared" si="43"/>
        <v>0</v>
      </c>
    </row>
    <row r="197" spans="1:15" ht="15.75">
      <c r="A197" s="125"/>
      <c r="B197" s="44" t="s">
        <v>309</v>
      </c>
      <c r="C197" s="20" t="s">
        <v>310</v>
      </c>
      <c r="D197" s="21"/>
      <c r="E197" s="32">
        <f>SUM(E199:E200)</f>
        <v>314750</v>
      </c>
      <c r="F197" s="32">
        <f>SUM(F199:F200)</f>
        <v>0</v>
      </c>
      <c r="G197" s="22">
        <f t="shared" si="39"/>
        <v>314750</v>
      </c>
      <c r="H197" s="33">
        <f>SUM(H199:H200)</f>
        <v>314750</v>
      </c>
      <c r="I197" s="33">
        <f>SUM(I199:I200)</f>
        <v>0</v>
      </c>
      <c r="J197" s="23">
        <f t="shared" si="40"/>
        <v>0</v>
      </c>
      <c r="K197" s="33">
        <f>SUM(K199:K200)</f>
        <v>0</v>
      </c>
      <c r="L197" s="23">
        <f t="shared" si="41"/>
        <v>0</v>
      </c>
      <c r="M197" s="39">
        <f t="shared" si="42"/>
        <v>-100</v>
      </c>
      <c r="N197" s="39">
        <f>H197-I197</f>
        <v>314750</v>
      </c>
      <c r="O197" s="130">
        <f t="shared" si="43"/>
        <v>0</v>
      </c>
    </row>
    <row r="198" spans="1:15" ht="15.75" hidden="1">
      <c r="A198" s="125"/>
      <c r="B198" s="44"/>
      <c r="C198" s="20"/>
      <c r="D198" s="21"/>
      <c r="E198" s="32">
        <f>-E197</f>
        <v>-314750</v>
      </c>
      <c r="F198" s="32">
        <f>-F197</f>
        <v>0</v>
      </c>
      <c r="G198" s="22">
        <f t="shared" si="39"/>
        <v>-314750</v>
      </c>
      <c r="H198" s="33">
        <f>-H197</f>
        <v>-314750</v>
      </c>
      <c r="I198" s="33">
        <f>-I197</f>
        <v>0</v>
      </c>
      <c r="J198" s="23">
        <f t="shared" si="40"/>
        <v>0</v>
      </c>
      <c r="K198" s="33">
        <f>-K197</f>
        <v>0</v>
      </c>
      <c r="L198" s="23">
        <f t="shared" si="41"/>
        <v>0</v>
      </c>
      <c r="M198" s="39">
        <f t="shared" si="42"/>
        <v>-100</v>
      </c>
      <c r="N198" s="39"/>
      <c r="O198" s="130">
        <f t="shared" si="43"/>
        <v>0</v>
      </c>
    </row>
    <row r="199" spans="1:15" ht="15.75">
      <c r="A199" s="125"/>
      <c r="B199" s="37" t="s">
        <v>311</v>
      </c>
      <c r="C199" s="20"/>
      <c r="D199" s="21" t="s">
        <v>312</v>
      </c>
      <c r="E199" s="38">
        <v>314750</v>
      </c>
      <c r="F199" s="38">
        <v>0</v>
      </c>
      <c r="G199" s="22">
        <f t="shared" si="39"/>
        <v>314750</v>
      </c>
      <c r="H199" s="39">
        <f>E199+F199</f>
        <v>314750</v>
      </c>
      <c r="I199" s="39">
        <v>0</v>
      </c>
      <c r="J199" s="23">
        <f t="shared" si="40"/>
        <v>0</v>
      </c>
      <c r="K199" s="39">
        <v>0</v>
      </c>
      <c r="L199" s="23">
        <f t="shared" si="41"/>
        <v>0</v>
      </c>
      <c r="M199" s="39">
        <f t="shared" si="42"/>
        <v>-100</v>
      </c>
      <c r="N199" s="39">
        <f>H199-I199</f>
        <v>314750</v>
      </c>
      <c r="O199" s="130">
        <f t="shared" si="43"/>
        <v>0</v>
      </c>
    </row>
    <row r="200" spans="1:15" ht="31.5" hidden="1">
      <c r="A200" s="125"/>
      <c r="B200" s="37" t="s">
        <v>313</v>
      </c>
      <c r="C200" s="20"/>
      <c r="D200" s="21" t="s">
        <v>314</v>
      </c>
      <c r="E200" s="38">
        <v>0</v>
      </c>
      <c r="F200" s="38"/>
      <c r="G200" s="22">
        <f t="shared" si="39"/>
        <v>0</v>
      </c>
      <c r="H200" s="39">
        <f>E200+F200</f>
        <v>0</v>
      </c>
      <c r="I200" s="39"/>
      <c r="J200" s="23" t="e">
        <f t="shared" si="40"/>
        <v>#DIV/0!</v>
      </c>
      <c r="K200" s="39"/>
      <c r="L200" s="23">
        <f t="shared" si="41"/>
        <v>0</v>
      </c>
      <c r="M200" s="39" t="e">
        <f t="shared" si="42"/>
        <v>#DIV/0!</v>
      </c>
      <c r="N200" s="39">
        <f>H200-I200</f>
        <v>0</v>
      </c>
      <c r="O200" s="130">
        <f t="shared" si="43"/>
        <v>0</v>
      </c>
    </row>
    <row r="201" spans="1:15" ht="15.75" hidden="1">
      <c r="A201" s="125">
        <v>758</v>
      </c>
      <c r="B201" s="37"/>
      <c r="C201" s="20" t="s">
        <v>134</v>
      </c>
      <c r="D201" s="21" t="s">
        <v>315</v>
      </c>
      <c r="E201" s="38"/>
      <c r="F201" s="38"/>
      <c r="G201" s="22"/>
      <c r="H201" s="39"/>
      <c r="I201" s="39"/>
      <c r="J201" s="23"/>
      <c r="K201" s="39">
        <v>548104</v>
      </c>
      <c r="L201" s="23"/>
      <c r="M201" s="39"/>
      <c r="N201" s="39"/>
      <c r="O201" s="130"/>
    </row>
    <row r="202" spans="1:15" ht="15.75">
      <c r="A202" s="103" t="s">
        <v>137</v>
      </c>
      <c r="B202" s="137" t="s">
        <v>138</v>
      </c>
      <c r="C202" s="20"/>
      <c r="D202" s="21"/>
      <c r="E202" s="22">
        <f>E204+E227+E240+E262+E285+E293+E312+E316+E324</f>
        <v>12667544</v>
      </c>
      <c r="F202" s="22">
        <f>F204+F227+F240+F262+F285+F293+F312+F316+F324</f>
        <v>0</v>
      </c>
      <c r="G202" s="22">
        <f aca="true" t="shared" si="46" ref="G202:G210">E202+F202</f>
        <v>12667544</v>
      </c>
      <c r="H202" s="23">
        <f>E202+F202</f>
        <v>12667544</v>
      </c>
      <c r="I202" s="23">
        <f>I204+I227+I240+I262+I285+I293+I312+I316+I324</f>
        <v>12393187.66</v>
      </c>
      <c r="J202" s="23">
        <f aca="true" t="shared" si="47" ref="J202:J233">I202/H202*100</f>
        <v>97.83417890634523</v>
      </c>
      <c r="K202" s="23">
        <f>K204+K227+K240+K262+K285+K293+K312+K316+K324</f>
        <v>8103264.97</v>
      </c>
      <c r="L202" s="23">
        <f aca="true" t="shared" si="48" ref="L202:L233">I202-K202</f>
        <v>4289922.69</v>
      </c>
      <c r="M202" s="39">
        <f aca="true" t="shared" si="49" ref="M202:M233">J202-100</f>
        <v>-2.1658210936547704</v>
      </c>
      <c r="N202" s="39">
        <f>H202-I202</f>
        <v>274356.33999999985</v>
      </c>
      <c r="O202" s="130">
        <f aca="true" t="shared" si="50" ref="O202:O210">H202-G202</f>
        <v>0</v>
      </c>
    </row>
    <row r="203" spans="1:15" ht="15.75" hidden="1">
      <c r="A203" s="124"/>
      <c r="B203" s="137"/>
      <c r="C203" s="20"/>
      <c r="D203" s="21"/>
      <c r="E203" s="22">
        <f>-E202</f>
        <v>-12667544</v>
      </c>
      <c r="F203" s="22">
        <f>-F202</f>
        <v>0</v>
      </c>
      <c r="G203" s="22">
        <f t="shared" si="46"/>
        <v>-12667544</v>
      </c>
      <c r="H203" s="23">
        <f>-H202</f>
        <v>-12667544</v>
      </c>
      <c r="I203" s="23">
        <f>-I202</f>
        <v>-12393187.66</v>
      </c>
      <c r="J203" s="23">
        <f t="shared" si="47"/>
        <v>97.83417890634523</v>
      </c>
      <c r="K203" s="23">
        <f>-K202</f>
        <v>-8103264.97</v>
      </c>
      <c r="L203" s="23">
        <f t="shared" si="48"/>
        <v>-4289922.69</v>
      </c>
      <c r="M203" s="39">
        <f t="shared" si="49"/>
        <v>-2.1658210936547704</v>
      </c>
      <c r="N203" s="39"/>
      <c r="O203" s="130">
        <f t="shared" si="50"/>
        <v>0</v>
      </c>
    </row>
    <row r="204" spans="1:15" ht="15.75">
      <c r="A204" s="125"/>
      <c r="B204" s="44" t="s">
        <v>139</v>
      </c>
      <c r="C204" s="20" t="s">
        <v>140</v>
      </c>
      <c r="D204" s="21"/>
      <c r="E204" s="32">
        <f>SUM(E206:E226)</f>
        <v>7972257</v>
      </c>
      <c r="F204" s="32">
        <f>SUM(F206:F226)</f>
        <v>0</v>
      </c>
      <c r="G204" s="22">
        <f t="shared" si="46"/>
        <v>7972257</v>
      </c>
      <c r="H204" s="33">
        <f>SUM(H206:H226)</f>
        <v>7972257</v>
      </c>
      <c r="I204" s="33">
        <f>SUM(I206:I226)</f>
        <v>7876026.380000001</v>
      </c>
      <c r="J204" s="23">
        <f t="shared" si="47"/>
        <v>98.79293128658547</v>
      </c>
      <c r="K204" s="33">
        <f>SUM(K206:K226)</f>
        <v>4045271.25</v>
      </c>
      <c r="L204" s="23">
        <f t="shared" si="48"/>
        <v>3830755.130000001</v>
      </c>
      <c r="M204" s="39">
        <f t="shared" si="49"/>
        <v>-1.2070687134145288</v>
      </c>
      <c r="N204" s="39">
        <f>H204-I204</f>
        <v>96230.61999999918</v>
      </c>
      <c r="O204" s="130">
        <f t="shared" si="50"/>
        <v>0</v>
      </c>
    </row>
    <row r="205" spans="1:15" ht="15.75" hidden="1">
      <c r="A205" s="125"/>
      <c r="B205" s="44"/>
      <c r="C205" s="20"/>
      <c r="D205" s="21"/>
      <c r="E205" s="32">
        <f>-E204</f>
        <v>-7972257</v>
      </c>
      <c r="F205" s="32">
        <f>-F204</f>
        <v>0</v>
      </c>
      <c r="G205" s="22">
        <f t="shared" si="46"/>
        <v>-7972257</v>
      </c>
      <c r="H205" s="33">
        <f>-H204</f>
        <v>-7972257</v>
      </c>
      <c r="I205" s="33">
        <f>-I204</f>
        <v>-7876026.380000001</v>
      </c>
      <c r="J205" s="23">
        <f t="shared" si="47"/>
        <v>98.79293128658547</v>
      </c>
      <c r="K205" s="33">
        <f>-K204</f>
        <v>-4045271.25</v>
      </c>
      <c r="L205" s="23">
        <f t="shared" si="48"/>
        <v>-3830755.130000001</v>
      </c>
      <c r="M205" s="39">
        <f t="shared" si="49"/>
        <v>-1.2070687134145288</v>
      </c>
      <c r="N205" s="39"/>
      <c r="O205" s="130">
        <f t="shared" si="50"/>
        <v>0</v>
      </c>
    </row>
    <row r="206" spans="1:15" ht="31.5">
      <c r="A206" s="125"/>
      <c r="B206" s="37" t="s">
        <v>297</v>
      </c>
      <c r="C206" s="20"/>
      <c r="D206" s="21" t="s">
        <v>271</v>
      </c>
      <c r="E206" s="38">
        <v>184592</v>
      </c>
      <c r="F206" s="38"/>
      <c r="G206" s="22">
        <f t="shared" si="46"/>
        <v>184592</v>
      </c>
      <c r="H206" s="39">
        <f>E206+F206</f>
        <v>184592</v>
      </c>
      <c r="I206" s="39">
        <v>177992.84</v>
      </c>
      <c r="J206" s="23">
        <f t="shared" si="47"/>
        <v>96.42500216694114</v>
      </c>
      <c r="K206" s="39">
        <v>167864.28</v>
      </c>
      <c r="L206" s="23">
        <f t="shared" si="48"/>
        <v>10128.559999999998</v>
      </c>
      <c r="M206" s="39">
        <f t="shared" si="49"/>
        <v>-3.574997833058859</v>
      </c>
      <c r="N206" s="39">
        <f>H206-I206</f>
        <v>6599.1600000000035</v>
      </c>
      <c r="O206" s="130">
        <f t="shared" si="50"/>
        <v>0</v>
      </c>
    </row>
    <row r="207" spans="1:15" ht="31.5">
      <c r="A207" s="125"/>
      <c r="B207" s="37" t="s">
        <v>241</v>
      </c>
      <c r="C207" s="20"/>
      <c r="D207" s="21" t="s">
        <v>242</v>
      </c>
      <c r="E207" s="38">
        <v>2774441</v>
      </c>
      <c r="F207" s="38"/>
      <c r="G207" s="22">
        <f t="shared" si="46"/>
        <v>2774441</v>
      </c>
      <c r="H207" s="39">
        <f>E207+F207</f>
        <v>2774441</v>
      </c>
      <c r="I207" s="39">
        <v>2724088.45</v>
      </c>
      <c r="J207" s="23">
        <f t="shared" si="47"/>
        <v>98.18512810328279</v>
      </c>
      <c r="K207" s="39">
        <v>2493859.27</v>
      </c>
      <c r="L207" s="23">
        <f t="shared" si="48"/>
        <v>230229.18000000017</v>
      </c>
      <c r="M207" s="39">
        <f t="shared" si="49"/>
        <v>-1.8148718967172073</v>
      </c>
      <c r="N207" s="39">
        <f>H207-I207</f>
        <v>50352.549999999814</v>
      </c>
      <c r="O207" s="130">
        <f t="shared" si="50"/>
        <v>0</v>
      </c>
    </row>
    <row r="208" spans="1:15" ht="15.75">
      <c r="A208" s="125"/>
      <c r="B208" s="37" t="s">
        <v>243</v>
      </c>
      <c r="C208" s="20"/>
      <c r="D208" s="21" t="s">
        <v>244</v>
      </c>
      <c r="E208" s="38">
        <v>205000</v>
      </c>
      <c r="F208" s="38"/>
      <c r="G208" s="22">
        <f t="shared" si="46"/>
        <v>205000</v>
      </c>
      <c r="H208" s="39">
        <f>E208+F208</f>
        <v>205000</v>
      </c>
      <c r="I208" s="39">
        <v>204278.46</v>
      </c>
      <c r="J208" s="23">
        <f t="shared" si="47"/>
        <v>99.64802926829267</v>
      </c>
      <c r="K208" s="39">
        <v>185124.35</v>
      </c>
      <c r="L208" s="23">
        <f t="shared" si="48"/>
        <v>19154.109999999986</v>
      </c>
      <c r="M208" s="39">
        <f t="shared" si="49"/>
        <v>-0.3519707317073255</v>
      </c>
      <c r="N208" s="39">
        <f>H208-I208</f>
        <v>721.5400000000081</v>
      </c>
      <c r="O208" s="130">
        <f t="shared" si="50"/>
        <v>0</v>
      </c>
    </row>
    <row r="209" spans="1:15" ht="15.75">
      <c r="A209" s="125"/>
      <c r="B209" s="37" t="s">
        <v>245</v>
      </c>
      <c r="C209" s="20"/>
      <c r="D209" s="21" t="s">
        <v>246</v>
      </c>
      <c r="E209" s="38">
        <v>464851</v>
      </c>
      <c r="F209" s="38"/>
      <c r="G209" s="22">
        <f t="shared" si="46"/>
        <v>464851</v>
      </c>
      <c r="H209" s="39">
        <f>E209+F209</f>
        <v>464851</v>
      </c>
      <c r="I209" s="39">
        <v>463188.21</v>
      </c>
      <c r="J209" s="23">
        <f t="shared" si="47"/>
        <v>99.6422961335998</v>
      </c>
      <c r="K209" s="39">
        <v>485126.09</v>
      </c>
      <c r="L209" s="23">
        <f t="shared" si="48"/>
        <v>-21937.880000000005</v>
      </c>
      <c r="M209" s="39">
        <f t="shared" si="49"/>
        <v>-0.35770386640020035</v>
      </c>
      <c r="N209" s="39">
        <f>H209-I209</f>
        <v>1662.789999999979</v>
      </c>
      <c r="O209" s="130">
        <f t="shared" si="50"/>
        <v>0</v>
      </c>
    </row>
    <row r="210" spans="1:15" ht="15.75">
      <c r="A210" s="125"/>
      <c r="B210" s="37" t="s">
        <v>247</v>
      </c>
      <c r="C210" s="20"/>
      <c r="D210" s="21" t="s">
        <v>248</v>
      </c>
      <c r="E210" s="38">
        <v>74665</v>
      </c>
      <c r="F210" s="38"/>
      <c r="G210" s="22">
        <f t="shared" si="46"/>
        <v>74665</v>
      </c>
      <c r="H210" s="39">
        <f>E210+F210</f>
        <v>74665</v>
      </c>
      <c r="I210" s="39">
        <v>72135.76</v>
      </c>
      <c r="J210" s="23">
        <f t="shared" si="47"/>
        <v>96.6125493872631</v>
      </c>
      <c r="K210" s="39">
        <v>66782.96</v>
      </c>
      <c r="L210" s="23">
        <f t="shared" si="48"/>
        <v>5352.799999999988</v>
      </c>
      <c r="M210" s="39">
        <f t="shared" si="49"/>
        <v>-3.387450612736899</v>
      </c>
      <c r="N210" s="39">
        <f>H210-I210</f>
        <v>2529.2400000000052</v>
      </c>
      <c r="O210" s="130">
        <f t="shared" si="50"/>
        <v>0</v>
      </c>
    </row>
    <row r="211" spans="1:15" ht="15.75">
      <c r="A211" s="125"/>
      <c r="B211" s="37" t="s">
        <v>249</v>
      </c>
      <c r="C211" s="20"/>
      <c r="D211" s="21" t="s">
        <v>250</v>
      </c>
      <c r="E211" s="38">
        <v>360</v>
      </c>
      <c r="F211" s="38"/>
      <c r="G211" s="22"/>
      <c r="H211" s="39">
        <v>360</v>
      </c>
      <c r="I211" s="39">
        <v>360</v>
      </c>
      <c r="J211" s="23">
        <f t="shared" si="47"/>
        <v>100</v>
      </c>
      <c r="K211" s="39">
        <v>0</v>
      </c>
      <c r="L211" s="23">
        <f t="shared" si="48"/>
        <v>360</v>
      </c>
      <c r="M211" s="39">
        <f t="shared" si="49"/>
        <v>0</v>
      </c>
      <c r="N211" s="39"/>
      <c r="O211" s="130"/>
    </row>
    <row r="212" spans="1:15" ht="15.75">
      <c r="A212" s="125"/>
      <c r="B212" s="37" t="s">
        <v>209</v>
      </c>
      <c r="C212" s="20"/>
      <c r="D212" s="21" t="s">
        <v>206</v>
      </c>
      <c r="E212" s="38">
        <v>183000</v>
      </c>
      <c r="F212" s="38"/>
      <c r="G212" s="22">
        <f aca="true" t="shared" si="51" ref="G212:G243">E212+F212</f>
        <v>183000</v>
      </c>
      <c r="H212" s="39">
        <f aca="true" t="shared" si="52" ref="H212:H226">E212+F212</f>
        <v>183000</v>
      </c>
      <c r="I212" s="39">
        <v>177807.89</v>
      </c>
      <c r="J212" s="23">
        <f t="shared" si="47"/>
        <v>97.16278142076503</v>
      </c>
      <c r="K212" s="39">
        <v>176849.94</v>
      </c>
      <c r="L212" s="23">
        <f t="shared" si="48"/>
        <v>957.9500000000116</v>
      </c>
      <c r="M212" s="39">
        <f t="shared" si="49"/>
        <v>-2.837218579234971</v>
      </c>
      <c r="N212" s="39">
        <f aca="true" t="shared" si="53" ref="N212:N227">H212-I212</f>
        <v>5192.109999999986</v>
      </c>
      <c r="O212" s="130">
        <f aca="true" t="shared" si="54" ref="O212:O243">H212-G212</f>
        <v>0</v>
      </c>
    </row>
    <row r="213" spans="1:15" s="132" customFormat="1" ht="31.5">
      <c r="A213" s="125"/>
      <c r="B213" s="37" t="s">
        <v>316</v>
      </c>
      <c r="C213" s="20"/>
      <c r="D213" s="21" t="s">
        <v>317</v>
      </c>
      <c r="E213" s="38">
        <v>19000</v>
      </c>
      <c r="F213" s="38">
        <v>0</v>
      </c>
      <c r="G213" s="22">
        <f t="shared" si="51"/>
        <v>19000</v>
      </c>
      <c r="H213" s="39">
        <f t="shared" si="52"/>
        <v>19000</v>
      </c>
      <c r="I213" s="39">
        <v>17644.93</v>
      </c>
      <c r="J213" s="23">
        <f t="shared" si="47"/>
        <v>92.86805263157895</v>
      </c>
      <c r="K213" s="39">
        <v>18141.35</v>
      </c>
      <c r="L213" s="23">
        <f t="shared" si="48"/>
        <v>-496.41999999999825</v>
      </c>
      <c r="M213" s="39">
        <f t="shared" si="49"/>
        <v>-7.131947368421052</v>
      </c>
      <c r="N213" s="39">
        <f t="shared" si="53"/>
        <v>1355.0699999999997</v>
      </c>
      <c r="O213" s="130">
        <f t="shared" si="54"/>
        <v>0</v>
      </c>
    </row>
    <row r="214" spans="1:15" ht="15.75">
      <c r="A214" s="125"/>
      <c r="B214" s="84" t="s">
        <v>274</v>
      </c>
      <c r="C214" s="73"/>
      <c r="D214" s="74" t="s">
        <v>275</v>
      </c>
      <c r="E214" s="85">
        <v>136200</v>
      </c>
      <c r="F214" s="85"/>
      <c r="G214" s="22">
        <f t="shared" si="51"/>
        <v>136200</v>
      </c>
      <c r="H214" s="86">
        <f t="shared" si="52"/>
        <v>136200</v>
      </c>
      <c r="I214" s="86">
        <v>131174.44</v>
      </c>
      <c r="J214" s="23">
        <f t="shared" si="47"/>
        <v>96.31016152716595</v>
      </c>
      <c r="K214" s="86">
        <v>113468.46</v>
      </c>
      <c r="L214" s="23">
        <f t="shared" si="48"/>
        <v>17705.979999999996</v>
      </c>
      <c r="M214" s="39">
        <f t="shared" si="49"/>
        <v>-3.6898384728340545</v>
      </c>
      <c r="N214" s="39">
        <f t="shared" si="53"/>
        <v>5025.559999999998</v>
      </c>
      <c r="O214" s="130">
        <f t="shared" si="54"/>
        <v>0</v>
      </c>
    </row>
    <row r="215" spans="1:15" ht="15.75">
      <c r="A215" s="125"/>
      <c r="B215" s="37" t="s">
        <v>222</v>
      </c>
      <c r="C215" s="20"/>
      <c r="D215" s="21" t="s">
        <v>223</v>
      </c>
      <c r="E215" s="38">
        <v>52537</v>
      </c>
      <c r="F215" s="38"/>
      <c r="G215" s="22">
        <f t="shared" si="51"/>
        <v>52537</v>
      </c>
      <c r="H215" s="39">
        <f t="shared" si="52"/>
        <v>52537</v>
      </c>
      <c r="I215" s="39">
        <v>49343.57</v>
      </c>
      <c r="J215" s="23">
        <f t="shared" si="47"/>
        <v>93.92156004339799</v>
      </c>
      <c r="K215" s="39">
        <v>0</v>
      </c>
      <c r="L215" s="23">
        <f t="shared" si="48"/>
        <v>49343.57</v>
      </c>
      <c r="M215" s="39">
        <f t="shared" si="49"/>
        <v>-6.078439956602011</v>
      </c>
      <c r="N215" s="39">
        <f t="shared" si="53"/>
        <v>3193.4300000000003</v>
      </c>
      <c r="O215" s="130">
        <f t="shared" si="54"/>
        <v>0</v>
      </c>
    </row>
    <row r="216" spans="1:15" ht="15.75">
      <c r="A216" s="125"/>
      <c r="B216" s="37" t="s">
        <v>251</v>
      </c>
      <c r="C216" s="20"/>
      <c r="D216" s="21" t="s">
        <v>252</v>
      </c>
      <c r="E216" s="38">
        <v>7500</v>
      </c>
      <c r="F216" s="38"/>
      <c r="G216" s="22">
        <f t="shared" si="51"/>
        <v>7500</v>
      </c>
      <c r="H216" s="39">
        <f t="shared" si="52"/>
        <v>7500</v>
      </c>
      <c r="I216" s="39">
        <v>6676</v>
      </c>
      <c r="J216" s="23">
        <f t="shared" si="47"/>
        <v>89.01333333333334</v>
      </c>
      <c r="K216" s="39">
        <v>1130</v>
      </c>
      <c r="L216" s="23">
        <f t="shared" si="48"/>
        <v>5546</v>
      </c>
      <c r="M216" s="39">
        <f t="shared" si="49"/>
        <v>-10.986666666666665</v>
      </c>
      <c r="N216" s="39">
        <f t="shared" si="53"/>
        <v>824</v>
      </c>
      <c r="O216" s="130">
        <f t="shared" si="54"/>
        <v>0</v>
      </c>
    </row>
    <row r="217" spans="1:15" ht="15.75">
      <c r="A217" s="125"/>
      <c r="B217" s="37" t="s">
        <v>224</v>
      </c>
      <c r="C217" s="20"/>
      <c r="D217" s="21" t="s">
        <v>225</v>
      </c>
      <c r="E217" s="38">
        <v>94500</v>
      </c>
      <c r="F217" s="38"/>
      <c r="G217" s="22">
        <f t="shared" si="51"/>
        <v>94500</v>
      </c>
      <c r="H217" s="39">
        <f t="shared" si="52"/>
        <v>94500</v>
      </c>
      <c r="I217" s="39">
        <v>86041.32</v>
      </c>
      <c r="J217" s="23">
        <f t="shared" si="47"/>
        <v>91.04901587301588</v>
      </c>
      <c r="K217" s="39">
        <v>95427.37</v>
      </c>
      <c r="L217" s="23">
        <f t="shared" si="48"/>
        <v>-9386.049999999988</v>
      </c>
      <c r="M217" s="39">
        <f t="shared" si="49"/>
        <v>-8.950984126984125</v>
      </c>
      <c r="N217" s="39">
        <f t="shared" si="53"/>
        <v>8458.679999999993</v>
      </c>
      <c r="O217" s="130">
        <f t="shared" si="54"/>
        <v>0</v>
      </c>
    </row>
    <row r="218" spans="1:15" ht="15.75">
      <c r="A218" s="125"/>
      <c r="B218" s="37" t="s">
        <v>276</v>
      </c>
      <c r="C218" s="20"/>
      <c r="D218" s="21" t="s">
        <v>277</v>
      </c>
      <c r="E218" s="38">
        <v>5850</v>
      </c>
      <c r="F218" s="38"/>
      <c r="G218" s="22">
        <f t="shared" si="51"/>
        <v>5850</v>
      </c>
      <c r="H218" s="39">
        <f t="shared" si="52"/>
        <v>5850</v>
      </c>
      <c r="I218" s="39">
        <v>4800.9</v>
      </c>
      <c r="J218" s="23">
        <f t="shared" si="47"/>
        <v>82.06666666666666</v>
      </c>
      <c r="K218" s="39">
        <v>8558.7</v>
      </c>
      <c r="L218" s="23">
        <f t="shared" si="48"/>
        <v>-3757.800000000001</v>
      </c>
      <c r="M218" s="39">
        <f t="shared" si="49"/>
        <v>-17.933333333333337</v>
      </c>
      <c r="N218" s="39">
        <f t="shared" si="53"/>
        <v>1049.1000000000004</v>
      </c>
      <c r="O218" s="130">
        <f t="shared" si="54"/>
        <v>0</v>
      </c>
    </row>
    <row r="219" spans="1:15" ht="47.25">
      <c r="A219" s="125"/>
      <c r="B219" s="37" t="s">
        <v>253</v>
      </c>
      <c r="C219" s="20"/>
      <c r="D219" s="21" t="s">
        <v>254</v>
      </c>
      <c r="E219" s="38">
        <v>9050</v>
      </c>
      <c r="F219" s="38"/>
      <c r="G219" s="22">
        <f t="shared" si="51"/>
        <v>9050</v>
      </c>
      <c r="H219" s="39">
        <f t="shared" si="52"/>
        <v>9050</v>
      </c>
      <c r="I219" s="39">
        <v>8216.98</v>
      </c>
      <c r="J219" s="23">
        <f t="shared" si="47"/>
        <v>90.79535911602208</v>
      </c>
      <c r="K219" s="39">
        <v>8451.57</v>
      </c>
      <c r="L219" s="23">
        <f t="shared" si="48"/>
        <v>-234.59000000000015</v>
      </c>
      <c r="M219" s="39">
        <f t="shared" si="49"/>
        <v>-9.204640883977916</v>
      </c>
      <c r="N219" s="39">
        <f t="shared" si="53"/>
        <v>833.0200000000004</v>
      </c>
      <c r="O219" s="130">
        <f t="shared" si="54"/>
        <v>0</v>
      </c>
    </row>
    <row r="220" spans="1:15" ht="47.25">
      <c r="A220" s="125"/>
      <c r="B220" s="37" t="s">
        <v>255</v>
      </c>
      <c r="C220" s="20"/>
      <c r="D220" s="21" t="s">
        <v>256</v>
      </c>
      <c r="E220" s="38">
        <v>15500</v>
      </c>
      <c r="F220" s="38">
        <v>0</v>
      </c>
      <c r="G220" s="22">
        <f t="shared" si="51"/>
        <v>15500</v>
      </c>
      <c r="H220" s="39">
        <f t="shared" si="52"/>
        <v>15500</v>
      </c>
      <c r="I220" s="39">
        <v>12679.77</v>
      </c>
      <c r="J220" s="23">
        <f t="shared" si="47"/>
        <v>81.80496774193549</v>
      </c>
      <c r="K220" s="39">
        <v>13101.72</v>
      </c>
      <c r="L220" s="23">
        <f t="shared" si="48"/>
        <v>-421.9499999999989</v>
      </c>
      <c r="M220" s="39">
        <f t="shared" si="49"/>
        <v>-18.195032258064515</v>
      </c>
      <c r="N220" s="39">
        <f t="shared" si="53"/>
        <v>2820.2299999999996</v>
      </c>
      <c r="O220" s="130">
        <f t="shared" si="54"/>
        <v>0</v>
      </c>
    </row>
    <row r="221" spans="1:15" ht="15.75">
      <c r="A221" s="125"/>
      <c r="B221" s="37" t="s">
        <v>268</v>
      </c>
      <c r="C221" s="20"/>
      <c r="D221" s="21" t="s">
        <v>258</v>
      </c>
      <c r="E221" s="38">
        <v>16700</v>
      </c>
      <c r="F221" s="38">
        <v>0</v>
      </c>
      <c r="G221" s="22">
        <f t="shared" si="51"/>
        <v>16700</v>
      </c>
      <c r="H221" s="39">
        <f t="shared" si="52"/>
        <v>16700</v>
      </c>
      <c r="I221" s="39">
        <v>14573.21</v>
      </c>
      <c r="J221" s="23">
        <f t="shared" si="47"/>
        <v>87.26473053892215</v>
      </c>
      <c r="K221" s="39">
        <v>13334.72</v>
      </c>
      <c r="L221" s="23">
        <f t="shared" si="48"/>
        <v>1238.4899999999998</v>
      </c>
      <c r="M221" s="39">
        <f t="shared" si="49"/>
        <v>-12.735269461077849</v>
      </c>
      <c r="N221" s="39">
        <f t="shared" si="53"/>
        <v>2126.790000000001</v>
      </c>
      <c r="O221" s="130">
        <f t="shared" si="54"/>
        <v>0</v>
      </c>
    </row>
    <row r="222" spans="1:15" ht="31.5">
      <c r="A222" s="125"/>
      <c r="B222" s="37" t="s">
        <v>259</v>
      </c>
      <c r="C222" s="20"/>
      <c r="D222" s="21" t="s">
        <v>260</v>
      </c>
      <c r="E222" s="38">
        <v>194188</v>
      </c>
      <c r="F222" s="38"/>
      <c r="G222" s="22">
        <f t="shared" si="51"/>
        <v>194188</v>
      </c>
      <c r="H222" s="39">
        <f t="shared" si="52"/>
        <v>194188</v>
      </c>
      <c r="I222" s="39">
        <v>194188</v>
      </c>
      <c r="J222" s="23">
        <f t="shared" si="47"/>
        <v>100</v>
      </c>
      <c r="K222" s="39">
        <v>181360</v>
      </c>
      <c r="L222" s="23">
        <f t="shared" si="48"/>
        <v>12828</v>
      </c>
      <c r="M222" s="39">
        <f t="shared" si="49"/>
        <v>0</v>
      </c>
      <c r="N222" s="39">
        <f t="shared" si="53"/>
        <v>0</v>
      </c>
      <c r="O222" s="130">
        <f t="shared" si="54"/>
        <v>0</v>
      </c>
    </row>
    <row r="223" spans="1:15" ht="31.5">
      <c r="A223" s="125"/>
      <c r="B223" s="37" t="s">
        <v>261</v>
      </c>
      <c r="C223" s="20"/>
      <c r="D223" s="21" t="s">
        <v>262</v>
      </c>
      <c r="E223" s="38">
        <v>3680</v>
      </c>
      <c r="F223" s="38"/>
      <c r="G223" s="22">
        <f t="shared" si="51"/>
        <v>3680</v>
      </c>
      <c r="H223" s="39">
        <f t="shared" si="52"/>
        <v>3680</v>
      </c>
      <c r="I223" s="39">
        <v>2630</v>
      </c>
      <c r="J223" s="23">
        <f t="shared" si="47"/>
        <v>71.46739130434783</v>
      </c>
      <c r="K223" s="39">
        <v>6944.6</v>
      </c>
      <c r="L223" s="23">
        <f t="shared" si="48"/>
        <v>-4314.6</v>
      </c>
      <c r="M223" s="39">
        <f t="shared" si="49"/>
        <v>-28.532608695652172</v>
      </c>
      <c r="N223" s="39">
        <f t="shared" si="53"/>
        <v>1050</v>
      </c>
      <c r="O223" s="130">
        <f t="shared" si="54"/>
        <v>0</v>
      </c>
    </row>
    <row r="224" spans="1:15" ht="47.25">
      <c r="A224" s="125"/>
      <c r="B224" s="37" t="s">
        <v>212</v>
      </c>
      <c r="C224" s="20"/>
      <c r="D224" s="21" t="s">
        <v>213</v>
      </c>
      <c r="E224" s="38">
        <v>4200</v>
      </c>
      <c r="F224" s="38"/>
      <c r="G224" s="22">
        <f t="shared" si="51"/>
        <v>4200</v>
      </c>
      <c r="H224" s="39">
        <f t="shared" si="52"/>
        <v>4200</v>
      </c>
      <c r="I224" s="39">
        <v>3067.32</v>
      </c>
      <c r="J224" s="23">
        <f t="shared" si="47"/>
        <v>73.03142857142858</v>
      </c>
      <c r="K224" s="39">
        <v>2794.34</v>
      </c>
      <c r="L224" s="23">
        <f t="shared" si="48"/>
        <v>272.98</v>
      </c>
      <c r="M224" s="39">
        <f t="shared" si="49"/>
        <v>-26.968571428571423</v>
      </c>
      <c r="N224" s="39">
        <f t="shared" si="53"/>
        <v>1132.6799999999998</v>
      </c>
      <c r="O224" s="130">
        <f t="shared" si="54"/>
        <v>0</v>
      </c>
    </row>
    <row r="225" spans="1:15" ht="31.5">
      <c r="A225" s="125"/>
      <c r="B225" s="37" t="s">
        <v>214</v>
      </c>
      <c r="C225" s="20"/>
      <c r="D225" s="21" t="s">
        <v>215</v>
      </c>
      <c r="E225" s="38">
        <v>9100</v>
      </c>
      <c r="F225" s="38"/>
      <c r="G225" s="22">
        <f t="shared" si="51"/>
        <v>9100</v>
      </c>
      <c r="H225" s="39">
        <f t="shared" si="52"/>
        <v>9100</v>
      </c>
      <c r="I225" s="39">
        <v>7855.94</v>
      </c>
      <c r="J225" s="23">
        <f t="shared" si="47"/>
        <v>86.32901098901098</v>
      </c>
      <c r="K225" s="39">
        <v>6951.53</v>
      </c>
      <c r="L225" s="23">
        <f t="shared" si="48"/>
        <v>904.4099999999999</v>
      </c>
      <c r="M225" s="39">
        <f t="shared" si="49"/>
        <v>-13.670989010989018</v>
      </c>
      <c r="N225" s="39">
        <f t="shared" si="53"/>
        <v>1244.0600000000004</v>
      </c>
      <c r="O225" s="130">
        <f t="shared" si="54"/>
        <v>0</v>
      </c>
    </row>
    <row r="226" spans="1:15" ht="31.5">
      <c r="A226" s="125"/>
      <c r="B226" s="37" t="s">
        <v>226</v>
      </c>
      <c r="C226" s="20"/>
      <c r="D226" s="21" t="s">
        <v>227</v>
      </c>
      <c r="E226" s="38">
        <v>3517343</v>
      </c>
      <c r="F226" s="38">
        <v>0</v>
      </c>
      <c r="G226" s="22">
        <f t="shared" si="51"/>
        <v>3517343</v>
      </c>
      <c r="H226" s="39">
        <f t="shared" si="52"/>
        <v>3517343</v>
      </c>
      <c r="I226" s="39">
        <v>3517282.39</v>
      </c>
      <c r="J226" s="23">
        <f t="shared" si="47"/>
        <v>99.99827682429607</v>
      </c>
      <c r="K226" s="39">
        <v>0</v>
      </c>
      <c r="L226" s="23">
        <f t="shared" si="48"/>
        <v>3517282.39</v>
      </c>
      <c r="M226" s="39">
        <f t="shared" si="49"/>
        <v>-0.001723175703929769</v>
      </c>
      <c r="N226" s="39">
        <f t="shared" si="53"/>
        <v>60.609999999869615</v>
      </c>
      <c r="O226" s="130">
        <f t="shared" si="54"/>
        <v>0</v>
      </c>
    </row>
    <row r="227" spans="1:15" ht="31.5">
      <c r="A227" s="125"/>
      <c r="B227" s="44" t="s">
        <v>318</v>
      </c>
      <c r="C227" s="20" t="s">
        <v>319</v>
      </c>
      <c r="D227" s="21"/>
      <c r="E227" s="32">
        <f>SUM(E229:E239)</f>
        <v>316919</v>
      </c>
      <c r="F227" s="32">
        <f>SUM(F229:F239)</f>
        <v>0</v>
      </c>
      <c r="G227" s="22">
        <f t="shared" si="51"/>
        <v>316919</v>
      </c>
      <c r="H227" s="33">
        <f>SUM(H229:H239)</f>
        <v>316919</v>
      </c>
      <c r="I227" s="33">
        <f>SUM(I229:I239)</f>
        <v>301560.72</v>
      </c>
      <c r="J227" s="23">
        <f t="shared" si="47"/>
        <v>95.15387843581482</v>
      </c>
      <c r="K227" s="33">
        <f>SUM(K229:K239)</f>
        <v>280176.07</v>
      </c>
      <c r="L227" s="23">
        <f t="shared" si="48"/>
        <v>21384.649999999965</v>
      </c>
      <c r="M227" s="39">
        <f t="shared" si="49"/>
        <v>-4.846121564185182</v>
      </c>
      <c r="N227" s="39">
        <f t="shared" si="53"/>
        <v>15358.280000000028</v>
      </c>
      <c r="O227" s="130">
        <f t="shared" si="54"/>
        <v>0</v>
      </c>
    </row>
    <row r="228" spans="1:15" ht="15.75" hidden="1">
      <c r="A228" s="125"/>
      <c r="B228" s="44"/>
      <c r="C228" s="20"/>
      <c r="D228" s="21"/>
      <c r="E228" s="32">
        <f>-E227</f>
        <v>-316919</v>
      </c>
      <c r="F228" s="32">
        <f>-F227</f>
        <v>0</v>
      </c>
      <c r="G228" s="22">
        <f t="shared" si="51"/>
        <v>-316919</v>
      </c>
      <c r="H228" s="33">
        <f>-H227</f>
        <v>-316919</v>
      </c>
      <c r="I228" s="33">
        <f>-I227</f>
        <v>-301560.72</v>
      </c>
      <c r="J228" s="23">
        <f t="shared" si="47"/>
        <v>95.15387843581482</v>
      </c>
      <c r="K228" s="33">
        <f>-K227</f>
        <v>-280176.07</v>
      </c>
      <c r="L228" s="23">
        <f t="shared" si="48"/>
        <v>-21384.649999999965</v>
      </c>
      <c r="M228" s="39">
        <f t="shared" si="49"/>
        <v>-4.846121564185182</v>
      </c>
      <c r="N228" s="39"/>
      <c r="O228" s="130">
        <f t="shared" si="54"/>
        <v>0</v>
      </c>
    </row>
    <row r="229" spans="1:15" ht="31.5">
      <c r="A229" s="125"/>
      <c r="B229" s="37" t="s">
        <v>297</v>
      </c>
      <c r="C229" s="20"/>
      <c r="D229" s="21" t="s">
        <v>271</v>
      </c>
      <c r="E229" s="38">
        <v>16590</v>
      </c>
      <c r="F229" s="38"/>
      <c r="G229" s="22">
        <f t="shared" si="51"/>
        <v>16590</v>
      </c>
      <c r="H229" s="39">
        <f aca="true" t="shared" si="55" ref="H229:H239">E229+F229</f>
        <v>16590</v>
      </c>
      <c r="I229" s="39">
        <v>16158.57</v>
      </c>
      <c r="J229" s="23">
        <f t="shared" si="47"/>
        <v>97.3994575045208</v>
      </c>
      <c r="K229" s="39">
        <v>12784.9</v>
      </c>
      <c r="L229" s="23">
        <f t="shared" si="48"/>
        <v>3373.67</v>
      </c>
      <c r="M229" s="39">
        <f t="shared" si="49"/>
        <v>-2.6005424954792034</v>
      </c>
      <c r="N229" s="39">
        <f aca="true" t="shared" si="56" ref="N229:N240">H229-I229</f>
        <v>431.4300000000003</v>
      </c>
      <c r="O229" s="130">
        <f t="shared" si="54"/>
        <v>0</v>
      </c>
    </row>
    <row r="230" spans="1:15" ht="31.5">
      <c r="A230" s="125"/>
      <c r="B230" s="37" t="s">
        <v>241</v>
      </c>
      <c r="C230" s="20"/>
      <c r="D230" s="21" t="s">
        <v>242</v>
      </c>
      <c r="E230" s="38">
        <v>205904</v>
      </c>
      <c r="F230" s="38"/>
      <c r="G230" s="22">
        <f t="shared" si="51"/>
        <v>205904</v>
      </c>
      <c r="H230" s="39">
        <f t="shared" si="55"/>
        <v>205904</v>
      </c>
      <c r="I230" s="39">
        <v>200710.49</v>
      </c>
      <c r="J230" s="23">
        <f t="shared" si="47"/>
        <v>97.47770320149195</v>
      </c>
      <c r="K230" s="39">
        <v>186413.82</v>
      </c>
      <c r="L230" s="23">
        <f t="shared" si="48"/>
        <v>14296.669999999984</v>
      </c>
      <c r="M230" s="39">
        <f t="shared" si="49"/>
        <v>-2.5222967985080516</v>
      </c>
      <c r="N230" s="39">
        <f t="shared" si="56"/>
        <v>5193.510000000009</v>
      </c>
      <c r="O230" s="130">
        <f t="shared" si="54"/>
        <v>0</v>
      </c>
    </row>
    <row r="231" spans="1:15" ht="15.75">
      <c r="A231" s="125"/>
      <c r="B231" s="37" t="s">
        <v>243</v>
      </c>
      <c r="C231" s="20"/>
      <c r="D231" s="21" t="s">
        <v>244</v>
      </c>
      <c r="E231" s="38">
        <v>14100</v>
      </c>
      <c r="F231" s="38"/>
      <c r="G231" s="22">
        <f t="shared" si="51"/>
        <v>14100</v>
      </c>
      <c r="H231" s="39">
        <f t="shared" si="55"/>
        <v>14100</v>
      </c>
      <c r="I231" s="39">
        <v>13932.34</v>
      </c>
      <c r="J231" s="23">
        <f t="shared" si="47"/>
        <v>98.8109219858156</v>
      </c>
      <c r="K231" s="39">
        <v>12408.76</v>
      </c>
      <c r="L231" s="23">
        <f t="shared" si="48"/>
        <v>1523.58</v>
      </c>
      <c r="M231" s="39">
        <f t="shared" si="49"/>
        <v>-1.1890780141844033</v>
      </c>
      <c r="N231" s="39">
        <f t="shared" si="56"/>
        <v>167.65999999999985</v>
      </c>
      <c r="O231" s="130">
        <f t="shared" si="54"/>
        <v>0</v>
      </c>
    </row>
    <row r="232" spans="1:15" ht="15.75">
      <c r="A232" s="125"/>
      <c r="B232" s="37" t="s">
        <v>320</v>
      </c>
      <c r="C232" s="20"/>
      <c r="D232" s="21" t="s">
        <v>246</v>
      </c>
      <c r="E232" s="38">
        <v>36072</v>
      </c>
      <c r="F232" s="38"/>
      <c r="G232" s="22">
        <f t="shared" si="51"/>
        <v>36072</v>
      </c>
      <c r="H232" s="39">
        <f t="shared" si="55"/>
        <v>36072</v>
      </c>
      <c r="I232" s="39">
        <v>33011.99</v>
      </c>
      <c r="J232" s="23">
        <f t="shared" si="47"/>
        <v>91.51693834553114</v>
      </c>
      <c r="K232" s="39">
        <v>34977.94</v>
      </c>
      <c r="L232" s="23">
        <f t="shared" si="48"/>
        <v>-1965.9500000000044</v>
      </c>
      <c r="M232" s="39">
        <f t="shared" si="49"/>
        <v>-8.483061654468855</v>
      </c>
      <c r="N232" s="39">
        <f t="shared" si="56"/>
        <v>3060.010000000002</v>
      </c>
      <c r="O232" s="130">
        <f t="shared" si="54"/>
        <v>0</v>
      </c>
    </row>
    <row r="233" spans="1:15" ht="15.75">
      <c r="A233" s="125"/>
      <c r="B233" s="37" t="s">
        <v>247</v>
      </c>
      <c r="C233" s="20"/>
      <c r="D233" s="21" t="s">
        <v>248</v>
      </c>
      <c r="E233" s="38">
        <v>5780</v>
      </c>
      <c r="F233" s="38"/>
      <c r="G233" s="22">
        <f t="shared" si="51"/>
        <v>5780</v>
      </c>
      <c r="H233" s="39">
        <f t="shared" si="55"/>
        <v>5780</v>
      </c>
      <c r="I233" s="39">
        <v>4983.91</v>
      </c>
      <c r="J233" s="23">
        <f t="shared" si="47"/>
        <v>86.22681660899654</v>
      </c>
      <c r="K233" s="39">
        <v>4766.82</v>
      </c>
      <c r="L233" s="23">
        <f t="shared" si="48"/>
        <v>217.09000000000015</v>
      </c>
      <c r="M233" s="39">
        <f t="shared" si="49"/>
        <v>-13.773183391003457</v>
      </c>
      <c r="N233" s="39">
        <f t="shared" si="56"/>
        <v>796.0900000000001</v>
      </c>
      <c r="O233" s="130">
        <f t="shared" si="54"/>
        <v>0</v>
      </c>
    </row>
    <row r="234" spans="1:15" ht="15.75">
      <c r="A234" s="125"/>
      <c r="B234" s="37" t="s">
        <v>209</v>
      </c>
      <c r="C234" s="20"/>
      <c r="D234" s="21" t="s">
        <v>206</v>
      </c>
      <c r="E234" s="38">
        <v>16640</v>
      </c>
      <c r="F234" s="38"/>
      <c r="G234" s="22">
        <f t="shared" si="51"/>
        <v>16640</v>
      </c>
      <c r="H234" s="39">
        <f t="shared" si="55"/>
        <v>16640</v>
      </c>
      <c r="I234" s="39">
        <v>14756.97</v>
      </c>
      <c r="J234" s="23">
        <f aca="true" t="shared" si="57" ref="J234:J265">I234/H234*100</f>
        <v>88.68371394230769</v>
      </c>
      <c r="K234" s="39">
        <v>13214.92</v>
      </c>
      <c r="L234" s="23">
        <f aca="true" t="shared" si="58" ref="L234:L265">I234-K234</f>
        <v>1542.0499999999993</v>
      </c>
      <c r="M234" s="39">
        <f aca="true" t="shared" si="59" ref="M234:M265">J234-100</f>
        <v>-11.31628605769231</v>
      </c>
      <c r="N234" s="39">
        <f t="shared" si="56"/>
        <v>1883.0300000000007</v>
      </c>
      <c r="O234" s="130">
        <f t="shared" si="54"/>
        <v>0</v>
      </c>
    </row>
    <row r="235" spans="1:15" ht="15.75">
      <c r="A235" s="125"/>
      <c r="B235" s="37" t="s">
        <v>274</v>
      </c>
      <c r="C235" s="20"/>
      <c r="D235" s="21" t="s">
        <v>275</v>
      </c>
      <c r="E235" s="38">
        <v>1800</v>
      </c>
      <c r="F235" s="38"/>
      <c r="G235" s="22">
        <f t="shared" si="51"/>
        <v>1800</v>
      </c>
      <c r="H235" s="39">
        <f t="shared" si="55"/>
        <v>1800</v>
      </c>
      <c r="I235" s="39">
        <v>1419.74</v>
      </c>
      <c r="J235" s="23">
        <f t="shared" si="57"/>
        <v>78.87444444444445</v>
      </c>
      <c r="K235" s="39">
        <v>822.69</v>
      </c>
      <c r="L235" s="23">
        <f t="shared" si="58"/>
        <v>597.05</v>
      </c>
      <c r="M235" s="39">
        <f t="shared" si="59"/>
        <v>-21.12555555555555</v>
      </c>
      <c r="N235" s="39">
        <f t="shared" si="56"/>
        <v>380.26</v>
      </c>
      <c r="O235" s="130">
        <f t="shared" si="54"/>
        <v>0</v>
      </c>
    </row>
    <row r="236" spans="1:15" ht="15.75">
      <c r="A236" s="125"/>
      <c r="B236" s="37" t="s">
        <v>224</v>
      </c>
      <c r="C236" s="20"/>
      <c r="D236" s="21" t="s">
        <v>225</v>
      </c>
      <c r="E236" s="38">
        <v>4000</v>
      </c>
      <c r="F236" s="38"/>
      <c r="G236" s="22">
        <f t="shared" si="51"/>
        <v>4000</v>
      </c>
      <c r="H236" s="39">
        <f t="shared" si="55"/>
        <v>4000</v>
      </c>
      <c r="I236" s="39">
        <v>1858.43</v>
      </c>
      <c r="J236" s="23">
        <f t="shared" si="57"/>
        <v>46.46075</v>
      </c>
      <c r="K236" s="39">
        <v>3535.22</v>
      </c>
      <c r="L236" s="23">
        <f t="shared" si="58"/>
        <v>-1676.7899999999997</v>
      </c>
      <c r="M236" s="39">
        <f t="shared" si="59"/>
        <v>-53.53925</v>
      </c>
      <c r="N236" s="39">
        <f t="shared" si="56"/>
        <v>2141.5699999999997</v>
      </c>
      <c r="O236" s="130">
        <f t="shared" si="54"/>
        <v>0</v>
      </c>
    </row>
    <row r="237" spans="1:15" ht="47.25">
      <c r="A237" s="125"/>
      <c r="B237" s="37" t="s">
        <v>255</v>
      </c>
      <c r="C237" s="20"/>
      <c r="D237" s="21" t="s">
        <v>256</v>
      </c>
      <c r="E237" s="38">
        <v>1000</v>
      </c>
      <c r="F237" s="38"/>
      <c r="G237" s="22">
        <f t="shared" si="51"/>
        <v>1000</v>
      </c>
      <c r="H237" s="39">
        <f t="shared" si="55"/>
        <v>1000</v>
      </c>
      <c r="I237" s="39">
        <v>0</v>
      </c>
      <c r="J237" s="23">
        <f t="shared" si="57"/>
        <v>0</v>
      </c>
      <c r="K237" s="39">
        <v>0</v>
      </c>
      <c r="L237" s="23">
        <f t="shared" si="58"/>
        <v>0</v>
      </c>
      <c r="M237" s="39">
        <f t="shared" si="59"/>
        <v>-100</v>
      </c>
      <c r="N237" s="39">
        <f t="shared" si="56"/>
        <v>1000</v>
      </c>
      <c r="O237" s="130">
        <f t="shared" si="54"/>
        <v>0</v>
      </c>
    </row>
    <row r="238" spans="1:15" ht="15.75">
      <c r="A238" s="125"/>
      <c r="B238" s="37" t="s">
        <v>268</v>
      </c>
      <c r="C238" s="20"/>
      <c r="D238" s="21" t="s">
        <v>258</v>
      </c>
      <c r="E238" s="38">
        <v>400</v>
      </c>
      <c r="F238" s="38"/>
      <c r="G238" s="22">
        <f t="shared" si="51"/>
        <v>400</v>
      </c>
      <c r="H238" s="39">
        <f t="shared" si="55"/>
        <v>400</v>
      </c>
      <c r="I238" s="39">
        <v>95.28</v>
      </c>
      <c r="J238" s="23">
        <f t="shared" si="57"/>
        <v>23.82</v>
      </c>
      <c r="K238" s="39">
        <v>100</v>
      </c>
      <c r="L238" s="23">
        <f t="shared" si="58"/>
        <v>-4.719999999999999</v>
      </c>
      <c r="M238" s="39">
        <f t="shared" si="59"/>
        <v>-76.18</v>
      </c>
      <c r="N238" s="39">
        <f t="shared" si="56"/>
        <v>304.72</v>
      </c>
      <c r="O238" s="130">
        <f t="shared" si="54"/>
        <v>0</v>
      </c>
    </row>
    <row r="239" spans="1:15" ht="31.5">
      <c r="A239" s="125"/>
      <c r="B239" s="37" t="s">
        <v>321</v>
      </c>
      <c r="C239" s="20"/>
      <c r="D239" s="21" t="s">
        <v>260</v>
      </c>
      <c r="E239" s="38">
        <v>14633</v>
      </c>
      <c r="F239" s="38"/>
      <c r="G239" s="22">
        <f t="shared" si="51"/>
        <v>14633</v>
      </c>
      <c r="H239" s="39">
        <f t="shared" si="55"/>
        <v>14633</v>
      </c>
      <c r="I239" s="39">
        <v>14633</v>
      </c>
      <c r="J239" s="23">
        <f t="shared" si="57"/>
        <v>100</v>
      </c>
      <c r="K239" s="39">
        <v>11151</v>
      </c>
      <c r="L239" s="23">
        <f t="shared" si="58"/>
        <v>3482</v>
      </c>
      <c r="M239" s="39">
        <f t="shared" si="59"/>
        <v>0</v>
      </c>
      <c r="N239" s="39">
        <f t="shared" si="56"/>
        <v>0</v>
      </c>
      <c r="O239" s="130">
        <f t="shared" si="54"/>
        <v>0</v>
      </c>
    </row>
    <row r="240" spans="1:15" ht="15.75">
      <c r="A240" s="125"/>
      <c r="B240" s="44" t="s">
        <v>141</v>
      </c>
      <c r="C240" s="20" t="s">
        <v>142</v>
      </c>
      <c r="D240" s="21"/>
      <c r="E240" s="32">
        <f>SUM(E242:E261)</f>
        <v>1108934</v>
      </c>
      <c r="F240" s="32">
        <f>SUM(F242:F261)</f>
        <v>0</v>
      </c>
      <c r="G240" s="22">
        <f t="shared" si="51"/>
        <v>1108934</v>
      </c>
      <c r="H240" s="33">
        <f>SUM(H242:H261)</f>
        <v>1108934</v>
      </c>
      <c r="I240" s="33">
        <f>SUM(I242:I261)</f>
        <v>1065058.39</v>
      </c>
      <c r="J240" s="23">
        <f t="shared" si="57"/>
        <v>96.04344262147251</v>
      </c>
      <c r="K240" s="33">
        <f>SUM(K242:K261)</f>
        <v>1042918.7199999999</v>
      </c>
      <c r="L240" s="23">
        <f t="shared" si="58"/>
        <v>22139.670000000042</v>
      </c>
      <c r="M240" s="39">
        <f t="shared" si="59"/>
        <v>-3.956557378527492</v>
      </c>
      <c r="N240" s="39">
        <f t="shared" si="56"/>
        <v>43875.6100000001</v>
      </c>
      <c r="O240" s="130">
        <f t="shared" si="54"/>
        <v>0</v>
      </c>
    </row>
    <row r="241" spans="1:15" ht="15.75" hidden="1">
      <c r="A241" s="125"/>
      <c r="B241" s="44"/>
      <c r="C241" s="20"/>
      <c r="D241" s="21"/>
      <c r="E241" s="32">
        <f>-E240</f>
        <v>-1108934</v>
      </c>
      <c r="F241" s="32">
        <f>-F240</f>
        <v>0</v>
      </c>
      <c r="G241" s="22">
        <f t="shared" si="51"/>
        <v>-1108934</v>
      </c>
      <c r="H241" s="33">
        <f>-H240</f>
        <v>-1108934</v>
      </c>
      <c r="I241" s="33">
        <f>-I240</f>
        <v>-1065058.39</v>
      </c>
      <c r="J241" s="23">
        <f t="shared" si="57"/>
        <v>96.04344262147251</v>
      </c>
      <c r="K241" s="33">
        <f>-K240</f>
        <v>-1042918.7199999999</v>
      </c>
      <c r="L241" s="23">
        <f t="shared" si="58"/>
        <v>-22139.670000000042</v>
      </c>
      <c r="M241" s="39">
        <f t="shared" si="59"/>
        <v>-3.956557378527492</v>
      </c>
      <c r="N241" s="39"/>
      <c r="O241" s="130">
        <f t="shared" si="54"/>
        <v>0</v>
      </c>
    </row>
    <row r="242" spans="1:15" ht="31.5">
      <c r="A242" s="125"/>
      <c r="B242" s="37" t="s">
        <v>322</v>
      </c>
      <c r="C242" s="20"/>
      <c r="D242" s="21" t="s">
        <v>271</v>
      </c>
      <c r="E242" s="38">
        <v>31763</v>
      </c>
      <c r="F242" s="38"/>
      <c r="G242" s="22">
        <f t="shared" si="51"/>
        <v>31763</v>
      </c>
      <c r="H242" s="39">
        <f aca="true" t="shared" si="60" ref="H242:H261">E242+F242</f>
        <v>31763</v>
      </c>
      <c r="I242" s="39">
        <v>31051.7</v>
      </c>
      <c r="J242" s="23">
        <f t="shared" si="57"/>
        <v>97.76060195825332</v>
      </c>
      <c r="K242" s="39">
        <v>28925.59</v>
      </c>
      <c r="L242" s="23">
        <f t="shared" si="58"/>
        <v>2126.1100000000006</v>
      </c>
      <c r="M242" s="39">
        <f t="shared" si="59"/>
        <v>-2.239398041746682</v>
      </c>
      <c r="N242" s="39">
        <f aca="true" t="shared" si="61" ref="N242:N262">H242-I242</f>
        <v>711.2999999999993</v>
      </c>
      <c r="O242" s="130">
        <f t="shared" si="54"/>
        <v>0</v>
      </c>
    </row>
    <row r="243" spans="1:15" ht="31.5">
      <c r="A243" s="125"/>
      <c r="B243" s="37" t="s">
        <v>241</v>
      </c>
      <c r="C243" s="20"/>
      <c r="D243" s="21" t="s">
        <v>242</v>
      </c>
      <c r="E243" s="38">
        <v>618725</v>
      </c>
      <c r="F243" s="38"/>
      <c r="G243" s="22">
        <f t="shared" si="51"/>
        <v>618725</v>
      </c>
      <c r="H243" s="39">
        <f t="shared" si="60"/>
        <v>618725</v>
      </c>
      <c r="I243" s="39">
        <v>607466.51</v>
      </c>
      <c r="J243" s="23">
        <f t="shared" si="57"/>
        <v>98.18037254030466</v>
      </c>
      <c r="K243" s="39">
        <v>579229.87</v>
      </c>
      <c r="L243" s="23">
        <f t="shared" si="58"/>
        <v>28236.640000000014</v>
      </c>
      <c r="M243" s="39">
        <f t="shared" si="59"/>
        <v>-1.8196274596953401</v>
      </c>
      <c r="N243" s="39">
        <f t="shared" si="61"/>
        <v>11258.48999999999</v>
      </c>
      <c r="O243" s="130">
        <f t="shared" si="54"/>
        <v>0</v>
      </c>
    </row>
    <row r="244" spans="1:15" ht="15.75">
      <c r="A244" s="125"/>
      <c r="B244" s="37" t="s">
        <v>243</v>
      </c>
      <c r="C244" s="20"/>
      <c r="D244" s="21" t="s">
        <v>244</v>
      </c>
      <c r="E244" s="38">
        <v>40200</v>
      </c>
      <c r="F244" s="38"/>
      <c r="G244" s="22">
        <f aca="true" t="shared" si="62" ref="G244:G275">E244+F244</f>
        <v>40200</v>
      </c>
      <c r="H244" s="39">
        <f t="shared" si="60"/>
        <v>40200</v>
      </c>
      <c r="I244" s="39">
        <v>40138.69</v>
      </c>
      <c r="J244" s="23">
        <f t="shared" si="57"/>
        <v>99.84748756218906</v>
      </c>
      <c r="K244" s="39">
        <v>41048.46</v>
      </c>
      <c r="L244" s="23">
        <f t="shared" si="58"/>
        <v>-909.7699999999968</v>
      </c>
      <c r="M244" s="39">
        <f t="shared" si="59"/>
        <v>-0.15251243781094104</v>
      </c>
      <c r="N244" s="39">
        <f t="shared" si="61"/>
        <v>61.30999999999767</v>
      </c>
      <c r="O244" s="130">
        <f aca="true" t="shared" si="63" ref="O244:O275">H244-G244</f>
        <v>0</v>
      </c>
    </row>
    <row r="245" spans="1:15" ht="15.75">
      <c r="A245" s="125"/>
      <c r="B245" s="37" t="s">
        <v>245</v>
      </c>
      <c r="C245" s="20"/>
      <c r="D245" s="21" t="s">
        <v>246</v>
      </c>
      <c r="E245" s="38">
        <v>101202</v>
      </c>
      <c r="F245" s="38"/>
      <c r="G245" s="22">
        <f t="shared" si="62"/>
        <v>101202</v>
      </c>
      <c r="H245" s="39">
        <f t="shared" si="60"/>
        <v>101202</v>
      </c>
      <c r="I245" s="39">
        <v>95948.02</v>
      </c>
      <c r="J245" s="23">
        <f t="shared" si="57"/>
        <v>94.80842275844351</v>
      </c>
      <c r="K245" s="39">
        <v>108177.5</v>
      </c>
      <c r="L245" s="23">
        <f t="shared" si="58"/>
        <v>-12229.479999999996</v>
      </c>
      <c r="M245" s="39">
        <f t="shared" si="59"/>
        <v>-5.191577241556487</v>
      </c>
      <c r="N245" s="39">
        <f t="shared" si="61"/>
        <v>5253.979999999996</v>
      </c>
      <c r="O245" s="130">
        <f t="shared" si="63"/>
        <v>0</v>
      </c>
    </row>
    <row r="246" spans="1:15" ht="15.75">
      <c r="A246" s="125"/>
      <c r="B246" s="37" t="s">
        <v>247</v>
      </c>
      <c r="C246" s="20"/>
      <c r="D246" s="21" t="s">
        <v>248</v>
      </c>
      <c r="E246" s="38">
        <v>15157</v>
      </c>
      <c r="F246" s="38"/>
      <c r="G246" s="22">
        <f t="shared" si="62"/>
        <v>15157</v>
      </c>
      <c r="H246" s="39">
        <f t="shared" si="60"/>
        <v>15157</v>
      </c>
      <c r="I246" s="39">
        <v>14355.75</v>
      </c>
      <c r="J246" s="23">
        <f t="shared" si="57"/>
        <v>94.71366365375734</v>
      </c>
      <c r="K246" s="39">
        <v>14756.36</v>
      </c>
      <c r="L246" s="23">
        <f t="shared" si="58"/>
        <v>-400.6100000000006</v>
      </c>
      <c r="M246" s="39">
        <f t="shared" si="59"/>
        <v>-5.286336346242663</v>
      </c>
      <c r="N246" s="39">
        <f t="shared" si="61"/>
        <v>801.25</v>
      </c>
      <c r="O246" s="130">
        <f t="shared" si="63"/>
        <v>0</v>
      </c>
    </row>
    <row r="247" spans="1:15" ht="15.75">
      <c r="A247" s="125"/>
      <c r="B247" s="37" t="s">
        <v>249</v>
      </c>
      <c r="C247" s="20"/>
      <c r="D247" s="21" t="s">
        <v>250</v>
      </c>
      <c r="E247" s="38">
        <v>4000</v>
      </c>
      <c r="F247" s="38"/>
      <c r="G247" s="22">
        <f t="shared" si="62"/>
        <v>4000</v>
      </c>
      <c r="H247" s="39">
        <f t="shared" si="60"/>
        <v>4000</v>
      </c>
      <c r="I247" s="39">
        <v>4000</v>
      </c>
      <c r="J247" s="23">
        <f t="shared" si="57"/>
        <v>100</v>
      </c>
      <c r="K247" s="39">
        <v>1045</v>
      </c>
      <c r="L247" s="23">
        <f t="shared" si="58"/>
        <v>2955</v>
      </c>
      <c r="M247" s="39">
        <f t="shared" si="59"/>
        <v>0</v>
      </c>
      <c r="N247" s="39">
        <f t="shared" si="61"/>
        <v>0</v>
      </c>
      <c r="O247" s="130">
        <f t="shared" si="63"/>
        <v>0</v>
      </c>
    </row>
    <row r="248" spans="1:15" ht="15.75">
      <c r="A248" s="125"/>
      <c r="B248" s="37" t="s">
        <v>209</v>
      </c>
      <c r="C248" s="20"/>
      <c r="D248" s="21" t="s">
        <v>206</v>
      </c>
      <c r="E248" s="38">
        <v>80280</v>
      </c>
      <c r="F248" s="38"/>
      <c r="G248" s="22">
        <f t="shared" si="62"/>
        <v>80280</v>
      </c>
      <c r="H248" s="39">
        <f t="shared" si="60"/>
        <v>80280</v>
      </c>
      <c r="I248" s="39">
        <v>80009.6</v>
      </c>
      <c r="J248" s="23">
        <f t="shared" si="57"/>
        <v>99.66317887394122</v>
      </c>
      <c r="K248" s="39">
        <v>93933.31</v>
      </c>
      <c r="L248" s="23">
        <f t="shared" si="58"/>
        <v>-13923.709999999992</v>
      </c>
      <c r="M248" s="39">
        <f t="shared" si="59"/>
        <v>-0.3368211260587799</v>
      </c>
      <c r="N248" s="39">
        <f t="shared" si="61"/>
        <v>270.3999999999942</v>
      </c>
      <c r="O248" s="130">
        <f t="shared" si="63"/>
        <v>0</v>
      </c>
    </row>
    <row r="249" spans="1:15" ht="15.75">
      <c r="A249" s="125"/>
      <c r="B249" s="37" t="s">
        <v>323</v>
      </c>
      <c r="C249" s="20"/>
      <c r="D249" s="21" t="s">
        <v>324</v>
      </c>
      <c r="E249" s="38">
        <v>107000</v>
      </c>
      <c r="F249" s="38"/>
      <c r="G249" s="22">
        <f t="shared" si="62"/>
        <v>107000</v>
      </c>
      <c r="H249" s="39">
        <f t="shared" si="60"/>
        <v>107000</v>
      </c>
      <c r="I249" s="39">
        <v>84549.51</v>
      </c>
      <c r="J249" s="23">
        <f t="shared" si="57"/>
        <v>79.0182336448598</v>
      </c>
      <c r="K249" s="39">
        <v>79664.25</v>
      </c>
      <c r="L249" s="23">
        <f t="shared" si="58"/>
        <v>4885.259999999995</v>
      </c>
      <c r="M249" s="39">
        <f t="shared" si="59"/>
        <v>-20.981766355140195</v>
      </c>
      <c r="N249" s="39">
        <f t="shared" si="61"/>
        <v>22450.490000000005</v>
      </c>
      <c r="O249" s="130">
        <f t="shared" si="63"/>
        <v>0</v>
      </c>
    </row>
    <row r="250" spans="1:15" ht="31.5">
      <c r="A250" s="125"/>
      <c r="B250" s="37" t="s">
        <v>316</v>
      </c>
      <c r="C250" s="20"/>
      <c r="D250" s="21" t="s">
        <v>317</v>
      </c>
      <c r="E250" s="38">
        <v>6000</v>
      </c>
      <c r="F250" s="38"/>
      <c r="G250" s="22">
        <f t="shared" si="62"/>
        <v>6000</v>
      </c>
      <c r="H250" s="39">
        <f t="shared" si="60"/>
        <v>6000</v>
      </c>
      <c r="I250" s="39">
        <v>5589.54</v>
      </c>
      <c r="J250" s="23">
        <f t="shared" si="57"/>
        <v>93.159</v>
      </c>
      <c r="K250" s="39">
        <v>5694.68</v>
      </c>
      <c r="L250" s="23">
        <f t="shared" si="58"/>
        <v>-105.14000000000033</v>
      </c>
      <c r="M250" s="39">
        <f t="shared" si="59"/>
        <v>-6.840999999999994</v>
      </c>
      <c r="N250" s="39">
        <f t="shared" si="61"/>
        <v>410.46000000000004</v>
      </c>
      <c r="O250" s="130">
        <f t="shared" si="63"/>
        <v>0</v>
      </c>
    </row>
    <row r="251" spans="1:15" ht="15.75">
      <c r="A251" s="125"/>
      <c r="B251" s="37" t="s">
        <v>274</v>
      </c>
      <c r="C251" s="20"/>
      <c r="D251" s="21" t="s">
        <v>275</v>
      </c>
      <c r="E251" s="38">
        <v>20000</v>
      </c>
      <c r="F251" s="38"/>
      <c r="G251" s="22">
        <f t="shared" si="62"/>
        <v>20000</v>
      </c>
      <c r="H251" s="39">
        <f t="shared" si="60"/>
        <v>20000</v>
      </c>
      <c r="I251" s="39">
        <v>18823.77</v>
      </c>
      <c r="J251" s="23">
        <f t="shared" si="57"/>
        <v>94.11885</v>
      </c>
      <c r="K251" s="39">
        <v>17791.11</v>
      </c>
      <c r="L251" s="23">
        <f t="shared" si="58"/>
        <v>1032.6599999999999</v>
      </c>
      <c r="M251" s="39">
        <f t="shared" si="59"/>
        <v>-5.881150000000005</v>
      </c>
      <c r="N251" s="39">
        <f t="shared" si="61"/>
        <v>1176.2299999999996</v>
      </c>
      <c r="O251" s="130">
        <f t="shared" si="63"/>
        <v>0</v>
      </c>
    </row>
    <row r="252" spans="1:15" ht="15.75">
      <c r="A252" s="125"/>
      <c r="B252" s="37" t="s">
        <v>251</v>
      </c>
      <c r="C252" s="20"/>
      <c r="D252" s="21" t="s">
        <v>252</v>
      </c>
      <c r="E252" s="38">
        <v>2600</v>
      </c>
      <c r="F252" s="38"/>
      <c r="G252" s="22">
        <f t="shared" si="62"/>
        <v>2600</v>
      </c>
      <c r="H252" s="39">
        <f t="shared" si="60"/>
        <v>2600</v>
      </c>
      <c r="I252" s="39">
        <v>2530</v>
      </c>
      <c r="J252" s="23">
        <f t="shared" si="57"/>
        <v>97.3076923076923</v>
      </c>
      <c r="K252" s="39">
        <v>700</v>
      </c>
      <c r="L252" s="23">
        <f t="shared" si="58"/>
        <v>1830</v>
      </c>
      <c r="M252" s="39">
        <f t="shared" si="59"/>
        <v>-2.6923076923076934</v>
      </c>
      <c r="N252" s="39">
        <f t="shared" si="61"/>
        <v>70</v>
      </c>
      <c r="O252" s="130">
        <f t="shared" si="63"/>
        <v>0</v>
      </c>
    </row>
    <row r="253" spans="1:15" ht="15.75">
      <c r="A253" s="125"/>
      <c r="B253" s="37" t="s">
        <v>224</v>
      </c>
      <c r="C253" s="20"/>
      <c r="D253" s="21" t="s">
        <v>225</v>
      </c>
      <c r="E253" s="38">
        <v>28300</v>
      </c>
      <c r="F253" s="38"/>
      <c r="G253" s="22">
        <f t="shared" si="62"/>
        <v>28300</v>
      </c>
      <c r="H253" s="39">
        <f t="shared" si="60"/>
        <v>28300</v>
      </c>
      <c r="I253" s="39">
        <v>27247.89</v>
      </c>
      <c r="J253" s="23">
        <f t="shared" si="57"/>
        <v>96.28229681978799</v>
      </c>
      <c r="K253" s="39">
        <v>20810.29</v>
      </c>
      <c r="L253" s="23">
        <f t="shared" si="58"/>
        <v>6437.5999999999985</v>
      </c>
      <c r="M253" s="39">
        <f t="shared" si="59"/>
        <v>-3.7177031802120126</v>
      </c>
      <c r="N253" s="39">
        <f t="shared" si="61"/>
        <v>1052.1100000000006</v>
      </c>
      <c r="O253" s="130">
        <f t="shared" si="63"/>
        <v>0</v>
      </c>
    </row>
    <row r="254" spans="1:15" ht="15.75">
      <c r="A254" s="125"/>
      <c r="B254" s="37" t="s">
        <v>276</v>
      </c>
      <c r="C254" s="20"/>
      <c r="D254" s="21" t="s">
        <v>277</v>
      </c>
      <c r="E254" s="38">
        <v>1000</v>
      </c>
      <c r="F254" s="38"/>
      <c r="G254" s="22">
        <f t="shared" si="62"/>
        <v>1000</v>
      </c>
      <c r="H254" s="39">
        <f t="shared" si="60"/>
        <v>1000</v>
      </c>
      <c r="I254" s="39">
        <v>909.86</v>
      </c>
      <c r="J254" s="23">
        <f t="shared" si="57"/>
        <v>90.986</v>
      </c>
      <c r="K254" s="39">
        <v>932.37</v>
      </c>
      <c r="L254" s="23">
        <f t="shared" si="58"/>
        <v>-22.50999999999999</v>
      </c>
      <c r="M254" s="39">
        <f t="shared" si="59"/>
        <v>-9.013999999999996</v>
      </c>
      <c r="N254" s="39">
        <f t="shared" si="61"/>
        <v>90.13999999999999</v>
      </c>
      <c r="O254" s="130">
        <f t="shared" si="63"/>
        <v>0</v>
      </c>
    </row>
    <row r="255" spans="1:15" ht="47.25">
      <c r="A255" s="125"/>
      <c r="B255" s="37" t="s">
        <v>253</v>
      </c>
      <c r="C255" s="20"/>
      <c r="D255" s="21" t="s">
        <v>254</v>
      </c>
      <c r="E255" s="38">
        <v>940</v>
      </c>
      <c r="F255" s="38"/>
      <c r="G255" s="22">
        <f t="shared" si="62"/>
        <v>940</v>
      </c>
      <c r="H255" s="39">
        <f t="shared" si="60"/>
        <v>940</v>
      </c>
      <c r="I255" s="39">
        <v>869.58</v>
      </c>
      <c r="J255" s="23">
        <f t="shared" si="57"/>
        <v>92.50851063829788</v>
      </c>
      <c r="K255" s="39">
        <v>963.87</v>
      </c>
      <c r="L255" s="23">
        <f t="shared" si="58"/>
        <v>-94.28999999999996</v>
      </c>
      <c r="M255" s="39">
        <f t="shared" si="59"/>
        <v>-7.491489361702122</v>
      </c>
      <c r="N255" s="39">
        <f t="shared" si="61"/>
        <v>70.41999999999996</v>
      </c>
      <c r="O255" s="130">
        <f t="shared" si="63"/>
        <v>0</v>
      </c>
    </row>
    <row r="256" spans="1:15" ht="47.25">
      <c r="A256" s="125"/>
      <c r="B256" s="37" t="s">
        <v>255</v>
      </c>
      <c r="C256" s="20"/>
      <c r="D256" s="21" t="s">
        <v>256</v>
      </c>
      <c r="E256" s="38">
        <v>1800</v>
      </c>
      <c r="F256" s="38"/>
      <c r="G256" s="22">
        <f t="shared" si="62"/>
        <v>1800</v>
      </c>
      <c r="H256" s="39">
        <f t="shared" si="60"/>
        <v>1800</v>
      </c>
      <c r="I256" s="39">
        <v>1761.81</v>
      </c>
      <c r="J256" s="23">
        <f t="shared" si="57"/>
        <v>97.87833333333333</v>
      </c>
      <c r="K256" s="39">
        <v>3466.94</v>
      </c>
      <c r="L256" s="23">
        <f t="shared" si="58"/>
        <v>-1705.13</v>
      </c>
      <c r="M256" s="39">
        <f t="shared" si="59"/>
        <v>-2.1216666666666697</v>
      </c>
      <c r="N256" s="39">
        <f t="shared" si="61"/>
        <v>38.190000000000055</v>
      </c>
      <c r="O256" s="130">
        <f t="shared" si="63"/>
        <v>0</v>
      </c>
    </row>
    <row r="257" spans="1:15" s="132" customFormat="1" ht="15.75">
      <c r="A257" s="125"/>
      <c r="B257" s="37" t="s">
        <v>268</v>
      </c>
      <c r="C257" s="20"/>
      <c r="D257" s="21" t="s">
        <v>258</v>
      </c>
      <c r="E257" s="38">
        <v>1550</v>
      </c>
      <c r="F257" s="38"/>
      <c r="G257" s="22">
        <f t="shared" si="62"/>
        <v>1550</v>
      </c>
      <c r="H257" s="39">
        <f t="shared" si="60"/>
        <v>1550</v>
      </c>
      <c r="I257" s="39">
        <v>1408.74</v>
      </c>
      <c r="J257" s="23">
        <f t="shared" si="57"/>
        <v>90.88645161290323</v>
      </c>
      <c r="K257" s="39">
        <v>1417.82</v>
      </c>
      <c r="L257" s="23">
        <f t="shared" si="58"/>
        <v>-9.079999999999927</v>
      </c>
      <c r="M257" s="39">
        <f t="shared" si="59"/>
        <v>-9.11354838709677</v>
      </c>
      <c r="N257" s="39">
        <f t="shared" si="61"/>
        <v>141.26</v>
      </c>
      <c r="O257" s="130">
        <f t="shared" si="63"/>
        <v>0</v>
      </c>
    </row>
    <row r="258" spans="1:15" ht="31.5">
      <c r="A258" s="125"/>
      <c r="B258" s="84" t="s">
        <v>259</v>
      </c>
      <c r="C258" s="73"/>
      <c r="D258" s="74" t="s">
        <v>260</v>
      </c>
      <c r="E258" s="85">
        <v>45097</v>
      </c>
      <c r="F258" s="85"/>
      <c r="G258" s="22">
        <f t="shared" si="62"/>
        <v>45097</v>
      </c>
      <c r="H258" s="86">
        <f t="shared" si="60"/>
        <v>45097</v>
      </c>
      <c r="I258" s="86">
        <v>45097</v>
      </c>
      <c r="J258" s="23">
        <f t="shared" si="57"/>
        <v>100</v>
      </c>
      <c r="K258" s="86">
        <v>40512</v>
      </c>
      <c r="L258" s="23">
        <f t="shared" si="58"/>
        <v>4585</v>
      </c>
      <c r="M258" s="39">
        <f t="shared" si="59"/>
        <v>0</v>
      </c>
      <c r="N258" s="39">
        <f t="shared" si="61"/>
        <v>0</v>
      </c>
      <c r="O258" s="130">
        <f t="shared" si="63"/>
        <v>0</v>
      </c>
    </row>
    <row r="259" spans="1:15" ht="31.5">
      <c r="A259" s="125"/>
      <c r="B259" s="37" t="s">
        <v>261</v>
      </c>
      <c r="C259" s="20"/>
      <c r="D259" s="21" t="s">
        <v>262</v>
      </c>
      <c r="E259" s="38">
        <v>320</v>
      </c>
      <c r="F259" s="38"/>
      <c r="G259" s="22">
        <f t="shared" si="62"/>
        <v>320</v>
      </c>
      <c r="H259" s="39">
        <f t="shared" si="60"/>
        <v>320</v>
      </c>
      <c r="I259" s="39">
        <v>320</v>
      </c>
      <c r="J259" s="23">
        <f t="shared" si="57"/>
        <v>100</v>
      </c>
      <c r="K259" s="39">
        <v>975</v>
      </c>
      <c r="L259" s="23">
        <f t="shared" si="58"/>
        <v>-655</v>
      </c>
      <c r="M259" s="39">
        <f t="shared" si="59"/>
        <v>0</v>
      </c>
      <c r="N259" s="39">
        <f t="shared" si="61"/>
        <v>0</v>
      </c>
      <c r="O259" s="130">
        <f t="shared" si="63"/>
        <v>0</v>
      </c>
    </row>
    <row r="260" spans="1:15" ht="47.25">
      <c r="A260" s="125"/>
      <c r="B260" s="37" t="s">
        <v>212</v>
      </c>
      <c r="C260" s="20"/>
      <c r="D260" s="21" t="s">
        <v>213</v>
      </c>
      <c r="E260" s="38">
        <v>500</v>
      </c>
      <c r="F260" s="38"/>
      <c r="G260" s="22">
        <f t="shared" si="62"/>
        <v>500</v>
      </c>
      <c r="H260" s="39">
        <f t="shared" si="60"/>
        <v>500</v>
      </c>
      <c r="I260" s="39">
        <v>484.21</v>
      </c>
      <c r="J260" s="23">
        <f t="shared" si="57"/>
        <v>96.842</v>
      </c>
      <c r="K260" s="39">
        <v>832.38</v>
      </c>
      <c r="L260" s="23">
        <f t="shared" si="58"/>
        <v>-348.17</v>
      </c>
      <c r="M260" s="39">
        <f t="shared" si="59"/>
        <v>-3.1580000000000013</v>
      </c>
      <c r="N260" s="39">
        <f t="shared" si="61"/>
        <v>15.79000000000002</v>
      </c>
      <c r="O260" s="130">
        <f t="shared" si="63"/>
        <v>0</v>
      </c>
    </row>
    <row r="261" spans="1:15" ht="31.5">
      <c r="A261" s="125"/>
      <c r="B261" s="37" t="s">
        <v>214</v>
      </c>
      <c r="C261" s="20"/>
      <c r="D261" s="21" t="s">
        <v>215</v>
      </c>
      <c r="E261" s="38">
        <v>2500</v>
      </c>
      <c r="F261" s="38"/>
      <c r="G261" s="22">
        <f t="shared" si="62"/>
        <v>2500</v>
      </c>
      <c r="H261" s="39">
        <f t="shared" si="60"/>
        <v>2500</v>
      </c>
      <c r="I261" s="39">
        <v>2496.21</v>
      </c>
      <c r="J261" s="23">
        <f t="shared" si="57"/>
        <v>99.8484</v>
      </c>
      <c r="K261" s="39">
        <v>2041.92</v>
      </c>
      <c r="L261" s="23">
        <f t="shared" si="58"/>
        <v>454.28999999999996</v>
      </c>
      <c r="M261" s="39">
        <f t="shared" si="59"/>
        <v>-0.15160000000000196</v>
      </c>
      <c r="N261" s="39">
        <f t="shared" si="61"/>
        <v>3.7899999999999636</v>
      </c>
      <c r="O261" s="130">
        <f t="shared" si="63"/>
        <v>0</v>
      </c>
    </row>
    <row r="262" spans="1:15" ht="15.75">
      <c r="A262" s="125"/>
      <c r="B262" s="44" t="s">
        <v>143</v>
      </c>
      <c r="C262" s="20" t="s">
        <v>144</v>
      </c>
      <c r="D262" s="21"/>
      <c r="E262" s="32">
        <f>SUM(E264:E284)</f>
        <v>2375994</v>
      </c>
      <c r="F262" s="32">
        <f>SUM(F309)</f>
        <v>0</v>
      </c>
      <c r="G262" s="22">
        <f t="shared" si="62"/>
        <v>2375994</v>
      </c>
      <c r="H262" s="33">
        <f>SUM(H264:H284)</f>
        <v>2375994</v>
      </c>
      <c r="I262" s="33">
        <f>SUM(I264:I284)</f>
        <v>2316520.76</v>
      </c>
      <c r="J262" s="23">
        <f t="shared" si="57"/>
        <v>97.49691118748616</v>
      </c>
      <c r="K262" s="33">
        <f>SUM(K264:K284)</f>
        <v>2074832.6500000004</v>
      </c>
      <c r="L262" s="23">
        <f t="shared" si="58"/>
        <v>241688.1099999994</v>
      </c>
      <c r="M262" s="39">
        <f t="shared" si="59"/>
        <v>-2.5030888125138375</v>
      </c>
      <c r="N262" s="39">
        <f t="shared" si="61"/>
        <v>59473.24000000022</v>
      </c>
      <c r="O262" s="130">
        <f t="shared" si="63"/>
        <v>0</v>
      </c>
    </row>
    <row r="263" spans="1:15" ht="15.75" hidden="1">
      <c r="A263" s="125"/>
      <c r="B263" s="44"/>
      <c r="C263" s="20"/>
      <c r="D263" s="21"/>
      <c r="E263" s="32">
        <f>-E262</f>
        <v>-2375994</v>
      </c>
      <c r="F263" s="32">
        <f>-F262</f>
        <v>0</v>
      </c>
      <c r="G263" s="22">
        <f t="shared" si="62"/>
        <v>-2375994</v>
      </c>
      <c r="H263" s="33">
        <f>-H262</f>
        <v>-2375994</v>
      </c>
      <c r="I263" s="33">
        <f>-I262</f>
        <v>-2316520.76</v>
      </c>
      <c r="J263" s="23">
        <f t="shared" si="57"/>
        <v>97.49691118748616</v>
      </c>
      <c r="K263" s="33">
        <f>-K262</f>
        <v>-2074832.6500000004</v>
      </c>
      <c r="L263" s="23">
        <f t="shared" si="58"/>
        <v>-241688.1099999994</v>
      </c>
      <c r="M263" s="39">
        <f t="shared" si="59"/>
        <v>-2.5030888125138375</v>
      </c>
      <c r="N263" s="39"/>
      <c r="O263" s="130">
        <f t="shared" si="63"/>
        <v>0</v>
      </c>
    </row>
    <row r="264" spans="1:15" ht="31.5">
      <c r="A264" s="125"/>
      <c r="B264" s="37" t="s">
        <v>297</v>
      </c>
      <c r="C264" s="20"/>
      <c r="D264" s="21" t="s">
        <v>271</v>
      </c>
      <c r="E264" s="38">
        <v>112811</v>
      </c>
      <c r="F264" s="38"/>
      <c r="G264" s="22">
        <f t="shared" si="62"/>
        <v>112811</v>
      </c>
      <c r="H264" s="39">
        <f aca="true" t="shared" si="64" ref="H264:H284">E264+F264</f>
        <v>112811</v>
      </c>
      <c r="I264" s="39">
        <v>110855.38</v>
      </c>
      <c r="J264" s="23">
        <f t="shared" si="57"/>
        <v>98.26646337679836</v>
      </c>
      <c r="K264" s="39">
        <v>98600.72</v>
      </c>
      <c r="L264" s="23">
        <f t="shared" si="58"/>
        <v>12254.660000000003</v>
      </c>
      <c r="M264" s="39">
        <f t="shared" si="59"/>
        <v>-1.733536623201644</v>
      </c>
      <c r="N264" s="39">
        <f aca="true" t="shared" si="65" ref="N264:N285">H264-I264</f>
        <v>1955.6199999999953</v>
      </c>
      <c r="O264" s="130">
        <f t="shared" si="63"/>
        <v>0</v>
      </c>
    </row>
    <row r="265" spans="1:15" ht="31.5">
      <c r="A265" s="125"/>
      <c r="B265" s="37" t="s">
        <v>241</v>
      </c>
      <c r="C265" s="20"/>
      <c r="D265" s="21" t="s">
        <v>242</v>
      </c>
      <c r="E265" s="38">
        <v>1496034</v>
      </c>
      <c r="F265" s="38"/>
      <c r="G265" s="22">
        <f t="shared" si="62"/>
        <v>1496034</v>
      </c>
      <c r="H265" s="39">
        <f t="shared" si="64"/>
        <v>1496034</v>
      </c>
      <c r="I265" s="39">
        <v>1456923.5</v>
      </c>
      <c r="J265" s="23">
        <f t="shared" si="57"/>
        <v>97.38572118013361</v>
      </c>
      <c r="K265" s="39">
        <v>1305809.53</v>
      </c>
      <c r="L265" s="23">
        <f t="shared" si="58"/>
        <v>151113.96999999997</v>
      </c>
      <c r="M265" s="39">
        <f t="shared" si="59"/>
        <v>-2.614278819866385</v>
      </c>
      <c r="N265" s="39">
        <f t="shared" si="65"/>
        <v>39110.5</v>
      </c>
      <c r="O265" s="130">
        <f t="shared" si="63"/>
        <v>0</v>
      </c>
    </row>
    <row r="266" spans="1:15" ht="15.75">
      <c r="A266" s="125"/>
      <c r="B266" s="37" t="s">
        <v>243</v>
      </c>
      <c r="C266" s="20"/>
      <c r="D266" s="21" t="s">
        <v>244</v>
      </c>
      <c r="E266" s="38">
        <v>107250</v>
      </c>
      <c r="F266" s="38"/>
      <c r="G266" s="22">
        <f t="shared" si="62"/>
        <v>107250</v>
      </c>
      <c r="H266" s="39">
        <f t="shared" si="64"/>
        <v>107250</v>
      </c>
      <c r="I266" s="39">
        <v>104635.84</v>
      </c>
      <c r="J266" s="23">
        <f aca="true" t="shared" si="66" ref="J266:J297">I266/H266*100</f>
        <v>97.56255477855478</v>
      </c>
      <c r="K266" s="39">
        <v>101162.76</v>
      </c>
      <c r="L266" s="23">
        <f aca="true" t="shared" si="67" ref="L266:L297">I266-K266</f>
        <v>3473.0800000000017</v>
      </c>
      <c r="M266" s="39">
        <f aca="true" t="shared" si="68" ref="M266:M297">J266-100</f>
        <v>-2.4374452214452162</v>
      </c>
      <c r="N266" s="39">
        <f t="shared" si="65"/>
        <v>2614.1600000000035</v>
      </c>
      <c r="O266" s="130">
        <f t="shared" si="63"/>
        <v>0</v>
      </c>
    </row>
    <row r="267" spans="1:15" ht="15.75">
      <c r="A267" s="125"/>
      <c r="B267" s="37" t="s">
        <v>245</v>
      </c>
      <c r="C267" s="20"/>
      <c r="D267" s="21" t="s">
        <v>246</v>
      </c>
      <c r="E267" s="38">
        <v>260370</v>
      </c>
      <c r="F267" s="38"/>
      <c r="G267" s="22">
        <f t="shared" si="62"/>
        <v>260370</v>
      </c>
      <c r="H267" s="39">
        <f t="shared" si="64"/>
        <v>260370</v>
      </c>
      <c r="I267" s="39">
        <v>253160.69</v>
      </c>
      <c r="J267" s="23">
        <f t="shared" si="66"/>
        <v>97.23112877827707</v>
      </c>
      <c r="K267" s="39">
        <v>254527.13</v>
      </c>
      <c r="L267" s="23">
        <f t="shared" si="67"/>
        <v>-1366.4400000000023</v>
      </c>
      <c r="M267" s="39">
        <f t="shared" si="68"/>
        <v>-2.7688712217229323</v>
      </c>
      <c r="N267" s="39">
        <f t="shared" si="65"/>
        <v>7209.309999999998</v>
      </c>
      <c r="O267" s="130">
        <f t="shared" si="63"/>
        <v>0</v>
      </c>
    </row>
    <row r="268" spans="1:15" ht="15.75">
      <c r="A268" s="125"/>
      <c r="B268" s="37" t="s">
        <v>247</v>
      </c>
      <c r="C268" s="20"/>
      <c r="D268" s="21" t="s">
        <v>248</v>
      </c>
      <c r="E268" s="38">
        <v>41150</v>
      </c>
      <c r="F268" s="38"/>
      <c r="G268" s="22">
        <f t="shared" si="62"/>
        <v>41150</v>
      </c>
      <c r="H268" s="39">
        <f t="shared" si="64"/>
        <v>41150</v>
      </c>
      <c r="I268" s="39">
        <v>39515.03</v>
      </c>
      <c r="J268" s="23">
        <f t="shared" si="66"/>
        <v>96.02680437424058</v>
      </c>
      <c r="K268" s="39">
        <v>33959.48</v>
      </c>
      <c r="L268" s="23">
        <f t="shared" si="67"/>
        <v>5555.549999999996</v>
      </c>
      <c r="M268" s="39">
        <f t="shared" si="68"/>
        <v>-3.9731956257594163</v>
      </c>
      <c r="N268" s="39">
        <f t="shared" si="65"/>
        <v>1634.9700000000012</v>
      </c>
      <c r="O268" s="130">
        <f t="shared" si="63"/>
        <v>0</v>
      </c>
    </row>
    <row r="269" spans="1:15" ht="15.75">
      <c r="A269" s="125"/>
      <c r="B269" s="37" t="s">
        <v>249</v>
      </c>
      <c r="C269" s="20"/>
      <c r="D269" s="21" t="s">
        <v>250</v>
      </c>
      <c r="E269" s="38">
        <v>2200</v>
      </c>
      <c r="F269" s="38"/>
      <c r="G269" s="22">
        <f t="shared" si="62"/>
        <v>2200</v>
      </c>
      <c r="H269" s="39">
        <f t="shared" si="64"/>
        <v>2200</v>
      </c>
      <c r="I269" s="39">
        <v>2200</v>
      </c>
      <c r="J269" s="23">
        <f t="shared" si="66"/>
        <v>100</v>
      </c>
      <c r="K269" s="39">
        <v>2100</v>
      </c>
      <c r="L269" s="23">
        <f t="shared" si="67"/>
        <v>100</v>
      </c>
      <c r="M269" s="39">
        <f t="shared" si="68"/>
        <v>0</v>
      </c>
      <c r="N269" s="39">
        <f t="shared" si="65"/>
        <v>0</v>
      </c>
      <c r="O269" s="130">
        <f t="shared" si="63"/>
        <v>0</v>
      </c>
    </row>
    <row r="270" spans="1:15" ht="15.75">
      <c r="A270" s="125"/>
      <c r="B270" s="37" t="s">
        <v>209</v>
      </c>
      <c r="C270" s="20"/>
      <c r="D270" s="21" t="s">
        <v>206</v>
      </c>
      <c r="E270" s="38">
        <v>57100</v>
      </c>
      <c r="F270" s="38"/>
      <c r="G270" s="22">
        <f t="shared" si="62"/>
        <v>57100</v>
      </c>
      <c r="H270" s="39">
        <f t="shared" si="64"/>
        <v>57100</v>
      </c>
      <c r="I270" s="39">
        <v>56941.56</v>
      </c>
      <c r="J270" s="23">
        <f t="shared" si="66"/>
        <v>99.72252189141855</v>
      </c>
      <c r="K270" s="39">
        <v>59197.87</v>
      </c>
      <c r="L270" s="23">
        <f t="shared" si="67"/>
        <v>-2256.310000000005</v>
      </c>
      <c r="M270" s="39">
        <f t="shared" si="68"/>
        <v>-0.27747810858144817</v>
      </c>
      <c r="N270" s="39">
        <f t="shared" si="65"/>
        <v>158.44000000000233</v>
      </c>
      <c r="O270" s="130">
        <f t="shared" si="63"/>
        <v>0</v>
      </c>
    </row>
    <row r="271" spans="1:15" ht="31.5">
      <c r="A271" s="125"/>
      <c r="B271" s="37" t="s">
        <v>316</v>
      </c>
      <c r="C271" s="20"/>
      <c r="D271" s="21" t="s">
        <v>317</v>
      </c>
      <c r="E271" s="38">
        <v>11000</v>
      </c>
      <c r="F271" s="38"/>
      <c r="G271" s="22">
        <f t="shared" si="62"/>
        <v>11000</v>
      </c>
      <c r="H271" s="39">
        <f t="shared" si="64"/>
        <v>11000</v>
      </c>
      <c r="I271" s="39">
        <v>10958.25</v>
      </c>
      <c r="J271" s="23">
        <f t="shared" si="66"/>
        <v>99.62045454545455</v>
      </c>
      <c r="K271" s="39">
        <v>10229.31</v>
      </c>
      <c r="L271" s="23">
        <f t="shared" si="67"/>
        <v>728.9400000000005</v>
      </c>
      <c r="M271" s="39">
        <f t="shared" si="68"/>
        <v>-0.3795454545454504</v>
      </c>
      <c r="N271" s="39">
        <f t="shared" si="65"/>
        <v>41.75</v>
      </c>
      <c r="O271" s="130">
        <f t="shared" si="63"/>
        <v>0</v>
      </c>
    </row>
    <row r="272" spans="1:15" ht="15.75">
      <c r="A272" s="125"/>
      <c r="B272" s="37" t="s">
        <v>274</v>
      </c>
      <c r="C272" s="20"/>
      <c r="D272" s="21" t="s">
        <v>275</v>
      </c>
      <c r="E272" s="38">
        <v>79000</v>
      </c>
      <c r="F272" s="38"/>
      <c r="G272" s="22">
        <f t="shared" si="62"/>
        <v>79000</v>
      </c>
      <c r="H272" s="39">
        <f t="shared" si="64"/>
        <v>79000</v>
      </c>
      <c r="I272" s="39">
        <v>76390.82</v>
      </c>
      <c r="J272" s="23">
        <f t="shared" si="66"/>
        <v>96.69724050632912</v>
      </c>
      <c r="K272" s="39">
        <v>70175.83</v>
      </c>
      <c r="L272" s="23">
        <f t="shared" si="67"/>
        <v>6214.990000000005</v>
      </c>
      <c r="M272" s="39">
        <f t="shared" si="68"/>
        <v>-3.3027594936708766</v>
      </c>
      <c r="N272" s="39">
        <f t="shared" si="65"/>
        <v>2609.179999999993</v>
      </c>
      <c r="O272" s="130">
        <f t="shared" si="63"/>
        <v>0</v>
      </c>
    </row>
    <row r="273" spans="1:15" ht="15.75">
      <c r="A273" s="125"/>
      <c r="B273" s="37" t="s">
        <v>222</v>
      </c>
      <c r="C273" s="20"/>
      <c r="D273" s="21" t="s">
        <v>223</v>
      </c>
      <c r="E273" s="38">
        <v>40000</v>
      </c>
      <c r="F273" s="38"/>
      <c r="G273" s="22">
        <f t="shared" si="62"/>
        <v>40000</v>
      </c>
      <c r="H273" s="39">
        <f t="shared" si="64"/>
        <v>40000</v>
      </c>
      <c r="I273" s="39">
        <v>39929.59</v>
      </c>
      <c r="J273" s="23">
        <f t="shared" si="66"/>
        <v>99.82397499999999</v>
      </c>
      <c r="K273" s="39">
        <v>0</v>
      </c>
      <c r="L273" s="23">
        <f t="shared" si="67"/>
        <v>39929.59</v>
      </c>
      <c r="M273" s="39">
        <f t="shared" si="68"/>
        <v>-0.17602500000000987</v>
      </c>
      <c r="N273" s="39">
        <f t="shared" si="65"/>
        <v>70.41000000000349</v>
      </c>
      <c r="O273" s="130">
        <f t="shared" si="63"/>
        <v>0</v>
      </c>
    </row>
    <row r="274" spans="1:15" ht="15.75">
      <c r="A274" s="125"/>
      <c r="B274" s="37" t="s">
        <v>251</v>
      </c>
      <c r="C274" s="20"/>
      <c r="D274" s="21" t="s">
        <v>252</v>
      </c>
      <c r="E274" s="38">
        <v>3500</v>
      </c>
      <c r="F274" s="38"/>
      <c r="G274" s="22">
        <f t="shared" si="62"/>
        <v>3500</v>
      </c>
      <c r="H274" s="39">
        <f t="shared" si="64"/>
        <v>3500</v>
      </c>
      <c r="I274" s="39">
        <v>3118</v>
      </c>
      <c r="J274" s="23">
        <f t="shared" si="66"/>
        <v>89.08571428571429</v>
      </c>
      <c r="K274" s="39">
        <v>272</v>
      </c>
      <c r="L274" s="23">
        <f t="shared" si="67"/>
        <v>2846</v>
      </c>
      <c r="M274" s="39">
        <f t="shared" si="68"/>
        <v>-10.914285714285711</v>
      </c>
      <c r="N274" s="39">
        <f t="shared" si="65"/>
        <v>382</v>
      </c>
      <c r="O274" s="130">
        <f t="shared" si="63"/>
        <v>0</v>
      </c>
    </row>
    <row r="275" spans="1:15" ht="15.75">
      <c r="A275" s="125"/>
      <c r="B275" s="37" t="s">
        <v>224</v>
      </c>
      <c r="C275" s="20"/>
      <c r="D275" s="21" t="s">
        <v>225</v>
      </c>
      <c r="E275" s="38">
        <v>49950</v>
      </c>
      <c r="F275" s="38"/>
      <c r="G275" s="22">
        <f t="shared" si="62"/>
        <v>49950</v>
      </c>
      <c r="H275" s="39">
        <f t="shared" si="64"/>
        <v>49950</v>
      </c>
      <c r="I275" s="39">
        <v>49179.93</v>
      </c>
      <c r="J275" s="23">
        <f t="shared" si="66"/>
        <v>98.45831831831832</v>
      </c>
      <c r="K275" s="39">
        <v>29976.75</v>
      </c>
      <c r="L275" s="23">
        <f t="shared" si="67"/>
        <v>19203.18</v>
      </c>
      <c r="M275" s="39">
        <f t="shared" si="68"/>
        <v>-1.5416816816816805</v>
      </c>
      <c r="N275" s="39">
        <f t="shared" si="65"/>
        <v>770.0699999999997</v>
      </c>
      <c r="O275" s="130">
        <f t="shared" si="63"/>
        <v>0</v>
      </c>
    </row>
    <row r="276" spans="1:15" ht="15.75">
      <c r="A276" s="125"/>
      <c r="B276" s="37" t="s">
        <v>276</v>
      </c>
      <c r="C276" s="20"/>
      <c r="D276" s="21" t="s">
        <v>277</v>
      </c>
      <c r="E276" s="38">
        <v>450</v>
      </c>
      <c r="F276" s="38"/>
      <c r="G276" s="22">
        <f aca="true" t="shared" si="69" ref="G276:G284">E276+F276</f>
        <v>450</v>
      </c>
      <c r="H276" s="39">
        <f t="shared" si="64"/>
        <v>450</v>
      </c>
      <c r="I276" s="39">
        <v>251.52</v>
      </c>
      <c r="J276" s="23">
        <f t="shared" si="66"/>
        <v>55.89333333333334</v>
      </c>
      <c r="K276" s="39">
        <v>1742.22</v>
      </c>
      <c r="L276" s="23">
        <f t="shared" si="67"/>
        <v>-1490.7</v>
      </c>
      <c r="M276" s="39">
        <f t="shared" si="68"/>
        <v>-44.10666666666666</v>
      </c>
      <c r="N276" s="39">
        <f t="shared" si="65"/>
        <v>198.48</v>
      </c>
      <c r="O276" s="130">
        <f aca="true" t="shared" si="70" ref="O276:O286">H276-G276</f>
        <v>0</v>
      </c>
    </row>
    <row r="277" spans="1:15" ht="47.25">
      <c r="A277" s="125"/>
      <c r="B277" s="37" t="s">
        <v>253</v>
      </c>
      <c r="C277" s="20"/>
      <c r="D277" s="21" t="s">
        <v>254</v>
      </c>
      <c r="E277" s="38">
        <v>3200</v>
      </c>
      <c r="F277" s="38"/>
      <c r="G277" s="22">
        <f t="shared" si="69"/>
        <v>3200</v>
      </c>
      <c r="H277" s="39">
        <f t="shared" si="64"/>
        <v>3200</v>
      </c>
      <c r="I277" s="39">
        <v>2545.75</v>
      </c>
      <c r="J277" s="23">
        <f t="shared" si="66"/>
        <v>79.5546875</v>
      </c>
      <c r="K277" s="39">
        <v>3578.96</v>
      </c>
      <c r="L277" s="23">
        <f t="shared" si="67"/>
        <v>-1033.21</v>
      </c>
      <c r="M277" s="39">
        <f t="shared" si="68"/>
        <v>-20.4453125</v>
      </c>
      <c r="N277" s="39">
        <f t="shared" si="65"/>
        <v>654.25</v>
      </c>
      <c r="O277" s="130">
        <f t="shared" si="70"/>
        <v>0</v>
      </c>
    </row>
    <row r="278" spans="1:15" ht="47.25">
      <c r="A278" s="125"/>
      <c r="B278" s="37" t="s">
        <v>255</v>
      </c>
      <c r="C278" s="20"/>
      <c r="D278" s="21" t="s">
        <v>256</v>
      </c>
      <c r="E278" s="38">
        <v>5400</v>
      </c>
      <c r="F278" s="38"/>
      <c r="G278" s="22">
        <f t="shared" si="69"/>
        <v>5400</v>
      </c>
      <c r="H278" s="39">
        <f t="shared" si="64"/>
        <v>5400</v>
      </c>
      <c r="I278" s="39">
        <v>4682.1</v>
      </c>
      <c r="J278" s="23">
        <f t="shared" si="66"/>
        <v>86.70555555555556</v>
      </c>
      <c r="K278" s="39">
        <v>5105.75</v>
      </c>
      <c r="L278" s="23">
        <f t="shared" si="67"/>
        <v>-423.64999999999964</v>
      </c>
      <c r="M278" s="39">
        <f t="shared" si="68"/>
        <v>-13.294444444444437</v>
      </c>
      <c r="N278" s="39">
        <f t="shared" si="65"/>
        <v>717.8999999999996</v>
      </c>
      <c r="O278" s="130">
        <f t="shared" si="70"/>
        <v>0</v>
      </c>
    </row>
    <row r="279" spans="1:15" ht="15.75">
      <c r="A279" s="125"/>
      <c r="B279" s="37" t="s">
        <v>268</v>
      </c>
      <c r="C279" s="20"/>
      <c r="D279" s="21" t="s">
        <v>258</v>
      </c>
      <c r="E279" s="38">
        <v>6850</v>
      </c>
      <c r="F279" s="38"/>
      <c r="G279" s="22">
        <f t="shared" si="69"/>
        <v>6850</v>
      </c>
      <c r="H279" s="39">
        <f t="shared" si="64"/>
        <v>6850</v>
      </c>
      <c r="I279" s="39">
        <v>5589.82</v>
      </c>
      <c r="J279" s="23">
        <f t="shared" si="66"/>
        <v>81.60321167883211</v>
      </c>
      <c r="K279" s="39">
        <v>7326.51</v>
      </c>
      <c r="L279" s="23">
        <f t="shared" si="67"/>
        <v>-1736.6900000000005</v>
      </c>
      <c r="M279" s="39">
        <f t="shared" si="68"/>
        <v>-18.39678832116789</v>
      </c>
      <c r="N279" s="39">
        <f t="shared" si="65"/>
        <v>1260.1800000000003</v>
      </c>
      <c r="O279" s="130">
        <f t="shared" si="70"/>
        <v>0</v>
      </c>
    </row>
    <row r="280" spans="1:15" ht="31.5">
      <c r="A280" s="125"/>
      <c r="B280" s="37" t="s">
        <v>259</v>
      </c>
      <c r="C280" s="20"/>
      <c r="D280" s="21" t="s">
        <v>260</v>
      </c>
      <c r="E280" s="38">
        <v>94579</v>
      </c>
      <c r="F280" s="38"/>
      <c r="G280" s="22">
        <f t="shared" si="69"/>
        <v>94579</v>
      </c>
      <c r="H280" s="39">
        <f t="shared" si="64"/>
        <v>94579</v>
      </c>
      <c r="I280" s="39">
        <v>94579</v>
      </c>
      <c r="J280" s="23">
        <f t="shared" si="66"/>
        <v>100</v>
      </c>
      <c r="K280" s="39">
        <v>84106</v>
      </c>
      <c r="L280" s="23">
        <f t="shared" si="67"/>
        <v>10473</v>
      </c>
      <c r="M280" s="39">
        <f t="shared" si="68"/>
        <v>0</v>
      </c>
      <c r="N280" s="39">
        <f t="shared" si="65"/>
        <v>0</v>
      </c>
      <c r="O280" s="130">
        <f t="shared" si="70"/>
        <v>0</v>
      </c>
    </row>
    <row r="281" spans="1:15" ht="47.25" hidden="1">
      <c r="A281" s="125"/>
      <c r="B281" s="37" t="s">
        <v>325</v>
      </c>
      <c r="C281" s="20"/>
      <c r="D281" s="21" t="s">
        <v>262</v>
      </c>
      <c r="E281" s="38">
        <v>0</v>
      </c>
      <c r="F281" s="38"/>
      <c r="G281" s="22">
        <f t="shared" si="69"/>
        <v>0</v>
      </c>
      <c r="H281" s="39">
        <f t="shared" si="64"/>
        <v>0</v>
      </c>
      <c r="I281" s="39">
        <v>0</v>
      </c>
      <c r="J281" s="23" t="e">
        <f t="shared" si="66"/>
        <v>#DIV/0!</v>
      </c>
      <c r="K281" s="39">
        <v>887</v>
      </c>
      <c r="L281" s="23">
        <f t="shared" si="67"/>
        <v>-887</v>
      </c>
      <c r="M281" s="39" t="e">
        <f t="shared" si="68"/>
        <v>#DIV/0!</v>
      </c>
      <c r="N281" s="39">
        <f t="shared" si="65"/>
        <v>0</v>
      </c>
      <c r="O281" s="130">
        <f t="shared" si="70"/>
        <v>0</v>
      </c>
    </row>
    <row r="282" spans="1:15" ht="47.25">
      <c r="A282" s="125"/>
      <c r="B282" s="37" t="s">
        <v>212</v>
      </c>
      <c r="C282" s="20"/>
      <c r="D282" s="21" t="s">
        <v>213</v>
      </c>
      <c r="E282" s="38">
        <v>1650</v>
      </c>
      <c r="F282" s="38"/>
      <c r="G282" s="22">
        <f t="shared" si="69"/>
        <v>1650</v>
      </c>
      <c r="H282" s="39">
        <f t="shared" si="64"/>
        <v>1650</v>
      </c>
      <c r="I282" s="39">
        <v>1620.71</v>
      </c>
      <c r="J282" s="23">
        <f t="shared" si="66"/>
        <v>98.22484848484848</v>
      </c>
      <c r="K282" s="39">
        <v>2206.59</v>
      </c>
      <c r="L282" s="23">
        <f t="shared" si="67"/>
        <v>-585.8800000000001</v>
      </c>
      <c r="M282" s="39">
        <f t="shared" si="68"/>
        <v>-1.7751515151515207</v>
      </c>
      <c r="N282" s="39">
        <f t="shared" si="65"/>
        <v>29.289999999999964</v>
      </c>
      <c r="O282" s="130">
        <f t="shared" si="70"/>
        <v>0</v>
      </c>
    </row>
    <row r="283" spans="1:15" ht="31.5">
      <c r="A283" s="125"/>
      <c r="B283" s="37" t="s">
        <v>214</v>
      </c>
      <c r="C283" s="20"/>
      <c r="D283" s="21" t="s">
        <v>215</v>
      </c>
      <c r="E283" s="38">
        <v>3500</v>
      </c>
      <c r="F283" s="38"/>
      <c r="G283" s="22">
        <f t="shared" si="69"/>
        <v>3500</v>
      </c>
      <c r="H283" s="39">
        <f t="shared" si="64"/>
        <v>3500</v>
      </c>
      <c r="I283" s="39">
        <v>3443.27</v>
      </c>
      <c r="J283" s="23">
        <f t="shared" si="66"/>
        <v>98.37914285714285</v>
      </c>
      <c r="K283" s="39">
        <v>3868.24</v>
      </c>
      <c r="L283" s="23">
        <f t="shared" si="67"/>
        <v>-424.9699999999998</v>
      </c>
      <c r="M283" s="39">
        <f t="shared" si="68"/>
        <v>-1.6208571428571474</v>
      </c>
      <c r="N283" s="39">
        <f t="shared" si="65"/>
        <v>56.73000000000002</v>
      </c>
      <c r="O283" s="130">
        <f t="shared" si="70"/>
        <v>0</v>
      </c>
    </row>
    <row r="284" spans="1:15" ht="31.5" hidden="1">
      <c r="A284" s="125"/>
      <c r="B284" s="37" t="s">
        <v>226</v>
      </c>
      <c r="C284" s="20"/>
      <c r="D284" s="21" t="s">
        <v>227</v>
      </c>
      <c r="E284" s="38">
        <v>0</v>
      </c>
      <c r="F284" s="38"/>
      <c r="G284" s="22">
        <f t="shared" si="69"/>
        <v>0</v>
      </c>
      <c r="H284" s="39">
        <f t="shared" si="64"/>
        <v>0</v>
      </c>
      <c r="I284" s="39">
        <v>0</v>
      </c>
      <c r="J284" s="23" t="e">
        <f t="shared" si="66"/>
        <v>#DIV/0!</v>
      </c>
      <c r="K284" s="39">
        <v>0</v>
      </c>
      <c r="L284" s="23">
        <f t="shared" si="67"/>
        <v>0</v>
      </c>
      <c r="M284" s="39" t="e">
        <f t="shared" si="68"/>
        <v>#DIV/0!</v>
      </c>
      <c r="N284" s="39">
        <f t="shared" si="65"/>
        <v>0</v>
      </c>
      <c r="O284" s="130">
        <f t="shared" si="70"/>
        <v>0</v>
      </c>
    </row>
    <row r="285" spans="1:15" ht="15.75">
      <c r="A285" s="125"/>
      <c r="B285" s="44" t="s">
        <v>326</v>
      </c>
      <c r="C285" s="20" t="s">
        <v>327</v>
      </c>
      <c r="D285" s="21"/>
      <c r="E285" s="32">
        <f>SUM(E287:E292)</f>
        <v>335000</v>
      </c>
      <c r="F285" s="32">
        <f>SUM(F287:F292)</f>
        <v>0</v>
      </c>
      <c r="G285" s="32">
        <f>SUM(G287:G292)</f>
        <v>291516</v>
      </c>
      <c r="H285" s="32">
        <f>SUM(H287:H292)</f>
        <v>335000</v>
      </c>
      <c r="I285" s="32">
        <f>SUM(I287:I292)</f>
        <v>320043.3</v>
      </c>
      <c r="J285" s="23">
        <f t="shared" si="66"/>
        <v>95.53531343283582</v>
      </c>
      <c r="K285" s="33">
        <f>SUM(K287:K292)</f>
        <v>279123.05</v>
      </c>
      <c r="L285" s="23">
        <f t="shared" si="67"/>
        <v>40920.25</v>
      </c>
      <c r="M285" s="39">
        <f t="shared" si="68"/>
        <v>-4.464686567164179</v>
      </c>
      <c r="N285" s="39">
        <f t="shared" si="65"/>
        <v>14956.700000000012</v>
      </c>
      <c r="O285" s="130">
        <f t="shared" si="70"/>
        <v>43484</v>
      </c>
    </row>
    <row r="286" spans="1:15" ht="15.75" hidden="1">
      <c r="A286" s="125"/>
      <c r="B286" s="44"/>
      <c r="C286" s="20"/>
      <c r="D286" s="21"/>
      <c r="E286" s="32">
        <f>-E285</f>
        <v>-335000</v>
      </c>
      <c r="F286" s="32">
        <f>-F285</f>
        <v>0</v>
      </c>
      <c r="G286" s="22">
        <f>E286+F286</f>
        <v>-335000</v>
      </c>
      <c r="H286" s="32">
        <f>-H285</f>
        <v>-335000</v>
      </c>
      <c r="I286" s="33">
        <f>-I285</f>
        <v>-320043.3</v>
      </c>
      <c r="J286" s="23">
        <f t="shared" si="66"/>
        <v>95.53531343283582</v>
      </c>
      <c r="K286" s="33">
        <f>-K285</f>
        <v>-279123.05</v>
      </c>
      <c r="L286" s="23">
        <f t="shared" si="67"/>
        <v>-40920.25</v>
      </c>
      <c r="M286" s="39">
        <f t="shared" si="68"/>
        <v>-4.464686567164179</v>
      </c>
      <c r="N286" s="39"/>
      <c r="O286" s="130">
        <f t="shared" si="70"/>
        <v>0</v>
      </c>
    </row>
    <row r="287" spans="1:15" ht="15.75">
      <c r="A287" s="125"/>
      <c r="B287" s="37" t="s">
        <v>249</v>
      </c>
      <c r="C287" s="37"/>
      <c r="D287" s="21" t="s">
        <v>242</v>
      </c>
      <c r="E287" s="38">
        <v>19000</v>
      </c>
      <c r="F287" s="138"/>
      <c r="G287" s="22"/>
      <c r="H287" s="39">
        <f aca="true" t="shared" si="71" ref="H287:H326">E287+F287</f>
        <v>19000</v>
      </c>
      <c r="I287" s="39">
        <v>18481.73</v>
      </c>
      <c r="J287" s="23">
        <f t="shared" si="66"/>
        <v>97.27226315789473</v>
      </c>
      <c r="K287" s="39">
        <v>0</v>
      </c>
      <c r="L287" s="23">
        <f t="shared" si="67"/>
        <v>18481.73</v>
      </c>
      <c r="M287" s="39">
        <f t="shared" si="68"/>
        <v>-2.727736842105273</v>
      </c>
      <c r="N287" s="39"/>
      <c r="O287" s="130"/>
    </row>
    <row r="288" spans="1:15" ht="15.75">
      <c r="A288" s="125"/>
      <c r="B288" s="37" t="s">
        <v>245</v>
      </c>
      <c r="C288" s="37"/>
      <c r="D288" s="21" t="s">
        <v>246</v>
      </c>
      <c r="E288" s="38">
        <v>3100</v>
      </c>
      <c r="F288" s="138"/>
      <c r="G288" s="22"/>
      <c r="H288" s="39">
        <f t="shared" si="71"/>
        <v>3100</v>
      </c>
      <c r="I288" s="39">
        <v>2573</v>
      </c>
      <c r="J288" s="23">
        <f t="shared" si="66"/>
        <v>83</v>
      </c>
      <c r="K288" s="39">
        <v>0</v>
      </c>
      <c r="L288" s="23">
        <f t="shared" si="67"/>
        <v>2573</v>
      </c>
      <c r="M288" s="39">
        <f t="shared" si="68"/>
        <v>-17</v>
      </c>
      <c r="N288" s="39"/>
      <c r="O288" s="130"/>
    </row>
    <row r="289" spans="1:15" ht="15.75">
      <c r="A289" s="125"/>
      <c r="B289" s="37" t="s">
        <v>247</v>
      </c>
      <c r="C289" s="37"/>
      <c r="D289" s="21" t="s">
        <v>248</v>
      </c>
      <c r="E289" s="38">
        <v>700</v>
      </c>
      <c r="F289" s="138"/>
      <c r="G289" s="22"/>
      <c r="H289" s="39">
        <f t="shared" si="71"/>
        <v>700</v>
      </c>
      <c r="I289" s="39">
        <v>417.5</v>
      </c>
      <c r="J289" s="23">
        <f t="shared" si="66"/>
        <v>59.64285714285714</v>
      </c>
      <c r="K289" s="39">
        <v>0</v>
      </c>
      <c r="L289" s="23">
        <f t="shared" si="67"/>
        <v>417.5</v>
      </c>
      <c r="M289" s="39">
        <f t="shared" si="68"/>
        <v>-40.35714285714286</v>
      </c>
      <c r="N289" s="39"/>
      <c r="O289" s="130"/>
    </row>
    <row r="290" spans="1:15" ht="15.75">
      <c r="A290" s="125"/>
      <c r="B290" s="37" t="s">
        <v>209</v>
      </c>
      <c r="C290" s="37"/>
      <c r="D290" s="21" t="s">
        <v>206</v>
      </c>
      <c r="E290" s="38">
        <v>19850</v>
      </c>
      <c r="F290" s="138"/>
      <c r="G290" s="22"/>
      <c r="H290" s="39">
        <f t="shared" si="71"/>
        <v>19850</v>
      </c>
      <c r="I290" s="39">
        <v>18097.76</v>
      </c>
      <c r="J290" s="23">
        <f t="shared" si="66"/>
        <v>91.17259445843828</v>
      </c>
      <c r="K290" s="39">
        <v>0</v>
      </c>
      <c r="L290" s="23">
        <f t="shared" si="67"/>
        <v>18097.76</v>
      </c>
      <c r="M290" s="39">
        <f t="shared" si="68"/>
        <v>-8.827405541561717</v>
      </c>
      <c r="N290" s="39"/>
      <c r="O290" s="130"/>
    </row>
    <row r="291" spans="1:15" ht="31.5">
      <c r="A291" s="125"/>
      <c r="B291" s="37" t="s">
        <v>321</v>
      </c>
      <c r="C291" s="37"/>
      <c r="D291" s="21" t="s">
        <v>260</v>
      </c>
      <c r="E291" s="38">
        <v>834</v>
      </c>
      <c r="F291" s="138"/>
      <c r="G291" s="22"/>
      <c r="H291" s="39">
        <f t="shared" si="71"/>
        <v>834</v>
      </c>
      <c r="I291" s="39">
        <v>834</v>
      </c>
      <c r="J291" s="23">
        <f t="shared" si="66"/>
        <v>100</v>
      </c>
      <c r="K291" s="39">
        <v>0</v>
      </c>
      <c r="L291" s="23">
        <f t="shared" si="67"/>
        <v>834</v>
      </c>
      <c r="M291" s="39">
        <f t="shared" si="68"/>
        <v>0</v>
      </c>
      <c r="N291" s="39"/>
      <c r="O291" s="130"/>
    </row>
    <row r="292" spans="1:15" ht="15.75">
      <c r="A292" s="125"/>
      <c r="B292" s="37" t="s">
        <v>224</v>
      </c>
      <c r="C292" s="20"/>
      <c r="D292" s="21" t="s">
        <v>225</v>
      </c>
      <c r="E292" s="38">
        <v>291516</v>
      </c>
      <c r="F292" s="38"/>
      <c r="G292" s="22">
        <f aca="true" t="shared" si="72" ref="G292:G321">E292+F292</f>
        <v>291516</v>
      </c>
      <c r="H292" s="39">
        <f t="shared" si="71"/>
        <v>291516</v>
      </c>
      <c r="I292" s="39">
        <v>279639.31</v>
      </c>
      <c r="J292" s="23">
        <f t="shared" si="66"/>
        <v>95.92588742984948</v>
      </c>
      <c r="K292" s="39">
        <v>279123.05</v>
      </c>
      <c r="L292" s="23">
        <f t="shared" si="67"/>
        <v>516.2600000000093</v>
      </c>
      <c r="M292" s="39">
        <f t="shared" si="68"/>
        <v>-4.074112570150518</v>
      </c>
      <c r="N292" s="39">
        <f>H292-I292</f>
        <v>11876.690000000002</v>
      </c>
      <c r="O292" s="130">
        <f aca="true" t="shared" si="73" ref="O292:O321">H292-G292</f>
        <v>0</v>
      </c>
    </row>
    <row r="293" spans="1:15" ht="31.5">
      <c r="A293" s="125"/>
      <c r="B293" s="44" t="s">
        <v>328</v>
      </c>
      <c r="C293" s="20" t="s">
        <v>329</v>
      </c>
      <c r="D293" s="21"/>
      <c r="E293" s="32">
        <f>SUM(E295:E311)</f>
        <v>322549</v>
      </c>
      <c r="F293" s="32">
        <f>SUM(F295:F311)</f>
        <v>0</v>
      </c>
      <c r="G293" s="22">
        <f t="shared" si="72"/>
        <v>322549</v>
      </c>
      <c r="H293" s="39">
        <f t="shared" si="71"/>
        <v>322549</v>
      </c>
      <c r="I293" s="33">
        <f>SUM(I295:I311)</f>
        <v>310984.94</v>
      </c>
      <c r="J293" s="23">
        <f t="shared" si="66"/>
        <v>96.41478969086867</v>
      </c>
      <c r="K293" s="33">
        <f>SUM(K295:K311)</f>
        <v>278631.34</v>
      </c>
      <c r="L293" s="23">
        <f t="shared" si="67"/>
        <v>32353.599999999977</v>
      </c>
      <c r="M293" s="39">
        <f t="shared" si="68"/>
        <v>-3.5852103091313268</v>
      </c>
      <c r="N293" s="39">
        <f>H293-I293</f>
        <v>11564.059999999998</v>
      </c>
      <c r="O293" s="130">
        <f t="shared" si="73"/>
        <v>0</v>
      </c>
    </row>
    <row r="294" spans="1:15" ht="15.75" hidden="1">
      <c r="A294" s="125"/>
      <c r="B294" s="44"/>
      <c r="C294" s="20"/>
      <c r="D294" s="21"/>
      <c r="E294" s="32">
        <f>-E293</f>
        <v>-322549</v>
      </c>
      <c r="F294" s="32">
        <f>-F293</f>
        <v>0</v>
      </c>
      <c r="G294" s="22">
        <f t="shared" si="72"/>
        <v>-322549</v>
      </c>
      <c r="H294" s="39">
        <f t="shared" si="71"/>
        <v>-322549</v>
      </c>
      <c r="I294" s="33">
        <f>-I293</f>
        <v>-310984.94</v>
      </c>
      <c r="J294" s="23">
        <f t="shared" si="66"/>
        <v>96.41478969086867</v>
      </c>
      <c r="K294" s="33">
        <f>-K293</f>
        <v>-278631.34</v>
      </c>
      <c r="L294" s="23">
        <f t="shared" si="67"/>
        <v>-32353.599999999977</v>
      </c>
      <c r="M294" s="39">
        <f t="shared" si="68"/>
        <v>-3.5852103091313268</v>
      </c>
      <c r="N294" s="39"/>
      <c r="O294" s="130">
        <f t="shared" si="73"/>
        <v>0</v>
      </c>
    </row>
    <row r="295" spans="1:15" ht="31.5">
      <c r="A295" s="125"/>
      <c r="B295" s="37" t="s">
        <v>241</v>
      </c>
      <c r="C295" s="20"/>
      <c r="D295" s="21" t="s">
        <v>242</v>
      </c>
      <c r="E295" s="38">
        <v>188059</v>
      </c>
      <c r="F295" s="38"/>
      <c r="G295" s="22">
        <f t="shared" si="72"/>
        <v>188059</v>
      </c>
      <c r="H295" s="39">
        <f t="shared" si="71"/>
        <v>188059</v>
      </c>
      <c r="I295" s="39">
        <v>185197.05</v>
      </c>
      <c r="J295" s="23">
        <f t="shared" si="66"/>
        <v>98.47816376775373</v>
      </c>
      <c r="K295" s="39">
        <v>160922.46</v>
      </c>
      <c r="L295" s="23">
        <f t="shared" si="67"/>
        <v>24274.589999999997</v>
      </c>
      <c r="M295" s="39">
        <f t="shared" si="68"/>
        <v>-1.5218362322462724</v>
      </c>
      <c r="N295" s="39">
        <f aca="true" t="shared" si="74" ref="N295:N312">H295-I295</f>
        <v>2861.9500000000116</v>
      </c>
      <c r="O295" s="130">
        <f t="shared" si="73"/>
        <v>0</v>
      </c>
    </row>
    <row r="296" spans="1:15" ht="15.75">
      <c r="A296" s="125"/>
      <c r="B296" s="37" t="s">
        <v>243</v>
      </c>
      <c r="C296" s="20"/>
      <c r="D296" s="21" t="s">
        <v>244</v>
      </c>
      <c r="E296" s="38">
        <v>12400</v>
      </c>
      <c r="F296" s="38"/>
      <c r="G296" s="22">
        <f t="shared" si="72"/>
        <v>12400</v>
      </c>
      <c r="H296" s="39">
        <f t="shared" si="71"/>
        <v>12400</v>
      </c>
      <c r="I296" s="39">
        <v>12384.55</v>
      </c>
      <c r="J296" s="23">
        <f t="shared" si="66"/>
        <v>99.87540322580645</v>
      </c>
      <c r="K296" s="39">
        <v>13255</v>
      </c>
      <c r="L296" s="23">
        <f t="shared" si="67"/>
        <v>-870.4500000000007</v>
      </c>
      <c r="M296" s="39">
        <f t="shared" si="68"/>
        <v>-0.12459677419354875</v>
      </c>
      <c r="N296" s="39">
        <f t="shared" si="74"/>
        <v>15.450000000000728</v>
      </c>
      <c r="O296" s="130">
        <f t="shared" si="73"/>
        <v>0</v>
      </c>
    </row>
    <row r="297" spans="1:15" ht="15.75">
      <c r="A297" s="125"/>
      <c r="B297" s="37" t="s">
        <v>245</v>
      </c>
      <c r="C297" s="20"/>
      <c r="D297" s="21" t="s">
        <v>246</v>
      </c>
      <c r="E297" s="38">
        <v>35364</v>
      </c>
      <c r="F297" s="38"/>
      <c r="G297" s="22">
        <f t="shared" si="72"/>
        <v>35364</v>
      </c>
      <c r="H297" s="39">
        <f t="shared" si="71"/>
        <v>35364</v>
      </c>
      <c r="I297" s="39">
        <v>29497.14</v>
      </c>
      <c r="J297" s="23">
        <f t="shared" si="66"/>
        <v>83.41007804546997</v>
      </c>
      <c r="K297" s="39">
        <v>30049.62</v>
      </c>
      <c r="L297" s="23">
        <f t="shared" si="67"/>
        <v>-552.4799999999996</v>
      </c>
      <c r="M297" s="39">
        <f t="shared" si="68"/>
        <v>-16.589921954530027</v>
      </c>
      <c r="N297" s="39">
        <f t="shared" si="74"/>
        <v>5866.860000000001</v>
      </c>
      <c r="O297" s="130">
        <f t="shared" si="73"/>
        <v>0</v>
      </c>
    </row>
    <row r="298" spans="1:15" ht="15.75">
      <c r="A298" s="125"/>
      <c r="B298" s="37" t="s">
        <v>247</v>
      </c>
      <c r="C298" s="20"/>
      <c r="D298" s="21" t="s">
        <v>248</v>
      </c>
      <c r="E298" s="38">
        <v>4826</v>
      </c>
      <c r="F298" s="38"/>
      <c r="G298" s="22">
        <f t="shared" si="72"/>
        <v>4826</v>
      </c>
      <c r="H298" s="39">
        <f t="shared" si="71"/>
        <v>4826</v>
      </c>
      <c r="I298" s="39">
        <v>4661.69</v>
      </c>
      <c r="J298" s="23">
        <f aca="true" t="shared" si="75" ref="J298:J326">I298/H298*100</f>
        <v>96.59531703273933</v>
      </c>
      <c r="K298" s="39">
        <v>4192.97</v>
      </c>
      <c r="L298" s="23">
        <f aca="true" t="shared" si="76" ref="L298:L326">I298-K298</f>
        <v>468.71999999999935</v>
      </c>
      <c r="M298" s="39">
        <f aca="true" t="shared" si="77" ref="M298:M326">J298-100</f>
        <v>-3.404682967260669</v>
      </c>
      <c r="N298" s="39">
        <f t="shared" si="74"/>
        <v>164.3100000000004</v>
      </c>
      <c r="O298" s="130">
        <f t="shared" si="73"/>
        <v>0</v>
      </c>
    </row>
    <row r="299" spans="1:15" ht="15.75">
      <c r="A299" s="125"/>
      <c r="B299" s="37" t="s">
        <v>249</v>
      </c>
      <c r="C299" s="20"/>
      <c r="D299" s="21" t="s">
        <v>250</v>
      </c>
      <c r="E299" s="38">
        <v>850</v>
      </c>
      <c r="F299" s="38"/>
      <c r="G299" s="22">
        <f t="shared" si="72"/>
        <v>850</v>
      </c>
      <c r="H299" s="39">
        <f t="shared" si="71"/>
        <v>850</v>
      </c>
      <c r="I299" s="39">
        <v>840</v>
      </c>
      <c r="J299" s="23">
        <f t="shared" si="75"/>
        <v>98.82352941176471</v>
      </c>
      <c r="K299" s="39">
        <v>0</v>
      </c>
      <c r="L299" s="23">
        <f t="shared" si="76"/>
        <v>840</v>
      </c>
      <c r="M299" s="39">
        <f t="shared" si="77"/>
        <v>-1.17647058823529</v>
      </c>
      <c r="N299" s="39">
        <f t="shared" si="74"/>
        <v>10</v>
      </c>
      <c r="O299" s="130">
        <f t="shared" si="73"/>
        <v>0</v>
      </c>
    </row>
    <row r="300" spans="1:15" ht="15.75">
      <c r="A300" s="125"/>
      <c r="B300" s="37" t="s">
        <v>209</v>
      </c>
      <c r="C300" s="20"/>
      <c r="D300" s="21" t="s">
        <v>206</v>
      </c>
      <c r="E300" s="38">
        <v>16600</v>
      </c>
      <c r="F300" s="38"/>
      <c r="G300" s="22">
        <f t="shared" si="72"/>
        <v>16600</v>
      </c>
      <c r="H300" s="39">
        <f t="shared" si="71"/>
        <v>16600</v>
      </c>
      <c r="I300" s="39">
        <v>16451.06</v>
      </c>
      <c r="J300" s="23">
        <f t="shared" si="75"/>
        <v>99.10277108433736</v>
      </c>
      <c r="K300" s="39">
        <v>18706.47</v>
      </c>
      <c r="L300" s="23">
        <f t="shared" si="76"/>
        <v>-2255.41</v>
      </c>
      <c r="M300" s="39">
        <f t="shared" si="77"/>
        <v>-0.8972289156626374</v>
      </c>
      <c r="N300" s="39">
        <f t="shared" si="74"/>
        <v>148.9399999999987</v>
      </c>
      <c r="O300" s="130">
        <f t="shared" si="73"/>
        <v>0</v>
      </c>
    </row>
    <row r="301" spans="1:15" ht="15.75">
      <c r="A301" s="125"/>
      <c r="B301" s="37" t="s">
        <v>274</v>
      </c>
      <c r="C301" s="20"/>
      <c r="D301" s="21" t="s">
        <v>275</v>
      </c>
      <c r="E301" s="38">
        <v>9000</v>
      </c>
      <c r="F301" s="38"/>
      <c r="G301" s="22">
        <f t="shared" si="72"/>
        <v>9000</v>
      </c>
      <c r="H301" s="39">
        <f t="shared" si="71"/>
        <v>9000</v>
      </c>
      <c r="I301" s="39">
        <v>7850.58</v>
      </c>
      <c r="J301" s="23">
        <f t="shared" si="75"/>
        <v>87.22866666666667</v>
      </c>
      <c r="K301" s="39">
        <v>3609.02</v>
      </c>
      <c r="L301" s="23">
        <f t="shared" si="76"/>
        <v>4241.5599999999995</v>
      </c>
      <c r="M301" s="39">
        <f t="shared" si="77"/>
        <v>-12.771333333333331</v>
      </c>
      <c r="N301" s="39">
        <f t="shared" si="74"/>
        <v>1149.42</v>
      </c>
      <c r="O301" s="130">
        <f t="shared" si="73"/>
        <v>0</v>
      </c>
    </row>
    <row r="302" spans="1:15" ht="15.75">
      <c r="A302" s="125"/>
      <c r="B302" s="37" t="s">
        <v>251</v>
      </c>
      <c r="C302" s="20"/>
      <c r="D302" s="21" t="s">
        <v>252</v>
      </c>
      <c r="E302" s="38">
        <v>760</v>
      </c>
      <c r="F302" s="38"/>
      <c r="G302" s="22">
        <f t="shared" si="72"/>
        <v>760</v>
      </c>
      <c r="H302" s="39">
        <f t="shared" si="71"/>
        <v>760</v>
      </c>
      <c r="I302" s="39">
        <v>660</v>
      </c>
      <c r="J302" s="23">
        <f t="shared" si="75"/>
        <v>86.8421052631579</v>
      </c>
      <c r="K302" s="39">
        <v>50</v>
      </c>
      <c r="L302" s="23">
        <f t="shared" si="76"/>
        <v>610</v>
      </c>
      <c r="M302" s="39">
        <f t="shared" si="77"/>
        <v>-13.157894736842096</v>
      </c>
      <c r="N302" s="39">
        <f t="shared" si="74"/>
        <v>100</v>
      </c>
      <c r="O302" s="130">
        <f t="shared" si="73"/>
        <v>0</v>
      </c>
    </row>
    <row r="303" spans="1:15" ht="15.75">
      <c r="A303" s="125"/>
      <c r="B303" s="37" t="s">
        <v>224</v>
      </c>
      <c r="C303" s="20"/>
      <c r="D303" s="21" t="s">
        <v>225</v>
      </c>
      <c r="E303" s="38">
        <v>19350</v>
      </c>
      <c r="F303" s="38"/>
      <c r="G303" s="22">
        <f t="shared" si="72"/>
        <v>19350</v>
      </c>
      <c r="H303" s="39">
        <f t="shared" si="71"/>
        <v>19350</v>
      </c>
      <c r="I303" s="39">
        <v>19282.11</v>
      </c>
      <c r="J303" s="23">
        <f t="shared" si="75"/>
        <v>99.6491472868217</v>
      </c>
      <c r="K303" s="39">
        <v>15784.14</v>
      </c>
      <c r="L303" s="23">
        <f t="shared" si="76"/>
        <v>3497.970000000001</v>
      </c>
      <c r="M303" s="39">
        <f t="shared" si="77"/>
        <v>-0.35085271317829836</v>
      </c>
      <c r="N303" s="39">
        <f t="shared" si="74"/>
        <v>67.88999999999942</v>
      </c>
      <c r="O303" s="130">
        <f t="shared" si="73"/>
        <v>0</v>
      </c>
    </row>
    <row r="304" spans="1:15" ht="15.75">
      <c r="A304" s="125"/>
      <c r="B304" s="37" t="s">
        <v>276</v>
      </c>
      <c r="C304" s="20"/>
      <c r="D304" s="21" t="s">
        <v>277</v>
      </c>
      <c r="E304" s="38">
        <v>900</v>
      </c>
      <c r="F304" s="38"/>
      <c r="G304" s="22">
        <f t="shared" si="72"/>
        <v>900</v>
      </c>
      <c r="H304" s="39">
        <f t="shared" si="71"/>
        <v>900</v>
      </c>
      <c r="I304" s="39">
        <v>665.5</v>
      </c>
      <c r="J304" s="23">
        <f t="shared" si="75"/>
        <v>73.94444444444444</v>
      </c>
      <c r="K304" s="39">
        <v>1060.04</v>
      </c>
      <c r="L304" s="23">
        <f t="shared" si="76"/>
        <v>-394.53999999999996</v>
      </c>
      <c r="M304" s="39">
        <f t="shared" si="77"/>
        <v>-26.055555555555557</v>
      </c>
      <c r="N304" s="39">
        <f t="shared" si="74"/>
        <v>234.5</v>
      </c>
      <c r="O304" s="130">
        <f t="shared" si="73"/>
        <v>0</v>
      </c>
    </row>
    <row r="305" spans="1:15" ht="47.25">
      <c r="A305" s="125"/>
      <c r="B305" s="37" t="s">
        <v>253</v>
      </c>
      <c r="C305" s="20"/>
      <c r="D305" s="21" t="s">
        <v>254</v>
      </c>
      <c r="E305" s="38">
        <v>1800</v>
      </c>
      <c r="F305" s="38"/>
      <c r="G305" s="22">
        <f t="shared" si="72"/>
        <v>1800</v>
      </c>
      <c r="H305" s="39">
        <f t="shared" si="71"/>
        <v>1800</v>
      </c>
      <c r="I305" s="39">
        <v>1784.95</v>
      </c>
      <c r="J305" s="23">
        <f t="shared" si="75"/>
        <v>99.16388888888889</v>
      </c>
      <c r="K305" s="39">
        <v>1027.64</v>
      </c>
      <c r="L305" s="23">
        <f t="shared" si="76"/>
        <v>757.31</v>
      </c>
      <c r="M305" s="39">
        <f t="shared" si="77"/>
        <v>-0.8361111111111086</v>
      </c>
      <c r="N305" s="39">
        <f t="shared" si="74"/>
        <v>15.049999999999955</v>
      </c>
      <c r="O305" s="130">
        <f t="shared" si="73"/>
        <v>0</v>
      </c>
    </row>
    <row r="306" spans="1:15" ht="47.25">
      <c r="A306" s="125"/>
      <c r="B306" s="37" t="s">
        <v>255</v>
      </c>
      <c r="C306" s="20"/>
      <c r="D306" s="21" t="s">
        <v>256</v>
      </c>
      <c r="E306" s="38">
        <v>3900</v>
      </c>
      <c r="F306" s="38"/>
      <c r="G306" s="22">
        <f t="shared" si="72"/>
        <v>3900</v>
      </c>
      <c r="H306" s="39">
        <f t="shared" si="71"/>
        <v>3900</v>
      </c>
      <c r="I306" s="39">
        <v>3756.38</v>
      </c>
      <c r="J306" s="23">
        <f t="shared" si="75"/>
        <v>96.3174358974359</v>
      </c>
      <c r="K306" s="39">
        <v>3411</v>
      </c>
      <c r="L306" s="23">
        <f t="shared" si="76"/>
        <v>345.3800000000001</v>
      </c>
      <c r="M306" s="39">
        <f t="shared" si="77"/>
        <v>-3.6825641025641005</v>
      </c>
      <c r="N306" s="39">
        <f t="shared" si="74"/>
        <v>143.6199999999999</v>
      </c>
      <c r="O306" s="130">
        <f t="shared" si="73"/>
        <v>0</v>
      </c>
    </row>
    <row r="307" spans="1:15" s="132" customFormat="1" ht="15.75">
      <c r="A307" s="125"/>
      <c r="B307" s="37" t="s">
        <v>268</v>
      </c>
      <c r="C307" s="20"/>
      <c r="D307" s="21" t="s">
        <v>258</v>
      </c>
      <c r="E307" s="38">
        <v>8500</v>
      </c>
      <c r="F307" s="38"/>
      <c r="G307" s="22">
        <f t="shared" si="72"/>
        <v>8500</v>
      </c>
      <c r="H307" s="39">
        <f t="shared" si="71"/>
        <v>8500</v>
      </c>
      <c r="I307" s="39">
        <v>8324.26</v>
      </c>
      <c r="J307" s="23">
        <f t="shared" si="75"/>
        <v>97.9324705882353</v>
      </c>
      <c r="K307" s="39">
        <v>7041.4</v>
      </c>
      <c r="L307" s="23">
        <f t="shared" si="76"/>
        <v>1282.8600000000006</v>
      </c>
      <c r="M307" s="39">
        <f t="shared" si="77"/>
        <v>-2.0675294117646956</v>
      </c>
      <c r="N307" s="39">
        <f t="shared" si="74"/>
        <v>175.73999999999978</v>
      </c>
      <c r="O307" s="130">
        <f t="shared" si="73"/>
        <v>0</v>
      </c>
    </row>
    <row r="308" spans="1:15" ht="31.5">
      <c r="A308" s="125"/>
      <c r="B308" s="84" t="s">
        <v>259</v>
      </c>
      <c r="C308" s="73"/>
      <c r="D308" s="74" t="s">
        <v>260</v>
      </c>
      <c r="E308" s="85">
        <v>5440</v>
      </c>
      <c r="F308" s="85"/>
      <c r="G308" s="22">
        <f t="shared" si="72"/>
        <v>5440</v>
      </c>
      <c r="H308" s="39">
        <f t="shared" si="71"/>
        <v>5440</v>
      </c>
      <c r="I308" s="86">
        <v>5440</v>
      </c>
      <c r="J308" s="23">
        <f t="shared" si="75"/>
        <v>100</v>
      </c>
      <c r="K308" s="86">
        <v>4795</v>
      </c>
      <c r="L308" s="23">
        <f t="shared" si="76"/>
        <v>645</v>
      </c>
      <c r="M308" s="39">
        <f t="shared" si="77"/>
        <v>0</v>
      </c>
      <c r="N308" s="39">
        <f t="shared" si="74"/>
        <v>0</v>
      </c>
      <c r="O308" s="130">
        <f t="shared" si="73"/>
        <v>0</v>
      </c>
    </row>
    <row r="309" spans="1:15" ht="31.5">
      <c r="A309" s="125"/>
      <c r="B309" s="37" t="s">
        <v>261</v>
      </c>
      <c r="C309" s="20"/>
      <c r="D309" s="21" t="s">
        <v>262</v>
      </c>
      <c r="E309" s="38">
        <v>4000</v>
      </c>
      <c r="F309" s="38"/>
      <c r="G309" s="22">
        <f t="shared" si="72"/>
        <v>4000</v>
      </c>
      <c r="H309" s="39">
        <f t="shared" si="71"/>
        <v>4000</v>
      </c>
      <c r="I309" s="39">
        <v>3611</v>
      </c>
      <c r="J309" s="23">
        <f t="shared" si="75"/>
        <v>90.275</v>
      </c>
      <c r="K309" s="39">
        <v>5435</v>
      </c>
      <c r="L309" s="23">
        <f t="shared" si="76"/>
        <v>-1824</v>
      </c>
      <c r="M309" s="39">
        <f t="shared" si="77"/>
        <v>-9.724999999999994</v>
      </c>
      <c r="N309" s="39">
        <f t="shared" si="74"/>
        <v>389</v>
      </c>
      <c r="O309" s="130">
        <f t="shared" si="73"/>
        <v>0</v>
      </c>
    </row>
    <row r="310" spans="1:15" ht="47.25">
      <c r="A310" s="125"/>
      <c r="B310" s="37" t="s">
        <v>212</v>
      </c>
      <c r="C310" s="20"/>
      <c r="D310" s="21" t="s">
        <v>213</v>
      </c>
      <c r="E310" s="38">
        <v>1750</v>
      </c>
      <c r="F310" s="38"/>
      <c r="G310" s="22">
        <f t="shared" si="72"/>
        <v>1750</v>
      </c>
      <c r="H310" s="39">
        <f t="shared" si="71"/>
        <v>1750</v>
      </c>
      <c r="I310" s="39">
        <v>1683.37</v>
      </c>
      <c r="J310" s="23">
        <f t="shared" si="75"/>
        <v>96.19257142857143</v>
      </c>
      <c r="K310" s="39">
        <v>1300.13</v>
      </c>
      <c r="L310" s="23">
        <f t="shared" si="76"/>
        <v>383.2399999999998</v>
      </c>
      <c r="M310" s="39">
        <f t="shared" si="77"/>
        <v>-3.8074285714285736</v>
      </c>
      <c r="N310" s="39">
        <f t="shared" si="74"/>
        <v>66.63000000000011</v>
      </c>
      <c r="O310" s="130">
        <f t="shared" si="73"/>
        <v>0</v>
      </c>
    </row>
    <row r="311" spans="1:15" ht="31.5">
      <c r="A311" s="125"/>
      <c r="B311" s="37" t="s">
        <v>214</v>
      </c>
      <c r="C311" s="20"/>
      <c r="D311" s="21" t="s">
        <v>215</v>
      </c>
      <c r="E311" s="38">
        <v>9050</v>
      </c>
      <c r="F311" s="38"/>
      <c r="G311" s="22">
        <f t="shared" si="72"/>
        <v>9050</v>
      </c>
      <c r="H311" s="39">
        <f t="shared" si="71"/>
        <v>9050</v>
      </c>
      <c r="I311" s="39">
        <v>8895.3</v>
      </c>
      <c r="J311" s="23">
        <f t="shared" si="75"/>
        <v>98.29060773480663</v>
      </c>
      <c r="K311" s="39">
        <v>7991.45</v>
      </c>
      <c r="L311" s="23">
        <f t="shared" si="76"/>
        <v>903.8499999999995</v>
      </c>
      <c r="M311" s="39">
        <f t="shared" si="77"/>
        <v>-1.7093922651933724</v>
      </c>
      <c r="N311" s="39">
        <f t="shared" si="74"/>
        <v>154.70000000000073</v>
      </c>
      <c r="O311" s="130">
        <f t="shared" si="73"/>
        <v>0</v>
      </c>
    </row>
    <row r="312" spans="1:15" ht="31.5">
      <c r="A312" s="125"/>
      <c r="B312" s="44" t="s">
        <v>330</v>
      </c>
      <c r="C312" s="20" t="s">
        <v>331</v>
      </c>
      <c r="D312" s="21"/>
      <c r="E312" s="32">
        <f>SUM(E314:E315)</f>
        <v>38427</v>
      </c>
      <c r="F312" s="32">
        <f>SUM(F314:F315)</f>
        <v>0</v>
      </c>
      <c r="G312" s="22">
        <f t="shared" si="72"/>
        <v>38427</v>
      </c>
      <c r="H312" s="39">
        <f t="shared" si="71"/>
        <v>38427</v>
      </c>
      <c r="I312" s="33">
        <f>SUM(I314:I315)</f>
        <v>35147.08</v>
      </c>
      <c r="J312" s="23">
        <f t="shared" si="75"/>
        <v>91.46454315975747</v>
      </c>
      <c r="K312" s="33">
        <f>SUM(K314:K315)</f>
        <v>35972.22</v>
      </c>
      <c r="L312" s="23">
        <f t="shared" si="76"/>
        <v>-825.1399999999994</v>
      </c>
      <c r="M312" s="39">
        <f t="shared" si="77"/>
        <v>-8.535456840242531</v>
      </c>
      <c r="N312" s="39">
        <f t="shared" si="74"/>
        <v>3279.9199999999983</v>
      </c>
      <c r="O312" s="130">
        <f t="shared" si="73"/>
        <v>0</v>
      </c>
    </row>
    <row r="313" spans="1:15" ht="15.75" hidden="1">
      <c r="A313" s="125"/>
      <c r="B313" s="44"/>
      <c r="C313" s="20"/>
      <c r="D313" s="21"/>
      <c r="E313" s="32">
        <f>-E312</f>
        <v>-38427</v>
      </c>
      <c r="F313" s="32">
        <f>-F312</f>
        <v>0</v>
      </c>
      <c r="G313" s="22">
        <f t="shared" si="72"/>
        <v>-38427</v>
      </c>
      <c r="H313" s="39">
        <f t="shared" si="71"/>
        <v>-38427</v>
      </c>
      <c r="I313" s="33">
        <f>-I312</f>
        <v>-35147.08</v>
      </c>
      <c r="J313" s="23">
        <f t="shared" si="75"/>
        <v>91.46454315975747</v>
      </c>
      <c r="K313" s="33">
        <f>-K312</f>
        <v>-35972.22</v>
      </c>
      <c r="L313" s="23">
        <f t="shared" si="76"/>
        <v>825.1399999999994</v>
      </c>
      <c r="M313" s="39">
        <f t="shared" si="77"/>
        <v>-8.535456840242531</v>
      </c>
      <c r="N313" s="39"/>
      <c r="O313" s="130">
        <f t="shared" si="73"/>
        <v>0</v>
      </c>
    </row>
    <row r="314" spans="1:15" ht="15.75">
      <c r="A314" s="125"/>
      <c r="B314" s="37" t="s">
        <v>268</v>
      </c>
      <c r="C314" s="20"/>
      <c r="D314" s="21" t="s">
        <v>258</v>
      </c>
      <c r="E314" s="38">
        <v>6500</v>
      </c>
      <c r="F314" s="38"/>
      <c r="G314" s="22">
        <f t="shared" si="72"/>
        <v>6500</v>
      </c>
      <c r="H314" s="39">
        <f t="shared" si="71"/>
        <v>6500</v>
      </c>
      <c r="I314" s="39">
        <v>4526.08</v>
      </c>
      <c r="J314" s="23">
        <f t="shared" si="75"/>
        <v>69.63199999999999</v>
      </c>
      <c r="K314" s="39">
        <v>3111.22</v>
      </c>
      <c r="L314" s="23">
        <f t="shared" si="76"/>
        <v>1414.8600000000001</v>
      </c>
      <c r="M314" s="39">
        <f t="shared" si="77"/>
        <v>-30.36800000000001</v>
      </c>
      <c r="N314" s="39">
        <f>H314-I314</f>
        <v>1973.92</v>
      </c>
      <c r="O314" s="130">
        <f t="shared" si="73"/>
        <v>0</v>
      </c>
    </row>
    <row r="315" spans="1:15" ht="31.5">
      <c r="A315" s="125"/>
      <c r="B315" s="37" t="s">
        <v>261</v>
      </c>
      <c r="C315" s="20"/>
      <c r="D315" s="21" t="s">
        <v>262</v>
      </c>
      <c r="E315" s="38">
        <v>31927</v>
      </c>
      <c r="F315" s="38"/>
      <c r="G315" s="22">
        <f t="shared" si="72"/>
        <v>31927</v>
      </c>
      <c r="H315" s="39">
        <f t="shared" si="71"/>
        <v>31927</v>
      </c>
      <c r="I315" s="39">
        <v>30621</v>
      </c>
      <c r="J315" s="23">
        <f t="shared" si="75"/>
        <v>95.9094183606352</v>
      </c>
      <c r="K315" s="39">
        <v>32861</v>
      </c>
      <c r="L315" s="23">
        <f t="shared" si="76"/>
        <v>-2240</v>
      </c>
      <c r="M315" s="39">
        <f t="shared" si="77"/>
        <v>-4.0905816393648</v>
      </c>
      <c r="N315" s="39">
        <f>H315-I315</f>
        <v>1306</v>
      </c>
      <c r="O315" s="130">
        <f t="shared" si="73"/>
        <v>0</v>
      </c>
    </row>
    <row r="316" spans="1:15" ht="15.75">
      <c r="A316" s="125"/>
      <c r="B316" s="44" t="s">
        <v>145</v>
      </c>
      <c r="C316" s="20" t="s">
        <v>146</v>
      </c>
      <c r="D316" s="21"/>
      <c r="E316" s="32">
        <f>SUM(E318:E323)</f>
        <v>126349</v>
      </c>
      <c r="F316" s="32">
        <f>SUM(F318:F323)</f>
        <v>0</v>
      </c>
      <c r="G316" s="22">
        <f t="shared" si="72"/>
        <v>126349</v>
      </c>
      <c r="H316" s="39">
        <f t="shared" si="71"/>
        <v>126349</v>
      </c>
      <c r="I316" s="33">
        <f>SUM(I318:I323)</f>
        <v>100342.45000000001</v>
      </c>
      <c r="J316" s="23">
        <f t="shared" si="75"/>
        <v>79.4168928919105</v>
      </c>
      <c r="K316" s="33">
        <f>SUM(K318:K323)</f>
        <v>0</v>
      </c>
      <c r="L316" s="23">
        <f t="shared" si="76"/>
        <v>100342.45000000001</v>
      </c>
      <c r="M316" s="39">
        <f t="shared" si="77"/>
        <v>-20.583107108089493</v>
      </c>
      <c r="N316" s="39">
        <f>H316-I316</f>
        <v>26006.54999999999</v>
      </c>
      <c r="O316" s="130">
        <f t="shared" si="73"/>
        <v>0</v>
      </c>
    </row>
    <row r="317" spans="1:15" ht="15.75" hidden="1">
      <c r="A317" s="125"/>
      <c r="B317" s="44"/>
      <c r="C317" s="20"/>
      <c r="D317" s="21"/>
      <c r="E317" s="32">
        <f>-E316</f>
        <v>-126349</v>
      </c>
      <c r="F317" s="32">
        <f>-F316</f>
        <v>0</v>
      </c>
      <c r="G317" s="22">
        <f t="shared" si="72"/>
        <v>-126349</v>
      </c>
      <c r="H317" s="39">
        <f t="shared" si="71"/>
        <v>-126349</v>
      </c>
      <c r="I317" s="33">
        <f>-I316</f>
        <v>-100342.45000000001</v>
      </c>
      <c r="J317" s="23">
        <f t="shared" si="75"/>
        <v>79.4168928919105</v>
      </c>
      <c r="K317" s="33">
        <f>-K316</f>
        <v>0</v>
      </c>
      <c r="L317" s="23">
        <f t="shared" si="76"/>
        <v>-100342.45000000001</v>
      </c>
      <c r="M317" s="39">
        <f t="shared" si="77"/>
        <v>-20.583107108089493</v>
      </c>
      <c r="N317" s="39"/>
      <c r="O317" s="130">
        <f t="shared" si="73"/>
        <v>0</v>
      </c>
    </row>
    <row r="318" spans="1:15" ht="31.5">
      <c r="A318" s="125"/>
      <c r="B318" s="37" t="s">
        <v>241</v>
      </c>
      <c r="C318" s="20"/>
      <c r="D318" s="21" t="s">
        <v>242</v>
      </c>
      <c r="E318" s="38">
        <v>35450</v>
      </c>
      <c r="F318" s="38"/>
      <c r="G318" s="22">
        <f t="shared" si="72"/>
        <v>35450</v>
      </c>
      <c r="H318" s="39">
        <f t="shared" si="71"/>
        <v>35450</v>
      </c>
      <c r="I318" s="39">
        <v>34675.18</v>
      </c>
      <c r="J318" s="23">
        <f t="shared" si="75"/>
        <v>97.81433004231312</v>
      </c>
      <c r="K318" s="39">
        <v>0</v>
      </c>
      <c r="L318" s="23">
        <f t="shared" si="76"/>
        <v>34675.18</v>
      </c>
      <c r="M318" s="39">
        <f t="shared" si="77"/>
        <v>-2.1856699576868834</v>
      </c>
      <c r="N318" s="39">
        <f>H318-I318</f>
        <v>774.8199999999997</v>
      </c>
      <c r="O318" s="130">
        <f t="shared" si="73"/>
        <v>0</v>
      </c>
    </row>
    <row r="319" spans="1:15" ht="15.75">
      <c r="A319" s="125"/>
      <c r="B319" s="37" t="s">
        <v>243</v>
      </c>
      <c r="C319" s="20"/>
      <c r="D319" s="21" t="s">
        <v>244</v>
      </c>
      <c r="E319" s="38">
        <v>2610</v>
      </c>
      <c r="F319" s="38"/>
      <c r="G319" s="22">
        <f t="shared" si="72"/>
        <v>2610</v>
      </c>
      <c r="H319" s="39">
        <f t="shared" si="71"/>
        <v>2610</v>
      </c>
      <c r="I319" s="39">
        <v>2602.28</v>
      </c>
      <c r="J319" s="23">
        <f t="shared" si="75"/>
        <v>99.70421455938698</v>
      </c>
      <c r="K319" s="39">
        <v>0</v>
      </c>
      <c r="L319" s="23">
        <f t="shared" si="76"/>
        <v>2602.28</v>
      </c>
      <c r="M319" s="39">
        <f t="shared" si="77"/>
        <v>-0.2957854406130167</v>
      </c>
      <c r="N319" s="39">
        <f>H319-I319</f>
        <v>7.7199999999998</v>
      </c>
      <c r="O319" s="130">
        <f t="shared" si="73"/>
        <v>0</v>
      </c>
    </row>
    <row r="320" spans="1:15" ht="15.75">
      <c r="A320" s="125"/>
      <c r="B320" s="37" t="s">
        <v>245</v>
      </c>
      <c r="C320" s="20"/>
      <c r="D320" s="21" t="s">
        <v>246</v>
      </c>
      <c r="E320" s="38">
        <v>5587</v>
      </c>
      <c r="F320" s="38"/>
      <c r="G320" s="22">
        <f t="shared" si="72"/>
        <v>5587</v>
      </c>
      <c r="H320" s="39">
        <f t="shared" si="71"/>
        <v>5587</v>
      </c>
      <c r="I320" s="39">
        <v>5457.98</v>
      </c>
      <c r="J320" s="23">
        <f t="shared" si="75"/>
        <v>97.69071057812779</v>
      </c>
      <c r="K320" s="39">
        <v>0</v>
      </c>
      <c r="L320" s="23">
        <f t="shared" si="76"/>
        <v>5457.98</v>
      </c>
      <c r="M320" s="39">
        <f t="shared" si="77"/>
        <v>-2.309289421872208</v>
      </c>
      <c r="N320" s="39">
        <f>H320-I320</f>
        <v>129.02000000000044</v>
      </c>
      <c r="O320" s="130">
        <f t="shared" si="73"/>
        <v>0</v>
      </c>
    </row>
    <row r="321" spans="1:15" ht="15.75">
      <c r="A321" s="125"/>
      <c r="B321" s="37" t="s">
        <v>247</v>
      </c>
      <c r="C321" s="20"/>
      <c r="D321" s="21" t="s">
        <v>248</v>
      </c>
      <c r="E321" s="38">
        <v>889</v>
      </c>
      <c r="F321" s="38"/>
      <c r="G321" s="22">
        <f t="shared" si="72"/>
        <v>889</v>
      </c>
      <c r="H321" s="39">
        <f t="shared" si="71"/>
        <v>889</v>
      </c>
      <c r="I321" s="39">
        <v>860.57</v>
      </c>
      <c r="J321" s="23">
        <f t="shared" si="75"/>
        <v>96.80202474690664</v>
      </c>
      <c r="K321" s="39">
        <v>0</v>
      </c>
      <c r="L321" s="23">
        <f t="shared" si="76"/>
        <v>860.57</v>
      </c>
      <c r="M321" s="39">
        <f t="shared" si="77"/>
        <v>-3.197975253093361</v>
      </c>
      <c r="N321" s="39">
        <f>H321-I321</f>
        <v>28.42999999999995</v>
      </c>
      <c r="O321" s="130">
        <f t="shared" si="73"/>
        <v>0</v>
      </c>
    </row>
    <row r="322" spans="1:15" ht="31.5">
      <c r="A322" s="125"/>
      <c r="B322" s="37" t="s">
        <v>321</v>
      </c>
      <c r="C322" s="20"/>
      <c r="D322" s="21" t="s">
        <v>260</v>
      </c>
      <c r="E322" s="38">
        <v>1813</v>
      </c>
      <c r="F322" s="38"/>
      <c r="G322" s="22"/>
      <c r="H322" s="39">
        <f t="shared" si="71"/>
        <v>1813</v>
      </c>
      <c r="I322" s="39">
        <v>1813</v>
      </c>
      <c r="J322" s="23">
        <f t="shared" si="75"/>
        <v>100</v>
      </c>
      <c r="K322" s="39">
        <v>0</v>
      </c>
      <c r="L322" s="23">
        <f t="shared" si="76"/>
        <v>1813</v>
      </c>
      <c r="M322" s="39">
        <f t="shared" si="77"/>
        <v>0</v>
      </c>
      <c r="N322" s="39"/>
      <c r="O322" s="130"/>
    </row>
    <row r="323" spans="1:15" ht="15.75">
      <c r="A323" s="125"/>
      <c r="B323" s="37" t="s">
        <v>323</v>
      </c>
      <c r="C323" s="20"/>
      <c r="D323" s="21" t="s">
        <v>324</v>
      </c>
      <c r="E323" s="38">
        <v>80000</v>
      </c>
      <c r="F323" s="38"/>
      <c r="G323" s="22">
        <f>E323+F323</f>
        <v>80000</v>
      </c>
      <c r="H323" s="39">
        <f t="shared" si="71"/>
        <v>80000</v>
      </c>
      <c r="I323" s="39">
        <v>54933.44</v>
      </c>
      <c r="J323" s="23">
        <f t="shared" si="75"/>
        <v>68.66680000000001</v>
      </c>
      <c r="K323" s="39">
        <v>0</v>
      </c>
      <c r="L323" s="23">
        <f t="shared" si="76"/>
        <v>54933.44</v>
      </c>
      <c r="M323" s="39">
        <f t="shared" si="77"/>
        <v>-31.33319999999999</v>
      </c>
      <c r="N323" s="39">
        <f>H323-I323</f>
        <v>25066.559999999998</v>
      </c>
      <c r="O323" s="130">
        <f>H323-G323</f>
        <v>0</v>
      </c>
    </row>
    <row r="324" spans="1:15" ht="15.75">
      <c r="A324" s="125"/>
      <c r="B324" s="44" t="s">
        <v>19</v>
      </c>
      <c r="C324" s="20" t="s">
        <v>147</v>
      </c>
      <c r="D324" s="21"/>
      <c r="E324" s="32">
        <f>SUM(E326:E331)</f>
        <v>71115</v>
      </c>
      <c r="F324" s="32">
        <f>SUM(F326:F331)</f>
        <v>0</v>
      </c>
      <c r="G324" s="22">
        <f>E324+F324</f>
        <v>71115</v>
      </c>
      <c r="H324" s="39">
        <f t="shared" si="71"/>
        <v>71115</v>
      </c>
      <c r="I324" s="33">
        <f>SUM(I326:I331)</f>
        <v>67503.64</v>
      </c>
      <c r="J324" s="23">
        <f t="shared" si="75"/>
        <v>94.92180271391408</v>
      </c>
      <c r="K324" s="33">
        <f>SUM(K326:K331)</f>
        <v>66339.67</v>
      </c>
      <c r="L324" s="23">
        <f t="shared" si="76"/>
        <v>1163.9700000000012</v>
      </c>
      <c r="M324" s="39">
        <f t="shared" si="77"/>
        <v>-5.078197286085924</v>
      </c>
      <c r="N324" s="39">
        <f>H324-I324</f>
        <v>3611.3600000000006</v>
      </c>
      <c r="O324" s="130">
        <f>H324-G324</f>
        <v>0</v>
      </c>
    </row>
    <row r="325" spans="1:15" ht="15.75" hidden="1">
      <c r="A325" s="125"/>
      <c r="B325" s="44"/>
      <c r="C325" s="20"/>
      <c r="D325" s="21"/>
      <c r="E325" s="32">
        <f>-E324</f>
        <v>-71115</v>
      </c>
      <c r="F325" s="32">
        <f>-F324</f>
        <v>0</v>
      </c>
      <c r="G325" s="22">
        <f>E325+F325</f>
        <v>-71115</v>
      </c>
      <c r="H325" s="39">
        <f t="shared" si="71"/>
        <v>-71115</v>
      </c>
      <c r="I325" s="33">
        <f>-I324</f>
        <v>-67503.64</v>
      </c>
      <c r="J325" s="23">
        <f t="shared" si="75"/>
        <v>94.92180271391408</v>
      </c>
      <c r="K325" s="33">
        <f>-K324</f>
        <v>-66339.67</v>
      </c>
      <c r="L325" s="23">
        <f t="shared" si="76"/>
        <v>-1163.9700000000012</v>
      </c>
      <c r="M325" s="39">
        <f t="shared" si="77"/>
        <v>-5.078197286085924</v>
      </c>
      <c r="N325" s="39"/>
      <c r="O325" s="130">
        <f>H325-G325</f>
        <v>0</v>
      </c>
    </row>
    <row r="326" spans="1:15" ht="31.5">
      <c r="A326" s="125"/>
      <c r="B326" s="37" t="s">
        <v>267</v>
      </c>
      <c r="C326" s="20"/>
      <c r="D326" s="21" t="s">
        <v>205</v>
      </c>
      <c r="E326" s="38">
        <v>300</v>
      </c>
      <c r="F326" s="38"/>
      <c r="G326" s="22">
        <f>E326+F326</f>
        <v>300</v>
      </c>
      <c r="H326" s="39">
        <f t="shared" si="71"/>
        <v>300</v>
      </c>
      <c r="I326" s="39">
        <v>0</v>
      </c>
      <c r="J326" s="23">
        <f t="shared" si="75"/>
        <v>0</v>
      </c>
      <c r="K326" s="39">
        <v>206.16</v>
      </c>
      <c r="L326" s="23">
        <f t="shared" si="76"/>
        <v>-206.16</v>
      </c>
      <c r="M326" s="39">
        <f t="shared" si="77"/>
        <v>-100</v>
      </c>
      <c r="N326" s="39">
        <f>H326-I326</f>
        <v>300</v>
      </c>
      <c r="O326" s="130">
        <f>H326-G326</f>
        <v>0</v>
      </c>
    </row>
    <row r="327" spans="1:15" ht="15.75" hidden="1">
      <c r="A327" s="125"/>
      <c r="B327" s="37"/>
      <c r="C327" s="20"/>
      <c r="D327" s="21" t="s">
        <v>206</v>
      </c>
      <c r="E327" s="38"/>
      <c r="F327" s="38"/>
      <c r="G327" s="22"/>
      <c r="H327" s="39"/>
      <c r="I327" s="39"/>
      <c r="J327" s="23"/>
      <c r="K327" s="39">
        <v>25886</v>
      </c>
      <c r="L327" s="23"/>
      <c r="M327" s="39"/>
      <c r="N327" s="39"/>
      <c r="O327" s="130"/>
    </row>
    <row r="328" spans="1:15" ht="15.75" hidden="1">
      <c r="A328" s="125"/>
      <c r="B328" s="37"/>
      <c r="C328" s="20"/>
      <c r="D328" s="21" t="s">
        <v>317</v>
      </c>
      <c r="E328" s="38"/>
      <c r="F328" s="38"/>
      <c r="G328" s="22"/>
      <c r="H328" s="39"/>
      <c r="I328" s="39"/>
      <c r="J328" s="23"/>
      <c r="K328" s="39">
        <v>2676</v>
      </c>
      <c r="L328" s="23"/>
      <c r="M328" s="39"/>
      <c r="N328" s="39"/>
      <c r="O328" s="130"/>
    </row>
    <row r="329" spans="1:15" ht="15.75">
      <c r="A329" s="125"/>
      <c r="B329" s="37" t="s">
        <v>332</v>
      </c>
      <c r="C329" s="20"/>
      <c r="D329" s="21" t="s">
        <v>333</v>
      </c>
      <c r="E329" s="38">
        <v>7000</v>
      </c>
      <c r="F329" s="38"/>
      <c r="G329" s="22">
        <f aca="true" t="shared" si="78" ref="G329:G368">E329+F329</f>
        <v>7000</v>
      </c>
      <c r="H329" s="39">
        <f aca="true" t="shared" si="79" ref="H329:H360">E329+F329</f>
        <v>7000</v>
      </c>
      <c r="I329" s="39">
        <v>6996.76</v>
      </c>
      <c r="J329" s="23">
        <f aca="true" t="shared" si="80" ref="J329:J360">I329/H329*100</f>
        <v>99.95371428571428</v>
      </c>
      <c r="K329" s="39">
        <v>4166.87</v>
      </c>
      <c r="L329" s="23">
        <f aca="true" t="shared" si="81" ref="L329:L360">I329-K329</f>
        <v>2829.8900000000003</v>
      </c>
      <c r="M329" s="39">
        <f aca="true" t="shared" si="82" ref="M329:M360">J329-100</f>
        <v>-0.04628571428571604</v>
      </c>
      <c r="N329" s="39">
        <f>H329-I329</f>
        <v>3.2399999999997817</v>
      </c>
      <c r="O329" s="130">
        <f aca="true" t="shared" si="83" ref="O329:O368">H329-G329</f>
        <v>0</v>
      </c>
    </row>
    <row r="330" spans="1:15" ht="15.75">
      <c r="A330" s="125"/>
      <c r="B330" s="37" t="s">
        <v>224</v>
      </c>
      <c r="C330" s="20"/>
      <c r="D330" s="21" t="s">
        <v>225</v>
      </c>
      <c r="E330" s="38">
        <v>51315</v>
      </c>
      <c r="F330" s="38"/>
      <c r="G330" s="22">
        <f t="shared" si="78"/>
        <v>51315</v>
      </c>
      <c r="H330" s="39">
        <f t="shared" si="79"/>
        <v>51315</v>
      </c>
      <c r="I330" s="39">
        <v>48966.88</v>
      </c>
      <c r="J330" s="23">
        <f t="shared" si="80"/>
        <v>95.42410601188736</v>
      </c>
      <c r="K330" s="39">
        <v>33404.64</v>
      </c>
      <c r="L330" s="23">
        <f t="shared" si="81"/>
        <v>15562.239999999998</v>
      </c>
      <c r="M330" s="39">
        <f t="shared" si="82"/>
        <v>-4.5758939881126395</v>
      </c>
      <c r="N330" s="39">
        <f>H330-I330</f>
        <v>2348.1200000000026</v>
      </c>
      <c r="O330" s="130">
        <f t="shared" si="83"/>
        <v>0</v>
      </c>
    </row>
    <row r="331" spans="1:15" ht="31.5">
      <c r="A331" s="125"/>
      <c r="B331" s="37" t="s">
        <v>239</v>
      </c>
      <c r="C331" s="20"/>
      <c r="D331" s="21" t="s">
        <v>240</v>
      </c>
      <c r="E331" s="38">
        <v>12500</v>
      </c>
      <c r="F331" s="38"/>
      <c r="G331" s="22">
        <f t="shared" si="78"/>
        <v>12500</v>
      </c>
      <c r="H331" s="39">
        <f t="shared" si="79"/>
        <v>12500</v>
      </c>
      <c r="I331" s="39">
        <v>11540</v>
      </c>
      <c r="J331" s="23">
        <f t="shared" si="80"/>
        <v>92.32000000000001</v>
      </c>
      <c r="K331" s="39">
        <v>0</v>
      </c>
      <c r="L331" s="23">
        <f t="shared" si="81"/>
        <v>11540</v>
      </c>
      <c r="M331" s="39">
        <f t="shared" si="82"/>
        <v>-7.679999999999993</v>
      </c>
      <c r="N331" s="39">
        <f>H331-I331</f>
        <v>960</v>
      </c>
      <c r="O331" s="130">
        <f t="shared" si="83"/>
        <v>0</v>
      </c>
    </row>
    <row r="332" spans="1:15" ht="15.75">
      <c r="A332" s="103" t="s">
        <v>334</v>
      </c>
      <c r="B332" s="137" t="s">
        <v>335</v>
      </c>
      <c r="C332" s="20"/>
      <c r="D332" s="21"/>
      <c r="E332" s="22">
        <f>E334+E337+E341+E354</f>
        <v>200469</v>
      </c>
      <c r="F332" s="22">
        <f>F334+F337+F341+F354</f>
        <v>0</v>
      </c>
      <c r="G332" s="22">
        <f t="shared" si="78"/>
        <v>200469</v>
      </c>
      <c r="H332" s="39">
        <f t="shared" si="79"/>
        <v>200469</v>
      </c>
      <c r="I332" s="23">
        <f>I334+I337+I341+I354</f>
        <v>199589.74</v>
      </c>
      <c r="J332" s="23">
        <f t="shared" si="80"/>
        <v>99.5613985204695</v>
      </c>
      <c r="K332" s="23">
        <f>K334+K337+K341+K354</f>
        <v>138210.47</v>
      </c>
      <c r="L332" s="23">
        <f t="shared" si="81"/>
        <v>61379.26999999999</v>
      </c>
      <c r="M332" s="39">
        <f t="shared" si="82"/>
        <v>-0.43860147953050443</v>
      </c>
      <c r="N332" s="39">
        <f>H332-I332</f>
        <v>879.2600000000093</v>
      </c>
      <c r="O332" s="130">
        <f t="shared" si="83"/>
        <v>0</v>
      </c>
    </row>
    <row r="333" spans="1:15" ht="15.75" hidden="1">
      <c r="A333" s="124"/>
      <c r="B333" s="137"/>
      <c r="C333" s="20"/>
      <c r="D333" s="21"/>
      <c r="E333" s="22">
        <f>-E332</f>
        <v>-200469</v>
      </c>
      <c r="F333" s="22">
        <f>-F332</f>
        <v>0</v>
      </c>
      <c r="G333" s="22">
        <f t="shared" si="78"/>
        <v>-200469</v>
      </c>
      <c r="H333" s="39">
        <f t="shared" si="79"/>
        <v>-200469</v>
      </c>
      <c r="I333" s="23">
        <f>-I332</f>
        <v>-199589.74</v>
      </c>
      <c r="J333" s="23">
        <f t="shared" si="80"/>
        <v>99.5613985204695</v>
      </c>
      <c r="K333" s="23">
        <f>-K332</f>
        <v>-138210.47</v>
      </c>
      <c r="L333" s="23">
        <f t="shared" si="81"/>
        <v>-61379.26999999999</v>
      </c>
      <c r="M333" s="39">
        <f t="shared" si="82"/>
        <v>-0.43860147953050443</v>
      </c>
      <c r="N333" s="39"/>
      <c r="O333" s="130">
        <f t="shared" si="83"/>
        <v>0</v>
      </c>
    </row>
    <row r="334" spans="1:15" ht="15.75">
      <c r="A334" s="125"/>
      <c r="B334" s="44" t="s">
        <v>336</v>
      </c>
      <c r="C334" s="20" t="s">
        <v>337</v>
      </c>
      <c r="D334" s="21"/>
      <c r="E334" s="32">
        <f>SUM(E336)</f>
        <v>54000</v>
      </c>
      <c r="F334" s="32">
        <f>SUM(F336)</f>
        <v>0</v>
      </c>
      <c r="G334" s="22">
        <f t="shared" si="78"/>
        <v>54000</v>
      </c>
      <c r="H334" s="39">
        <f t="shared" si="79"/>
        <v>54000</v>
      </c>
      <c r="I334" s="33">
        <f>SUM(I336)</f>
        <v>54000</v>
      </c>
      <c r="J334" s="23">
        <f t="shared" si="80"/>
        <v>100</v>
      </c>
      <c r="K334" s="33">
        <f>SUM(K336)</f>
        <v>10000</v>
      </c>
      <c r="L334" s="23">
        <f t="shared" si="81"/>
        <v>44000</v>
      </c>
      <c r="M334" s="39">
        <f t="shared" si="82"/>
        <v>0</v>
      </c>
      <c r="N334" s="39">
        <f>H334-I334</f>
        <v>0</v>
      </c>
      <c r="O334" s="130">
        <f t="shared" si="83"/>
        <v>0</v>
      </c>
    </row>
    <row r="335" spans="1:15" ht="15.75" hidden="1">
      <c r="A335" s="125"/>
      <c r="B335" s="44"/>
      <c r="C335" s="20"/>
      <c r="D335" s="21"/>
      <c r="E335" s="32">
        <f>-E334</f>
        <v>-54000</v>
      </c>
      <c r="F335" s="32">
        <f>-F334</f>
        <v>0</v>
      </c>
      <c r="G335" s="22">
        <f t="shared" si="78"/>
        <v>-54000</v>
      </c>
      <c r="H335" s="39">
        <f t="shared" si="79"/>
        <v>-54000</v>
      </c>
      <c r="I335" s="33">
        <f>-I334</f>
        <v>-54000</v>
      </c>
      <c r="J335" s="23">
        <f t="shared" si="80"/>
        <v>100</v>
      </c>
      <c r="K335" s="33">
        <f>-K334</f>
        <v>-10000</v>
      </c>
      <c r="L335" s="23">
        <f t="shared" si="81"/>
        <v>-44000</v>
      </c>
      <c r="M335" s="39">
        <f t="shared" si="82"/>
        <v>0</v>
      </c>
      <c r="N335" s="39"/>
      <c r="O335" s="130">
        <f t="shared" si="83"/>
        <v>0</v>
      </c>
    </row>
    <row r="336" spans="1:15" ht="94.5">
      <c r="A336" s="125"/>
      <c r="B336" s="37" t="s">
        <v>220</v>
      </c>
      <c r="C336" s="20"/>
      <c r="D336" s="21" t="s">
        <v>33</v>
      </c>
      <c r="E336" s="38">
        <v>54000</v>
      </c>
      <c r="F336" s="38"/>
      <c r="G336" s="22">
        <f t="shared" si="78"/>
        <v>54000</v>
      </c>
      <c r="H336" s="39">
        <f t="shared" si="79"/>
        <v>54000</v>
      </c>
      <c r="I336" s="39">
        <v>54000</v>
      </c>
      <c r="J336" s="23">
        <f t="shared" si="80"/>
        <v>100</v>
      </c>
      <c r="K336" s="39">
        <v>10000</v>
      </c>
      <c r="L336" s="23">
        <f t="shared" si="81"/>
        <v>44000</v>
      </c>
      <c r="M336" s="39">
        <f t="shared" si="82"/>
        <v>0</v>
      </c>
      <c r="N336" s="39">
        <f>H336-I336</f>
        <v>0</v>
      </c>
      <c r="O336" s="130">
        <f t="shared" si="83"/>
        <v>0</v>
      </c>
    </row>
    <row r="337" spans="1:15" s="8" customFormat="1" ht="15.75">
      <c r="A337" s="125"/>
      <c r="B337" s="44" t="s">
        <v>338</v>
      </c>
      <c r="C337" s="20" t="s">
        <v>339</v>
      </c>
      <c r="D337" s="21"/>
      <c r="E337" s="32">
        <f>SUM(E339:E340)</f>
        <v>7000</v>
      </c>
      <c r="F337" s="32">
        <f>SUM(F339:F340)</f>
        <v>0</v>
      </c>
      <c r="G337" s="22">
        <f t="shared" si="78"/>
        <v>7000</v>
      </c>
      <c r="H337" s="39">
        <f t="shared" si="79"/>
        <v>7000</v>
      </c>
      <c r="I337" s="33">
        <f>SUM(I339:I340)</f>
        <v>6892.6900000000005</v>
      </c>
      <c r="J337" s="23">
        <f t="shared" si="80"/>
        <v>98.467</v>
      </c>
      <c r="K337" s="33">
        <f>SUM(K339:K340)</f>
        <v>4998.55</v>
      </c>
      <c r="L337" s="23">
        <f t="shared" si="81"/>
        <v>1894.1400000000003</v>
      </c>
      <c r="M337" s="39">
        <f t="shared" si="82"/>
        <v>-1.5330000000000013</v>
      </c>
      <c r="N337" s="39">
        <f>H337-I337</f>
        <v>107.30999999999949</v>
      </c>
      <c r="O337" s="130">
        <f t="shared" si="83"/>
        <v>0</v>
      </c>
    </row>
    <row r="338" spans="1:15" s="8" customFormat="1" ht="15.75" hidden="1">
      <c r="A338" s="125"/>
      <c r="B338" s="44"/>
      <c r="C338" s="20"/>
      <c r="D338" s="21"/>
      <c r="E338" s="32">
        <f>-E337</f>
        <v>-7000</v>
      </c>
      <c r="F338" s="32">
        <f>-F337</f>
        <v>0</v>
      </c>
      <c r="G338" s="22">
        <f t="shared" si="78"/>
        <v>-7000</v>
      </c>
      <c r="H338" s="39">
        <f t="shared" si="79"/>
        <v>-7000</v>
      </c>
      <c r="I338" s="33">
        <f>-I337</f>
        <v>-6892.6900000000005</v>
      </c>
      <c r="J338" s="23">
        <f t="shared" si="80"/>
        <v>98.467</v>
      </c>
      <c r="K338" s="33">
        <f>-K337</f>
        <v>-4998.55</v>
      </c>
      <c r="L338" s="23">
        <f t="shared" si="81"/>
        <v>-1894.1400000000003</v>
      </c>
      <c r="M338" s="39">
        <f t="shared" si="82"/>
        <v>-1.5330000000000013</v>
      </c>
      <c r="N338" s="39"/>
      <c r="O338" s="130">
        <f t="shared" si="83"/>
        <v>0</v>
      </c>
    </row>
    <row r="339" spans="1:15" s="8" customFormat="1" ht="15.75">
      <c r="A339" s="125"/>
      <c r="B339" s="37" t="s">
        <v>209</v>
      </c>
      <c r="C339" s="20"/>
      <c r="D339" s="21" t="s">
        <v>206</v>
      </c>
      <c r="E339" s="38">
        <v>3000</v>
      </c>
      <c r="F339" s="38"/>
      <c r="G339" s="22">
        <f t="shared" si="78"/>
        <v>3000</v>
      </c>
      <c r="H339" s="39">
        <f t="shared" si="79"/>
        <v>3000</v>
      </c>
      <c r="I339" s="39">
        <v>2900.85</v>
      </c>
      <c r="J339" s="23">
        <f t="shared" si="80"/>
        <v>96.695</v>
      </c>
      <c r="K339" s="39">
        <v>1998.55</v>
      </c>
      <c r="L339" s="23">
        <f t="shared" si="81"/>
        <v>902.3</v>
      </c>
      <c r="M339" s="39">
        <f t="shared" si="82"/>
        <v>-3.305000000000007</v>
      </c>
      <c r="N339" s="39">
        <f>H339-I339</f>
        <v>99.15000000000009</v>
      </c>
      <c r="O339" s="130">
        <f t="shared" si="83"/>
        <v>0</v>
      </c>
    </row>
    <row r="340" spans="1:15" s="8" customFormat="1" ht="15.75">
      <c r="A340" s="125"/>
      <c r="B340" s="37" t="s">
        <v>224</v>
      </c>
      <c r="C340" s="20"/>
      <c r="D340" s="21" t="s">
        <v>225</v>
      </c>
      <c r="E340" s="38">
        <v>4000</v>
      </c>
      <c r="F340" s="38"/>
      <c r="G340" s="22">
        <f t="shared" si="78"/>
        <v>4000</v>
      </c>
      <c r="H340" s="39">
        <f t="shared" si="79"/>
        <v>4000</v>
      </c>
      <c r="I340" s="39">
        <v>3991.84</v>
      </c>
      <c r="J340" s="23">
        <f t="shared" si="80"/>
        <v>99.796</v>
      </c>
      <c r="K340" s="39">
        <v>3000</v>
      </c>
      <c r="L340" s="23">
        <f t="shared" si="81"/>
        <v>991.8400000000001</v>
      </c>
      <c r="M340" s="39">
        <f t="shared" si="82"/>
        <v>-0.20399999999999352</v>
      </c>
      <c r="N340" s="39">
        <f>H340-I340</f>
        <v>8.159999999999854</v>
      </c>
      <c r="O340" s="130">
        <f t="shared" si="83"/>
        <v>0</v>
      </c>
    </row>
    <row r="341" spans="1:15" s="8" customFormat="1" ht="15.75">
      <c r="A341" s="125"/>
      <c r="B341" s="44" t="s">
        <v>340</v>
      </c>
      <c r="C341" s="20" t="s">
        <v>341</v>
      </c>
      <c r="D341" s="21"/>
      <c r="E341" s="32">
        <f>SUM(E343:E353)</f>
        <v>134469</v>
      </c>
      <c r="F341" s="32">
        <f>SUM(F343:F353)</f>
        <v>0</v>
      </c>
      <c r="G341" s="22">
        <f t="shared" si="78"/>
        <v>134469</v>
      </c>
      <c r="H341" s="39">
        <f t="shared" si="79"/>
        <v>134469</v>
      </c>
      <c r="I341" s="33">
        <f>SUM(I343:I353)</f>
        <v>133836.75</v>
      </c>
      <c r="J341" s="23">
        <f t="shared" si="80"/>
        <v>99.52981728130648</v>
      </c>
      <c r="K341" s="33">
        <f>SUM(K343:K353)</f>
        <v>120935.67000000001</v>
      </c>
      <c r="L341" s="23">
        <f t="shared" si="81"/>
        <v>12901.079999999987</v>
      </c>
      <c r="M341" s="39">
        <f t="shared" si="82"/>
        <v>-0.4701827186935219</v>
      </c>
      <c r="N341" s="39">
        <f>H341-I341</f>
        <v>632.25</v>
      </c>
      <c r="O341" s="130">
        <f t="shared" si="83"/>
        <v>0</v>
      </c>
    </row>
    <row r="342" spans="1:15" s="8" customFormat="1" ht="15.75" hidden="1">
      <c r="A342" s="125"/>
      <c r="B342" s="44"/>
      <c r="C342" s="20"/>
      <c r="D342" s="21"/>
      <c r="E342" s="32">
        <f>-E341</f>
        <v>-134469</v>
      </c>
      <c r="F342" s="32">
        <f>-F341</f>
        <v>0</v>
      </c>
      <c r="G342" s="22">
        <f t="shared" si="78"/>
        <v>-134469</v>
      </c>
      <c r="H342" s="39">
        <f t="shared" si="79"/>
        <v>-134469</v>
      </c>
      <c r="I342" s="33">
        <f>-I341</f>
        <v>-133836.75</v>
      </c>
      <c r="J342" s="23">
        <f t="shared" si="80"/>
        <v>99.52981728130648</v>
      </c>
      <c r="K342" s="33">
        <f>-K341</f>
        <v>-120935.67000000001</v>
      </c>
      <c r="L342" s="23">
        <f t="shared" si="81"/>
        <v>-12901.079999999987</v>
      </c>
      <c r="M342" s="39">
        <f t="shared" si="82"/>
        <v>-0.4701827186935219</v>
      </c>
      <c r="N342" s="39"/>
      <c r="O342" s="130">
        <f t="shared" si="83"/>
        <v>0</v>
      </c>
    </row>
    <row r="343" spans="1:15" ht="78.75">
      <c r="A343" s="125"/>
      <c r="B343" s="37" t="s">
        <v>218</v>
      </c>
      <c r="C343" s="20"/>
      <c r="D343" s="21" t="s">
        <v>219</v>
      </c>
      <c r="E343" s="38">
        <v>2081</v>
      </c>
      <c r="F343" s="38"/>
      <c r="G343" s="22">
        <f t="shared" si="78"/>
        <v>2081</v>
      </c>
      <c r="H343" s="39">
        <f t="shared" si="79"/>
        <v>2081</v>
      </c>
      <c r="I343" s="39">
        <v>2081</v>
      </c>
      <c r="J343" s="23">
        <f t="shared" si="80"/>
        <v>100</v>
      </c>
      <c r="K343" s="39">
        <v>2511</v>
      </c>
      <c r="L343" s="23">
        <f t="shared" si="81"/>
        <v>-430</v>
      </c>
      <c r="M343" s="39">
        <f t="shared" si="82"/>
        <v>0</v>
      </c>
      <c r="N343" s="39">
        <f aca="true" t="shared" si="84" ref="N343:N354">H343-I343</f>
        <v>0</v>
      </c>
      <c r="O343" s="130">
        <f t="shared" si="83"/>
        <v>0</v>
      </c>
    </row>
    <row r="344" spans="1:15" ht="15.75">
      <c r="A344" s="125"/>
      <c r="B344" s="37" t="s">
        <v>245</v>
      </c>
      <c r="C344" s="20"/>
      <c r="D344" s="21" t="s">
        <v>246</v>
      </c>
      <c r="E344" s="38">
        <v>1000</v>
      </c>
      <c r="F344" s="38"/>
      <c r="G344" s="22">
        <f t="shared" si="78"/>
        <v>1000</v>
      </c>
      <c r="H344" s="39">
        <f t="shared" si="79"/>
        <v>1000</v>
      </c>
      <c r="I344" s="39">
        <v>990.53</v>
      </c>
      <c r="J344" s="23">
        <f t="shared" si="80"/>
        <v>99.053</v>
      </c>
      <c r="K344" s="39">
        <v>975.58</v>
      </c>
      <c r="L344" s="23">
        <f t="shared" si="81"/>
        <v>14.949999999999932</v>
      </c>
      <c r="M344" s="39">
        <f t="shared" si="82"/>
        <v>-0.9470000000000027</v>
      </c>
      <c r="N344" s="39">
        <f t="shared" si="84"/>
        <v>9.470000000000027</v>
      </c>
      <c r="O344" s="130">
        <f t="shared" si="83"/>
        <v>0</v>
      </c>
    </row>
    <row r="345" spans="1:15" ht="15.75">
      <c r="A345" s="125"/>
      <c r="B345" s="37" t="s">
        <v>247</v>
      </c>
      <c r="C345" s="20"/>
      <c r="D345" s="21" t="s">
        <v>248</v>
      </c>
      <c r="E345" s="38">
        <v>40</v>
      </c>
      <c r="F345" s="38"/>
      <c r="G345" s="22">
        <f t="shared" si="78"/>
        <v>40</v>
      </c>
      <c r="H345" s="39">
        <f t="shared" si="79"/>
        <v>40</v>
      </c>
      <c r="I345" s="39">
        <v>8.58</v>
      </c>
      <c r="J345" s="23">
        <f t="shared" si="80"/>
        <v>21.45</v>
      </c>
      <c r="K345" s="39">
        <v>0</v>
      </c>
      <c r="L345" s="23">
        <f t="shared" si="81"/>
        <v>8.58</v>
      </c>
      <c r="M345" s="39">
        <f t="shared" si="82"/>
        <v>-78.55</v>
      </c>
      <c r="N345" s="39">
        <f t="shared" si="84"/>
        <v>31.42</v>
      </c>
      <c r="O345" s="130">
        <f t="shared" si="83"/>
        <v>0</v>
      </c>
    </row>
    <row r="346" spans="1:15" ht="15.75">
      <c r="A346" s="125"/>
      <c r="B346" s="37" t="s">
        <v>249</v>
      </c>
      <c r="C346" s="20"/>
      <c r="D346" s="21" t="s">
        <v>250</v>
      </c>
      <c r="E346" s="38">
        <v>46400</v>
      </c>
      <c r="F346" s="38"/>
      <c r="G346" s="22">
        <f t="shared" si="78"/>
        <v>46400</v>
      </c>
      <c r="H346" s="39">
        <f t="shared" si="79"/>
        <v>46400</v>
      </c>
      <c r="I346" s="39">
        <v>46239.9</v>
      </c>
      <c r="J346" s="23">
        <f t="shared" si="80"/>
        <v>99.65495689655172</v>
      </c>
      <c r="K346" s="39">
        <v>40913.35</v>
      </c>
      <c r="L346" s="23">
        <f t="shared" si="81"/>
        <v>5326.550000000003</v>
      </c>
      <c r="M346" s="39">
        <f t="shared" si="82"/>
        <v>-0.34504310344827616</v>
      </c>
      <c r="N346" s="39">
        <f t="shared" si="84"/>
        <v>160.09999999999854</v>
      </c>
      <c r="O346" s="130">
        <f t="shared" si="83"/>
        <v>0</v>
      </c>
    </row>
    <row r="347" spans="1:15" ht="15.75">
      <c r="A347" s="125"/>
      <c r="B347" s="37" t="s">
        <v>209</v>
      </c>
      <c r="C347" s="20"/>
      <c r="D347" s="21" t="s">
        <v>206</v>
      </c>
      <c r="E347" s="38">
        <v>36848</v>
      </c>
      <c r="F347" s="38"/>
      <c r="G347" s="22">
        <f t="shared" si="78"/>
        <v>36848</v>
      </c>
      <c r="H347" s="39">
        <f t="shared" si="79"/>
        <v>36848</v>
      </c>
      <c r="I347" s="39">
        <v>36709.2</v>
      </c>
      <c r="J347" s="23">
        <f t="shared" si="80"/>
        <v>99.6233174120712</v>
      </c>
      <c r="K347" s="39">
        <v>34826.07</v>
      </c>
      <c r="L347" s="23">
        <f t="shared" si="81"/>
        <v>1883.1299999999974</v>
      </c>
      <c r="M347" s="39">
        <f t="shared" si="82"/>
        <v>-0.37668258792879783</v>
      </c>
      <c r="N347" s="39">
        <f t="shared" si="84"/>
        <v>138.8000000000029</v>
      </c>
      <c r="O347" s="130">
        <f t="shared" si="83"/>
        <v>0</v>
      </c>
    </row>
    <row r="348" spans="1:15" ht="15.75">
      <c r="A348" s="125"/>
      <c r="B348" s="37" t="s">
        <v>274</v>
      </c>
      <c r="C348" s="20"/>
      <c r="D348" s="21" t="s">
        <v>275</v>
      </c>
      <c r="E348" s="38">
        <v>5250</v>
      </c>
      <c r="F348" s="38"/>
      <c r="G348" s="22">
        <f t="shared" si="78"/>
        <v>5250</v>
      </c>
      <c r="H348" s="39">
        <f t="shared" si="79"/>
        <v>5250</v>
      </c>
      <c r="I348" s="39">
        <v>5077.63</v>
      </c>
      <c r="J348" s="23">
        <f t="shared" si="80"/>
        <v>96.71676190476191</v>
      </c>
      <c r="K348" s="39">
        <v>5939.66</v>
      </c>
      <c r="L348" s="23">
        <f t="shared" si="81"/>
        <v>-862.0299999999997</v>
      </c>
      <c r="M348" s="39">
        <f t="shared" si="82"/>
        <v>-3.28323809523809</v>
      </c>
      <c r="N348" s="39">
        <f t="shared" si="84"/>
        <v>172.3699999999999</v>
      </c>
      <c r="O348" s="130">
        <f t="shared" si="83"/>
        <v>0</v>
      </c>
    </row>
    <row r="349" spans="1:15" ht="15.75">
      <c r="A349" s="125"/>
      <c r="B349" s="37" t="s">
        <v>224</v>
      </c>
      <c r="C349" s="20"/>
      <c r="D349" s="21" t="s">
        <v>225</v>
      </c>
      <c r="E349" s="38">
        <v>40300</v>
      </c>
      <c r="F349" s="38"/>
      <c r="G349" s="22">
        <f t="shared" si="78"/>
        <v>40300</v>
      </c>
      <c r="H349" s="39">
        <f t="shared" si="79"/>
        <v>40300</v>
      </c>
      <c r="I349" s="39">
        <v>40292</v>
      </c>
      <c r="J349" s="23">
        <f t="shared" si="80"/>
        <v>99.98014888337468</v>
      </c>
      <c r="K349" s="39">
        <v>32222.28</v>
      </c>
      <c r="L349" s="23">
        <f t="shared" si="81"/>
        <v>8069.720000000001</v>
      </c>
      <c r="M349" s="39">
        <f t="shared" si="82"/>
        <v>-0.019851116625318355</v>
      </c>
      <c r="N349" s="39">
        <f t="shared" si="84"/>
        <v>8</v>
      </c>
      <c r="O349" s="130">
        <f t="shared" si="83"/>
        <v>0</v>
      </c>
    </row>
    <row r="350" spans="1:15" ht="47.25">
      <c r="A350" s="125"/>
      <c r="B350" s="37" t="s">
        <v>255</v>
      </c>
      <c r="C350" s="20"/>
      <c r="D350" s="21" t="s">
        <v>256</v>
      </c>
      <c r="E350" s="38">
        <v>300</v>
      </c>
      <c r="F350" s="38"/>
      <c r="G350" s="22">
        <f t="shared" si="78"/>
        <v>300</v>
      </c>
      <c r="H350" s="39">
        <f t="shared" si="79"/>
        <v>300</v>
      </c>
      <c r="I350" s="39">
        <v>263.52</v>
      </c>
      <c r="J350" s="23">
        <f t="shared" si="80"/>
        <v>87.83999999999999</v>
      </c>
      <c r="K350" s="39">
        <v>241.56</v>
      </c>
      <c r="L350" s="23">
        <f t="shared" si="81"/>
        <v>21.95999999999998</v>
      </c>
      <c r="M350" s="39">
        <f t="shared" si="82"/>
        <v>-12.16000000000001</v>
      </c>
      <c r="N350" s="39">
        <f t="shared" si="84"/>
        <v>36.48000000000002</v>
      </c>
      <c r="O350" s="130">
        <f t="shared" si="83"/>
        <v>0</v>
      </c>
    </row>
    <row r="351" spans="1:15" ht="15.75">
      <c r="A351" s="125"/>
      <c r="B351" s="37" t="s">
        <v>268</v>
      </c>
      <c r="C351" s="20"/>
      <c r="D351" s="21" t="s">
        <v>258</v>
      </c>
      <c r="E351" s="38">
        <v>1750</v>
      </c>
      <c r="F351" s="38"/>
      <c r="G351" s="22">
        <f t="shared" si="78"/>
        <v>1750</v>
      </c>
      <c r="H351" s="39">
        <f t="shared" si="79"/>
        <v>1750</v>
      </c>
      <c r="I351" s="39">
        <v>1674.56</v>
      </c>
      <c r="J351" s="23">
        <f t="shared" si="80"/>
        <v>95.68914285714285</v>
      </c>
      <c r="K351" s="39">
        <v>1878.57</v>
      </c>
      <c r="L351" s="23">
        <f t="shared" si="81"/>
        <v>-204.01</v>
      </c>
      <c r="M351" s="39">
        <f t="shared" si="82"/>
        <v>-4.310857142857145</v>
      </c>
      <c r="N351" s="39">
        <f t="shared" si="84"/>
        <v>75.44000000000005</v>
      </c>
      <c r="O351" s="130">
        <f t="shared" si="83"/>
        <v>0</v>
      </c>
    </row>
    <row r="352" spans="1:15" ht="47.25">
      <c r="A352" s="125"/>
      <c r="B352" s="37" t="s">
        <v>212</v>
      </c>
      <c r="C352" s="20"/>
      <c r="D352" s="21" t="s">
        <v>213</v>
      </c>
      <c r="E352" s="38">
        <v>300</v>
      </c>
      <c r="F352" s="38"/>
      <c r="G352" s="22">
        <f t="shared" si="78"/>
        <v>300</v>
      </c>
      <c r="H352" s="39">
        <f t="shared" si="79"/>
        <v>300</v>
      </c>
      <c r="I352" s="39">
        <v>299.92</v>
      </c>
      <c r="J352" s="23">
        <f t="shared" si="80"/>
        <v>99.97333333333333</v>
      </c>
      <c r="K352" s="39">
        <v>228.1</v>
      </c>
      <c r="L352" s="23">
        <f t="shared" si="81"/>
        <v>71.82000000000002</v>
      </c>
      <c r="M352" s="39">
        <f t="shared" si="82"/>
        <v>-0.026666666666670835</v>
      </c>
      <c r="N352" s="39">
        <f t="shared" si="84"/>
        <v>0.07999999999998408</v>
      </c>
      <c r="O352" s="130">
        <f t="shared" si="83"/>
        <v>0</v>
      </c>
    </row>
    <row r="353" spans="1:15" ht="31.5">
      <c r="A353" s="125"/>
      <c r="B353" s="37" t="s">
        <v>214</v>
      </c>
      <c r="C353" s="20"/>
      <c r="D353" s="21" t="s">
        <v>215</v>
      </c>
      <c r="E353" s="38">
        <v>200</v>
      </c>
      <c r="F353" s="38"/>
      <c r="G353" s="22">
        <f t="shared" si="78"/>
        <v>200</v>
      </c>
      <c r="H353" s="39">
        <f t="shared" si="79"/>
        <v>200</v>
      </c>
      <c r="I353" s="39">
        <v>199.91</v>
      </c>
      <c r="J353" s="23">
        <f t="shared" si="80"/>
        <v>99.955</v>
      </c>
      <c r="K353" s="39">
        <v>1199.5</v>
      </c>
      <c r="L353" s="23">
        <f t="shared" si="81"/>
        <v>-999.59</v>
      </c>
      <c r="M353" s="39">
        <f t="shared" si="82"/>
        <v>-0.045000000000001705</v>
      </c>
      <c r="N353" s="39">
        <f t="shared" si="84"/>
        <v>0.09000000000000341</v>
      </c>
      <c r="O353" s="130">
        <f t="shared" si="83"/>
        <v>0</v>
      </c>
    </row>
    <row r="354" spans="1:15" ht="15.75">
      <c r="A354" s="125"/>
      <c r="B354" s="44" t="s">
        <v>19</v>
      </c>
      <c r="C354" s="20" t="s">
        <v>342</v>
      </c>
      <c r="D354" s="21"/>
      <c r="E354" s="32">
        <f>SUM(E356)</f>
        <v>5000</v>
      </c>
      <c r="F354" s="32">
        <f>SUM(F356)</f>
        <v>0</v>
      </c>
      <c r="G354" s="22">
        <f t="shared" si="78"/>
        <v>5000</v>
      </c>
      <c r="H354" s="39">
        <f t="shared" si="79"/>
        <v>5000</v>
      </c>
      <c r="I354" s="33">
        <f>SUM(I356)</f>
        <v>4860.3</v>
      </c>
      <c r="J354" s="23">
        <f t="shared" si="80"/>
        <v>97.206</v>
      </c>
      <c r="K354" s="33">
        <f>SUM(K356)</f>
        <v>2276.25</v>
      </c>
      <c r="L354" s="23">
        <f t="shared" si="81"/>
        <v>2584.05</v>
      </c>
      <c r="M354" s="39">
        <f t="shared" si="82"/>
        <v>-2.793999999999997</v>
      </c>
      <c r="N354" s="39">
        <f t="shared" si="84"/>
        <v>139.69999999999982</v>
      </c>
      <c r="O354" s="130">
        <f t="shared" si="83"/>
        <v>0</v>
      </c>
    </row>
    <row r="355" spans="1:15" ht="15.75" hidden="1">
      <c r="A355" s="125"/>
      <c r="B355" s="44"/>
      <c r="C355" s="20"/>
      <c r="D355" s="21"/>
      <c r="E355" s="32">
        <f>-E354</f>
        <v>-5000</v>
      </c>
      <c r="F355" s="32">
        <f>-F354</f>
        <v>0</v>
      </c>
      <c r="G355" s="22">
        <f t="shared" si="78"/>
        <v>-5000</v>
      </c>
      <c r="H355" s="39">
        <f t="shared" si="79"/>
        <v>-5000</v>
      </c>
      <c r="I355" s="33">
        <f>-I354</f>
        <v>-4860.3</v>
      </c>
      <c r="J355" s="23">
        <f t="shared" si="80"/>
        <v>97.206</v>
      </c>
      <c r="K355" s="33">
        <f>-K354</f>
        <v>-2276.25</v>
      </c>
      <c r="L355" s="23">
        <f t="shared" si="81"/>
        <v>-2584.05</v>
      </c>
      <c r="M355" s="39">
        <f t="shared" si="82"/>
        <v>-2.793999999999997</v>
      </c>
      <c r="N355" s="39"/>
      <c r="O355" s="130">
        <f t="shared" si="83"/>
        <v>0</v>
      </c>
    </row>
    <row r="356" spans="1:15" s="132" customFormat="1" ht="15.75">
      <c r="A356" s="131"/>
      <c r="B356" s="37" t="s">
        <v>224</v>
      </c>
      <c r="C356" s="20"/>
      <c r="D356" s="21" t="s">
        <v>225</v>
      </c>
      <c r="E356" s="38">
        <v>5000</v>
      </c>
      <c r="F356" s="38"/>
      <c r="G356" s="22">
        <f t="shared" si="78"/>
        <v>5000</v>
      </c>
      <c r="H356" s="39">
        <f t="shared" si="79"/>
        <v>5000</v>
      </c>
      <c r="I356" s="39">
        <v>4860.3</v>
      </c>
      <c r="J356" s="23">
        <f t="shared" si="80"/>
        <v>97.206</v>
      </c>
      <c r="K356" s="39">
        <v>2276.25</v>
      </c>
      <c r="L356" s="23">
        <f t="shared" si="81"/>
        <v>2584.05</v>
      </c>
      <c r="M356" s="39">
        <f t="shared" si="82"/>
        <v>-2.793999999999997</v>
      </c>
      <c r="N356" s="39">
        <f>H356-I356</f>
        <v>139.69999999999982</v>
      </c>
      <c r="O356" s="130">
        <f t="shared" si="83"/>
        <v>0</v>
      </c>
    </row>
    <row r="357" spans="1:15" ht="15.75">
      <c r="A357" s="133" t="s">
        <v>150</v>
      </c>
      <c r="B357" s="139" t="s">
        <v>151</v>
      </c>
      <c r="C357" s="73"/>
      <c r="D357" s="74"/>
      <c r="E357" s="75">
        <f>E359+E362+E380+E383+E387+E390+E393+E412+E415</f>
        <v>5725161.66</v>
      </c>
      <c r="F357" s="75">
        <f>F359+F362+F380+F383+F387+F390+F393+F412+F415</f>
        <v>0</v>
      </c>
      <c r="G357" s="22">
        <f t="shared" si="78"/>
        <v>5725161.66</v>
      </c>
      <c r="H357" s="39">
        <f t="shared" si="79"/>
        <v>5725161.66</v>
      </c>
      <c r="I357" s="76">
        <f>I359+I362+I380+I383+I387+I390+I393+I412+I415</f>
        <v>5466638.13</v>
      </c>
      <c r="J357" s="23">
        <f t="shared" si="80"/>
        <v>95.48443266141763</v>
      </c>
      <c r="K357" s="76">
        <f>K359+K362+K380+K383+K387+K390+K393+K412+K415</f>
        <v>5481428.5</v>
      </c>
      <c r="L357" s="23">
        <f t="shared" si="81"/>
        <v>-14790.370000000112</v>
      </c>
      <c r="M357" s="39">
        <f t="shared" si="82"/>
        <v>-4.515567338582372</v>
      </c>
      <c r="N357" s="39">
        <f>H357-I357</f>
        <v>258523.53000000026</v>
      </c>
      <c r="O357" s="130">
        <f t="shared" si="83"/>
        <v>0</v>
      </c>
    </row>
    <row r="358" spans="1:15" ht="15.75" hidden="1">
      <c r="A358" s="124"/>
      <c r="B358" s="139"/>
      <c r="C358" s="73"/>
      <c r="D358" s="74"/>
      <c r="E358" s="75">
        <f>-E357</f>
        <v>-5725161.66</v>
      </c>
      <c r="F358" s="75">
        <f>-F357</f>
        <v>0</v>
      </c>
      <c r="G358" s="22">
        <f t="shared" si="78"/>
        <v>-5725161.66</v>
      </c>
      <c r="H358" s="39">
        <f t="shared" si="79"/>
        <v>-5725161.66</v>
      </c>
      <c r="I358" s="76">
        <f>-I357</f>
        <v>-5466638.13</v>
      </c>
      <c r="J358" s="23">
        <f t="shared" si="80"/>
        <v>95.48443266141763</v>
      </c>
      <c r="K358" s="76">
        <f>-K357</f>
        <v>-5481428.5</v>
      </c>
      <c r="L358" s="23">
        <f t="shared" si="81"/>
        <v>14790.370000000112</v>
      </c>
      <c r="M358" s="39">
        <f t="shared" si="82"/>
        <v>-4.515567338582372</v>
      </c>
      <c r="N358" s="39"/>
      <c r="O358" s="130">
        <f t="shared" si="83"/>
        <v>0</v>
      </c>
    </row>
    <row r="359" spans="1:15" ht="15.75">
      <c r="A359" s="125"/>
      <c r="B359" s="44" t="s">
        <v>152</v>
      </c>
      <c r="C359" s="20" t="s">
        <v>153</v>
      </c>
      <c r="D359" s="21"/>
      <c r="E359" s="32">
        <f>SUM(E361)</f>
        <v>153000</v>
      </c>
      <c r="F359" s="32">
        <f>SUM(F361)</f>
        <v>0</v>
      </c>
      <c r="G359" s="22">
        <f t="shared" si="78"/>
        <v>153000</v>
      </c>
      <c r="H359" s="39">
        <f t="shared" si="79"/>
        <v>153000</v>
      </c>
      <c r="I359" s="33">
        <f>SUM(I361)</f>
        <v>148737.78</v>
      </c>
      <c r="J359" s="23">
        <f t="shared" si="80"/>
        <v>97.21423529411764</v>
      </c>
      <c r="K359" s="33">
        <f>SUM(K361)</f>
        <v>114837.32</v>
      </c>
      <c r="L359" s="23">
        <f t="shared" si="81"/>
        <v>33900.45999999999</v>
      </c>
      <c r="M359" s="39">
        <f t="shared" si="82"/>
        <v>-2.7857647058823574</v>
      </c>
      <c r="N359" s="39">
        <f>H359-I359</f>
        <v>4262.220000000001</v>
      </c>
      <c r="O359" s="130">
        <f t="shared" si="83"/>
        <v>0</v>
      </c>
    </row>
    <row r="360" spans="1:15" ht="15.75" hidden="1">
      <c r="A360" s="125"/>
      <c r="B360" s="44"/>
      <c r="C360" s="20"/>
      <c r="D360" s="21"/>
      <c r="E360" s="32">
        <f>-E359</f>
        <v>-153000</v>
      </c>
      <c r="F360" s="32">
        <f>-F359</f>
        <v>0</v>
      </c>
      <c r="G360" s="22">
        <f t="shared" si="78"/>
        <v>-153000</v>
      </c>
      <c r="H360" s="39">
        <f t="shared" si="79"/>
        <v>-153000</v>
      </c>
      <c r="I360" s="33">
        <f>-I359</f>
        <v>-148737.78</v>
      </c>
      <c r="J360" s="23">
        <f t="shared" si="80"/>
        <v>97.21423529411764</v>
      </c>
      <c r="K360" s="33">
        <f>-K359</f>
        <v>-114837.32</v>
      </c>
      <c r="L360" s="23">
        <f t="shared" si="81"/>
        <v>-33900.45999999999</v>
      </c>
      <c r="M360" s="39">
        <f t="shared" si="82"/>
        <v>-2.7857647058823574</v>
      </c>
      <c r="N360" s="39"/>
      <c r="O360" s="130">
        <f t="shared" si="83"/>
        <v>0</v>
      </c>
    </row>
    <row r="361" spans="1:15" ht="47.25">
      <c r="A361" s="125"/>
      <c r="B361" s="37" t="s">
        <v>343</v>
      </c>
      <c r="C361" s="20"/>
      <c r="D361" s="21" t="s">
        <v>344</v>
      </c>
      <c r="E361" s="38">
        <v>153000</v>
      </c>
      <c r="F361" s="38"/>
      <c r="G361" s="22">
        <f t="shared" si="78"/>
        <v>153000</v>
      </c>
      <c r="H361" s="39">
        <f aca="true" t="shared" si="85" ref="H361:H392">E361+F361</f>
        <v>153000</v>
      </c>
      <c r="I361" s="39">
        <v>148737.78</v>
      </c>
      <c r="J361" s="23">
        <f aca="true" t="shared" si="86" ref="J361:J392">I361/H361*100</f>
        <v>97.21423529411764</v>
      </c>
      <c r="K361" s="39">
        <v>114837.32</v>
      </c>
      <c r="L361" s="23">
        <f aca="true" t="shared" si="87" ref="L361:L392">I361-K361</f>
        <v>33900.45999999999</v>
      </c>
      <c r="M361" s="39">
        <f aca="true" t="shared" si="88" ref="M361:M392">J361-100</f>
        <v>-2.7857647058823574</v>
      </c>
      <c r="N361" s="39">
        <f>H361-I361</f>
        <v>4262.220000000001</v>
      </c>
      <c r="O361" s="130">
        <f t="shared" si="83"/>
        <v>0</v>
      </c>
    </row>
    <row r="362" spans="1:15" s="8" customFormat="1" ht="78.75">
      <c r="A362" s="125"/>
      <c r="B362" s="44" t="s">
        <v>154</v>
      </c>
      <c r="C362" s="20" t="s">
        <v>155</v>
      </c>
      <c r="D362" s="21"/>
      <c r="E362" s="32">
        <f>SUM(E364:E379)</f>
        <v>3600500</v>
      </c>
      <c r="F362" s="32">
        <f>SUM(F377)</f>
        <v>0</v>
      </c>
      <c r="G362" s="22">
        <f t="shared" si="78"/>
        <v>3600500</v>
      </c>
      <c r="H362" s="39">
        <f t="shared" si="85"/>
        <v>3600500</v>
      </c>
      <c r="I362" s="33">
        <f>SUM(I364:I379)</f>
        <v>3490733.4099999997</v>
      </c>
      <c r="J362" s="23">
        <f t="shared" si="86"/>
        <v>96.95135147896124</v>
      </c>
      <c r="K362" s="33">
        <f>SUM(K364:K379)</f>
        <v>3699430.65</v>
      </c>
      <c r="L362" s="23">
        <f t="shared" si="87"/>
        <v>-208697.24000000022</v>
      </c>
      <c r="M362" s="39">
        <f t="shared" si="88"/>
        <v>-3.048648521038757</v>
      </c>
      <c r="N362" s="39">
        <f>H362-I362</f>
        <v>109766.59000000032</v>
      </c>
      <c r="O362" s="130">
        <f t="shared" si="83"/>
        <v>0</v>
      </c>
    </row>
    <row r="363" spans="1:15" s="8" customFormat="1" ht="15.75" hidden="1">
      <c r="A363" s="125"/>
      <c r="B363" s="44"/>
      <c r="C363" s="20"/>
      <c r="D363" s="21"/>
      <c r="E363" s="32">
        <f>-E362</f>
        <v>-3600500</v>
      </c>
      <c r="F363" s="32">
        <f>-F362</f>
        <v>0</v>
      </c>
      <c r="G363" s="22">
        <f t="shared" si="78"/>
        <v>-3600500</v>
      </c>
      <c r="H363" s="39">
        <f t="shared" si="85"/>
        <v>-3600500</v>
      </c>
      <c r="I363" s="33">
        <f>-I362</f>
        <v>-3490733.4099999997</v>
      </c>
      <c r="J363" s="23">
        <f t="shared" si="86"/>
        <v>96.95135147896124</v>
      </c>
      <c r="K363" s="33">
        <f>-K362</f>
        <v>-3699430.65</v>
      </c>
      <c r="L363" s="23">
        <f t="shared" si="87"/>
        <v>208697.24000000022</v>
      </c>
      <c r="M363" s="39">
        <f t="shared" si="88"/>
        <v>-3.048648521038757</v>
      </c>
      <c r="N363" s="39"/>
      <c r="O363" s="130">
        <f t="shared" si="83"/>
        <v>0</v>
      </c>
    </row>
    <row r="364" spans="1:15" ht="15.75">
      <c r="A364" s="125"/>
      <c r="B364" s="37" t="s">
        <v>345</v>
      </c>
      <c r="C364" s="20"/>
      <c r="D364" s="21" t="s">
        <v>346</v>
      </c>
      <c r="E364" s="38">
        <v>3407790</v>
      </c>
      <c r="F364" s="38"/>
      <c r="G364" s="22">
        <f t="shared" si="78"/>
        <v>3407790</v>
      </c>
      <c r="H364" s="39">
        <f t="shared" si="85"/>
        <v>3407790</v>
      </c>
      <c r="I364" s="39">
        <v>3321594.07</v>
      </c>
      <c r="J364" s="23">
        <f t="shared" si="86"/>
        <v>97.47062084224673</v>
      </c>
      <c r="K364" s="39">
        <v>3543617.48</v>
      </c>
      <c r="L364" s="23">
        <f t="shared" si="87"/>
        <v>-222023.41000000015</v>
      </c>
      <c r="M364" s="39">
        <f t="shared" si="88"/>
        <v>-2.5293791577532687</v>
      </c>
      <c r="N364" s="39">
        <f>H364-I364</f>
        <v>86195.93000000017</v>
      </c>
      <c r="O364" s="130">
        <f t="shared" si="83"/>
        <v>0</v>
      </c>
    </row>
    <row r="365" spans="1:15" ht="31.5">
      <c r="A365" s="125"/>
      <c r="B365" s="37" t="s">
        <v>241</v>
      </c>
      <c r="C365" s="20"/>
      <c r="D365" s="21" t="s">
        <v>242</v>
      </c>
      <c r="E365" s="38">
        <v>61793</v>
      </c>
      <c r="F365" s="38"/>
      <c r="G365" s="22">
        <f t="shared" si="78"/>
        <v>61793</v>
      </c>
      <c r="H365" s="39">
        <f t="shared" si="85"/>
        <v>61793</v>
      </c>
      <c r="I365" s="39">
        <v>60997.19</v>
      </c>
      <c r="J365" s="23">
        <f t="shared" si="86"/>
        <v>98.71213567879857</v>
      </c>
      <c r="K365" s="39">
        <v>49158.04</v>
      </c>
      <c r="L365" s="23">
        <f t="shared" si="87"/>
        <v>11839.150000000001</v>
      </c>
      <c r="M365" s="39">
        <f t="shared" si="88"/>
        <v>-1.2878643212014254</v>
      </c>
      <c r="N365" s="39">
        <f>H365-I365</f>
        <v>795.8099999999977</v>
      </c>
      <c r="O365" s="130">
        <f t="shared" si="83"/>
        <v>0</v>
      </c>
    </row>
    <row r="366" spans="1:15" ht="15.75">
      <c r="A366" s="125"/>
      <c r="B366" s="37" t="s">
        <v>243</v>
      </c>
      <c r="C366" s="20"/>
      <c r="D366" s="21" t="s">
        <v>244</v>
      </c>
      <c r="E366" s="38">
        <v>4696</v>
      </c>
      <c r="F366" s="38"/>
      <c r="G366" s="22">
        <f t="shared" si="78"/>
        <v>4696</v>
      </c>
      <c r="H366" s="39">
        <f t="shared" si="85"/>
        <v>4696</v>
      </c>
      <c r="I366" s="39">
        <v>3936.15</v>
      </c>
      <c r="J366" s="23">
        <f t="shared" si="86"/>
        <v>83.81920783645657</v>
      </c>
      <c r="K366" s="39">
        <v>4124.75</v>
      </c>
      <c r="L366" s="23">
        <f t="shared" si="87"/>
        <v>-188.5999999999999</v>
      </c>
      <c r="M366" s="39">
        <f t="shared" si="88"/>
        <v>-16.18079216354343</v>
      </c>
      <c r="N366" s="39">
        <f>H366-I366</f>
        <v>759.8499999999999</v>
      </c>
      <c r="O366" s="130">
        <f t="shared" si="83"/>
        <v>0</v>
      </c>
    </row>
    <row r="367" spans="1:15" ht="15.75">
      <c r="A367" s="125"/>
      <c r="B367" s="37" t="s">
        <v>245</v>
      </c>
      <c r="C367" s="20"/>
      <c r="D367" s="21" t="s">
        <v>246</v>
      </c>
      <c r="E367" s="38">
        <v>58139</v>
      </c>
      <c r="F367" s="38"/>
      <c r="G367" s="22">
        <f t="shared" si="78"/>
        <v>58139</v>
      </c>
      <c r="H367" s="39">
        <f t="shared" si="85"/>
        <v>58139</v>
      </c>
      <c r="I367" s="39">
        <v>45889.98</v>
      </c>
      <c r="J367" s="23">
        <f t="shared" si="86"/>
        <v>78.93149176972429</v>
      </c>
      <c r="K367" s="39">
        <v>55669.77</v>
      </c>
      <c r="L367" s="23">
        <f t="shared" si="87"/>
        <v>-9779.789999999994</v>
      </c>
      <c r="M367" s="39">
        <f t="shared" si="88"/>
        <v>-21.06850823027571</v>
      </c>
      <c r="N367" s="39">
        <f>H367-I367</f>
        <v>12249.019999999997</v>
      </c>
      <c r="O367" s="130">
        <f t="shared" si="83"/>
        <v>0</v>
      </c>
    </row>
    <row r="368" spans="1:15" ht="15.75">
      <c r="A368" s="125"/>
      <c r="B368" s="37" t="s">
        <v>247</v>
      </c>
      <c r="C368" s="20"/>
      <c r="D368" s="21" t="s">
        <v>248</v>
      </c>
      <c r="E368" s="38">
        <v>1679</v>
      </c>
      <c r="F368" s="38"/>
      <c r="G368" s="22">
        <f t="shared" si="78"/>
        <v>1679</v>
      </c>
      <c r="H368" s="39">
        <f t="shared" si="85"/>
        <v>1679</v>
      </c>
      <c r="I368" s="39">
        <v>1603.17</v>
      </c>
      <c r="J368" s="23">
        <f t="shared" si="86"/>
        <v>95.48362120309709</v>
      </c>
      <c r="K368" s="39">
        <v>1235.61</v>
      </c>
      <c r="L368" s="23">
        <f t="shared" si="87"/>
        <v>367.5600000000002</v>
      </c>
      <c r="M368" s="39">
        <f t="shared" si="88"/>
        <v>-4.516378796902913</v>
      </c>
      <c r="N368" s="39">
        <f>H368-I368</f>
        <v>75.82999999999993</v>
      </c>
      <c r="O368" s="130">
        <f t="shared" si="83"/>
        <v>0</v>
      </c>
    </row>
    <row r="369" spans="1:15" ht="15.75">
      <c r="A369" s="125"/>
      <c r="B369" s="37" t="s">
        <v>249</v>
      </c>
      <c r="C369" s="20"/>
      <c r="D369" s="21" t="s">
        <v>250</v>
      </c>
      <c r="E369" s="38">
        <v>3400</v>
      </c>
      <c r="F369" s="38"/>
      <c r="G369" s="22"/>
      <c r="H369" s="39">
        <f t="shared" si="85"/>
        <v>3400</v>
      </c>
      <c r="I369" s="39">
        <v>3400</v>
      </c>
      <c r="J369" s="23">
        <f t="shared" si="86"/>
        <v>100</v>
      </c>
      <c r="K369" s="39">
        <v>0</v>
      </c>
      <c r="L369" s="23">
        <f t="shared" si="87"/>
        <v>3400</v>
      </c>
      <c r="M369" s="39">
        <f t="shared" si="88"/>
        <v>0</v>
      </c>
      <c r="N369" s="39"/>
      <c r="O369" s="130"/>
    </row>
    <row r="370" spans="1:15" ht="15.75">
      <c r="A370" s="125"/>
      <c r="B370" s="37" t="s">
        <v>209</v>
      </c>
      <c r="C370" s="20"/>
      <c r="D370" s="21" t="s">
        <v>206</v>
      </c>
      <c r="E370" s="38">
        <v>27541</v>
      </c>
      <c r="F370" s="38"/>
      <c r="G370" s="22">
        <f aca="true" t="shared" si="89" ref="G370:G378">E370+F370</f>
        <v>27541</v>
      </c>
      <c r="H370" s="39">
        <f t="shared" si="85"/>
        <v>27541</v>
      </c>
      <c r="I370" s="39">
        <v>22305.27</v>
      </c>
      <c r="J370" s="23">
        <f t="shared" si="86"/>
        <v>80.98932500635416</v>
      </c>
      <c r="K370" s="39">
        <v>13138</v>
      </c>
      <c r="L370" s="23">
        <f t="shared" si="87"/>
        <v>9167.27</v>
      </c>
      <c r="M370" s="39">
        <f t="shared" si="88"/>
        <v>-19.010674993645836</v>
      </c>
      <c r="N370" s="39">
        <f aca="true" t="shared" si="90" ref="N370:N378">H370-I370</f>
        <v>5235.73</v>
      </c>
      <c r="O370" s="130">
        <f aca="true" t="shared" si="91" ref="O370:O378">H370-G370</f>
        <v>0</v>
      </c>
    </row>
    <row r="371" spans="1:15" ht="15.75">
      <c r="A371" s="125"/>
      <c r="B371" s="37" t="s">
        <v>251</v>
      </c>
      <c r="C371" s="20"/>
      <c r="D371" s="21" t="s">
        <v>252</v>
      </c>
      <c r="E371" s="38">
        <v>70</v>
      </c>
      <c r="F371" s="38"/>
      <c r="G371" s="22">
        <f t="shared" si="89"/>
        <v>70</v>
      </c>
      <c r="H371" s="39">
        <f t="shared" si="85"/>
        <v>70</v>
      </c>
      <c r="I371" s="39">
        <v>70</v>
      </c>
      <c r="J371" s="23">
        <f t="shared" si="86"/>
        <v>100</v>
      </c>
      <c r="K371" s="39">
        <v>20</v>
      </c>
      <c r="L371" s="23">
        <f t="shared" si="87"/>
        <v>50</v>
      </c>
      <c r="M371" s="39">
        <f t="shared" si="88"/>
        <v>0</v>
      </c>
      <c r="N371" s="39">
        <f t="shared" si="90"/>
        <v>0</v>
      </c>
      <c r="O371" s="130">
        <f t="shared" si="91"/>
        <v>0</v>
      </c>
    </row>
    <row r="372" spans="1:15" ht="15.75">
      <c r="A372" s="125"/>
      <c r="B372" s="37" t="s">
        <v>224</v>
      </c>
      <c r="C372" s="20"/>
      <c r="D372" s="21" t="s">
        <v>225</v>
      </c>
      <c r="E372" s="38">
        <v>10372</v>
      </c>
      <c r="F372" s="38"/>
      <c r="G372" s="22">
        <f t="shared" si="89"/>
        <v>10372</v>
      </c>
      <c r="H372" s="39">
        <f t="shared" si="85"/>
        <v>10372</v>
      </c>
      <c r="I372" s="39">
        <v>10372</v>
      </c>
      <c r="J372" s="23">
        <f t="shared" si="86"/>
        <v>100</v>
      </c>
      <c r="K372" s="39">
        <v>16345</v>
      </c>
      <c r="L372" s="23">
        <f t="shared" si="87"/>
        <v>-5973</v>
      </c>
      <c r="M372" s="39">
        <f t="shared" si="88"/>
        <v>0</v>
      </c>
      <c r="N372" s="39">
        <f t="shared" si="90"/>
        <v>0</v>
      </c>
      <c r="O372" s="130">
        <f t="shared" si="91"/>
        <v>0</v>
      </c>
    </row>
    <row r="373" spans="1:15" ht="47.25">
      <c r="A373" s="125"/>
      <c r="B373" s="37" t="s">
        <v>255</v>
      </c>
      <c r="C373" s="20"/>
      <c r="D373" s="21" t="s">
        <v>256</v>
      </c>
      <c r="E373" s="38">
        <v>4000</v>
      </c>
      <c r="F373" s="38"/>
      <c r="G373" s="22">
        <f t="shared" si="89"/>
        <v>4000</v>
      </c>
      <c r="H373" s="39">
        <f t="shared" si="85"/>
        <v>4000</v>
      </c>
      <c r="I373" s="39">
        <v>3675.41</v>
      </c>
      <c r="J373" s="23">
        <f t="shared" si="86"/>
        <v>91.88525</v>
      </c>
      <c r="K373" s="39">
        <v>4662</v>
      </c>
      <c r="L373" s="23">
        <f t="shared" si="87"/>
        <v>-986.5900000000001</v>
      </c>
      <c r="M373" s="39">
        <f t="shared" si="88"/>
        <v>-8.11475</v>
      </c>
      <c r="N373" s="39">
        <f t="shared" si="90"/>
        <v>324.59000000000015</v>
      </c>
      <c r="O373" s="130">
        <f t="shared" si="91"/>
        <v>0</v>
      </c>
    </row>
    <row r="374" spans="1:15" ht="15.75">
      <c r="A374" s="125"/>
      <c r="B374" s="37" t="s">
        <v>268</v>
      </c>
      <c r="C374" s="20"/>
      <c r="D374" s="21" t="s">
        <v>258</v>
      </c>
      <c r="E374" s="38">
        <v>3760</v>
      </c>
      <c r="F374" s="38"/>
      <c r="G374" s="22">
        <f t="shared" si="89"/>
        <v>3760</v>
      </c>
      <c r="H374" s="39">
        <f t="shared" si="85"/>
        <v>3760</v>
      </c>
      <c r="I374" s="39">
        <v>1687.9</v>
      </c>
      <c r="J374" s="23">
        <f t="shared" si="86"/>
        <v>44.890957446808514</v>
      </c>
      <c r="K374" s="39">
        <v>2097</v>
      </c>
      <c r="L374" s="23">
        <f t="shared" si="87"/>
        <v>-409.0999999999999</v>
      </c>
      <c r="M374" s="39">
        <f t="shared" si="88"/>
        <v>-55.109042553191486</v>
      </c>
      <c r="N374" s="39">
        <f t="shared" si="90"/>
        <v>2072.1</v>
      </c>
      <c r="O374" s="130">
        <f t="shared" si="91"/>
        <v>0</v>
      </c>
    </row>
    <row r="375" spans="1:15" ht="31.5">
      <c r="A375" s="125"/>
      <c r="B375" s="37" t="s">
        <v>259</v>
      </c>
      <c r="C375" s="20"/>
      <c r="D375" s="21" t="s">
        <v>260</v>
      </c>
      <c r="E375" s="38">
        <v>3635</v>
      </c>
      <c r="F375" s="38"/>
      <c r="G375" s="22">
        <f t="shared" si="89"/>
        <v>3635</v>
      </c>
      <c r="H375" s="39">
        <f t="shared" si="85"/>
        <v>3635</v>
      </c>
      <c r="I375" s="39">
        <v>3635</v>
      </c>
      <c r="J375" s="23">
        <f t="shared" si="86"/>
        <v>100</v>
      </c>
      <c r="K375" s="39">
        <v>2414</v>
      </c>
      <c r="L375" s="23">
        <f t="shared" si="87"/>
        <v>1221</v>
      </c>
      <c r="M375" s="39">
        <f t="shared" si="88"/>
        <v>0</v>
      </c>
      <c r="N375" s="39">
        <f t="shared" si="90"/>
        <v>0</v>
      </c>
      <c r="O375" s="130">
        <f t="shared" si="91"/>
        <v>0</v>
      </c>
    </row>
    <row r="376" spans="1:15" ht="31.5">
      <c r="A376" s="125"/>
      <c r="B376" s="37" t="s">
        <v>261</v>
      </c>
      <c r="C376" s="20"/>
      <c r="D376" s="21" t="s">
        <v>262</v>
      </c>
      <c r="E376" s="38">
        <v>1500</v>
      </c>
      <c r="F376" s="38"/>
      <c r="G376" s="22">
        <f t="shared" si="89"/>
        <v>1500</v>
      </c>
      <c r="H376" s="39">
        <f t="shared" si="85"/>
        <v>1500</v>
      </c>
      <c r="I376" s="39">
        <v>480</v>
      </c>
      <c r="J376" s="23">
        <f t="shared" si="86"/>
        <v>32</v>
      </c>
      <c r="K376" s="39">
        <v>1010</v>
      </c>
      <c r="L376" s="23">
        <f t="shared" si="87"/>
        <v>-530</v>
      </c>
      <c r="M376" s="39">
        <f t="shared" si="88"/>
        <v>-68</v>
      </c>
      <c r="N376" s="39">
        <f t="shared" si="90"/>
        <v>1020</v>
      </c>
      <c r="O376" s="130">
        <f t="shared" si="91"/>
        <v>0</v>
      </c>
    </row>
    <row r="377" spans="1:15" ht="47.25">
      <c r="A377" s="125"/>
      <c r="B377" s="37" t="s">
        <v>212</v>
      </c>
      <c r="C377" s="20"/>
      <c r="D377" s="21" t="s">
        <v>213</v>
      </c>
      <c r="E377" s="38">
        <v>2025</v>
      </c>
      <c r="F377" s="38"/>
      <c r="G377" s="22">
        <f t="shared" si="89"/>
        <v>2025</v>
      </c>
      <c r="H377" s="39">
        <f t="shared" si="85"/>
        <v>2025</v>
      </c>
      <c r="I377" s="39">
        <v>1970.3</v>
      </c>
      <c r="J377" s="23">
        <f t="shared" si="86"/>
        <v>97.29876543209876</v>
      </c>
      <c r="K377" s="39">
        <v>3439</v>
      </c>
      <c r="L377" s="23">
        <f t="shared" si="87"/>
        <v>-1468.7</v>
      </c>
      <c r="M377" s="39">
        <f t="shared" si="88"/>
        <v>-2.7012345679012384</v>
      </c>
      <c r="N377" s="39">
        <f t="shared" si="90"/>
        <v>54.700000000000045</v>
      </c>
      <c r="O377" s="130">
        <f t="shared" si="91"/>
        <v>0</v>
      </c>
    </row>
    <row r="378" spans="1:15" ht="31.5">
      <c r="A378" s="125"/>
      <c r="B378" s="37" t="s">
        <v>214</v>
      </c>
      <c r="C378" s="20"/>
      <c r="D378" s="21" t="s">
        <v>215</v>
      </c>
      <c r="E378" s="38">
        <v>5600</v>
      </c>
      <c r="F378" s="38"/>
      <c r="G378" s="22">
        <f t="shared" si="89"/>
        <v>5600</v>
      </c>
      <c r="H378" s="39">
        <f t="shared" si="85"/>
        <v>5600</v>
      </c>
      <c r="I378" s="39">
        <v>4968.97</v>
      </c>
      <c r="J378" s="23">
        <f t="shared" si="86"/>
        <v>88.73160714285714</v>
      </c>
      <c r="K378" s="39">
        <v>2500</v>
      </c>
      <c r="L378" s="23">
        <f t="shared" si="87"/>
        <v>2468.9700000000003</v>
      </c>
      <c r="M378" s="39">
        <f t="shared" si="88"/>
        <v>-11.268392857142857</v>
      </c>
      <c r="N378" s="39">
        <f t="shared" si="90"/>
        <v>631.0299999999997</v>
      </c>
      <c r="O378" s="130">
        <f t="shared" si="91"/>
        <v>0</v>
      </c>
    </row>
    <row r="379" spans="1:15" ht="31.5">
      <c r="A379" s="125"/>
      <c r="B379" s="37" t="s">
        <v>278</v>
      </c>
      <c r="C379" s="20"/>
      <c r="D379" s="21" t="s">
        <v>279</v>
      </c>
      <c r="E379" s="38">
        <v>4500</v>
      </c>
      <c r="F379" s="38"/>
      <c r="G379" s="22"/>
      <c r="H379" s="39">
        <f t="shared" si="85"/>
        <v>4500</v>
      </c>
      <c r="I379" s="39">
        <v>4148</v>
      </c>
      <c r="J379" s="23">
        <f t="shared" si="86"/>
        <v>92.17777777777778</v>
      </c>
      <c r="K379" s="39">
        <v>0</v>
      </c>
      <c r="L379" s="23">
        <f t="shared" si="87"/>
        <v>4148</v>
      </c>
      <c r="M379" s="39">
        <f t="shared" si="88"/>
        <v>-7.822222222222223</v>
      </c>
      <c r="N379" s="39"/>
      <c r="O379" s="130"/>
    </row>
    <row r="380" spans="1:15" ht="78.75">
      <c r="A380" s="125"/>
      <c r="B380" s="44" t="s">
        <v>347</v>
      </c>
      <c r="C380" s="20" t="s">
        <v>158</v>
      </c>
      <c r="D380" s="21"/>
      <c r="E380" s="32">
        <f>SUM(E382)</f>
        <v>29200</v>
      </c>
      <c r="F380" s="32">
        <f>SUM(F382)</f>
        <v>0</v>
      </c>
      <c r="G380" s="22">
        <f aca="true" t="shared" si="92" ref="G380:G417">E380+F380</f>
        <v>29200</v>
      </c>
      <c r="H380" s="39">
        <f t="shared" si="85"/>
        <v>29200</v>
      </c>
      <c r="I380" s="33">
        <f>SUM(I382)</f>
        <v>29151.95</v>
      </c>
      <c r="J380" s="23">
        <f t="shared" si="86"/>
        <v>99.83544520547946</v>
      </c>
      <c r="K380" s="33">
        <f>SUM(K382)</f>
        <v>27618.93</v>
      </c>
      <c r="L380" s="23">
        <f t="shared" si="87"/>
        <v>1533.0200000000004</v>
      </c>
      <c r="M380" s="39">
        <f t="shared" si="88"/>
        <v>-0.16455479452054078</v>
      </c>
      <c r="N380" s="39">
        <f>H380-I380</f>
        <v>48.04999999999927</v>
      </c>
      <c r="O380" s="130">
        <f aca="true" t="shared" si="93" ref="O380:O417">H380-G380</f>
        <v>0</v>
      </c>
    </row>
    <row r="381" spans="1:15" ht="15.75" hidden="1">
      <c r="A381" s="125"/>
      <c r="B381" s="44"/>
      <c r="C381" s="20"/>
      <c r="D381" s="21"/>
      <c r="E381" s="32">
        <f>-E380</f>
        <v>-29200</v>
      </c>
      <c r="F381" s="32">
        <f>-F380</f>
        <v>0</v>
      </c>
      <c r="G381" s="22">
        <f t="shared" si="92"/>
        <v>-29200</v>
      </c>
      <c r="H381" s="39">
        <f t="shared" si="85"/>
        <v>-29200</v>
      </c>
      <c r="I381" s="33">
        <f>-I380</f>
        <v>-29151.95</v>
      </c>
      <c r="J381" s="23">
        <f t="shared" si="86"/>
        <v>99.83544520547946</v>
      </c>
      <c r="K381" s="33">
        <f>-K380</f>
        <v>-27618.93</v>
      </c>
      <c r="L381" s="23">
        <f t="shared" si="87"/>
        <v>-1533.0200000000004</v>
      </c>
      <c r="M381" s="39">
        <f t="shared" si="88"/>
        <v>-0.16455479452054078</v>
      </c>
      <c r="N381" s="39"/>
      <c r="O381" s="130">
        <f t="shared" si="93"/>
        <v>0</v>
      </c>
    </row>
    <row r="382" spans="1:15" ht="15.75">
      <c r="A382" s="125"/>
      <c r="B382" s="37" t="s">
        <v>348</v>
      </c>
      <c r="C382" s="20"/>
      <c r="D382" s="21" t="s">
        <v>349</v>
      </c>
      <c r="E382" s="38">
        <v>29200</v>
      </c>
      <c r="F382" s="38"/>
      <c r="G382" s="22">
        <f t="shared" si="92"/>
        <v>29200</v>
      </c>
      <c r="H382" s="39">
        <f t="shared" si="85"/>
        <v>29200</v>
      </c>
      <c r="I382" s="39">
        <v>29151.95</v>
      </c>
      <c r="J382" s="23">
        <f t="shared" si="86"/>
        <v>99.83544520547946</v>
      </c>
      <c r="K382" s="39">
        <v>27618.93</v>
      </c>
      <c r="L382" s="23">
        <f t="shared" si="87"/>
        <v>1533.0200000000004</v>
      </c>
      <c r="M382" s="39">
        <f t="shared" si="88"/>
        <v>-0.16455479452054078</v>
      </c>
      <c r="N382" s="39">
        <f>H382-I382</f>
        <v>48.04999999999927</v>
      </c>
      <c r="O382" s="130">
        <f t="shared" si="93"/>
        <v>0</v>
      </c>
    </row>
    <row r="383" spans="1:15" s="8" customFormat="1" ht="47.25">
      <c r="A383" s="125"/>
      <c r="B383" s="44" t="s">
        <v>350</v>
      </c>
      <c r="C383" s="20" t="s">
        <v>160</v>
      </c>
      <c r="D383" s="21"/>
      <c r="E383" s="32">
        <f>SUM(E385:E386)</f>
        <v>1112291.66</v>
      </c>
      <c r="F383" s="32">
        <f>SUM(F385:F386)</f>
        <v>0</v>
      </c>
      <c r="G383" s="22">
        <f t="shared" si="92"/>
        <v>1112291.66</v>
      </c>
      <c r="H383" s="39">
        <f t="shared" si="85"/>
        <v>1112291.66</v>
      </c>
      <c r="I383" s="33">
        <f>SUM(I385:I386)</f>
        <v>996695.87</v>
      </c>
      <c r="J383" s="23">
        <f t="shared" si="86"/>
        <v>89.6074209528821</v>
      </c>
      <c r="K383" s="33">
        <f>SUM(K385:K386)</f>
        <v>804742.26</v>
      </c>
      <c r="L383" s="23">
        <f t="shared" si="87"/>
        <v>191953.61</v>
      </c>
      <c r="M383" s="39">
        <f t="shared" si="88"/>
        <v>-10.392579047117906</v>
      </c>
      <c r="N383" s="39">
        <f>H383-I383</f>
        <v>115595.78999999992</v>
      </c>
      <c r="O383" s="130">
        <f t="shared" si="93"/>
        <v>0</v>
      </c>
    </row>
    <row r="384" spans="1:15" s="8" customFormat="1" ht="15.75" hidden="1">
      <c r="A384" s="125"/>
      <c r="B384" s="44"/>
      <c r="C384" s="20"/>
      <c r="D384" s="21"/>
      <c r="E384" s="32">
        <f>-E383</f>
        <v>-1112291.66</v>
      </c>
      <c r="F384" s="32">
        <f>-F383</f>
        <v>0</v>
      </c>
      <c r="G384" s="22">
        <f t="shared" si="92"/>
        <v>-1112291.66</v>
      </c>
      <c r="H384" s="39">
        <f t="shared" si="85"/>
        <v>-1112291.66</v>
      </c>
      <c r="I384" s="33">
        <f>-I383</f>
        <v>-996695.87</v>
      </c>
      <c r="J384" s="23">
        <f t="shared" si="86"/>
        <v>89.6074209528821</v>
      </c>
      <c r="K384" s="33">
        <f>-K383</f>
        <v>-804742.26</v>
      </c>
      <c r="L384" s="23">
        <f t="shared" si="87"/>
        <v>-191953.61</v>
      </c>
      <c r="M384" s="39">
        <f t="shared" si="88"/>
        <v>-10.392579047117906</v>
      </c>
      <c r="N384" s="39"/>
      <c r="O384" s="130">
        <f t="shared" si="93"/>
        <v>0</v>
      </c>
    </row>
    <row r="385" spans="1:15" s="8" customFormat="1" ht="15.75">
      <c r="A385" s="125"/>
      <c r="B385" s="37" t="s">
        <v>345</v>
      </c>
      <c r="C385" s="20"/>
      <c r="D385" s="21" t="s">
        <v>346</v>
      </c>
      <c r="E385" s="38">
        <v>1108291.66</v>
      </c>
      <c r="F385" s="38"/>
      <c r="G385" s="22">
        <f t="shared" si="92"/>
        <v>1108291.66</v>
      </c>
      <c r="H385" s="39">
        <f t="shared" si="85"/>
        <v>1108291.66</v>
      </c>
      <c r="I385" s="39">
        <v>995065.82</v>
      </c>
      <c r="J385" s="23">
        <f t="shared" si="86"/>
        <v>89.78375060586488</v>
      </c>
      <c r="K385" s="39">
        <v>802899.52</v>
      </c>
      <c r="L385" s="23">
        <f t="shared" si="87"/>
        <v>192166.29999999993</v>
      </c>
      <c r="M385" s="39">
        <f t="shared" si="88"/>
        <v>-10.216249394135119</v>
      </c>
      <c r="N385" s="39">
        <f>H385-I385</f>
        <v>113225.83999999997</v>
      </c>
      <c r="O385" s="130">
        <f t="shared" si="93"/>
        <v>0</v>
      </c>
    </row>
    <row r="386" spans="1:15" s="8" customFormat="1" ht="15.75">
      <c r="A386" s="125"/>
      <c r="B386" s="37" t="s">
        <v>245</v>
      </c>
      <c r="C386" s="20"/>
      <c r="D386" s="21" t="s">
        <v>246</v>
      </c>
      <c r="E386" s="38">
        <v>4000</v>
      </c>
      <c r="F386" s="38"/>
      <c r="G386" s="22">
        <f t="shared" si="92"/>
        <v>4000</v>
      </c>
      <c r="H386" s="39">
        <f t="shared" si="85"/>
        <v>4000</v>
      </c>
      <c r="I386" s="39">
        <v>1630.05</v>
      </c>
      <c r="J386" s="23">
        <f t="shared" si="86"/>
        <v>40.75125</v>
      </c>
      <c r="K386" s="39">
        <v>1842.74</v>
      </c>
      <c r="L386" s="23">
        <f t="shared" si="87"/>
        <v>-212.69000000000005</v>
      </c>
      <c r="M386" s="39">
        <f t="shared" si="88"/>
        <v>-59.24875</v>
      </c>
      <c r="N386" s="39">
        <f>H386-I386</f>
        <v>2369.95</v>
      </c>
      <c r="O386" s="130">
        <f t="shared" si="93"/>
        <v>0</v>
      </c>
    </row>
    <row r="387" spans="1:15" s="8" customFormat="1" ht="15.75">
      <c r="A387" s="125"/>
      <c r="B387" s="44" t="s">
        <v>351</v>
      </c>
      <c r="C387" s="20" t="s">
        <v>352</v>
      </c>
      <c r="D387" s="21"/>
      <c r="E387" s="32">
        <f>SUM(E389)</f>
        <v>124000</v>
      </c>
      <c r="F387" s="32">
        <f>SUM(F389)</f>
        <v>0</v>
      </c>
      <c r="G387" s="22">
        <f t="shared" si="92"/>
        <v>124000</v>
      </c>
      <c r="H387" s="39">
        <f t="shared" si="85"/>
        <v>124000</v>
      </c>
      <c r="I387" s="33">
        <f>SUM(I389)</f>
        <v>113082.34</v>
      </c>
      <c r="J387" s="23">
        <f t="shared" si="86"/>
        <v>91.19543548387097</v>
      </c>
      <c r="K387" s="33">
        <f>SUM(K389)</f>
        <v>144832.97</v>
      </c>
      <c r="L387" s="23">
        <f t="shared" si="87"/>
        <v>-31750.630000000005</v>
      </c>
      <c r="M387" s="39">
        <f t="shared" si="88"/>
        <v>-8.804564516129034</v>
      </c>
      <c r="N387" s="39">
        <f>H387-I387</f>
        <v>10917.660000000003</v>
      </c>
      <c r="O387" s="130">
        <f t="shared" si="93"/>
        <v>0</v>
      </c>
    </row>
    <row r="388" spans="1:15" s="8" customFormat="1" ht="15.75" hidden="1">
      <c r="A388" s="125"/>
      <c r="B388" s="44"/>
      <c r="C388" s="20"/>
      <c r="D388" s="21"/>
      <c r="E388" s="32">
        <f>-E387</f>
        <v>-124000</v>
      </c>
      <c r="F388" s="32">
        <f>-F387</f>
        <v>0</v>
      </c>
      <c r="G388" s="22">
        <f t="shared" si="92"/>
        <v>-124000</v>
      </c>
      <c r="H388" s="39">
        <f t="shared" si="85"/>
        <v>-124000</v>
      </c>
      <c r="I388" s="33">
        <f>-I387</f>
        <v>-113082.34</v>
      </c>
      <c r="J388" s="23">
        <f t="shared" si="86"/>
        <v>91.19543548387097</v>
      </c>
      <c r="K388" s="33">
        <f>-K387</f>
        <v>-144832.97</v>
      </c>
      <c r="L388" s="23">
        <f t="shared" si="87"/>
        <v>31750.630000000005</v>
      </c>
      <c r="M388" s="39">
        <f t="shared" si="88"/>
        <v>-8.804564516129034</v>
      </c>
      <c r="N388" s="39"/>
      <c r="O388" s="130">
        <f t="shared" si="93"/>
        <v>0</v>
      </c>
    </row>
    <row r="389" spans="1:15" s="8" customFormat="1" ht="15.75">
      <c r="A389" s="125"/>
      <c r="B389" s="37" t="s">
        <v>345</v>
      </c>
      <c r="C389" s="20"/>
      <c r="D389" s="21" t="s">
        <v>346</v>
      </c>
      <c r="E389" s="38">
        <v>124000</v>
      </c>
      <c r="F389" s="38">
        <v>0</v>
      </c>
      <c r="G389" s="22">
        <f t="shared" si="92"/>
        <v>124000</v>
      </c>
      <c r="H389" s="39">
        <f t="shared" si="85"/>
        <v>124000</v>
      </c>
      <c r="I389" s="39">
        <v>113082.34</v>
      </c>
      <c r="J389" s="23">
        <f t="shared" si="86"/>
        <v>91.19543548387097</v>
      </c>
      <c r="K389" s="39">
        <v>144832.97</v>
      </c>
      <c r="L389" s="23">
        <f t="shared" si="87"/>
        <v>-31750.630000000005</v>
      </c>
      <c r="M389" s="39">
        <f t="shared" si="88"/>
        <v>-8.804564516129034</v>
      </c>
      <c r="N389" s="39">
        <f>H389-I389</f>
        <v>10917.660000000003</v>
      </c>
      <c r="O389" s="130">
        <f t="shared" si="93"/>
        <v>0</v>
      </c>
    </row>
    <row r="390" spans="1:15" s="8" customFormat="1" ht="31.5">
      <c r="A390" s="125"/>
      <c r="B390" s="44" t="s">
        <v>353</v>
      </c>
      <c r="C390" s="20" t="s">
        <v>354</v>
      </c>
      <c r="D390" s="21"/>
      <c r="E390" s="32">
        <f>SUM(E392)</f>
        <v>20000</v>
      </c>
      <c r="F390" s="32"/>
      <c r="G390" s="22">
        <f t="shared" si="92"/>
        <v>20000</v>
      </c>
      <c r="H390" s="39">
        <f t="shared" si="85"/>
        <v>20000</v>
      </c>
      <c r="I390" s="33">
        <f>SUM(I392)</f>
        <v>20000</v>
      </c>
      <c r="J390" s="23">
        <f t="shared" si="86"/>
        <v>100</v>
      </c>
      <c r="K390" s="33">
        <f>SUM(K392)</f>
        <v>70137.91</v>
      </c>
      <c r="L390" s="23">
        <f t="shared" si="87"/>
        <v>-50137.91</v>
      </c>
      <c r="M390" s="39">
        <f t="shared" si="88"/>
        <v>0</v>
      </c>
      <c r="N390" s="39">
        <f>H390-I390</f>
        <v>0</v>
      </c>
      <c r="O390" s="130">
        <f t="shared" si="93"/>
        <v>0</v>
      </c>
    </row>
    <row r="391" spans="1:15" s="8" customFormat="1" ht="15.75" hidden="1">
      <c r="A391" s="125"/>
      <c r="B391" s="44"/>
      <c r="C391" s="20"/>
      <c r="D391" s="21"/>
      <c r="E391" s="32">
        <f>-E390</f>
        <v>-20000</v>
      </c>
      <c r="F391" s="32">
        <f>-F390</f>
        <v>0</v>
      </c>
      <c r="G391" s="22">
        <f t="shared" si="92"/>
        <v>-20000</v>
      </c>
      <c r="H391" s="39">
        <f t="shared" si="85"/>
        <v>-20000</v>
      </c>
      <c r="I391" s="33">
        <f>-I390</f>
        <v>-20000</v>
      </c>
      <c r="J391" s="23">
        <f t="shared" si="86"/>
        <v>100</v>
      </c>
      <c r="K391" s="33">
        <f>-K390</f>
        <v>-70137.91</v>
      </c>
      <c r="L391" s="23">
        <f t="shared" si="87"/>
        <v>50137.91</v>
      </c>
      <c r="M391" s="39">
        <f t="shared" si="88"/>
        <v>0</v>
      </c>
      <c r="N391" s="39"/>
      <c r="O391" s="130">
        <f t="shared" si="93"/>
        <v>0</v>
      </c>
    </row>
    <row r="392" spans="1:15" ht="78.75">
      <c r="A392" s="125"/>
      <c r="B392" s="37" t="s">
        <v>218</v>
      </c>
      <c r="C392" s="20"/>
      <c r="D392" s="21" t="s">
        <v>219</v>
      </c>
      <c r="E392" s="38">
        <v>20000</v>
      </c>
      <c r="F392" s="38"/>
      <c r="G392" s="22">
        <f t="shared" si="92"/>
        <v>20000</v>
      </c>
      <c r="H392" s="39">
        <f t="shared" si="85"/>
        <v>20000</v>
      </c>
      <c r="I392" s="39">
        <v>20000</v>
      </c>
      <c r="J392" s="23">
        <f t="shared" si="86"/>
        <v>100</v>
      </c>
      <c r="K392" s="39">
        <v>70137.91</v>
      </c>
      <c r="L392" s="23">
        <f t="shared" si="87"/>
        <v>-50137.91</v>
      </c>
      <c r="M392" s="39">
        <f t="shared" si="88"/>
        <v>0</v>
      </c>
      <c r="N392" s="39">
        <f>H392-I392</f>
        <v>0</v>
      </c>
      <c r="O392" s="130">
        <f t="shared" si="93"/>
        <v>0</v>
      </c>
    </row>
    <row r="393" spans="1:15" ht="15.75">
      <c r="A393" s="125"/>
      <c r="B393" s="44" t="s">
        <v>162</v>
      </c>
      <c r="C393" s="20" t="s">
        <v>163</v>
      </c>
      <c r="D393" s="21"/>
      <c r="E393" s="32">
        <f>SUM(E395:E411)</f>
        <v>364770</v>
      </c>
      <c r="F393" s="32">
        <f>SUM(F395:F411)</f>
        <v>0</v>
      </c>
      <c r="G393" s="22">
        <f t="shared" si="92"/>
        <v>364770</v>
      </c>
      <c r="H393" s="39">
        <f aca="true" t="shared" si="94" ref="H393:H417">E393+F393</f>
        <v>364770</v>
      </c>
      <c r="I393" s="33">
        <f>SUM(I395:I411)</f>
        <v>353997.77999999997</v>
      </c>
      <c r="J393" s="23">
        <f aca="true" t="shared" si="95" ref="J393:J424">I393/H393*100</f>
        <v>97.04684595772677</v>
      </c>
      <c r="K393" s="33">
        <f>SUM(K395:K411)</f>
        <v>281284.38</v>
      </c>
      <c r="L393" s="23">
        <f aca="true" t="shared" si="96" ref="L393:L424">I393-K393</f>
        <v>72713.39999999997</v>
      </c>
      <c r="M393" s="39">
        <f aca="true" t="shared" si="97" ref="M393:M424">J393-100</f>
        <v>-2.9531540422732263</v>
      </c>
      <c r="N393" s="39">
        <f>H393-I393</f>
        <v>10772.22000000003</v>
      </c>
      <c r="O393" s="130">
        <f t="shared" si="93"/>
        <v>0</v>
      </c>
    </row>
    <row r="394" spans="1:15" ht="15.75" hidden="1">
      <c r="A394" s="125"/>
      <c r="B394" s="44"/>
      <c r="C394" s="20"/>
      <c r="D394" s="21"/>
      <c r="E394" s="32">
        <f>-E393</f>
        <v>-364770</v>
      </c>
      <c r="F394" s="32">
        <f>-F393</f>
        <v>0</v>
      </c>
      <c r="G394" s="22">
        <f t="shared" si="92"/>
        <v>-364770</v>
      </c>
      <c r="H394" s="39">
        <f t="shared" si="94"/>
        <v>-364770</v>
      </c>
      <c r="I394" s="33">
        <f>-I393</f>
        <v>-353997.77999999997</v>
      </c>
      <c r="J394" s="23">
        <f t="shared" si="95"/>
        <v>97.04684595772677</v>
      </c>
      <c r="K394" s="33">
        <f>-K393</f>
        <v>-281284.38</v>
      </c>
      <c r="L394" s="23">
        <f t="shared" si="96"/>
        <v>-72713.39999999997</v>
      </c>
      <c r="M394" s="39">
        <f t="shared" si="97"/>
        <v>-2.9531540422732263</v>
      </c>
      <c r="N394" s="39"/>
      <c r="O394" s="130">
        <f t="shared" si="93"/>
        <v>0</v>
      </c>
    </row>
    <row r="395" spans="1:15" ht="31.5">
      <c r="A395" s="125"/>
      <c r="B395" s="37" t="s">
        <v>297</v>
      </c>
      <c r="C395" s="20"/>
      <c r="D395" s="21" t="s">
        <v>271</v>
      </c>
      <c r="E395" s="38">
        <v>1800</v>
      </c>
      <c r="F395" s="38"/>
      <c r="G395" s="22">
        <f t="shared" si="92"/>
        <v>1800</v>
      </c>
      <c r="H395" s="39">
        <f t="shared" si="94"/>
        <v>1800</v>
      </c>
      <c r="I395" s="39">
        <v>1750</v>
      </c>
      <c r="J395" s="23">
        <f t="shared" si="95"/>
        <v>97.22222222222221</v>
      </c>
      <c r="K395" s="39">
        <v>2500</v>
      </c>
      <c r="L395" s="23">
        <f t="shared" si="96"/>
        <v>-750</v>
      </c>
      <c r="M395" s="39">
        <f t="shared" si="97"/>
        <v>-2.7777777777777857</v>
      </c>
      <c r="N395" s="39">
        <f aca="true" t="shared" si="98" ref="N395:N412">H395-I395</f>
        <v>50</v>
      </c>
      <c r="O395" s="130">
        <f t="shared" si="93"/>
        <v>0</v>
      </c>
    </row>
    <row r="396" spans="1:15" ht="31.5">
      <c r="A396" s="125"/>
      <c r="B396" s="37" t="s">
        <v>241</v>
      </c>
      <c r="C396" s="20"/>
      <c r="D396" s="21" t="s">
        <v>242</v>
      </c>
      <c r="E396" s="38">
        <v>212657</v>
      </c>
      <c r="F396" s="38">
        <v>0</v>
      </c>
      <c r="G396" s="22">
        <f t="shared" si="92"/>
        <v>212657</v>
      </c>
      <c r="H396" s="39">
        <f t="shared" si="94"/>
        <v>212657</v>
      </c>
      <c r="I396" s="39">
        <v>209084.09</v>
      </c>
      <c r="J396" s="23">
        <f t="shared" si="95"/>
        <v>98.31987190640326</v>
      </c>
      <c r="K396" s="39">
        <v>174720.14</v>
      </c>
      <c r="L396" s="23">
        <f t="shared" si="96"/>
        <v>34363.94999999998</v>
      </c>
      <c r="M396" s="39">
        <f t="shared" si="97"/>
        <v>-1.6801280935967355</v>
      </c>
      <c r="N396" s="39">
        <f t="shared" si="98"/>
        <v>3572.9100000000035</v>
      </c>
      <c r="O396" s="130">
        <f t="shared" si="93"/>
        <v>0</v>
      </c>
    </row>
    <row r="397" spans="1:15" ht="15.75">
      <c r="A397" s="125"/>
      <c r="B397" s="37" t="s">
        <v>243</v>
      </c>
      <c r="C397" s="20"/>
      <c r="D397" s="21" t="s">
        <v>244</v>
      </c>
      <c r="E397" s="38">
        <v>14578</v>
      </c>
      <c r="F397" s="38"/>
      <c r="G397" s="22">
        <f t="shared" si="92"/>
        <v>14578</v>
      </c>
      <c r="H397" s="39">
        <f t="shared" si="94"/>
        <v>14578</v>
      </c>
      <c r="I397" s="39">
        <v>14563.15</v>
      </c>
      <c r="J397" s="23">
        <f t="shared" si="95"/>
        <v>99.89813417478392</v>
      </c>
      <c r="K397" s="39">
        <v>15525.06</v>
      </c>
      <c r="L397" s="23">
        <f t="shared" si="96"/>
        <v>-961.9099999999999</v>
      </c>
      <c r="M397" s="39">
        <f t="shared" si="97"/>
        <v>-0.10186582521608045</v>
      </c>
      <c r="N397" s="39">
        <f t="shared" si="98"/>
        <v>14.850000000000364</v>
      </c>
      <c r="O397" s="130">
        <f t="shared" si="93"/>
        <v>0</v>
      </c>
    </row>
    <row r="398" spans="1:15" ht="15.75">
      <c r="A398" s="125"/>
      <c r="B398" s="37" t="s">
        <v>245</v>
      </c>
      <c r="C398" s="20"/>
      <c r="D398" s="21" t="s">
        <v>246</v>
      </c>
      <c r="E398" s="38">
        <v>36661</v>
      </c>
      <c r="F398" s="38"/>
      <c r="G398" s="22">
        <f t="shared" si="92"/>
        <v>36661</v>
      </c>
      <c r="H398" s="39">
        <f t="shared" si="94"/>
        <v>36661</v>
      </c>
      <c r="I398" s="39">
        <v>33585.4</v>
      </c>
      <c r="J398" s="23">
        <f t="shared" si="95"/>
        <v>91.61070347235483</v>
      </c>
      <c r="K398" s="39">
        <v>33746.3</v>
      </c>
      <c r="L398" s="23">
        <f t="shared" si="96"/>
        <v>-160.90000000000146</v>
      </c>
      <c r="M398" s="39">
        <f t="shared" si="97"/>
        <v>-8.389296527645172</v>
      </c>
      <c r="N398" s="39">
        <f t="shared" si="98"/>
        <v>3075.5999999999985</v>
      </c>
      <c r="O398" s="130">
        <f t="shared" si="93"/>
        <v>0</v>
      </c>
    </row>
    <row r="399" spans="1:15" ht="15.75">
      <c r="A399" s="125"/>
      <c r="B399" s="37" t="s">
        <v>247</v>
      </c>
      <c r="C399" s="20"/>
      <c r="D399" s="21" t="s">
        <v>248</v>
      </c>
      <c r="E399" s="38">
        <v>5200</v>
      </c>
      <c r="F399" s="38"/>
      <c r="G399" s="22">
        <f t="shared" si="92"/>
        <v>5200</v>
      </c>
      <c r="H399" s="39">
        <f t="shared" si="94"/>
        <v>5200</v>
      </c>
      <c r="I399" s="39">
        <v>5200</v>
      </c>
      <c r="J399" s="23">
        <f t="shared" si="95"/>
        <v>100</v>
      </c>
      <c r="K399" s="39">
        <v>4578.04</v>
      </c>
      <c r="L399" s="23">
        <f t="shared" si="96"/>
        <v>621.96</v>
      </c>
      <c r="M399" s="39">
        <f t="shared" si="97"/>
        <v>0</v>
      </c>
      <c r="N399" s="39">
        <f t="shared" si="98"/>
        <v>0</v>
      </c>
      <c r="O399" s="130">
        <f t="shared" si="93"/>
        <v>0</v>
      </c>
    </row>
    <row r="400" spans="1:15" ht="15.75">
      <c r="A400" s="125"/>
      <c r="B400" s="37" t="s">
        <v>249</v>
      </c>
      <c r="C400" s="20"/>
      <c r="D400" s="21" t="s">
        <v>250</v>
      </c>
      <c r="E400" s="38">
        <v>3000</v>
      </c>
      <c r="F400" s="38">
        <v>0</v>
      </c>
      <c r="G400" s="22">
        <f t="shared" si="92"/>
        <v>3000</v>
      </c>
      <c r="H400" s="39">
        <f t="shared" si="94"/>
        <v>3000</v>
      </c>
      <c r="I400" s="39">
        <v>3000</v>
      </c>
      <c r="J400" s="23">
        <f t="shared" si="95"/>
        <v>100</v>
      </c>
      <c r="K400" s="39">
        <v>3200</v>
      </c>
      <c r="L400" s="23">
        <f t="shared" si="96"/>
        <v>-200</v>
      </c>
      <c r="M400" s="39">
        <f t="shared" si="97"/>
        <v>0</v>
      </c>
      <c r="N400" s="39">
        <f t="shared" si="98"/>
        <v>0</v>
      </c>
      <c r="O400" s="130">
        <f t="shared" si="93"/>
        <v>0</v>
      </c>
    </row>
    <row r="401" spans="1:15" ht="15.75">
      <c r="A401" s="125"/>
      <c r="B401" s="37" t="s">
        <v>209</v>
      </c>
      <c r="C401" s="20"/>
      <c r="D401" s="21" t="s">
        <v>206</v>
      </c>
      <c r="E401" s="38">
        <v>34817</v>
      </c>
      <c r="F401" s="38"/>
      <c r="G401" s="22">
        <f t="shared" si="92"/>
        <v>34817</v>
      </c>
      <c r="H401" s="39">
        <f t="shared" si="94"/>
        <v>34817</v>
      </c>
      <c r="I401" s="39">
        <v>34808.47</v>
      </c>
      <c r="J401" s="23">
        <f t="shared" si="95"/>
        <v>99.97550047390644</v>
      </c>
      <c r="K401" s="39">
        <v>5385.77</v>
      </c>
      <c r="L401" s="23">
        <f t="shared" si="96"/>
        <v>29422.7</v>
      </c>
      <c r="M401" s="39">
        <f t="shared" si="97"/>
        <v>-0.024499526093563873</v>
      </c>
      <c r="N401" s="39">
        <f t="shared" si="98"/>
        <v>8.529999999998836</v>
      </c>
      <c r="O401" s="130">
        <f t="shared" si="93"/>
        <v>0</v>
      </c>
    </row>
    <row r="402" spans="1:15" ht="15.75">
      <c r="A402" s="125"/>
      <c r="B402" s="37" t="s">
        <v>251</v>
      </c>
      <c r="C402" s="20"/>
      <c r="D402" s="21" t="s">
        <v>252</v>
      </c>
      <c r="E402" s="38">
        <v>200</v>
      </c>
      <c r="F402" s="38"/>
      <c r="G402" s="22">
        <f t="shared" si="92"/>
        <v>200</v>
      </c>
      <c r="H402" s="39">
        <f t="shared" si="94"/>
        <v>200</v>
      </c>
      <c r="I402" s="39">
        <v>200</v>
      </c>
      <c r="J402" s="23">
        <f t="shared" si="95"/>
        <v>100</v>
      </c>
      <c r="K402" s="39">
        <v>249</v>
      </c>
      <c r="L402" s="23">
        <f t="shared" si="96"/>
        <v>-49</v>
      </c>
      <c r="M402" s="39">
        <f t="shared" si="97"/>
        <v>0</v>
      </c>
      <c r="N402" s="39">
        <f t="shared" si="98"/>
        <v>0</v>
      </c>
      <c r="O402" s="130">
        <f t="shared" si="93"/>
        <v>0</v>
      </c>
    </row>
    <row r="403" spans="1:15" s="132" customFormat="1" ht="15.75">
      <c r="A403" s="125"/>
      <c r="B403" s="37" t="s">
        <v>224</v>
      </c>
      <c r="C403" s="20"/>
      <c r="D403" s="21" t="s">
        <v>225</v>
      </c>
      <c r="E403" s="38">
        <v>19000</v>
      </c>
      <c r="F403" s="38"/>
      <c r="G403" s="22">
        <f t="shared" si="92"/>
        <v>19000</v>
      </c>
      <c r="H403" s="39">
        <f t="shared" si="94"/>
        <v>19000</v>
      </c>
      <c r="I403" s="39">
        <v>16849.14</v>
      </c>
      <c r="J403" s="23">
        <f t="shared" si="95"/>
        <v>88.6796842105263</v>
      </c>
      <c r="K403" s="39">
        <v>14421.21</v>
      </c>
      <c r="L403" s="23">
        <f t="shared" si="96"/>
        <v>2427.9300000000003</v>
      </c>
      <c r="M403" s="39">
        <f t="shared" si="97"/>
        <v>-11.320315789473696</v>
      </c>
      <c r="N403" s="39">
        <f t="shared" si="98"/>
        <v>2150.8600000000006</v>
      </c>
      <c r="O403" s="130">
        <f t="shared" si="93"/>
        <v>0</v>
      </c>
    </row>
    <row r="404" spans="1:15" ht="15.75" hidden="1">
      <c r="A404" s="125"/>
      <c r="B404" s="84" t="s">
        <v>276</v>
      </c>
      <c r="C404" s="73"/>
      <c r="D404" s="74" t="s">
        <v>277</v>
      </c>
      <c r="E404" s="85">
        <v>0</v>
      </c>
      <c r="F404" s="85"/>
      <c r="G404" s="22">
        <f t="shared" si="92"/>
        <v>0</v>
      </c>
      <c r="H404" s="39">
        <f t="shared" si="94"/>
        <v>0</v>
      </c>
      <c r="I404" s="86">
        <v>0</v>
      </c>
      <c r="J404" s="23" t="e">
        <f t="shared" si="95"/>
        <v>#DIV/0!</v>
      </c>
      <c r="K404" s="86">
        <v>0</v>
      </c>
      <c r="L404" s="23">
        <f t="shared" si="96"/>
        <v>0</v>
      </c>
      <c r="M404" s="39" t="e">
        <f t="shared" si="97"/>
        <v>#DIV/0!</v>
      </c>
      <c r="N404" s="39">
        <f t="shared" si="98"/>
        <v>0</v>
      </c>
      <c r="O404" s="130">
        <f t="shared" si="93"/>
        <v>0</v>
      </c>
    </row>
    <row r="405" spans="1:15" ht="47.25">
      <c r="A405" s="125"/>
      <c r="B405" s="37" t="s">
        <v>255</v>
      </c>
      <c r="C405" s="20"/>
      <c r="D405" s="21" t="s">
        <v>256</v>
      </c>
      <c r="E405" s="38">
        <v>6000</v>
      </c>
      <c r="F405" s="38"/>
      <c r="G405" s="22">
        <f t="shared" si="92"/>
        <v>6000</v>
      </c>
      <c r="H405" s="39">
        <f t="shared" si="94"/>
        <v>6000</v>
      </c>
      <c r="I405" s="39">
        <v>5060.1</v>
      </c>
      <c r="J405" s="23">
        <f t="shared" si="95"/>
        <v>84.33500000000001</v>
      </c>
      <c r="K405" s="39">
        <v>4489.81</v>
      </c>
      <c r="L405" s="23">
        <f t="shared" si="96"/>
        <v>570.29</v>
      </c>
      <c r="M405" s="39">
        <f t="shared" si="97"/>
        <v>-15.664999999999992</v>
      </c>
      <c r="N405" s="39">
        <f t="shared" si="98"/>
        <v>939.8999999999996</v>
      </c>
      <c r="O405" s="130">
        <f t="shared" si="93"/>
        <v>0</v>
      </c>
    </row>
    <row r="406" spans="1:15" ht="15.75">
      <c r="A406" s="125"/>
      <c r="B406" s="37" t="s">
        <v>268</v>
      </c>
      <c r="C406" s="20"/>
      <c r="D406" s="21" t="s">
        <v>258</v>
      </c>
      <c r="E406" s="38">
        <v>11300</v>
      </c>
      <c r="F406" s="38">
        <v>0</v>
      </c>
      <c r="G406" s="22">
        <f t="shared" si="92"/>
        <v>11300</v>
      </c>
      <c r="H406" s="39">
        <f t="shared" si="94"/>
        <v>11300</v>
      </c>
      <c r="I406" s="39">
        <v>10659.06</v>
      </c>
      <c r="J406" s="23">
        <f t="shared" si="95"/>
        <v>94.3279646017699</v>
      </c>
      <c r="K406" s="39">
        <v>6685.04</v>
      </c>
      <c r="L406" s="23">
        <f t="shared" si="96"/>
        <v>3974.0199999999995</v>
      </c>
      <c r="M406" s="39">
        <f t="shared" si="97"/>
        <v>-5.6720353982300935</v>
      </c>
      <c r="N406" s="39">
        <f t="shared" si="98"/>
        <v>640.9400000000005</v>
      </c>
      <c r="O406" s="130">
        <f t="shared" si="93"/>
        <v>0</v>
      </c>
    </row>
    <row r="407" spans="1:15" ht="15.75">
      <c r="A407" s="125"/>
      <c r="B407" s="37" t="s">
        <v>210</v>
      </c>
      <c r="C407" s="20"/>
      <c r="D407" s="21" t="s">
        <v>211</v>
      </c>
      <c r="E407" s="38">
        <v>600</v>
      </c>
      <c r="F407" s="38"/>
      <c r="G407" s="22">
        <f t="shared" si="92"/>
        <v>600</v>
      </c>
      <c r="H407" s="39">
        <f t="shared" si="94"/>
        <v>600</v>
      </c>
      <c r="I407" s="39">
        <v>530</v>
      </c>
      <c r="J407" s="23">
        <f t="shared" si="95"/>
        <v>88.33333333333333</v>
      </c>
      <c r="K407" s="39">
        <v>530</v>
      </c>
      <c r="L407" s="23">
        <f t="shared" si="96"/>
        <v>0</v>
      </c>
      <c r="M407" s="39">
        <f t="shared" si="97"/>
        <v>-11.666666666666671</v>
      </c>
      <c r="N407" s="39">
        <f t="shared" si="98"/>
        <v>70</v>
      </c>
      <c r="O407" s="130">
        <f t="shared" si="93"/>
        <v>0</v>
      </c>
    </row>
    <row r="408" spans="1:15" ht="31.5">
      <c r="A408" s="125"/>
      <c r="B408" s="37" t="s">
        <v>259</v>
      </c>
      <c r="C408" s="20"/>
      <c r="D408" s="21" t="s">
        <v>260</v>
      </c>
      <c r="E408" s="38">
        <v>5818</v>
      </c>
      <c r="F408" s="38"/>
      <c r="G408" s="22">
        <f t="shared" si="92"/>
        <v>5818</v>
      </c>
      <c r="H408" s="39">
        <f t="shared" si="94"/>
        <v>5818</v>
      </c>
      <c r="I408" s="39">
        <v>5818</v>
      </c>
      <c r="J408" s="23">
        <f t="shared" si="95"/>
        <v>100</v>
      </c>
      <c r="K408" s="39">
        <v>5492</v>
      </c>
      <c r="L408" s="23">
        <f t="shared" si="96"/>
        <v>326</v>
      </c>
      <c r="M408" s="39">
        <f t="shared" si="97"/>
        <v>0</v>
      </c>
      <c r="N408" s="39">
        <f t="shared" si="98"/>
        <v>0</v>
      </c>
      <c r="O408" s="130">
        <f t="shared" si="93"/>
        <v>0</v>
      </c>
    </row>
    <row r="409" spans="1:15" ht="31.5">
      <c r="A409" s="125"/>
      <c r="B409" s="37" t="s">
        <v>261</v>
      </c>
      <c r="C409" s="20"/>
      <c r="D409" s="21" t="s">
        <v>262</v>
      </c>
      <c r="E409" s="38">
        <v>1300</v>
      </c>
      <c r="F409" s="38"/>
      <c r="G409" s="22">
        <f t="shared" si="92"/>
        <v>1300</v>
      </c>
      <c r="H409" s="39">
        <f t="shared" si="94"/>
        <v>1300</v>
      </c>
      <c r="I409" s="39">
        <v>1300</v>
      </c>
      <c r="J409" s="23">
        <f t="shared" si="95"/>
        <v>100</v>
      </c>
      <c r="K409" s="39">
        <v>1315</v>
      </c>
      <c r="L409" s="23">
        <f t="shared" si="96"/>
        <v>-15</v>
      </c>
      <c r="M409" s="39">
        <f t="shared" si="97"/>
        <v>0</v>
      </c>
      <c r="N409" s="39">
        <f t="shared" si="98"/>
        <v>0</v>
      </c>
      <c r="O409" s="130">
        <f t="shared" si="93"/>
        <v>0</v>
      </c>
    </row>
    <row r="410" spans="1:15" ht="47.25">
      <c r="A410" s="125"/>
      <c r="B410" s="37" t="s">
        <v>212</v>
      </c>
      <c r="C410" s="20"/>
      <c r="D410" s="21" t="s">
        <v>213</v>
      </c>
      <c r="E410" s="38">
        <v>42</v>
      </c>
      <c r="F410" s="38"/>
      <c r="G410" s="22">
        <f t="shared" si="92"/>
        <v>42</v>
      </c>
      <c r="H410" s="39">
        <f t="shared" si="94"/>
        <v>42</v>
      </c>
      <c r="I410" s="39">
        <v>0</v>
      </c>
      <c r="J410" s="23">
        <f t="shared" si="95"/>
        <v>0</v>
      </c>
      <c r="K410" s="39">
        <v>3447.39</v>
      </c>
      <c r="L410" s="23">
        <f t="shared" si="96"/>
        <v>-3447.39</v>
      </c>
      <c r="M410" s="39">
        <f t="shared" si="97"/>
        <v>-100</v>
      </c>
      <c r="N410" s="39">
        <f t="shared" si="98"/>
        <v>42</v>
      </c>
      <c r="O410" s="130">
        <f t="shared" si="93"/>
        <v>0</v>
      </c>
    </row>
    <row r="411" spans="1:15" ht="31.5">
      <c r="A411" s="125"/>
      <c r="B411" s="37" t="s">
        <v>214</v>
      </c>
      <c r="C411" s="20"/>
      <c r="D411" s="21" t="s">
        <v>215</v>
      </c>
      <c r="E411" s="38">
        <v>11797</v>
      </c>
      <c r="F411" s="38"/>
      <c r="G411" s="22">
        <f t="shared" si="92"/>
        <v>11797</v>
      </c>
      <c r="H411" s="39">
        <f t="shared" si="94"/>
        <v>11797</v>
      </c>
      <c r="I411" s="39">
        <v>11590.37</v>
      </c>
      <c r="J411" s="23">
        <f t="shared" si="95"/>
        <v>98.24845299652455</v>
      </c>
      <c r="K411" s="39">
        <v>4999.62</v>
      </c>
      <c r="L411" s="23">
        <f t="shared" si="96"/>
        <v>6590.750000000001</v>
      </c>
      <c r="M411" s="39">
        <f t="shared" si="97"/>
        <v>-1.7515470034754514</v>
      </c>
      <c r="N411" s="39">
        <f t="shared" si="98"/>
        <v>206.6299999999992</v>
      </c>
      <c r="O411" s="130">
        <f t="shared" si="93"/>
        <v>0</v>
      </c>
    </row>
    <row r="412" spans="1:15" ht="31.5">
      <c r="A412" s="125"/>
      <c r="B412" s="44" t="s">
        <v>165</v>
      </c>
      <c r="C412" s="20" t="s">
        <v>166</v>
      </c>
      <c r="D412" s="21"/>
      <c r="E412" s="32">
        <f>SUM(E414)</f>
        <v>136000</v>
      </c>
      <c r="F412" s="32">
        <f>SUM(F414)</f>
        <v>0</v>
      </c>
      <c r="G412" s="22">
        <f t="shared" si="92"/>
        <v>136000</v>
      </c>
      <c r="H412" s="39">
        <f t="shared" si="94"/>
        <v>136000</v>
      </c>
      <c r="I412" s="33">
        <f>SUM(I414)</f>
        <v>128839</v>
      </c>
      <c r="J412" s="23">
        <f t="shared" si="95"/>
        <v>94.73455882352941</v>
      </c>
      <c r="K412" s="33">
        <f>SUM(K414)</f>
        <v>127035.11</v>
      </c>
      <c r="L412" s="23">
        <f t="shared" si="96"/>
        <v>1803.8899999999994</v>
      </c>
      <c r="M412" s="39">
        <f t="shared" si="97"/>
        <v>-5.265441176470588</v>
      </c>
      <c r="N412" s="39">
        <f t="shared" si="98"/>
        <v>7161</v>
      </c>
      <c r="O412" s="130">
        <f t="shared" si="93"/>
        <v>0</v>
      </c>
    </row>
    <row r="413" spans="1:15" ht="15.75" hidden="1">
      <c r="A413" s="125"/>
      <c r="B413" s="44"/>
      <c r="C413" s="20"/>
      <c r="D413" s="21"/>
      <c r="E413" s="32">
        <f>-E412</f>
        <v>-136000</v>
      </c>
      <c r="F413" s="32">
        <f>-F412</f>
        <v>0</v>
      </c>
      <c r="G413" s="22">
        <f t="shared" si="92"/>
        <v>-136000</v>
      </c>
      <c r="H413" s="39">
        <f t="shared" si="94"/>
        <v>-136000</v>
      </c>
      <c r="I413" s="33">
        <f>-I412</f>
        <v>-128839</v>
      </c>
      <c r="J413" s="23">
        <f t="shared" si="95"/>
        <v>94.73455882352941</v>
      </c>
      <c r="K413" s="33">
        <f>-K412</f>
        <v>-127035.11</v>
      </c>
      <c r="L413" s="23">
        <f t="shared" si="96"/>
        <v>-1803.8899999999994</v>
      </c>
      <c r="M413" s="39">
        <f t="shared" si="97"/>
        <v>-5.265441176470588</v>
      </c>
      <c r="N413" s="39"/>
      <c r="O413" s="130">
        <f t="shared" si="93"/>
        <v>0</v>
      </c>
    </row>
    <row r="414" spans="1:15" ht="15.75">
      <c r="A414" s="125"/>
      <c r="B414" s="37" t="s">
        <v>224</v>
      </c>
      <c r="C414" s="20"/>
      <c r="D414" s="21" t="s">
        <v>225</v>
      </c>
      <c r="E414" s="38">
        <v>136000</v>
      </c>
      <c r="F414" s="38"/>
      <c r="G414" s="22">
        <f t="shared" si="92"/>
        <v>136000</v>
      </c>
      <c r="H414" s="39">
        <f t="shared" si="94"/>
        <v>136000</v>
      </c>
      <c r="I414" s="39">
        <v>128839</v>
      </c>
      <c r="J414" s="23">
        <f t="shared" si="95"/>
        <v>94.73455882352941</v>
      </c>
      <c r="K414" s="39">
        <v>127035.11</v>
      </c>
      <c r="L414" s="23">
        <f t="shared" si="96"/>
        <v>1803.8899999999994</v>
      </c>
      <c r="M414" s="39">
        <f t="shared" si="97"/>
        <v>-5.265441176470588</v>
      </c>
      <c r="N414" s="39">
        <f>H414-I414</f>
        <v>7161</v>
      </c>
      <c r="O414" s="130">
        <f t="shared" si="93"/>
        <v>0</v>
      </c>
    </row>
    <row r="415" spans="1:15" ht="15.75">
      <c r="A415" s="125"/>
      <c r="B415" s="44" t="s">
        <v>19</v>
      </c>
      <c r="C415" s="20" t="s">
        <v>167</v>
      </c>
      <c r="D415" s="21"/>
      <c r="E415" s="32">
        <f>SUM(E417)</f>
        <v>185400</v>
      </c>
      <c r="F415" s="32">
        <f>SUM(F417)</f>
        <v>0</v>
      </c>
      <c r="G415" s="22">
        <f t="shared" si="92"/>
        <v>185400</v>
      </c>
      <c r="H415" s="39">
        <f t="shared" si="94"/>
        <v>185400</v>
      </c>
      <c r="I415" s="33">
        <f>SUM(I417)</f>
        <v>185400</v>
      </c>
      <c r="J415" s="23">
        <f t="shared" si="95"/>
        <v>100</v>
      </c>
      <c r="K415" s="33">
        <f>SUM(K417)</f>
        <v>211508.97</v>
      </c>
      <c r="L415" s="23">
        <f t="shared" si="96"/>
        <v>-26108.97</v>
      </c>
      <c r="M415" s="39">
        <f t="shared" si="97"/>
        <v>0</v>
      </c>
      <c r="N415" s="39">
        <f>H415-I415</f>
        <v>0</v>
      </c>
      <c r="O415" s="130">
        <f t="shared" si="93"/>
        <v>0</v>
      </c>
    </row>
    <row r="416" spans="1:15" ht="15.75" hidden="1">
      <c r="A416" s="125"/>
      <c r="B416" s="44"/>
      <c r="C416" s="20"/>
      <c r="D416" s="21"/>
      <c r="E416" s="32">
        <f>-E415</f>
        <v>-185400</v>
      </c>
      <c r="F416" s="32">
        <f>-F415</f>
        <v>0</v>
      </c>
      <c r="G416" s="22">
        <f t="shared" si="92"/>
        <v>-185400</v>
      </c>
      <c r="H416" s="39">
        <f t="shared" si="94"/>
        <v>-185400</v>
      </c>
      <c r="I416" s="33">
        <f>-I415</f>
        <v>-185400</v>
      </c>
      <c r="J416" s="23">
        <f t="shared" si="95"/>
        <v>100</v>
      </c>
      <c r="K416" s="33">
        <f>-K415</f>
        <v>-211508.97</v>
      </c>
      <c r="L416" s="23">
        <f t="shared" si="96"/>
        <v>26108.97</v>
      </c>
      <c r="M416" s="39">
        <f t="shared" si="97"/>
        <v>0</v>
      </c>
      <c r="N416" s="39"/>
      <c r="O416" s="130">
        <f t="shared" si="93"/>
        <v>0</v>
      </c>
    </row>
    <row r="417" spans="1:15" ht="15.75">
      <c r="A417" s="125"/>
      <c r="B417" s="37" t="s">
        <v>345</v>
      </c>
      <c r="C417" s="20"/>
      <c r="D417" s="21" t="s">
        <v>346</v>
      </c>
      <c r="E417" s="38">
        <v>185400</v>
      </c>
      <c r="F417" s="38"/>
      <c r="G417" s="22">
        <f t="shared" si="92"/>
        <v>185400</v>
      </c>
      <c r="H417" s="39">
        <f t="shared" si="94"/>
        <v>185400</v>
      </c>
      <c r="I417" s="39">
        <v>185400</v>
      </c>
      <c r="J417" s="23">
        <f t="shared" si="95"/>
        <v>100</v>
      </c>
      <c r="K417" s="39">
        <v>211508.97</v>
      </c>
      <c r="L417" s="23">
        <f t="shared" si="96"/>
        <v>-26108.97</v>
      </c>
      <c r="M417" s="39">
        <f t="shared" si="97"/>
        <v>0</v>
      </c>
      <c r="N417" s="39">
        <f>H417-I417</f>
        <v>0</v>
      </c>
      <c r="O417" s="130">
        <f t="shared" si="93"/>
        <v>0</v>
      </c>
    </row>
    <row r="418" spans="1:15" ht="47.25">
      <c r="A418" s="103" t="s">
        <v>355</v>
      </c>
      <c r="B418" s="137" t="s">
        <v>356</v>
      </c>
      <c r="C418" s="20"/>
      <c r="D418" s="21"/>
      <c r="E418" s="23">
        <f>E420</f>
        <v>61984.12</v>
      </c>
      <c r="F418" s="23">
        <f>F420</f>
        <v>0</v>
      </c>
      <c r="G418" s="23">
        <f>G420</f>
        <v>0</v>
      </c>
      <c r="H418" s="23">
        <f>H420</f>
        <v>61984.12</v>
      </c>
      <c r="I418" s="23">
        <f>I420</f>
        <v>54536.520000000004</v>
      </c>
      <c r="J418" s="23">
        <f t="shared" si="95"/>
        <v>87.98466445921956</v>
      </c>
      <c r="K418" s="23">
        <f>K420</f>
        <v>0</v>
      </c>
      <c r="L418" s="23">
        <f t="shared" si="96"/>
        <v>54536.520000000004</v>
      </c>
      <c r="M418" s="39">
        <f t="shared" si="97"/>
        <v>-12.015335540780441</v>
      </c>
      <c r="N418" s="39"/>
      <c r="O418" s="130"/>
    </row>
    <row r="419" spans="1:15" ht="15.75" hidden="1">
      <c r="A419" s="103"/>
      <c r="B419" s="137"/>
      <c r="C419" s="20"/>
      <c r="D419" s="21"/>
      <c r="E419" s="23">
        <f>-E418</f>
        <v>-61984.12</v>
      </c>
      <c r="F419" s="23">
        <f>-F418</f>
        <v>0</v>
      </c>
      <c r="G419" s="23">
        <f>-G418</f>
        <v>0</v>
      </c>
      <c r="H419" s="23">
        <f>-H418</f>
        <v>-61984.12</v>
      </c>
      <c r="I419" s="23">
        <f>-I418</f>
        <v>-54536.520000000004</v>
      </c>
      <c r="J419" s="23">
        <f t="shared" si="95"/>
        <v>87.98466445921956</v>
      </c>
      <c r="K419" s="23">
        <f>-K418</f>
        <v>0</v>
      </c>
      <c r="L419" s="23">
        <f t="shared" si="96"/>
        <v>-54536.520000000004</v>
      </c>
      <c r="M419" s="39">
        <f t="shared" si="97"/>
        <v>-12.015335540780441</v>
      </c>
      <c r="N419" s="39"/>
      <c r="O419" s="130"/>
    </row>
    <row r="420" spans="1:15" ht="15.75">
      <c r="A420" s="125"/>
      <c r="B420" s="44" t="s">
        <v>19</v>
      </c>
      <c r="C420" s="20" t="s">
        <v>169</v>
      </c>
      <c r="D420" s="21"/>
      <c r="E420" s="33">
        <f>SUM(E422:E438)</f>
        <v>61984.12</v>
      </c>
      <c r="F420" s="33">
        <f>SUM(F422:F438)</f>
        <v>0</v>
      </c>
      <c r="G420" s="33">
        <f>SUM(G422:G438)</f>
        <v>0</v>
      </c>
      <c r="H420" s="33">
        <f>SUM(H422:H438)</f>
        <v>61984.12</v>
      </c>
      <c r="I420" s="33">
        <f>SUM(I422:I438)</f>
        <v>54536.520000000004</v>
      </c>
      <c r="J420" s="23">
        <f t="shared" si="95"/>
        <v>87.98466445921956</v>
      </c>
      <c r="K420" s="33">
        <f>SUM(K422:K438)</f>
        <v>0</v>
      </c>
      <c r="L420" s="23">
        <f t="shared" si="96"/>
        <v>54536.520000000004</v>
      </c>
      <c r="M420" s="39">
        <f t="shared" si="97"/>
        <v>-12.015335540780441</v>
      </c>
      <c r="N420" s="39"/>
      <c r="O420" s="130"/>
    </row>
    <row r="421" spans="1:15" ht="15.75" hidden="1">
      <c r="A421" s="125"/>
      <c r="B421" s="44"/>
      <c r="C421" s="20"/>
      <c r="D421" s="21"/>
      <c r="E421" s="33">
        <f>-E420</f>
        <v>-61984.12</v>
      </c>
      <c r="F421" s="33">
        <f>-F420</f>
        <v>0</v>
      </c>
      <c r="G421" s="33">
        <f>-G420</f>
        <v>0</v>
      </c>
      <c r="H421" s="33">
        <f>-H420</f>
        <v>-61984.12</v>
      </c>
      <c r="I421" s="33">
        <f>-I420</f>
        <v>-54536.520000000004</v>
      </c>
      <c r="J421" s="23">
        <f t="shared" si="95"/>
        <v>87.98466445921956</v>
      </c>
      <c r="K421" s="33">
        <f>-K420</f>
        <v>0</v>
      </c>
      <c r="L421" s="23">
        <f t="shared" si="96"/>
        <v>-54536.520000000004</v>
      </c>
      <c r="M421" s="39">
        <f t="shared" si="97"/>
        <v>-12.015335540780441</v>
      </c>
      <c r="N421" s="39"/>
      <c r="O421" s="130"/>
    </row>
    <row r="422" spans="1:15" ht="15.75">
      <c r="A422" s="125"/>
      <c r="B422" s="37" t="s">
        <v>345</v>
      </c>
      <c r="C422" s="20"/>
      <c r="D422" s="21" t="s">
        <v>357</v>
      </c>
      <c r="E422" s="39">
        <v>6508.34</v>
      </c>
      <c r="F422" s="39"/>
      <c r="G422" s="23"/>
      <c r="H422" s="39">
        <f aca="true" t="shared" si="99" ref="H422:H453">E422+F422</f>
        <v>6508.34</v>
      </c>
      <c r="I422" s="39">
        <v>6508.34</v>
      </c>
      <c r="J422" s="23">
        <f t="shared" si="95"/>
        <v>100</v>
      </c>
      <c r="K422" s="39">
        <v>0</v>
      </c>
      <c r="L422" s="23">
        <f t="shared" si="96"/>
        <v>6508.34</v>
      </c>
      <c r="M422" s="39">
        <f t="shared" si="97"/>
        <v>0</v>
      </c>
      <c r="N422" s="39"/>
      <c r="O422" s="130"/>
    </row>
    <row r="423" spans="1:15" ht="31.5">
      <c r="A423" s="125"/>
      <c r="B423" s="37" t="s">
        <v>241</v>
      </c>
      <c r="C423" s="20"/>
      <c r="D423" s="21" t="s">
        <v>358</v>
      </c>
      <c r="E423" s="39">
        <v>5895.93</v>
      </c>
      <c r="F423" s="39"/>
      <c r="G423" s="23"/>
      <c r="H423" s="39">
        <f t="shared" si="99"/>
        <v>5895.93</v>
      </c>
      <c r="I423" s="39">
        <v>3348.16</v>
      </c>
      <c r="J423" s="23">
        <f t="shared" si="95"/>
        <v>56.7876484286618</v>
      </c>
      <c r="K423" s="39">
        <v>0</v>
      </c>
      <c r="L423" s="23">
        <f t="shared" si="96"/>
        <v>3348.16</v>
      </c>
      <c r="M423" s="39">
        <f t="shared" si="97"/>
        <v>-43.2123515713382</v>
      </c>
      <c r="N423" s="39"/>
      <c r="O423" s="130"/>
    </row>
    <row r="424" spans="1:15" ht="31.5">
      <c r="A424" s="125"/>
      <c r="B424" s="37" t="s">
        <v>241</v>
      </c>
      <c r="C424" s="20"/>
      <c r="D424" s="21" t="s">
        <v>359</v>
      </c>
      <c r="E424" s="39">
        <v>312.14</v>
      </c>
      <c r="F424" s="39"/>
      <c r="G424" s="23"/>
      <c r="H424" s="39">
        <f t="shared" si="99"/>
        <v>312.14</v>
      </c>
      <c r="I424" s="39">
        <v>177.26</v>
      </c>
      <c r="J424" s="23">
        <f t="shared" si="95"/>
        <v>56.78862049080541</v>
      </c>
      <c r="K424" s="39">
        <v>0</v>
      </c>
      <c r="L424" s="23">
        <f t="shared" si="96"/>
        <v>177.26</v>
      </c>
      <c r="M424" s="39">
        <f t="shared" si="97"/>
        <v>-43.21137950919459</v>
      </c>
      <c r="N424" s="39"/>
      <c r="O424" s="130"/>
    </row>
    <row r="425" spans="1:15" ht="15.75">
      <c r="A425" s="125"/>
      <c r="B425" s="37" t="s">
        <v>245</v>
      </c>
      <c r="C425" s="20"/>
      <c r="D425" s="21" t="s">
        <v>360</v>
      </c>
      <c r="E425" s="39">
        <v>1460.69</v>
      </c>
      <c r="F425" s="39"/>
      <c r="G425" s="23"/>
      <c r="H425" s="39">
        <f t="shared" si="99"/>
        <v>1460.69</v>
      </c>
      <c r="I425" s="39">
        <v>859.49</v>
      </c>
      <c r="J425" s="23">
        <f aca="true" t="shared" si="100" ref="J425:J456">I425/H425*100</f>
        <v>58.84136948976169</v>
      </c>
      <c r="K425" s="39">
        <v>0</v>
      </c>
      <c r="L425" s="23">
        <f aca="true" t="shared" si="101" ref="L425:L456">I425-K425</f>
        <v>859.49</v>
      </c>
      <c r="M425" s="39">
        <f aca="true" t="shared" si="102" ref="M425:M456">J425-100</f>
        <v>-41.15863051023831</v>
      </c>
      <c r="N425" s="39"/>
      <c r="O425" s="130"/>
    </row>
    <row r="426" spans="1:15" ht="15.75">
      <c r="A426" s="125"/>
      <c r="B426" s="37" t="s">
        <v>245</v>
      </c>
      <c r="C426" s="20"/>
      <c r="D426" s="21" t="s">
        <v>361</v>
      </c>
      <c r="E426" s="39">
        <v>77.33</v>
      </c>
      <c r="F426" s="39"/>
      <c r="G426" s="23"/>
      <c r="H426" s="39">
        <f t="shared" si="99"/>
        <v>77.33</v>
      </c>
      <c r="I426" s="39">
        <v>45.5</v>
      </c>
      <c r="J426" s="23">
        <f t="shared" si="100"/>
        <v>58.83874304926937</v>
      </c>
      <c r="K426" s="39">
        <v>0</v>
      </c>
      <c r="L426" s="23">
        <f t="shared" si="101"/>
        <v>45.5</v>
      </c>
      <c r="M426" s="39">
        <f t="shared" si="102"/>
        <v>-41.16125695073063</v>
      </c>
      <c r="N426" s="39"/>
      <c r="O426" s="130"/>
    </row>
    <row r="427" spans="1:15" ht="15.75">
      <c r="A427" s="125"/>
      <c r="B427" s="37" t="s">
        <v>247</v>
      </c>
      <c r="C427" s="20"/>
      <c r="D427" s="21" t="s">
        <v>362</v>
      </c>
      <c r="E427" s="39">
        <v>222.77</v>
      </c>
      <c r="F427" s="39"/>
      <c r="G427" s="23"/>
      <c r="H427" s="39">
        <f t="shared" si="99"/>
        <v>222.77</v>
      </c>
      <c r="I427" s="39">
        <v>131.13</v>
      </c>
      <c r="J427" s="23">
        <f t="shared" si="100"/>
        <v>58.863401714773076</v>
      </c>
      <c r="K427" s="39">
        <v>0</v>
      </c>
      <c r="L427" s="23">
        <f t="shared" si="101"/>
        <v>131.13</v>
      </c>
      <c r="M427" s="39">
        <f t="shared" si="102"/>
        <v>-41.136598285226924</v>
      </c>
      <c r="N427" s="39"/>
      <c r="O427" s="130"/>
    </row>
    <row r="428" spans="1:15" ht="15.75">
      <c r="A428" s="125"/>
      <c r="B428" s="37" t="s">
        <v>247</v>
      </c>
      <c r="C428" s="20"/>
      <c r="D428" s="21" t="s">
        <v>363</v>
      </c>
      <c r="E428" s="39">
        <v>11.79</v>
      </c>
      <c r="F428" s="39"/>
      <c r="G428" s="23"/>
      <c r="H428" s="39">
        <f t="shared" si="99"/>
        <v>11.79</v>
      </c>
      <c r="I428" s="39">
        <v>6.94</v>
      </c>
      <c r="J428" s="23">
        <f t="shared" si="100"/>
        <v>58.86344359626803</v>
      </c>
      <c r="K428" s="39">
        <v>0</v>
      </c>
      <c r="L428" s="23">
        <f t="shared" si="101"/>
        <v>6.94</v>
      </c>
      <c r="M428" s="39">
        <f t="shared" si="102"/>
        <v>-41.13655640373197</v>
      </c>
      <c r="N428" s="39"/>
      <c r="O428" s="130"/>
    </row>
    <row r="429" spans="1:15" ht="15.75">
      <c r="A429" s="125"/>
      <c r="B429" s="37" t="s">
        <v>249</v>
      </c>
      <c r="C429" s="20"/>
      <c r="D429" s="21" t="s">
        <v>364</v>
      </c>
      <c r="E429" s="39">
        <v>3205.64</v>
      </c>
      <c r="F429" s="39"/>
      <c r="G429" s="23"/>
      <c r="H429" s="39">
        <f t="shared" si="99"/>
        <v>3205.64</v>
      </c>
      <c r="I429" s="39">
        <v>2003.45</v>
      </c>
      <c r="J429" s="23">
        <f t="shared" si="100"/>
        <v>62.49766037359154</v>
      </c>
      <c r="K429" s="39">
        <v>0</v>
      </c>
      <c r="L429" s="23">
        <f t="shared" si="101"/>
        <v>2003.45</v>
      </c>
      <c r="M429" s="39">
        <f t="shared" si="102"/>
        <v>-37.50233962640846</v>
      </c>
      <c r="N429" s="39"/>
      <c r="O429" s="130"/>
    </row>
    <row r="430" spans="1:15" ht="15.75">
      <c r="A430" s="125"/>
      <c r="B430" s="37" t="s">
        <v>249</v>
      </c>
      <c r="C430" s="20"/>
      <c r="D430" s="21" t="s">
        <v>365</v>
      </c>
      <c r="E430" s="39">
        <v>169.71</v>
      </c>
      <c r="F430" s="39"/>
      <c r="G430" s="23"/>
      <c r="H430" s="39">
        <f t="shared" si="99"/>
        <v>169.71</v>
      </c>
      <c r="I430" s="39">
        <v>106.07</v>
      </c>
      <c r="J430" s="23">
        <f t="shared" si="100"/>
        <v>62.50073655058629</v>
      </c>
      <c r="K430" s="39">
        <v>0</v>
      </c>
      <c r="L430" s="23">
        <f t="shared" si="101"/>
        <v>106.07</v>
      </c>
      <c r="M430" s="39">
        <f t="shared" si="102"/>
        <v>-37.49926344941371</v>
      </c>
      <c r="N430" s="39"/>
      <c r="O430" s="130"/>
    </row>
    <row r="431" spans="1:15" ht="15.75">
      <c r="A431" s="125"/>
      <c r="B431" s="37" t="s">
        <v>209</v>
      </c>
      <c r="C431" s="20"/>
      <c r="D431" s="21" t="s">
        <v>366</v>
      </c>
      <c r="E431" s="39">
        <v>6133.38</v>
      </c>
      <c r="F431" s="39"/>
      <c r="G431" s="23"/>
      <c r="H431" s="39">
        <f t="shared" si="99"/>
        <v>6133.38</v>
      </c>
      <c r="I431" s="39">
        <v>5678.96</v>
      </c>
      <c r="J431" s="23">
        <f t="shared" si="100"/>
        <v>92.59103463343213</v>
      </c>
      <c r="K431" s="39">
        <v>0</v>
      </c>
      <c r="L431" s="23">
        <f t="shared" si="101"/>
        <v>5678.96</v>
      </c>
      <c r="M431" s="39">
        <f t="shared" si="102"/>
        <v>-7.40896536656787</v>
      </c>
      <c r="N431" s="39"/>
      <c r="O431" s="130"/>
    </row>
    <row r="432" spans="1:15" ht="15.75">
      <c r="A432" s="125"/>
      <c r="B432" s="37" t="s">
        <v>209</v>
      </c>
      <c r="C432" s="20"/>
      <c r="D432" s="21" t="s">
        <v>367</v>
      </c>
      <c r="E432" s="39">
        <v>324.62</v>
      </c>
      <c r="F432" s="39"/>
      <c r="G432" s="23"/>
      <c r="H432" s="39">
        <f t="shared" si="99"/>
        <v>324.62</v>
      </c>
      <c r="I432" s="39">
        <v>300.66</v>
      </c>
      <c r="J432" s="23">
        <f t="shared" si="100"/>
        <v>92.61906228821391</v>
      </c>
      <c r="K432" s="39">
        <v>0</v>
      </c>
      <c r="L432" s="23">
        <f t="shared" si="101"/>
        <v>300.66</v>
      </c>
      <c r="M432" s="39">
        <f t="shared" si="102"/>
        <v>-7.380937711786089</v>
      </c>
      <c r="N432" s="39"/>
      <c r="O432" s="130"/>
    </row>
    <row r="433" spans="1:15" ht="15.75">
      <c r="A433" s="125"/>
      <c r="B433" s="37" t="s">
        <v>251</v>
      </c>
      <c r="C433" s="20"/>
      <c r="D433" s="21" t="s">
        <v>368</v>
      </c>
      <c r="E433" s="39">
        <v>3134.08</v>
      </c>
      <c r="F433" s="39"/>
      <c r="G433" s="23"/>
      <c r="H433" s="39">
        <f t="shared" si="99"/>
        <v>3134.08</v>
      </c>
      <c r="I433" s="39">
        <v>3134.08</v>
      </c>
      <c r="J433" s="23">
        <f t="shared" si="100"/>
        <v>100</v>
      </c>
      <c r="K433" s="39">
        <v>0</v>
      </c>
      <c r="L433" s="23">
        <f t="shared" si="101"/>
        <v>3134.08</v>
      </c>
      <c r="M433" s="39">
        <f t="shared" si="102"/>
        <v>0</v>
      </c>
      <c r="N433" s="39"/>
      <c r="O433" s="130"/>
    </row>
    <row r="434" spans="1:15" ht="15.75">
      <c r="A434" s="125"/>
      <c r="B434" s="37" t="s">
        <v>251</v>
      </c>
      <c r="C434" s="20"/>
      <c r="D434" s="21" t="s">
        <v>369</v>
      </c>
      <c r="E434" s="39">
        <v>165.92</v>
      </c>
      <c r="F434" s="39"/>
      <c r="G434" s="23"/>
      <c r="H434" s="39">
        <f t="shared" si="99"/>
        <v>165.92</v>
      </c>
      <c r="I434" s="39">
        <v>165.92</v>
      </c>
      <c r="J434" s="23">
        <f t="shared" si="100"/>
        <v>100</v>
      </c>
      <c r="K434" s="39">
        <v>0</v>
      </c>
      <c r="L434" s="23">
        <f t="shared" si="101"/>
        <v>165.92</v>
      </c>
      <c r="M434" s="39">
        <f t="shared" si="102"/>
        <v>0</v>
      </c>
      <c r="N434" s="39"/>
      <c r="O434" s="130"/>
    </row>
    <row r="435" spans="1:15" ht="15.75">
      <c r="A435" s="125"/>
      <c r="B435" s="37" t="s">
        <v>224</v>
      </c>
      <c r="C435" s="20"/>
      <c r="D435" s="21" t="s">
        <v>370</v>
      </c>
      <c r="E435" s="39">
        <v>31682.68</v>
      </c>
      <c r="F435" s="39"/>
      <c r="G435" s="23"/>
      <c r="H435" s="39">
        <f t="shared" si="99"/>
        <v>31682.68</v>
      </c>
      <c r="I435" s="39">
        <v>29506.67</v>
      </c>
      <c r="J435" s="23">
        <f t="shared" si="100"/>
        <v>93.13186258233205</v>
      </c>
      <c r="K435" s="39">
        <v>0</v>
      </c>
      <c r="L435" s="23">
        <f t="shared" si="101"/>
        <v>29506.67</v>
      </c>
      <c r="M435" s="39">
        <f t="shared" si="102"/>
        <v>-6.868137417667953</v>
      </c>
      <c r="N435" s="39"/>
      <c r="O435" s="130"/>
    </row>
    <row r="436" spans="1:15" ht="15.75">
      <c r="A436" s="125"/>
      <c r="B436" s="37" t="s">
        <v>224</v>
      </c>
      <c r="C436" s="20"/>
      <c r="D436" s="21" t="s">
        <v>371</v>
      </c>
      <c r="E436" s="39">
        <v>1677.32</v>
      </c>
      <c r="F436" s="39"/>
      <c r="G436" s="23"/>
      <c r="H436" s="39">
        <f t="shared" si="99"/>
        <v>1677.32</v>
      </c>
      <c r="I436" s="39">
        <v>1562.11</v>
      </c>
      <c r="J436" s="23">
        <f t="shared" si="100"/>
        <v>93.13130470035532</v>
      </c>
      <c r="K436" s="39">
        <v>0</v>
      </c>
      <c r="L436" s="23">
        <f t="shared" si="101"/>
        <v>1562.11</v>
      </c>
      <c r="M436" s="39">
        <f t="shared" si="102"/>
        <v>-6.868695299644685</v>
      </c>
      <c r="N436" s="39"/>
      <c r="O436" s="130"/>
    </row>
    <row r="437" spans="1:15" ht="31.5">
      <c r="A437" s="125"/>
      <c r="B437" s="37" t="s">
        <v>214</v>
      </c>
      <c r="C437" s="20"/>
      <c r="D437" s="21" t="s">
        <v>372</v>
      </c>
      <c r="E437" s="39">
        <v>951.41</v>
      </c>
      <c r="F437" s="39"/>
      <c r="G437" s="23"/>
      <c r="H437" s="39">
        <f t="shared" si="99"/>
        <v>951.41</v>
      </c>
      <c r="I437" s="39">
        <v>951.41</v>
      </c>
      <c r="J437" s="23">
        <f t="shared" si="100"/>
        <v>100</v>
      </c>
      <c r="K437" s="39">
        <v>0</v>
      </c>
      <c r="L437" s="23">
        <f t="shared" si="101"/>
        <v>951.41</v>
      </c>
      <c r="M437" s="39">
        <f t="shared" si="102"/>
        <v>0</v>
      </c>
      <c r="N437" s="39"/>
      <c r="O437" s="130"/>
    </row>
    <row r="438" spans="1:15" ht="31.5">
      <c r="A438" s="125"/>
      <c r="B438" s="37" t="s">
        <v>214</v>
      </c>
      <c r="C438" s="20"/>
      <c r="D438" s="21" t="s">
        <v>373</v>
      </c>
      <c r="E438" s="39">
        <v>50.37</v>
      </c>
      <c r="F438" s="39"/>
      <c r="G438" s="23"/>
      <c r="H438" s="39">
        <f t="shared" si="99"/>
        <v>50.37</v>
      </c>
      <c r="I438" s="39">
        <v>50.37</v>
      </c>
      <c r="J438" s="23">
        <f t="shared" si="100"/>
        <v>100</v>
      </c>
      <c r="K438" s="39">
        <v>0</v>
      </c>
      <c r="L438" s="23">
        <f t="shared" si="101"/>
        <v>50.37</v>
      </c>
      <c r="M438" s="39">
        <f t="shared" si="102"/>
        <v>0</v>
      </c>
      <c r="N438" s="39"/>
      <c r="O438" s="130"/>
    </row>
    <row r="439" spans="1:15" ht="31.5">
      <c r="A439" s="103" t="s">
        <v>172</v>
      </c>
      <c r="B439" s="137" t="s">
        <v>173</v>
      </c>
      <c r="C439" s="20"/>
      <c r="D439" s="21"/>
      <c r="E439" s="22">
        <f>E441+E451+E454+E457</f>
        <v>517315</v>
      </c>
      <c r="F439" s="22">
        <f>SUM(F441:F460)/2</f>
        <v>0</v>
      </c>
      <c r="G439" s="22">
        <f aca="true" t="shared" si="103" ref="G439:G480">E439+F439</f>
        <v>517315</v>
      </c>
      <c r="H439" s="39">
        <f t="shared" si="99"/>
        <v>517315</v>
      </c>
      <c r="I439" s="23">
        <f>I441+I451+I454+I457</f>
        <v>496993.19999999995</v>
      </c>
      <c r="J439" s="23">
        <f t="shared" si="100"/>
        <v>96.0716777978601</v>
      </c>
      <c r="K439" s="23">
        <f>K441+K451+K454+K457</f>
        <v>471068.27</v>
      </c>
      <c r="L439" s="23">
        <f t="shared" si="101"/>
        <v>25924.929999999935</v>
      </c>
      <c r="M439" s="39">
        <f t="shared" si="102"/>
        <v>-3.9283222021398956</v>
      </c>
      <c r="N439" s="39">
        <f>H439-I439</f>
        <v>20321.800000000047</v>
      </c>
      <c r="O439" s="130">
        <f aca="true" t="shared" si="104" ref="O439:O480">H439-G439</f>
        <v>0</v>
      </c>
    </row>
    <row r="440" spans="1:15" ht="15.75" hidden="1">
      <c r="A440" s="124"/>
      <c r="B440" s="137"/>
      <c r="C440" s="20"/>
      <c r="D440" s="21"/>
      <c r="E440" s="22">
        <f>-E439</f>
        <v>-517315</v>
      </c>
      <c r="F440" s="22">
        <f>-F439</f>
        <v>0</v>
      </c>
      <c r="G440" s="22">
        <f t="shared" si="103"/>
        <v>-517315</v>
      </c>
      <c r="H440" s="39">
        <f t="shared" si="99"/>
        <v>-517315</v>
      </c>
      <c r="I440" s="23">
        <f>-I439</f>
        <v>-496993.19999999995</v>
      </c>
      <c r="J440" s="23">
        <f t="shared" si="100"/>
        <v>96.0716777978601</v>
      </c>
      <c r="K440" s="23">
        <f>-K439</f>
        <v>-471068.27</v>
      </c>
      <c r="L440" s="23">
        <f t="shared" si="101"/>
        <v>-25924.929999999935</v>
      </c>
      <c r="M440" s="39">
        <f t="shared" si="102"/>
        <v>-3.9283222021398956</v>
      </c>
      <c r="N440" s="39"/>
      <c r="O440" s="130">
        <f t="shared" si="104"/>
        <v>0</v>
      </c>
    </row>
    <row r="441" spans="1:15" ht="15.75">
      <c r="A441" s="125"/>
      <c r="B441" s="44" t="s">
        <v>374</v>
      </c>
      <c r="C441" s="20" t="s">
        <v>375</v>
      </c>
      <c r="D441" s="21"/>
      <c r="E441" s="32">
        <f>SUM(E443:E450)</f>
        <v>352811</v>
      </c>
      <c r="F441" s="32"/>
      <c r="G441" s="22">
        <f t="shared" si="103"/>
        <v>352811</v>
      </c>
      <c r="H441" s="39">
        <f t="shared" si="99"/>
        <v>352811</v>
      </c>
      <c r="I441" s="33">
        <f>SUM(I443:I450)</f>
        <v>338249.45999999996</v>
      </c>
      <c r="J441" s="23">
        <f t="shared" si="100"/>
        <v>95.87270805048594</v>
      </c>
      <c r="K441" s="33">
        <f>SUM(K443:K450)</f>
        <v>329699.79</v>
      </c>
      <c r="L441" s="23">
        <f t="shared" si="101"/>
        <v>8549.669999999984</v>
      </c>
      <c r="M441" s="39">
        <f t="shared" si="102"/>
        <v>-4.12729194951406</v>
      </c>
      <c r="N441" s="39">
        <f>H441-I441</f>
        <v>14561.540000000037</v>
      </c>
      <c r="O441" s="130">
        <f t="shared" si="104"/>
        <v>0</v>
      </c>
    </row>
    <row r="442" spans="1:15" ht="15.75" hidden="1">
      <c r="A442" s="125"/>
      <c r="B442" s="44"/>
      <c r="C442" s="20"/>
      <c r="D442" s="21"/>
      <c r="E442" s="32">
        <f>-E441</f>
        <v>-352811</v>
      </c>
      <c r="F442" s="32">
        <f>-F441</f>
        <v>0</v>
      </c>
      <c r="G442" s="22">
        <f t="shared" si="103"/>
        <v>-352811</v>
      </c>
      <c r="H442" s="39">
        <f t="shared" si="99"/>
        <v>-352811</v>
      </c>
      <c r="I442" s="33">
        <f>-I441</f>
        <v>-338249.45999999996</v>
      </c>
      <c r="J442" s="23">
        <f t="shared" si="100"/>
        <v>95.87270805048594</v>
      </c>
      <c r="K442" s="33">
        <f>-K441</f>
        <v>-329699.79</v>
      </c>
      <c r="L442" s="23">
        <f t="shared" si="101"/>
        <v>-8549.669999999984</v>
      </c>
      <c r="M442" s="39">
        <f t="shared" si="102"/>
        <v>-4.12729194951406</v>
      </c>
      <c r="N442" s="39"/>
      <c r="O442" s="130">
        <f t="shared" si="104"/>
        <v>0</v>
      </c>
    </row>
    <row r="443" spans="1:15" ht="31.5">
      <c r="A443" s="125"/>
      <c r="B443" s="37" t="s">
        <v>297</v>
      </c>
      <c r="C443" s="20"/>
      <c r="D443" s="21" t="s">
        <v>271</v>
      </c>
      <c r="E443" s="38">
        <v>18026</v>
      </c>
      <c r="F443" s="38"/>
      <c r="G443" s="22">
        <f t="shared" si="103"/>
        <v>18026</v>
      </c>
      <c r="H443" s="39">
        <f t="shared" si="99"/>
        <v>18026</v>
      </c>
      <c r="I443" s="39">
        <v>17367.2</v>
      </c>
      <c r="J443" s="23">
        <f t="shared" si="100"/>
        <v>96.34527904138467</v>
      </c>
      <c r="K443" s="39">
        <v>15367.67</v>
      </c>
      <c r="L443" s="23">
        <f t="shared" si="101"/>
        <v>1999.5300000000007</v>
      </c>
      <c r="M443" s="39">
        <f t="shared" si="102"/>
        <v>-3.6547209586153286</v>
      </c>
      <c r="N443" s="39">
        <f aca="true" t="shared" si="105" ref="N443:N451">H443-I443</f>
        <v>658.7999999999993</v>
      </c>
      <c r="O443" s="130">
        <f t="shared" si="104"/>
        <v>0</v>
      </c>
    </row>
    <row r="444" spans="1:15" ht="31.5">
      <c r="A444" s="125"/>
      <c r="B444" s="37" t="s">
        <v>241</v>
      </c>
      <c r="C444" s="20"/>
      <c r="D444" s="21" t="s">
        <v>242</v>
      </c>
      <c r="E444" s="38">
        <v>249008</v>
      </c>
      <c r="F444" s="38"/>
      <c r="G444" s="22">
        <f t="shared" si="103"/>
        <v>249008</v>
      </c>
      <c r="H444" s="39">
        <f t="shared" si="99"/>
        <v>249008</v>
      </c>
      <c r="I444" s="39">
        <v>239287.46</v>
      </c>
      <c r="J444" s="23">
        <f t="shared" si="100"/>
        <v>96.09629409496884</v>
      </c>
      <c r="K444" s="39">
        <v>227663</v>
      </c>
      <c r="L444" s="23">
        <f t="shared" si="101"/>
        <v>11624.459999999992</v>
      </c>
      <c r="M444" s="39">
        <f t="shared" si="102"/>
        <v>-3.9037059050311598</v>
      </c>
      <c r="N444" s="39">
        <f t="shared" si="105"/>
        <v>9720.540000000008</v>
      </c>
      <c r="O444" s="130">
        <f t="shared" si="104"/>
        <v>0</v>
      </c>
    </row>
    <row r="445" spans="1:15" ht="15.75">
      <c r="A445" s="125"/>
      <c r="B445" s="37" t="s">
        <v>243</v>
      </c>
      <c r="C445" s="20"/>
      <c r="D445" s="21" t="s">
        <v>244</v>
      </c>
      <c r="E445" s="38">
        <v>15680</v>
      </c>
      <c r="F445" s="38"/>
      <c r="G445" s="22">
        <f t="shared" si="103"/>
        <v>15680</v>
      </c>
      <c r="H445" s="39">
        <f t="shared" si="99"/>
        <v>15680</v>
      </c>
      <c r="I445" s="39">
        <v>15565.76</v>
      </c>
      <c r="J445" s="23">
        <f t="shared" si="100"/>
        <v>99.27142857142857</v>
      </c>
      <c r="K445" s="39">
        <v>17426.12</v>
      </c>
      <c r="L445" s="23">
        <f t="shared" si="101"/>
        <v>-1860.3599999999988</v>
      </c>
      <c r="M445" s="39">
        <f t="shared" si="102"/>
        <v>-0.7285714285714278</v>
      </c>
      <c r="N445" s="39">
        <f t="shared" si="105"/>
        <v>114.23999999999978</v>
      </c>
      <c r="O445" s="130">
        <f t="shared" si="104"/>
        <v>0</v>
      </c>
    </row>
    <row r="446" spans="1:15" ht="15.75">
      <c r="A446" s="125"/>
      <c r="B446" s="37" t="s">
        <v>245</v>
      </c>
      <c r="C446" s="20"/>
      <c r="D446" s="21" t="s">
        <v>246</v>
      </c>
      <c r="E446" s="38">
        <v>42162</v>
      </c>
      <c r="F446" s="38"/>
      <c r="G446" s="22">
        <f t="shared" si="103"/>
        <v>42162</v>
      </c>
      <c r="H446" s="39">
        <f t="shared" si="99"/>
        <v>42162</v>
      </c>
      <c r="I446" s="39">
        <v>39434.92</v>
      </c>
      <c r="J446" s="23">
        <f t="shared" si="100"/>
        <v>93.53190076372087</v>
      </c>
      <c r="K446" s="39">
        <v>44169.14</v>
      </c>
      <c r="L446" s="23">
        <f t="shared" si="101"/>
        <v>-4734.220000000001</v>
      </c>
      <c r="M446" s="39">
        <f t="shared" si="102"/>
        <v>-6.46809923627913</v>
      </c>
      <c r="N446" s="39">
        <f t="shared" si="105"/>
        <v>2727.0800000000017</v>
      </c>
      <c r="O446" s="130">
        <f t="shared" si="104"/>
        <v>0</v>
      </c>
    </row>
    <row r="447" spans="1:15" ht="15.75">
      <c r="A447" s="125"/>
      <c r="B447" s="37" t="s">
        <v>247</v>
      </c>
      <c r="C447" s="20"/>
      <c r="D447" s="21" t="s">
        <v>248</v>
      </c>
      <c r="E447" s="38">
        <v>6105</v>
      </c>
      <c r="F447" s="38"/>
      <c r="G447" s="22">
        <f t="shared" si="103"/>
        <v>6105</v>
      </c>
      <c r="H447" s="39">
        <f t="shared" si="99"/>
        <v>6105</v>
      </c>
      <c r="I447" s="39">
        <v>5543.44</v>
      </c>
      <c r="J447" s="23">
        <f t="shared" si="100"/>
        <v>90.801638001638</v>
      </c>
      <c r="K447" s="39">
        <v>5882.68</v>
      </c>
      <c r="L447" s="23">
        <f t="shared" si="101"/>
        <v>-339.2400000000007</v>
      </c>
      <c r="M447" s="39">
        <f t="shared" si="102"/>
        <v>-9.198361998362003</v>
      </c>
      <c r="N447" s="39">
        <f t="shared" si="105"/>
        <v>561.5600000000004</v>
      </c>
      <c r="O447" s="130">
        <f t="shared" si="104"/>
        <v>0</v>
      </c>
    </row>
    <row r="448" spans="1:15" ht="15.75">
      <c r="A448" s="125"/>
      <c r="B448" s="37" t="s">
        <v>209</v>
      </c>
      <c r="C448" s="20"/>
      <c r="D448" s="21" t="s">
        <v>206</v>
      </c>
      <c r="E448" s="38">
        <v>6700</v>
      </c>
      <c r="F448" s="38"/>
      <c r="G448" s="22">
        <f t="shared" si="103"/>
        <v>6700</v>
      </c>
      <c r="H448" s="39">
        <f t="shared" si="99"/>
        <v>6700</v>
      </c>
      <c r="I448" s="39">
        <v>6290.18</v>
      </c>
      <c r="J448" s="23">
        <f t="shared" si="100"/>
        <v>93.88328358208956</v>
      </c>
      <c r="K448" s="39">
        <v>4571.18</v>
      </c>
      <c r="L448" s="23">
        <f t="shared" si="101"/>
        <v>1719</v>
      </c>
      <c r="M448" s="39">
        <f t="shared" si="102"/>
        <v>-6.116716417910439</v>
      </c>
      <c r="N448" s="39">
        <f t="shared" si="105"/>
        <v>409.8199999999997</v>
      </c>
      <c r="O448" s="130">
        <f t="shared" si="104"/>
        <v>0</v>
      </c>
    </row>
    <row r="449" spans="1:15" ht="15.75">
      <c r="A449" s="125"/>
      <c r="B449" s="37" t="s">
        <v>224</v>
      </c>
      <c r="C449" s="20"/>
      <c r="D449" s="21" t="s">
        <v>225</v>
      </c>
      <c r="E449" s="38">
        <v>400</v>
      </c>
      <c r="F449" s="38"/>
      <c r="G449" s="22">
        <f t="shared" si="103"/>
        <v>400</v>
      </c>
      <c r="H449" s="39">
        <f t="shared" si="99"/>
        <v>400</v>
      </c>
      <c r="I449" s="39">
        <v>30.5</v>
      </c>
      <c r="J449" s="23">
        <f t="shared" si="100"/>
        <v>7.625</v>
      </c>
      <c r="K449" s="39">
        <v>181</v>
      </c>
      <c r="L449" s="23">
        <f t="shared" si="101"/>
        <v>-150.5</v>
      </c>
      <c r="M449" s="39">
        <f t="shared" si="102"/>
        <v>-92.375</v>
      </c>
      <c r="N449" s="39">
        <f t="shared" si="105"/>
        <v>369.5</v>
      </c>
      <c r="O449" s="130">
        <f t="shared" si="104"/>
        <v>0</v>
      </c>
    </row>
    <row r="450" spans="1:15" ht="31.5">
      <c r="A450" s="125"/>
      <c r="B450" s="37" t="s">
        <v>259</v>
      </c>
      <c r="C450" s="20"/>
      <c r="D450" s="21" t="s">
        <v>260</v>
      </c>
      <c r="E450" s="38">
        <v>14730</v>
      </c>
      <c r="F450" s="38"/>
      <c r="G450" s="22">
        <f t="shared" si="103"/>
        <v>14730</v>
      </c>
      <c r="H450" s="39">
        <f t="shared" si="99"/>
        <v>14730</v>
      </c>
      <c r="I450" s="39">
        <v>14730</v>
      </c>
      <c r="J450" s="23">
        <f t="shared" si="100"/>
        <v>100</v>
      </c>
      <c r="K450" s="39">
        <v>14439</v>
      </c>
      <c r="L450" s="23">
        <f t="shared" si="101"/>
        <v>291</v>
      </c>
      <c r="M450" s="39">
        <f t="shared" si="102"/>
        <v>0</v>
      </c>
      <c r="N450" s="39">
        <f t="shared" si="105"/>
        <v>0</v>
      </c>
      <c r="O450" s="130">
        <f t="shared" si="104"/>
        <v>0</v>
      </c>
    </row>
    <row r="451" spans="1:15" s="8" customFormat="1" ht="15.75">
      <c r="A451" s="125"/>
      <c r="B451" s="44" t="s">
        <v>174</v>
      </c>
      <c r="C451" s="20" t="s">
        <v>175</v>
      </c>
      <c r="D451" s="21"/>
      <c r="E451" s="32">
        <f>SUM(E453)</f>
        <v>158628</v>
      </c>
      <c r="F451" s="32"/>
      <c r="G451" s="22">
        <f t="shared" si="103"/>
        <v>158628</v>
      </c>
      <c r="H451" s="39">
        <f t="shared" si="99"/>
        <v>158628</v>
      </c>
      <c r="I451" s="33">
        <f>SUM(I453)</f>
        <v>154743.74</v>
      </c>
      <c r="J451" s="23">
        <f t="shared" si="100"/>
        <v>97.55134024258012</v>
      </c>
      <c r="K451" s="33">
        <f>SUM(K453)</f>
        <v>135979.71</v>
      </c>
      <c r="L451" s="23">
        <f t="shared" si="101"/>
        <v>18764.03</v>
      </c>
      <c r="M451" s="39">
        <f t="shared" si="102"/>
        <v>-2.4486597574198754</v>
      </c>
      <c r="N451" s="39">
        <f t="shared" si="105"/>
        <v>3884.2600000000093</v>
      </c>
      <c r="O451" s="130">
        <f t="shared" si="104"/>
        <v>0</v>
      </c>
    </row>
    <row r="452" spans="1:15" s="8" customFormat="1" ht="15.75" hidden="1">
      <c r="A452" s="125"/>
      <c r="B452" s="44"/>
      <c r="C452" s="20"/>
      <c r="D452" s="21"/>
      <c r="E452" s="32">
        <f>-E451</f>
        <v>-158628</v>
      </c>
      <c r="F452" s="32">
        <f>-F451</f>
        <v>0</v>
      </c>
      <c r="G452" s="22">
        <f t="shared" si="103"/>
        <v>-158628</v>
      </c>
      <c r="H452" s="39">
        <f t="shared" si="99"/>
        <v>-158628</v>
      </c>
      <c r="I452" s="33">
        <f>-I451</f>
        <v>-154743.74</v>
      </c>
      <c r="J452" s="23">
        <f t="shared" si="100"/>
        <v>97.55134024258012</v>
      </c>
      <c r="K452" s="33">
        <f>-K451</f>
        <v>-135979.71</v>
      </c>
      <c r="L452" s="23">
        <f t="shared" si="101"/>
        <v>-18764.03</v>
      </c>
      <c r="M452" s="39">
        <f t="shared" si="102"/>
        <v>-2.4486597574198754</v>
      </c>
      <c r="N452" s="39"/>
      <c r="O452" s="130">
        <f t="shared" si="104"/>
        <v>0</v>
      </c>
    </row>
    <row r="453" spans="1:15" s="8" customFormat="1" ht="15.75">
      <c r="A453" s="125"/>
      <c r="B453" s="37" t="s">
        <v>332</v>
      </c>
      <c r="C453" s="20"/>
      <c r="D453" s="21" t="s">
        <v>333</v>
      </c>
      <c r="E453" s="38">
        <v>158628</v>
      </c>
      <c r="F453" s="38"/>
      <c r="G453" s="22">
        <f t="shared" si="103"/>
        <v>158628</v>
      </c>
      <c r="H453" s="39">
        <f t="shared" si="99"/>
        <v>158628</v>
      </c>
      <c r="I453" s="39">
        <v>154743.74</v>
      </c>
      <c r="J453" s="23">
        <f t="shared" si="100"/>
        <v>97.55134024258012</v>
      </c>
      <c r="K453" s="39">
        <v>135979.71</v>
      </c>
      <c r="L453" s="23">
        <f t="shared" si="101"/>
        <v>18764.03</v>
      </c>
      <c r="M453" s="39">
        <f t="shared" si="102"/>
        <v>-2.4486597574198754</v>
      </c>
      <c r="N453" s="39">
        <f>H453-I453</f>
        <v>3884.2600000000093</v>
      </c>
      <c r="O453" s="130">
        <f t="shared" si="104"/>
        <v>0</v>
      </c>
    </row>
    <row r="454" spans="1:15" s="8" customFormat="1" ht="15.75">
      <c r="A454" s="125"/>
      <c r="B454" s="44" t="s">
        <v>376</v>
      </c>
      <c r="C454" s="20" t="s">
        <v>377</v>
      </c>
      <c r="D454" s="21"/>
      <c r="E454" s="32">
        <f>SUM(E456)</f>
        <v>4000</v>
      </c>
      <c r="F454" s="32"/>
      <c r="G454" s="22">
        <f t="shared" si="103"/>
        <v>4000</v>
      </c>
      <c r="H454" s="39">
        <f aca="true" t="shared" si="106" ref="H454:H480">E454+F454</f>
        <v>4000</v>
      </c>
      <c r="I454" s="33">
        <f>SUM(I456)</f>
        <v>4000</v>
      </c>
      <c r="J454" s="23">
        <f t="shared" si="100"/>
        <v>100</v>
      </c>
      <c r="K454" s="33">
        <f>SUM(K456)</f>
        <v>4000</v>
      </c>
      <c r="L454" s="23">
        <f t="shared" si="101"/>
        <v>0</v>
      </c>
      <c r="M454" s="39">
        <f t="shared" si="102"/>
        <v>0</v>
      </c>
      <c r="N454" s="39">
        <f>H454-I454</f>
        <v>0</v>
      </c>
      <c r="O454" s="130">
        <f t="shared" si="104"/>
        <v>0</v>
      </c>
    </row>
    <row r="455" spans="1:15" s="8" customFormat="1" ht="15.75" hidden="1">
      <c r="A455" s="125"/>
      <c r="B455" s="44"/>
      <c r="C455" s="20"/>
      <c r="D455" s="21"/>
      <c r="E455" s="32">
        <f>-E454</f>
        <v>-4000</v>
      </c>
      <c r="F455" s="32">
        <f>-F454</f>
        <v>0</v>
      </c>
      <c r="G455" s="22">
        <f t="shared" si="103"/>
        <v>-4000</v>
      </c>
      <c r="H455" s="39">
        <f t="shared" si="106"/>
        <v>-4000</v>
      </c>
      <c r="I455" s="33">
        <f>-I454</f>
        <v>-4000</v>
      </c>
      <c r="J455" s="23">
        <f t="shared" si="100"/>
        <v>100</v>
      </c>
      <c r="K455" s="33">
        <f>-K454</f>
        <v>-4000</v>
      </c>
      <c r="L455" s="23">
        <f t="shared" si="101"/>
        <v>0</v>
      </c>
      <c r="M455" s="39">
        <f t="shared" si="102"/>
        <v>0</v>
      </c>
      <c r="N455" s="39"/>
      <c r="O455" s="130">
        <f t="shared" si="104"/>
        <v>0</v>
      </c>
    </row>
    <row r="456" spans="1:15" s="8" customFormat="1" ht="15.75">
      <c r="A456" s="125"/>
      <c r="B456" s="37" t="s">
        <v>249</v>
      </c>
      <c r="C456" s="20"/>
      <c r="D456" s="21" t="s">
        <v>250</v>
      </c>
      <c r="E456" s="38">
        <v>4000</v>
      </c>
      <c r="F456" s="38"/>
      <c r="G456" s="22">
        <f t="shared" si="103"/>
        <v>4000</v>
      </c>
      <c r="H456" s="39">
        <f t="shared" si="106"/>
        <v>4000</v>
      </c>
      <c r="I456" s="39">
        <v>4000</v>
      </c>
      <c r="J456" s="23">
        <f t="shared" si="100"/>
        <v>100</v>
      </c>
      <c r="K456" s="39">
        <v>4000</v>
      </c>
      <c r="L456" s="23">
        <f t="shared" si="101"/>
        <v>0</v>
      </c>
      <c r="M456" s="39">
        <f t="shared" si="102"/>
        <v>0</v>
      </c>
      <c r="N456" s="39">
        <f>H456-I456</f>
        <v>0</v>
      </c>
      <c r="O456" s="130">
        <f t="shared" si="104"/>
        <v>0</v>
      </c>
    </row>
    <row r="457" spans="1:15" s="8" customFormat="1" ht="31.5">
      <c r="A457" s="125"/>
      <c r="B457" s="44" t="s">
        <v>330</v>
      </c>
      <c r="C457" s="20" t="s">
        <v>378</v>
      </c>
      <c r="D457" s="21"/>
      <c r="E457" s="32">
        <f>SUM(E459:E460)</f>
        <v>1876</v>
      </c>
      <c r="F457" s="32"/>
      <c r="G457" s="22">
        <f t="shared" si="103"/>
        <v>1876</v>
      </c>
      <c r="H457" s="39">
        <f t="shared" si="106"/>
        <v>1876</v>
      </c>
      <c r="I457" s="33">
        <f>SUM(I459:I460)</f>
        <v>0</v>
      </c>
      <c r="J457" s="23">
        <f aca="true" t="shared" si="107" ref="J457:J480">I457/H457*100</f>
        <v>0</v>
      </c>
      <c r="K457" s="33">
        <f>SUM(K459:K460)</f>
        <v>1388.77</v>
      </c>
      <c r="L457" s="23">
        <f aca="true" t="shared" si="108" ref="L457:L480">I457-K457</f>
        <v>-1388.77</v>
      </c>
      <c r="M457" s="39">
        <f aca="true" t="shared" si="109" ref="M457:M480">J457-100</f>
        <v>-100</v>
      </c>
      <c r="N457" s="39">
        <f>H457-I457</f>
        <v>1876</v>
      </c>
      <c r="O457" s="130">
        <f t="shared" si="104"/>
        <v>0</v>
      </c>
    </row>
    <row r="458" spans="1:15" s="8" customFormat="1" ht="15.75" hidden="1">
      <c r="A458" s="125"/>
      <c r="B458" s="44"/>
      <c r="C458" s="20"/>
      <c r="D458" s="21"/>
      <c r="E458" s="32">
        <f>-E457</f>
        <v>-1876</v>
      </c>
      <c r="F458" s="32">
        <f>-F457</f>
        <v>0</v>
      </c>
      <c r="G458" s="22">
        <f t="shared" si="103"/>
        <v>-1876</v>
      </c>
      <c r="H458" s="39">
        <f t="shared" si="106"/>
        <v>-1876</v>
      </c>
      <c r="I458" s="33">
        <f>-I457</f>
        <v>0</v>
      </c>
      <c r="J458" s="23">
        <f t="shared" si="107"/>
        <v>0</v>
      </c>
      <c r="K458" s="33">
        <f>-K457</f>
        <v>-1388.77</v>
      </c>
      <c r="L458" s="23">
        <f t="shared" si="108"/>
        <v>1388.77</v>
      </c>
      <c r="M458" s="39">
        <f t="shared" si="109"/>
        <v>-100</v>
      </c>
      <c r="N458" s="39"/>
      <c r="O458" s="130">
        <f t="shared" si="104"/>
        <v>0</v>
      </c>
    </row>
    <row r="459" spans="1:15" s="8" customFormat="1" ht="15.75">
      <c r="A459" s="125"/>
      <c r="B459" s="37" t="s">
        <v>268</v>
      </c>
      <c r="C459" s="20"/>
      <c r="D459" s="21" t="s">
        <v>258</v>
      </c>
      <c r="E459" s="38">
        <v>276</v>
      </c>
      <c r="F459" s="38"/>
      <c r="G459" s="22">
        <f t="shared" si="103"/>
        <v>276</v>
      </c>
      <c r="H459" s="39">
        <f t="shared" si="106"/>
        <v>276</v>
      </c>
      <c r="I459" s="39">
        <v>0</v>
      </c>
      <c r="J459" s="23">
        <f t="shared" si="107"/>
        <v>0</v>
      </c>
      <c r="K459" s="39">
        <v>132.77</v>
      </c>
      <c r="L459" s="23">
        <f t="shared" si="108"/>
        <v>-132.77</v>
      </c>
      <c r="M459" s="39">
        <f t="shared" si="109"/>
        <v>-100</v>
      </c>
      <c r="N459" s="39">
        <f>H459-I459</f>
        <v>276</v>
      </c>
      <c r="O459" s="130">
        <f t="shared" si="104"/>
        <v>0</v>
      </c>
    </row>
    <row r="460" spans="1:15" ht="31.5">
      <c r="A460" s="125"/>
      <c r="B460" s="37" t="s">
        <v>261</v>
      </c>
      <c r="C460" s="20"/>
      <c r="D460" s="21" t="s">
        <v>262</v>
      </c>
      <c r="E460" s="38">
        <v>1600</v>
      </c>
      <c r="F460" s="38"/>
      <c r="G460" s="22">
        <f t="shared" si="103"/>
        <v>1600</v>
      </c>
      <c r="H460" s="39">
        <f t="shared" si="106"/>
        <v>1600</v>
      </c>
      <c r="I460" s="39">
        <v>0</v>
      </c>
      <c r="J460" s="23">
        <f t="shared" si="107"/>
        <v>0</v>
      </c>
      <c r="K460" s="39">
        <v>1256</v>
      </c>
      <c r="L460" s="23">
        <f t="shared" si="108"/>
        <v>-1256</v>
      </c>
      <c r="M460" s="39">
        <f t="shared" si="109"/>
        <v>-100</v>
      </c>
      <c r="N460" s="39">
        <f>H460-I460</f>
        <v>1600</v>
      </c>
      <c r="O460" s="130">
        <f t="shared" si="104"/>
        <v>0</v>
      </c>
    </row>
    <row r="461" spans="1:15" ht="31.5">
      <c r="A461" s="103" t="s">
        <v>176</v>
      </c>
      <c r="B461" s="137" t="s">
        <v>177</v>
      </c>
      <c r="C461" s="20"/>
      <c r="D461" s="21"/>
      <c r="E461" s="22">
        <f>E463+E466+E469+E474+E506+E509</f>
        <v>3564302</v>
      </c>
      <c r="F461" s="22">
        <f>SUM(F463:F516)/2</f>
        <v>0</v>
      </c>
      <c r="G461" s="22">
        <f t="shared" si="103"/>
        <v>3564302</v>
      </c>
      <c r="H461" s="39">
        <f t="shared" si="106"/>
        <v>3564302</v>
      </c>
      <c r="I461" s="23">
        <f>I463+I466+I469+I474+I506+I509</f>
        <v>3418277.2</v>
      </c>
      <c r="J461" s="23">
        <f t="shared" si="107"/>
        <v>95.90313054281036</v>
      </c>
      <c r="K461" s="23">
        <f>K463+K466+K469+K474+K506+K509</f>
        <v>3230150.5</v>
      </c>
      <c r="L461" s="23">
        <f t="shared" si="108"/>
        <v>188126.7000000002</v>
      </c>
      <c r="M461" s="39">
        <f t="shared" si="109"/>
        <v>-4.096869457189641</v>
      </c>
      <c r="N461" s="39">
        <f>H461-I461</f>
        <v>146024.7999999998</v>
      </c>
      <c r="O461" s="130">
        <f t="shared" si="104"/>
        <v>0</v>
      </c>
    </row>
    <row r="462" spans="1:15" ht="15.75" hidden="1">
      <c r="A462" s="124"/>
      <c r="B462" s="137"/>
      <c r="C462" s="20"/>
      <c r="D462" s="21"/>
      <c r="E462" s="22">
        <f>-E461</f>
        <v>-3564302</v>
      </c>
      <c r="F462" s="22">
        <f>-F461</f>
        <v>0</v>
      </c>
      <c r="G462" s="22">
        <f t="shared" si="103"/>
        <v>-3564302</v>
      </c>
      <c r="H462" s="39">
        <f t="shared" si="106"/>
        <v>-3564302</v>
      </c>
      <c r="I462" s="23">
        <f>-I461</f>
        <v>-3418277.2</v>
      </c>
      <c r="J462" s="23">
        <f t="shared" si="107"/>
        <v>95.90313054281036</v>
      </c>
      <c r="K462" s="23">
        <f>-K461</f>
        <v>-3230150.5</v>
      </c>
      <c r="L462" s="23">
        <f t="shared" si="108"/>
        <v>-188126.7000000002</v>
      </c>
      <c r="M462" s="39">
        <f t="shared" si="109"/>
        <v>-4.096869457189641</v>
      </c>
      <c r="N462" s="39"/>
      <c r="O462" s="130">
        <f t="shared" si="104"/>
        <v>0</v>
      </c>
    </row>
    <row r="463" spans="1:15" s="8" customFormat="1" ht="15.75">
      <c r="A463" s="125"/>
      <c r="B463" s="44" t="s">
        <v>379</v>
      </c>
      <c r="C463" s="20" t="s">
        <v>380</v>
      </c>
      <c r="D463" s="21"/>
      <c r="E463" s="32">
        <f>SUM(E465)</f>
        <v>107500</v>
      </c>
      <c r="F463" s="32"/>
      <c r="G463" s="22">
        <f t="shared" si="103"/>
        <v>107500</v>
      </c>
      <c r="H463" s="39">
        <f t="shared" si="106"/>
        <v>107500</v>
      </c>
      <c r="I463" s="33">
        <f>SUM(I465)</f>
        <v>95304.58</v>
      </c>
      <c r="J463" s="23">
        <f t="shared" si="107"/>
        <v>88.65542325581396</v>
      </c>
      <c r="K463" s="33">
        <f>SUM(K465)</f>
        <v>109470.89</v>
      </c>
      <c r="L463" s="23">
        <f t="shared" si="108"/>
        <v>-14166.309999999998</v>
      </c>
      <c r="M463" s="39">
        <f t="shared" si="109"/>
        <v>-11.344576744186043</v>
      </c>
      <c r="N463" s="39">
        <f>H463-I463</f>
        <v>12195.419999999998</v>
      </c>
      <c r="O463" s="130">
        <f t="shared" si="104"/>
        <v>0</v>
      </c>
    </row>
    <row r="464" spans="1:15" s="8" customFormat="1" ht="15.75" hidden="1">
      <c r="A464" s="125"/>
      <c r="B464" s="44"/>
      <c r="C464" s="20"/>
      <c r="D464" s="21"/>
      <c r="E464" s="32">
        <f>-E463</f>
        <v>-107500</v>
      </c>
      <c r="F464" s="32">
        <f>-F463</f>
        <v>0</v>
      </c>
      <c r="G464" s="22">
        <f t="shared" si="103"/>
        <v>-107500</v>
      </c>
      <c r="H464" s="39">
        <f t="shared" si="106"/>
        <v>-107500</v>
      </c>
      <c r="I464" s="33">
        <f>-I463</f>
        <v>-95304.58</v>
      </c>
      <c r="J464" s="23">
        <f t="shared" si="107"/>
        <v>88.65542325581396</v>
      </c>
      <c r="K464" s="33">
        <f>-K463</f>
        <v>-109470.89</v>
      </c>
      <c r="L464" s="23">
        <f t="shared" si="108"/>
        <v>14166.309999999998</v>
      </c>
      <c r="M464" s="39">
        <f t="shared" si="109"/>
        <v>-11.344576744186043</v>
      </c>
      <c r="N464" s="39"/>
      <c r="O464" s="130">
        <f t="shared" si="104"/>
        <v>0</v>
      </c>
    </row>
    <row r="465" spans="1:15" s="8" customFormat="1" ht="15.75">
      <c r="A465" s="125"/>
      <c r="B465" s="37" t="s">
        <v>224</v>
      </c>
      <c r="C465" s="20"/>
      <c r="D465" s="21" t="s">
        <v>225</v>
      </c>
      <c r="E465" s="38">
        <v>107500</v>
      </c>
      <c r="F465" s="38"/>
      <c r="G465" s="22">
        <f t="shared" si="103"/>
        <v>107500</v>
      </c>
      <c r="H465" s="39">
        <f t="shared" si="106"/>
        <v>107500</v>
      </c>
      <c r="I465" s="39">
        <v>95304.58</v>
      </c>
      <c r="J465" s="23">
        <f t="shared" si="107"/>
        <v>88.65542325581396</v>
      </c>
      <c r="K465" s="39">
        <v>109470.89</v>
      </c>
      <c r="L465" s="23">
        <f t="shared" si="108"/>
        <v>-14166.309999999998</v>
      </c>
      <c r="M465" s="39">
        <f t="shared" si="109"/>
        <v>-11.344576744186043</v>
      </c>
      <c r="N465" s="39">
        <f>H465-I465</f>
        <v>12195.419999999998</v>
      </c>
      <c r="O465" s="130">
        <f t="shared" si="104"/>
        <v>0</v>
      </c>
    </row>
    <row r="466" spans="1:15" s="8" customFormat="1" ht="15.75">
      <c r="A466" s="125"/>
      <c r="B466" s="44" t="s">
        <v>381</v>
      </c>
      <c r="C466" s="20" t="s">
        <v>382</v>
      </c>
      <c r="D466" s="21"/>
      <c r="E466" s="32">
        <f>SUM(E468)</f>
        <v>33800</v>
      </c>
      <c r="F466" s="32"/>
      <c r="G466" s="22">
        <f t="shared" si="103"/>
        <v>33800</v>
      </c>
      <c r="H466" s="39">
        <f t="shared" si="106"/>
        <v>33800</v>
      </c>
      <c r="I466" s="33">
        <f>SUM(I468)</f>
        <v>32845.07</v>
      </c>
      <c r="J466" s="23">
        <f t="shared" si="107"/>
        <v>97.17476331360947</v>
      </c>
      <c r="K466" s="33">
        <f>SUM(K468)</f>
        <v>28038.08</v>
      </c>
      <c r="L466" s="23">
        <f t="shared" si="108"/>
        <v>4806.989999999998</v>
      </c>
      <c r="M466" s="39">
        <f t="shared" si="109"/>
        <v>-2.825236686390525</v>
      </c>
      <c r="N466" s="39">
        <f>H466-I466</f>
        <v>954.9300000000003</v>
      </c>
      <c r="O466" s="130">
        <f t="shared" si="104"/>
        <v>0</v>
      </c>
    </row>
    <row r="467" spans="1:15" s="8" customFormat="1" ht="15.75" hidden="1">
      <c r="A467" s="125"/>
      <c r="B467" s="44"/>
      <c r="C467" s="20"/>
      <c r="D467" s="21"/>
      <c r="E467" s="32">
        <f>-E466</f>
        <v>-33800</v>
      </c>
      <c r="F467" s="32">
        <f>-F466</f>
        <v>0</v>
      </c>
      <c r="G467" s="22">
        <f t="shared" si="103"/>
        <v>-33800</v>
      </c>
      <c r="H467" s="39">
        <f t="shared" si="106"/>
        <v>-33800</v>
      </c>
      <c r="I467" s="33">
        <f>-I466</f>
        <v>-32845.07</v>
      </c>
      <c r="J467" s="23">
        <f t="shared" si="107"/>
        <v>97.17476331360947</v>
      </c>
      <c r="K467" s="33">
        <f>-K466</f>
        <v>-28038.08</v>
      </c>
      <c r="L467" s="23">
        <f t="shared" si="108"/>
        <v>-4806.989999999998</v>
      </c>
      <c r="M467" s="39">
        <f t="shared" si="109"/>
        <v>-2.825236686390525</v>
      </c>
      <c r="N467" s="39"/>
      <c r="O467" s="130">
        <f t="shared" si="104"/>
        <v>0</v>
      </c>
    </row>
    <row r="468" spans="1:15" s="8" customFormat="1" ht="15.75">
      <c r="A468" s="125"/>
      <c r="B468" s="37" t="s">
        <v>224</v>
      </c>
      <c r="C468" s="20"/>
      <c r="D468" s="21" t="s">
        <v>225</v>
      </c>
      <c r="E468" s="38">
        <v>33800</v>
      </c>
      <c r="F468" s="38"/>
      <c r="G468" s="22">
        <f t="shared" si="103"/>
        <v>33800</v>
      </c>
      <c r="H468" s="39">
        <f t="shared" si="106"/>
        <v>33800</v>
      </c>
      <c r="I468" s="39">
        <v>32845.07</v>
      </c>
      <c r="J468" s="23">
        <f t="shared" si="107"/>
        <v>97.17476331360947</v>
      </c>
      <c r="K468" s="39">
        <v>28038.08</v>
      </c>
      <c r="L468" s="23">
        <f t="shared" si="108"/>
        <v>4806.989999999998</v>
      </c>
      <c r="M468" s="39">
        <f t="shared" si="109"/>
        <v>-2.825236686390525</v>
      </c>
      <c r="N468" s="39">
        <f>H468-I468</f>
        <v>954.9300000000003</v>
      </c>
      <c r="O468" s="130">
        <f t="shared" si="104"/>
        <v>0</v>
      </c>
    </row>
    <row r="469" spans="1:15" s="8" customFormat="1" ht="15.75">
      <c r="A469" s="125"/>
      <c r="B469" s="44" t="s">
        <v>383</v>
      </c>
      <c r="C469" s="20" t="s">
        <v>384</v>
      </c>
      <c r="D469" s="21"/>
      <c r="E469" s="32">
        <f>SUM(E471:E473)</f>
        <v>259300</v>
      </c>
      <c r="F469" s="32"/>
      <c r="G469" s="22">
        <f t="shared" si="103"/>
        <v>259300</v>
      </c>
      <c r="H469" s="39">
        <f t="shared" si="106"/>
        <v>259300</v>
      </c>
      <c r="I469" s="33">
        <f>SUM(I471:I473)</f>
        <v>250244.95</v>
      </c>
      <c r="J469" s="23">
        <f t="shared" si="107"/>
        <v>96.5078866178172</v>
      </c>
      <c r="K469" s="33">
        <f>SUM(K471:K473)</f>
        <v>194837.07</v>
      </c>
      <c r="L469" s="23">
        <f t="shared" si="108"/>
        <v>55407.880000000005</v>
      </c>
      <c r="M469" s="39">
        <f t="shared" si="109"/>
        <v>-3.4921133821827937</v>
      </c>
      <c r="N469" s="39">
        <f>H469-I469</f>
        <v>9055.049999999988</v>
      </c>
      <c r="O469" s="130">
        <f t="shared" si="104"/>
        <v>0</v>
      </c>
    </row>
    <row r="470" spans="1:15" s="8" customFormat="1" ht="15.75" hidden="1">
      <c r="A470" s="125"/>
      <c r="B470" s="44"/>
      <c r="C470" s="20"/>
      <c r="D470" s="21"/>
      <c r="E470" s="32">
        <f>-E469</f>
        <v>-259300</v>
      </c>
      <c r="F470" s="32">
        <f>-F469</f>
        <v>0</v>
      </c>
      <c r="G470" s="22">
        <f t="shared" si="103"/>
        <v>-259300</v>
      </c>
      <c r="H470" s="39">
        <f t="shared" si="106"/>
        <v>-259300</v>
      </c>
      <c r="I470" s="33">
        <f>-I469</f>
        <v>-250244.95</v>
      </c>
      <c r="J470" s="23">
        <f t="shared" si="107"/>
        <v>96.5078866178172</v>
      </c>
      <c r="K470" s="33">
        <f>-K469</f>
        <v>-194837.07</v>
      </c>
      <c r="L470" s="23">
        <f t="shared" si="108"/>
        <v>-55407.880000000005</v>
      </c>
      <c r="M470" s="39">
        <f t="shared" si="109"/>
        <v>-3.4921133821827937</v>
      </c>
      <c r="N470" s="39"/>
      <c r="O470" s="130">
        <f t="shared" si="104"/>
        <v>0</v>
      </c>
    </row>
    <row r="471" spans="1:15" s="8" customFormat="1" ht="15.75">
      <c r="A471" s="125"/>
      <c r="B471" s="37" t="s">
        <v>274</v>
      </c>
      <c r="C471" s="20"/>
      <c r="D471" s="21" t="s">
        <v>275</v>
      </c>
      <c r="E471" s="38">
        <v>190300</v>
      </c>
      <c r="F471" s="38"/>
      <c r="G471" s="22">
        <f t="shared" si="103"/>
        <v>190300</v>
      </c>
      <c r="H471" s="39">
        <f t="shared" si="106"/>
        <v>190300</v>
      </c>
      <c r="I471" s="39">
        <v>185951.89</v>
      </c>
      <c r="J471" s="23">
        <f t="shared" si="107"/>
        <v>97.71512874408829</v>
      </c>
      <c r="K471" s="39">
        <v>128039.81</v>
      </c>
      <c r="L471" s="23">
        <f t="shared" si="108"/>
        <v>57912.080000000016</v>
      </c>
      <c r="M471" s="39">
        <f t="shared" si="109"/>
        <v>-2.2848712559117104</v>
      </c>
      <c r="N471" s="39">
        <f>H471-I471</f>
        <v>4348.109999999986</v>
      </c>
      <c r="O471" s="130">
        <f t="shared" si="104"/>
        <v>0</v>
      </c>
    </row>
    <row r="472" spans="1:15" s="8" customFormat="1" ht="15.75">
      <c r="A472" s="125"/>
      <c r="B472" s="37" t="s">
        <v>222</v>
      </c>
      <c r="C472" s="20"/>
      <c r="D472" s="21" t="s">
        <v>223</v>
      </c>
      <c r="E472" s="38">
        <v>22000</v>
      </c>
      <c r="F472" s="38"/>
      <c r="G472" s="22">
        <f t="shared" si="103"/>
        <v>22000</v>
      </c>
      <c r="H472" s="39">
        <f t="shared" si="106"/>
        <v>22000</v>
      </c>
      <c r="I472" s="39">
        <v>21776</v>
      </c>
      <c r="J472" s="23">
        <f t="shared" si="107"/>
        <v>98.98181818181818</v>
      </c>
      <c r="K472" s="39">
        <v>21699.54</v>
      </c>
      <c r="L472" s="23">
        <f t="shared" si="108"/>
        <v>76.45999999999913</v>
      </c>
      <c r="M472" s="39">
        <f t="shared" si="109"/>
        <v>-1.0181818181818159</v>
      </c>
      <c r="N472" s="39">
        <f>H472-I472</f>
        <v>224</v>
      </c>
      <c r="O472" s="130">
        <f t="shared" si="104"/>
        <v>0</v>
      </c>
    </row>
    <row r="473" spans="1:15" s="140" customFormat="1" ht="15.75">
      <c r="A473" s="125"/>
      <c r="B473" s="37" t="s">
        <v>224</v>
      </c>
      <c r="C473" s="20"/>
      <c r="D473" s="21" t="s">
        <v>225</v>
      </c>
      <c r="E473" s="38">
        <v>47000</v>
      </c>
      <c r="F473" s="38"/>
      <c r="G473" s="22">
        <f t="shared" si="103"/>
        <v>47000</v>
      </c>
      <c r="H473" s="39">
        <f t="shared" si="106"/>
        <v>47000</v>
      </c>
      <c r="I473" s="39">
        <v>42517.06</v>
      </c>
      <c r="J473" s="23">
        <f t="shared" si="107"/>
        <v>90.46182978723404</v>
      </c>
      <c r="K473" s="39">
        <v>45097.72</v>
      </c>
      <c r="L473" s="23">
        <f t="shared" si="108"/>
        <v>-2580.6600000000035</v>
      </c>
      <c r="M473" s="39">
        <f t="shared" si="109"/>
        <v>-9.538170212765962</v>
      </c>
      <c r="N473" s="39">
        <f>H473-I473</f>
        <v>4482.940000000002</v>
      </c>
      <c r="O473" s="130">
        <f t="shared" si="104"/>
        <v>0</v>
      </c>
    </row>
    <row r="474" spans="1:15" s="8" customFormat="1" ht="15.75">
      <c r="A474" s="125"/>
      <c r="B474" s="141" t="s">
        <v>178</v>
      </c>
      <c r="C474" s="73" t="s">
        <v>179</v>
      </c>
      <c r="D474" s="74"/>
      <c r="E474" s="82">
        <f>SUM(E476:E505)</f>
        <v>2283762</v>
      </c>
      <c r="F474" s="82">
        <f>SUM(F476:F505)</f>
        <v>0</v>
      </c>
      <c r="G474" s="22">
        <f t="shared" si="103"/>
        <v>2283762</v>
      </c>
      <c r="H474" s="39">
        <f>SUM(H476:H505)</f>
        <v>2283762</v>
      </c>
      <c r="I474" s="83">
        <f>SUM(I476:I505)</f>
        <v>2214909.46</v>
      </c>
      <c r="J474" s="23">
        <f t="shared" si="107"/>
        <v>96.98512629599757</v>
      </c>
      <c r="K474" s="83">
        <f>SUM(K476:K505)</f>
        <v>2189183.15</v>
      </c>
      <c r="L474" s="23">
        <f t="shared" si="108"/>
        <v>25726.310000000056</v>
      </c>
      <c r="M474" s="39">
        <f t="shared" si="109"/>
        <v>-3.014873704002426</v>
      </c>
      <c r="N474" s="39">
        <f>H474-I474</f>
        <v>68852.54000000004</v>
      </c>
      <c r="O474" s="130">
        <f t="shared" si="104"/>
        <v>0</v>
      </c>
    </row>
    <row r="475" spans="1:15" s="8" customFormat="1" ht="15.75" hidden="1">
      <c r="A475" s="125"/>
      <c r="B475" s="141"/>
      <c r="C475" s="73"/>
      <c r="D475" s="74"/>
      <c r="E475" s="82">
        <f>-E474</f>
        <v>-2283762</v>
      </c>
      <c r="F475" s="82">
        <f>-F474</f>
        <v>0</v>
      </c>
      <c r="G475" s="22">
        <f t="shared" si="103"/>
        <v>-2283762</v>
      </c>
      <c r="H475" s="39">
        <f t="shared" si="106"/>
        <v>-2283762</v>
      </c>
      <c r="I475" s="83">
        <f>-I474</f>
        <v>-2214909.46</v>
      </c>
      <c r="J475" s="23">
        <f t="shared" si="107"/>
        <v>96.98512629599757</v>
      </c>
      <c r="K475" s="83">
        <f>-K474</f>
        <v>-2189183.15</v>
      </c>
      <c r="L475" s="23">
        <f t="shared" si="108"/>
        <v>-25726.310000000056</v>
      </c>
      <c r="M475" s="39">
        <f t="shared" si="109"/>
        <v>-3.014873704002426</v>
      </c>
      <c r="N475" s="39"/>
      <c r="O475" s="130">
        <f t="shared" si="104"/>
        <v>0</v>
      </c>
    </row>
    <row r="476" spans="1:15" ht="31.5">
      <c r="A476" s="125"/>
      <c r="B476" s="37" t="s">
        <v>297</v>
      </c>
      <c r="C476" s="20"/>
      <c r="D476" s="21" t="s">
        <v>271</v>
      </c>
      <c r="E476" s="38">
        <v>29900</v>
      </c>
      <c r="F476" s="38"/>
      <c r="G476" s="22">
        <f t="shared" si="103"/>
        <v>29900</v>
      </c>
      <c r="H476" s="39">
        <f t="shared" si="106"/>
        <v>29900</v>
      </c>
      <c r="I476" s="39">
        <v>29696.79</v>
      </c>
      <c r="J476" s="23">
        <f t="shared" si="107"/>
        <v>99.32036789297659</v>
      </c>
      <c r="K476" s="39">
        <v>24156.89</v>
      </c>
      <c r="L476" s="23">
        <f t="shared" si="108"/>
        <v>5539.9000000000015</v>
      </c>
      <c r="M476" s="39">
        <f t="shared" si="109"/>
        <v>-0.6796321070234086</v>
      </c>
      <c r="N476" s="39">
        <f>H476-I476</f>
        <v>203.20999999999913</v>
      </c>
      <c r="O476" s="130">
        <f t="shared" si="104"/>
        <v>0</v>
      </c>
    </row>
    <row r="477" spans="1:15" ht="31.5">
      <c r="A477" s="125"/>
      <c r="B477" s="37" t="s">
        <v>241</v>
      </c>
      <c r="C477" s="20"/>
      <c r="D477" s="21" t="s">
        <v>242</v>
      </c>
      <c r="E477" s="38">
        <v>580288</v>
      </c>
      <c r="F477" s="38"/>
      <c r="G477" s="22">
        <f t="shared" si="103"/>
        <v>580288</v>
      </c>
      <c r="H477" s="39">
        <f t="shared" si="106"/>
        <v>580288</v>
      </c>
      <c r="I477" s="39">
        <v>547741.69</v>
      </c>
      <c r="J477" s="23">
        <f t="shared" si="107"/>
        <v>94.39135222510201</v>
      </c>
      <c r="K477" s="39">
        <v>503489.79</v>
      </c>
      <c r="L477" s="23">
        <f t="shared" si="108"/>
        <v>44251.899999999965</v>
      </c>
      <c r="M477" s="39">
        <f t="shared" si="109"/>
        <v>-5.608647774897989</v>
      </c>
      <c r="N477" s="39">
        <f>H477-I477</f>
        <v>32546.310000000056</v>
      </c>
      <c r="O477" s="130">
        <f t="shared" si="104"/>
        <v>0</v>
      </c>
    </row>
    <row r="478" spans="1:15" ht="15.75">
      <c r="A478" s="125"/>
      <c r="B478" s="37" t="s">
        <v>243</v>
      </c>
      <c r="C478" s="20"/>
      <c r="D478" s="21" t="s">
        <v>244</v>
      </c>
      <c r="E478" s="38">
        <v>37415</v>
      </c>
      <c r="F478" s="38"/>
      <c r="G478" s="22">
        <f t="shared" si="103"/>
        <v>37415</v>
      </c>
      <c r="H478" s="39">
        <f t="shared" si="106"/>
        <v>37415</v>
      </c>
      <c r="I478" s="39">
        <v>37413.23</v>
      </c>
      <c r="J478" s="23">
        <f t="shared" si="107"/>
        <v>99.99526927702794</v>
      </c>
      <c r="K478" s="39">
        <v>38047.39</v>
      </c>
      <c r="L478" s="23">
        <f t="shared" si="108"/>
        <v>-634.1599999999962</v>
      </c>
      <c r="M478" s="39">
        <f t="shared" si="109"/>
        <v>-0.004730722972055901</v>
      </c>
      <c r="N478" s="39">
        <f>H478-I478</f>
        <v>1.7699999999967986</v>
      </c>
      <c r="O478" s="130">
        <f t="shared" si="104"/>
        <v>0</v>
      </c>
    </row>
    <row r="479" spans="1:15" ht="15.75">
      <c r="A479" s="125"/>
      <c r="B479" s="37" t="s">
        <v>245</v>
      </c>
      <c r="C479" s="20"/>
      <c r="D479" s="21" t="s">
        <v>246</v>
      </c>
      <c r="E479" s="38">
        <v>103255</v>
      </c>
      <c r="F479" s="38"/>
      <c r="G479" s="22">
        <f t="shared" si="103"/>
        <v>103255</v>
      </c>
      <c r="H479" s="39">
        <f t="shared" si="106"/>
        <v>103255</v>
      </c>
      <c r="I479" s="39">
        <v>90249.31</v>
      </c>
      <c r="J479" s="23">
        <f t="shared" si="107"/>
        <v>87.40430003389666</v>
      </c>
      <c r="K479" s="39">
        <v>88794.14</v>
      </c>
      <c r="L479" s="23">
        <f t="shared" si="108"/>
        <v>1455.1699999999983</v>
      </c>
      <c r="M479" s="39">
        <f t="shared" si="109"/>
        <v>-12.59569996610334</v>
      </c>
      <c r="N479" s="39">
        <f>H479-I479</f>
        <v>13005.690000000002</v>
      </c>
      <c r="O479" s="130">
        <f t="shared" si="104"/>
        <v>0</v>
      </c>
    </row>
    <row r="480" spans="1:15" ht="15.75">
      <c r="A480" s="125"/>
      <c r="B480" s="37" t="s">
        <v>247</v>
      </c>
      <c r="C480" s="20"/>
      <c r="D480" s="21" t="s">
        <v>248</v>
      </c>
      <c r="E480" s="38">
        <v>16384</v>
      </c>
      <c r="F480" s="38"/>
      <c r="G480" s="22">
        <f t="shared" si="103"/>
        <v>16384</v>
      </c>
      <c r="H480" s="39">
        <f t="shared" si="106"/>
        <v>16384</v>
      </c>
      <c r="I480" s="39">
        <v>14261.68</v>
      </c>
      <c r="J480" s="23">
        <f t="shared" si="107"/>
        <v>87.04638671875</v>
      </c>
      <c r="K480" s="39">
        <v>12670.37</v>
      </c>
      <c r="L480" s="23">
        <f t="shared" si="108"/>
        <v>1591.3099999999995</v>
      </c>
      <c r="M480" s="39">
        <f t="shared" si="109"/>
        <v>-12.95361328125</v>
      </c>
      <c r="N480" s="39">
        <f>H480-I480</f>
        <v>2122.3199999999997</v>
      </c>
      <c r="O480" s="130">
        <f t="shared" si="104"/>
        <v>0</v>
      </c>
    </row>
    <row r="481" spans="1:15" ht="15.75" hidden="1">
      <c r="A481" s="125"/>
      <c r="B481" s="37"/>
      <c r="C481" s="20"/>
      <c r="D481" s="21" t="s">
        <v>273</v>
      </c>
      <c r="E481" s="38"/>
      <c r="F481" s="38"/>
      <c r="G481" s="22"/>
      <c r="H481" s="39"/>
      <c r="I481" s="39"/>
      <c r="J481" s="23"/>
      <c r="K481" s="39">
        <v>1811</v>
      </c>
      <c r="L481" s="23"/>
      <c r="M481" s="39"/>
      <c r="N481" s="39"/>
      <c r="O481" s="130"/>
    </row>
    <row r="482" spans="1:15" ht="15.75">
      <c r="A482" s="125"/>
      <c r="B482" s="37" t="s">
        <v>249</v>
      </c>
      <c r="C482" s="20"/>
      <c r="D482" s="21" t="s">
        <v>250</v>
      </c>
      <c r="E482" s="38">
        <v>16000</v>
      </c>
      <c r="F482" s="38"/>
      <c r="G482" s="22">
        <f aca="true" t="shared" si="110" ref="G482:G491">E482+F482</f>
        <v>16000</v>
      </c>
      <c r="H482" s="39">
        <f aca="true" t="shared" si="111" ref="H482:H492">E482+F482</f>
        <v>16000</v>
      </c>
      <c r="I482" s="39">
        <v>15054.15</v>
      </c>
      <c r="J482" s="23">
        <f aca="true" t="shared" si="112" ref="J482:J498">I482/H482*100</f>
        <v>94.0884375</v>
      </c>
      <c r="K482" s="39">
        <v>17287.23</v>
      </c>
      <c r="L482" s="23">
        <f aca="true" t="shared" si="113" ref="L482:L498">I482-K482</f>
        <v>-2233.08</v>
      </c>
      <c r="M482" s="39">
        <f aca="true" t="shared" si="114" ref="M482:M498">J482-100</f>
        <v>-5.911562500000002</v>
      </c>
      <c r="N482" s="39">
        <f aca="true" t="shared" si="115" ref="N482:N491">H482-I482</f>
        <v>945.8500000000004</v>
      </c>
      <c r="O482" s="130">
        <f aca="true" t="shared" si="116" ref="O482:O491">H482-G482</f>
        <v>0</v>
      </c>
    </row>
    <row r="483" spans="1:15" ht="15.75">
      <c r="A483" s="125"/>
      <c r="B483" s="37" t="s">
        <v>209</v>
      </c>
      <c r="C483" s="20"/>
      <c r="D483" s="21" t="s">
        <v>206</v>
      </c>
      <c r="E483" s="38">
        <v>236330</v>
      </c>
      <c r="F483" s="38"/>
      <c r="G483" s="22">
        <f t="shared" si="110"/>
        <v>236330</v>
      </c>
      <c r="H483" s="39">
        <f t="shared" si="111"/>
        <v>236330</v>
      </c>
      <c r="I483" s="39">
        <v>236252.57</v>
      </c>
      <c r="J483" s="23">
        <f t="shared" si="112"/>
        <v>99.96723649134684</v>
      </c>
      <c r="K483" s="39">
        <v>243621.67</v>
      </c>
      <c r="L483" s="23">
        <f t="shared" si="113"/>
        <v>-7369.100000000006</v>
      </c>
      <c r="M483" s="39">
        <f t="shared" si="114"/>
        <v>-0.032763508653161466</v>
      </c>
      <c r="N483" s="39">
        <f t="shared" si="115"/>
        <v>77.42999999999302</v>
      </c>
      <c r="O483" s="130">
        <f t="shared" si="116"/>
        <v>0</v>
      </c>
    </row>
    <row r="484" spans="1:15" ht="15.75">
      <c r="A484" s="125"/>
      <c r="B484" s="37" t="s">
        <v>274</v>
      </c>
      <c r="C484" s="20"/>
      <c r="D484" s="21" t="s">
        <v>275</v>
      </c>
      <c r="E484" s="38">
        <v>753100</v>
      </c>
      <c r="F484" s="38"/>
      <c r="G484" s="22">
        <f t="shared" si="110"/>
        <v>753100</v>
      </c>
      <c r="H484" s="39">
        <f t="shared" si="111"/>
        <v>753100</v>
      </c>
      <c r="I484" s="39">
        <v>744083.49</v>
      </c>
      <c r="J484" s="23">
        <f t="shared" si="112"/>
        <v>98.80274731111406</v>
      </c>
      <c r="K484" s="39">
        <v>736414.78</v>
      </c>
      <c r="L484" s="23">
        <f t="shared" si="113"/>
        <v>7668.709999999963</v>
      </c>
      <c r="M484" s="39">
        <f t="shared" si="114"/>
        <v>-1.1972526888859392</v>
      </c>
      <c r="N484" s="39">
        <f t="shared" si="115"/>
        <v>9016.51000000001</v>
      </c>
      <c r="O484" s="130">
        <f t="shared" si="116"/>
        <v>0</v>
      </c>
    </row>
    <row r="485" spans="1:15" ht="15.75">
      <c r="A485" s="125"/>
      <c r="B485" s="37" t="s">
        <v>222</v>
      </c>
      <c r="C485" s="20"/>
      <c r="D485" s="21" t="s">
        <v>223</v>
      </c>
      <c r="E485" s="38">
        <v>33000</v>
      </c>
      <c r="F485" s="38"/>
      <c r="G485" s="22">
        <f t="shared" si="110"/>
        <v>33000</v>
      </c>
      <c r="H485" s="39">
        <f t="shared" si="111"/>
        <v>33000</v>
      </c>
      <c r="I485" s="39">
        <v>29908.45</v>
      </c>
      <c r="J485" s="23">
        <f t="shared" si="112"/>
        <v>90.63166666666666</v>
      </c>
      <c r="K485" s="39">
        <v>28896.78</v>
      </c>
      <c r="L485" s="23">
        <f t="shared" si="113"/>
        <v>1011.6700000000019</v>
      </c>
      <c r="M485" s="39">
        <f t="shared" si="114"/>
        <v>-9.36833333333334</v>
      </c>
      <c r="N485" s="39">
        <f t="shared" si="115"/>
        <v>3091.5499999999993</v>
      </c>
      <c r="O485" s="130">
        <f t="shared" si="116"/>
        <v>0</v>
      </c>
    </row>
    <row r="486" spans="1:15" ht="15.75">
      <c r="A486" s="125"/>
      <c r="B486" s="37" t="s">
        <v>251</v>
      </c>
      <c r="C486" s="20"/>
      <c r="D486" s="21" t="s">
        <v>252</v>
      </c>
      <c r="E486" s="38">
        <v>2000</v>
      </c>
      <c r="F486" s="38"/>
      <c r="G486" s="22">
        <f t="shared" si="110"/>
        <v>2000</v>
      </c>
      <c r="H486" s="39">
        <f t="shared" si="111"/>
        <v>2000</v>
      </c>
      <c r="I486" s="39">
        <v>1440</v>
      </c>
      <c r="J486" s="23">
        <f t="shared" si="112"/>
        <v>72</v>
      </c>
      <c r="K486" s="39">
        <v>4000</v>
      </c>
      <c r="L486" s="23">
        <f t="shared" si="113"/>
        <v>-2560</v>
      </c>
      <c r="M486" s="39">
        <f t="shared" si="114"/>
        <v>-28</v>
      </c>
      <c r="N486" s="39">
        <f t="shared" si="115"/>
        <v>560</v>
      </c>
      <c r="O486" s="130">
        <f t="shared" si="116"/>
        <v>0</v>
      </c>
    </row>
    <row r="487" spans="1:15" ht="15.75">
      <c r="A487" s="125"/>
      <c r="B487" s="37" t="s">
        <v>224</v>
      </c>
      <c r="C487" s="20"/>
      <c r="D487" s="21" t="s">
        <v>225</v>
      </c>
      <c r="E487" s="38">
        <v>124735</v>
      </c>
      <c r="F487" s="38"/>
      <c r="G487" s="22">
        <f t="shared" si="110"/>
        <v>124735</v>
      </c>
      <c r="H487" s="39">
        <f t="shared" si="111"/>
        <v>124735</v>
      </c>
      <c r="I487" s="39">
        <v>124029.36</v>
      </c>
      <c r="J487" s="23">
        <f t="shared" si="112"/>
        <v>99.4342886920271</v>
      </c>
      <c r="K487" s="39">
        <v>119461.17</v>
      </c>
      <c r="L487" s="23">
        <f t="shared" si="113"/>
        <v>4568.190000000002</v>
      </c>
      <c r="M487" s="39">
        <f t="shared" si="114"/>
        <v>-0.5657113079729044</v>
      </c>
      <c r="N487" s="39">
        <f t="shared" si="115"/>
        <v>705.6399999999994</v>
      </c>
      <c r="O487" s="130">
        <f t="shared" si="116"/>
        <v>0</v>
      </c>
    </row>
    <row r="488" spans="1:15" ht="15.75">
      <c r="A488" s="125"/>
      <c r="B488" s="37" t="s">
        <v>276</v>
      </c>
      <c r="C488" s="20"/>
      <c r="D488" s="21" t="s">
        <v>277</v>
      </c>
      <c r="E488" s="38">
        <v>800</v>
      </c>
      <c r="F488" s="38"/>
      <c r="G488" s="22">
        <f t="shared" si="110"/>
        <v>800</v>
      </c>
      <c r="H488" s="39">
        <f t="shared" si="111"/>
        <v>800</v>
      </c>
      <c r="I488" s="39">
        <v>726</v>
      </c>
      <c r="J488" s="23">
        <f t="shared" si="112"/>
        <v>90.75</v>
      </c>
      <c r="K488" s="39">
        <v>705.2</v>
      </c>
      <c r="L488" s="23">
        <f t="shared" si="113"/>
        <v>20.799999999999955</v>
      </c>
      <c r="M488" s="39">
        <f t="shared" si="114"/>
        <v>-9.25</v>
      </c>
      <c r="N488" s="39">
        <f t="shared" si="115"/>
        <v>74</v>
      </c>
      <c r="O488" s="130">
        <f t="shared" si="116"/>
        <v>0</v>
      </c>
    </row>
    <row r="489" spans="1:15" ht="47.25">
      <c r="A489" s="125"/>
      <c r="B489" s="37" t="s">
        <v>253</v>
      </c>
      <c r="C489" s="20"/>
      <c r="D489" s="21" t="s">
        <v>254</v>
      </c>
      <c r="E489" s="38">
        <v>4550</v>
      </c>
      <c r="F489" s="38"/>
      <c r="G489" s="22">
        <f t="shared" si="110"/>
        <v>4550</v>
      </c>
      <c r="H489" s="39">
        <f t="shared" si="111"/>
        <v>4550</v>
      </c>
      <c r="I489" s="39">
        <v>4302.19</v>
      </c>
      <c r="J489" s="23">
        <f t="shared" si="112"/>
        <v>94.55362637362637</v>
      </c>
      <c r="K489" s="39">
        <v>3968.35</v>
      </c>
      <c r="L489" s="23">
        <f t="shared" si="113"/>
        <v>333.8399999999997</v>
      </c>
      <c r="M489" s="39">
        <f t="shared" si="114"/>
        <v>-5.446373626373628</v>
      </c>
      <c r="N489" s="39">
        <f t="shared" si="115"/>
        <v>247.8100000000004</v>
      </c>
      <c r="O489" s="130">
        <f t="shared" si="116"/>
        <v>0</v>
      </c>
    </row>
    <row r="490" spans="1:15" ht="47.25">
      <c r="A490" s="125"/>
      <c r="B490" s="37" t="s">
        <v>255</v>
      </c>
      <c r="C490" s="20"/>
      <c r="D490" s="21" t="s">
        <v>256</v>
      </c>
      <c r="E490" s="38">
        <v>5800</v>
      </c>
      <c r="F490" s="38"/>
      <c r="G490" s="22">
        <f t="shared" si="110"/>
        <v>5800</v>
      </c>
      <c r="H490" s="39">
        <f t="shared" si="111"/>
        <v>5800</v>
      </c>
      <c r="I490" s="39">
        <v>5328.51</v>
      </c>
      <c r="J490" s="23">
        <f t="shared" si="112"/>
        <v>91.87086206896552</v>
      </c>
      <c r="K490" s="39">
        <v>6460.56</v>
      </c>
      <c r="L490" s="23">
        <f t="shared" si="113"/>
        <v>-1132.0500000000002</v>
      </c>
      <c r="M490" s="39">
        <f t="shared" si="114"/>
        <v>-8.129137931034478</v>
      </c>
      <c r="N490" s="39">
        <f t="shared" si="115"/>
        <v>471.4899999999998</v>
      </c>
      <c r="O490" s="130">
        <f t="shared" si="116"/>
        <v>0</v>
      </c>
    </row>
    <row r="491" spans="1:15" ht="15.75">
      <c r="A491" s="125"/>
      <c r="B491" s="37" t="s">
        <v>268</v>
      </c>
      <c r="C491" s="20"/>
      <c r="D491" s="21" t="s">
        <v>258</v>
      </c>
      <c r="E491" s="38">
        <v>6000</v>
      </c>
      <c r="F491" s="38"/>
      <c r="G491" s="22">
        <f t="shared" si="110"/>
        <v>6000</v>
      </c>
      <c r="H491" s="39">
        <f t="shared" si="111"/>
        <v>6000</v>
      </c>
      <c r="I491" s="39">
        <v>5474.63</v>
      </c>
      <c r="J491" s="23">
        <f t="shared" si="112"/>
        <v>91.24383333333334</v>
      </c>
      <c r="K491" s="39">
        <v>4745.16</v>
      </c>
      <c r="L491" s="23">
        <f t="shared" si="113"/>
        <v>729.4700000000003</v>
      </c>
      <c r="M491" s="39">
        <f t="shared" si="114"/>
        <v>-8.756166666666658</v>
      </c>
      <c r="N491" s="39">
        <f t="shared" si="115"/>
        <v>525.3699999999999</v>
      </c>
      <c r="O491" s="130">
        <f t="shared" si="116"/>
        <v>0</v>
      </c>
    </row>
    <row r="492" spans="1:15" ht="15.75">
      <c r="A492" s="125"/>
      <c r="B492" s="37" t="s">
        <v>269</v>
      </c>
      <c r="C492" s="20"/>
      <c r="D492" s="21" t="s">
        <v>270</v>
      </c>
      <c r="E492" s="38">
        <v>550</v>
      </c>
      <c r="F492" s="38"/>
      <c r="G492" s="22"/>
      <c r="H492" s="39">
        <f t="shared" si="111"/>
        <v>550</v>
      </c>
      <c r="I492" s="39">
        <v>533.11</v>
      </c>
      <c r="J492" s="23">
        <f t="shared" si="112"/>
        <v>96.9290909090909</v>
      </c>
      <c r="K492" s="39">
        <v>0</v>
      </c>
      <c r="L492" s="23">
        <f t="shared" si="113"/>
        <v>533.11</v>
      </c>
      <c r="M492" s="39">
        <f t="shared" si="114"/>
        <v>-3.0709090909090975</v>
      </c>
      <c r="N492" s="39"/>
      <c r="O492" s="130"/>
    </row>
    <row r="493" spans="1:15" ht="15.75">
      <c r="A493" s="125"/>
      <c r="B493" s="37" t="s">
        <v>210</v>
      </c>
      <c r="C493" s="20"/>
      <c r="D493" s="21" t="s">
        <v>211</v>
      </c>
      <c r="E493" s="38">
        <v>1000</v>
      </c>
      <c r="F493" s="38"/>
      <c r="G493" s="22">
        <f aca="true" t="shared" si="117" ref="G493:G498">E493+F493</f>
        <v>1000</v>
      </c>
      <c r="H493" s="39">
        <f aca="true" t="shared" si="118" ref="H493:H498">E493+F493</f>
        <v>1000</v>
      </c>
      <c r="I493" s="39">
        <v>687.19</v>
      </c>
      <c r="J493" s="23">
        <f t="shared" si="112"/>
        <v>68.71900000000001</v>
      </c>
      <c r="K493" s="39">
        <v>727.09</v>
      </c>
      <c r="L493" s="23">
        <f t="shared" si="113"/>
        <v>-39.89999999999998</v>
      </c>
      <c r="M493" s="39">
        <f t="shared" si="114"/>
        <v>-31.28099999999999</v>
      </c>
      <c r="N493" s="39">
        <f aca="true" t="shared" si="119" ref="N493:N498">H493-I493</f>
        <v>312.80999999999995</v>
      </c>
      <c r="O493" s="130">
        <f aca="true" t="shared" si="120" ref="O493:O498">H493-G493</f>
        <v>0</v>
      </c>
    </row>
    <row r="494" spans="1:15" ht="31.5">
      <c r="A494" s="125"/>
      <c r="B494" s="37" t="s">
        <v>259</v>
      </c>
      <c r="C494" s="20"/>
      <c r="D494" s="21" t="s">
        <v>260</v>
      </c>
      <c r="E494" s="38">
        <v>26675</v>
      </c>
      <c r="F494" s="38"/>
      <c r="G494" s="22">
        <f t="shared" si="117"/>
        <v>26675</v>
      </c>
      <c r="H494" s="39">
        <f t="shared" si="118"/>
        <v>26675</v>
      </c>
      <c r="I494" s="39">
        <v>26672.53</v>
      </c>
      <c r="J494" s="23">
        <f t="shared" si="112"/>
        <v>99.990740393627</v>
      </c>
      <c r="K494" s="39">
        <v>25511.18</v>
      </c>
      <c r="L494" s="23">
        <f t="shared" si="113"/>
        <v>1161.3499999999985</v>
      </c>
      <c r="M494" s="39">
        <f t="shared" si="114"/>
        <v>-0.009259606373007045</v>
      </c>
      <c r="N494" s="39">
        <f t="shared" si="119"/>
        <v>2.470000000001164</v>
      </c>
      <c r="O494" s="130">
        <f t="shared" si="120"/>
        <v>0</v>
      </c>
    </row>
    <row r="495" spans="1:15" ht="15.75">
      <c r="A495" s="125"/>
      <c r="B495" s="37" t="s">
        <v>86</v>
      </c>
      <c r="C495" s="20"/>
      <c r="D495" s="21" t="s">
        <v>385</v>
      </c>
      <c r="E495" s="38">
        <v>121980</v>
      </c>
      <c r="F495" s="38"/>
      <c r="G495" s="22">
        <f t="shared" si="117"/>
        <v>121980</v>
      </c>
      <c r="H495" s="39">
        <f t="shared" si="118"/>
        <v>121980</v>
      </c>
      <c r="I495" s="39">
        <v>121980</v>
      </c>
      <c r="J495" s="23">
        <f t="shared" si="112"/>
        <v>100</v>
      </c>
      <c r="K495" s="39">
        <v>106651</v>
      </c>
      <c r="L495" s="23">
        <f t="shared" si="113"/>
        <v>15329</v>
      </c>
      <c r="M495" s="39">
        <f t="shared" si="114"/>
        <v>0</v>
      </c>
      <c r="N495" s="39">
        <f t="shared" si="119"/>
        <v>0</v>
      </c>
      <c r="O495" s="130">
        <f t="shared" si="120"/>
        <v>0</v>
      </c>
    </row>
    <row r="496" spans="1:15" ht="15.75">
      <c r="A496" s="125"/>
      <c r="B496" s="37" t="s">
        <v>386</v>
      </c>
      <c r="C496" s="20"/>
      <c r="D496" s="21" t="s">
        <v>387</v>
      </c>
      <c r="E496" s="38">
        <v>22000</v>
      </c>
      <c r="F496" s="38"/>
      <c r="G496" s="22">
        <f t="shared" si="117"/>
        <v>22000</v>
      </c>
      <c r="H496" s="39">
        <f t="shared" si="118"/>
        <v>22000</v>
      </c>
      <c r="I496" s="39">
        <v>22000</v>
      </c>
      <c r="J496" s="23">
        <f t="shared" si="112"/>
        <v>100</v>
      </c>
      <c r="K496" s="39">
        <v>46466.1</v>
      </c>
      <c r="L496" s="23">
        <f t="shared" si="113"/>
        <v>-24466.1</v>
      </c>
      <c r="M496" s="39">
        <f t="shared" si="114"/>
        <v>0</v>
      </c>
      <c r="N496" s="39">
        <f t="shared" si="119"/>
        <v>0</v>
      </c>
      <c r="O496" s="130">
        <f t="shared" si="120"/>
        <v>0</v>
      </c>
    </row>
    <row r="497" spans="1:15" ht="31.5">
      <c r="A497" s="125"/>
      <c r="B497" s="37" t="s">
        <v>388</v>
      </c>
      <c r="C497" s="20"/>
      <c r="D497" s="21" t="s">
        <v>389</v>
      </c>
      <c r="E497" s="38">
        <v>1500</v>
      </c>
      <c r="F497" s="38"/>
      <c r="G497" s="22">
        <f t="shared" si="117"/>
        <v>1500</v>
      </c>
      <c r="H497" s="39">
        <f t="shared" si="118"/>
        <v>1500</v>
      </c>
      <c r="I497" s="39">
        <v>1447</v>
      </c>
      <c r="J497" s="23">
        <f t="shared" si="112"/>
        <v>96.46666666666667</v>
      </c>
      <c r="K497" s="39">
        <v>1416</v>
      </c>
      <c r="L497" s="23">
        <f t="shared" si="113"/>
        <v>31</v>
      </c>
      <c r="M497" s="39">
        <f t="shared" si="114"/>
        <v>-3.5333333333333314</v>
      </c>
      <c r="N497" s="39">
        <f t="shared" si="119"/>
        <v>53</v>
      </c>
      <c r="O497" s="130">
        <f t="shared" si="120"/>
        <v>0</v>
      </c>
    </row>
    <row r="498" spans="1:15" ht="15.75">
      <c r="A498" s="125"/>
      <c r="B498" s="37" t="s">
        <v>390</v>
      </c>
      <c r="C498" s="20"/>
      <c r="D498" s="21" t="s">
        <v>234</v>
      </c>
      <c r="E498" s="38">
        <v>1100</v>
      </c>
      <c r="F498" s="38"/>
      <c r="G498" s="22">
        <f t="shared" si="117"/>
        <v>1100</v>
      </c>
      <c r="H498" s="39">
        <f t="shared" si="118"/>
        <v>1100</v>
      </c>
      <c r="I498" s="39">
        <v>0</v>
      </c>
      <c r="J498" s="23">
        <f t="shared" si="112"/>
        <v>0</v>
      </c>
      <c r="K498" s="39">
        <v>10083</v>
      </c>
      <c r="L498" s="23">
        <f t="shared" si="113"/>
        <v>-10083</v>
      </c>
      <c r="M498" s="39">
        <f t="shared" si="114"/>
        <v>-100</v>
      </c>
      <c r="N498" s="39">
        <f t="shared" si="119"/>
        <v>1100</v>
      </c>
      <c r="O498" s="130">
        <f t="shared" si="120"/>
        <v>0</v>
      </c>
    </row>
    <row r="499" spans="1:15" ht="15.75" hidden="1">
      <c r="A499" s="125"/>
      <c r="B499" s="37"/>
      <c r="C499" s="20"/>
      <c r="D499" s="21" t="s">
        <v>229</v>
      </c>
      <c r="E499" s="38"/>
      <c r="F499" s="38"/>
      <c r="G499" s="22"/>
      <c r="H499" s="39"/>
      <c r="I499" s="39"/>
      <c r="J499" s="23"/>
      <c r="K499" s="39">
        <v>4457.24</v>
      </c>
      <c r="L499" s="23"/>
      <c r="M499" s="39"/>
      <c r="N499" s="39"/>
      <c r="O499" s="130"/>
    </row>
    <row r="500" spans="1:15" ht="15.75" hidden="1">
      <c r="A500" s="125"/>
      <c r="B500" s="37"/>
      <c r="C500" s="20"/>
      <c r="D500" s="21" t="s">
        <v>232</v>
      </c>
      <c r="E500" s="38"/>
      <c r="F500" s="38"/>
      <c r="G500" s="22"/>
      <c r="H500" s="39"/>
      <c r="I500" s="39"/>
      <c r="J500" s="23"/>
      <c r="K500" s="39">
        <v>348</v>
      </c>
      <c r="L500" s="23"/>
      <c r="M500" s="39"/>
      <c r="N500" s="39"/>
      <c r="O500" s="130"/>
    </row>
    <row r="501" spans="1:15" ht="31.5">
      <c r="A501" s="125"/>
      <c r="B501" s="37" t="s">
        <v>261</v>
      </c>
      <c r="C501" s="20"/>
      <c r="D501" s="21" t="s">
        <v>262</v>
      </c>
      <c r="E501" s="38">
        <v>5000</v>
      </c>
      <c r="F501" s="38"/>
      <c r="G501" s="22">
        <f aca="true" t="shared" si="121" ref="G501:G514">E501+F501</f>
        <v>5000</v>
      </c>
      <c r="H501" s="39">
        <f aca="true" t="shared" si="122" ref="H501:H514">E501+F501</f>
        <v>5000</v>
      </c>
      <c r="I501" s="39">
        <v>5000</v>
      </c>
      <c r="J501" s="23">
        <f aca="true" t="shared" si="123" ref="J501:J546">I501/H501*100</f>
        <v>100</v>
      </c>
      <c r="K501" s="39">
        <v>6190</v>
      </c>
      <c r="L501" s="23">
        <f aca="true" t="shared" si="124" ref="L501:L546">I501-K501</f>
        <v>-1190</v>
      </c>
      <c r="M501" s="39">
        <f aca="true" t="shared" si="125" ref="M501:M546">J501-100</f>
        <v>0</v>
      </c>
      <c r="N501" s="39">
        <f aca="true" t="shared" si="126" ref="N501:N506">H501-I501</f>
        <v>0</v>
      </c>
      <c r="O501" s="130">
        <f aca="true" t="shared" si="127" ref="O501:O514">H501-G501</f>
        <v>0</v>
      </c>
    </row>
    <row r="502" spans="1:15" ht="47.25">
      <c r="A502" s="125"/>
      <c r="B502" s="37" t="s">
        <v>212</v>
      </c>
      <c r="C502" s="20"/>
      <c r="D502" s="21" t="s">
        <v>213</v>
      </c>
      <c r="E502" s="38">
        <v>3500</v>
      </c>
      <c r="F502" s="38"/>
      <c r="G502" s="22">
        <f t="shared" si="121"/>
        <v>3500</v>
      </c>
      <c r="H502" s="39">
        <f t="shared" si="122"/>
        <v>3500</v>
      </c>
      <c r="I502" s="39">
        <v>2509.52</v>
      </c>
      <c r="J502" s="23">
        <f t="shared" si="123"/>
        <v>71.70057142857142</v>
      </c>
      <c r="K502" s="39">
        <v>3462.64</v>
      </c>
      <c r="L502" s="23">
        <f t="shared" si="124"/>
        <v>-953.1199999999999</v>
      </c>
      <c r="M502" s="39">
        <f t="shared" si="125"/>
        <v>-28.299428571428578</v>
      </c>
      <c r="N502" s="39">
        <f t="shared" si="126"/>
        <v>990.48</v>
      </c>
      <c r="O502" s="130">
        <f t="shared" si="127"/>
        <v>0</v>
      </c>
    </row>
    <row r="503" spans="1:15" ht="31.5">
      <c r="A503" s="125"/>
      <c r="B503" s="37" t="s">
        <v>214</v>
      </c>
      <c r="C503" s="20"/>
      <c r="D503" s="21" t="s">
        <v>215</v>
      </c>
      <c r="E503" s="38">
        <v>11000</v>
      </c>
      <c r="F503" s="38"/>
      <c r="G503" s="22">
        <f t="shared" si="121"/>
        <v>11000</v>
      </c>
      <c r="H503" s="39">
        <f t="shared" si="122"/>
        <v>11000</v>
      </c>
      <c r="I503" s="39">
        <v>9140.37</v>
      </c>
      <c r="J503" s="23">
        <f t="shared" si="123"/>
        <v>83.09427272727274</v>
      </c>
      <c r="K503" s="39">
        <v>9459.39</v>
      </c>
      <c r="L503" s="23">
        <f t="shared" si="124"/>
        <v>-319.0199999999986</v>
      </c>
      <c r="M503" s="39">
        <f t="shared" si="125"/>
        <v>-16.905727272727262</v>
      </c>
      <c r="N503" s="39">
        <f t="shared" si="126"/>
        <v>1859.6299999999992</v>
      </c>
      <c r="O503" s="130">
        <f t="shared" si="127"/>
        <v>0</v>
      </c>
    </row>
    <row r="504" spans="1:15" ht="31.5">
      <c r="A504" s="125"/>
      <c r="B504" s="37" t="s">
        <v>226</v>
      </c>
      <c r="C504" s="20"/>
      <c r="D504" s="21" t="s">
        <v>227</v>
      </c>
      <c r="E504" s="38">
        <v>120000</v>
      </c>
      <c r="F504" s="38"/>
      <c r="G504" s="22">
        <f t="shared" si="121"/>
        <v>120000</v>
      </c>
      <c r="H504" s="39">
        <f t="shared" si="122"/>
        <v>120000</v>
      </c>
      <c r="I504" s="39">
        <v>119114.66</v>
      </c>
      <c r="J504" s="23">
        <f t="shared" si="123"/>
        <v>99.26221666666667</v>
      </c>
      <c r="K504" s="39">
        <v>0</v>
      </c>
      <c r="L504" s="23">
        <f t="shared" si="124"/>
        <v>119114.66</v>
      </c>
      <c r="M504" s="39">
        <f t="shared" si="125"/>
        <v>-0.7377833333333257</v>
      </c>
      <c r="N504" s="39">
        <f t="shared" si="126"/>
        <v>885.3399999999965</v>
      </c>
      <c r="O504" s="130">
        <f t="shared" si="127"/>
        <v>0</v>
      </c>
    </row>
    <row r="505" spans="1:15" ht="31.5">
      <c r="A505" s="125"/>
      <c r="B505" s="37" t="s">
        <v>278</v>
      </c>
      <c r="C505" s="20"/>
      <c r="D505" s="21" t="s">
        <v>279</v>
      </c>
      <c r="E505" s="38">
        <v>19900</v>
      </c>
      <c r="F505" s="38"/>
      <c r="G505" s="22">
        <f t="shared" si="121"/>
        <v>19900</v>
      </c>
      <c r="H505" s="39">
        <f t="shared" si="122"/>
        <v>19900</v>
      </c>
      <c r="I505" s="39">
        <v>19863.03</v>
      </c>
      <c r="J505" s="23">
        <f t="shared" si="123"/>
        <v>99.81422110552764</v>
      </c>
      <c r="K505" s="39">
        <v>139881.03</v>
      </c>
      <c r="L505" s="23">
        <f t="shared" si="124"/>
        <v>-120018</v>
      </c>
      <c r="M505" s="39">
        <f t="shared" si="125"/>
        <v>-0.18577889447236373</v>
      </c>
      <c r="N505" s="39">
        <f t="shared" si="126"/>
        <v>36.970000000001164</v>
      </c>
      <c r="O505" s="130">
        <f t="shared" si="127"/>
        <v>0</v>
      </c>
    </row>
    <row r="506" spans="1:15" ht="47.25">
      <c r="A506" s="125"/>
      <c r="B506" s="44" t="s">
        <v>391</v>
      </c>
      <c r="C506" s="20" t="s">
        <v>392</v>
      </c>
      <c r="D506" s="21"/>
      <c r="E506" s="32">
        <f>SUM(E508)</f>
        <v>5950</v>
      </c>
      <c r="F506" s="32">
        <f>SUM(F508)</f>
        <v>0</v>
      </c>
      <c r="G506" s="22">
        <f t="shared" si="121"/>
        <v>5950</v>
      </c>
      <c r="H506" s="39">
        <f t="shared" si="122"/>
        <v>5950</v>
      </c>
      <c r="I506" s="33">
        <f>SUM(I508)</f>
        <v>3215.63</v>
      </c>
      <c r="J506" s="23">
        <f t="shared" si="123"/>
        <v>54.044201680672266</v>
      </c>
      <c r="K506" s="33">
        <f>SUM(K508)</f>
        <v>4128.94</v>
      </c>
      <c r="L506" s="23">
        <f t="shared" si="124"/>
        <v>-913.3099999999995</v>
      </c>
      <c r="M506" s="39">
        <f t="shared" si="125"/>
        <v>-45.955798319327734</v>
      </c>
      <c r="N506" s="39">
        <f t="shared" si="126"/>
        <v>2734.37</v>
      </c>
      <c r="O506" s="130">
        <f t="shared" si="127"/>
        <v>0</v>
      </c>
    </row>
    <row r="507" spans="1:15" ht="15.75" hidden="1">
      <c r="A507" s="125"/>
      <c r="B507" s="44"/>
      <c r="C507" s="20"/>
      <c r="D507" s="21"/>
      <c r="E507" s="32">
        <f>-E506</f>
        <v>-5950</v>
      </c>
      <c r="F507" s="32">
        <f>-F506</f>
        <v>0</v>
      </c>
      <c r="G507" s="22">
        <f t="shared" si="121"/>
        <v>-5950</v>
      </c>
      <c r="H507" s="39">
        <f t="shared" si="122"/>
        <v>-5950</v>
      </c>
      <c r="I507" s="33">
        <f>-I506</f>
        <v>-3215.63</v>
      </c>
      <c r="J507" s="23">
        <f t="shared" si="123"/>
        <v>54.044201680672266</v>
      </c>
      <c r="K507" s="33">
        <f>-K506</f>
        <v>-4128.94</v>
      </c>
      <c r="L507" s="23">
        <f t="shared" si="124"/>
        <v>913.3099999999995</v>
      </c>
      <c r="M507" s="39">
        <f t="shared" si="125"/>
        <v>-45.955798319327734</v>
      </c>
      <c r="N507" s="39"/>
      <c r="O507" s="130">
        <f t="shared" si="127"/>
        <v>0</v>
      </c>
    </row>
    <row r="508" spans="1:15" s="8" customFormat="1" ht="15.75">
      <c r="A508" s="125"/>
      <c r="B508" s="37" t="s">
        <v>210</v>
      </c>
      <c r="C508" s="20"/>
      <c r="D508" s="21" t="s">
        <v>211</v>
      </c>
      <c r="E508" s="38">
        <v>5950</v>
      </c>
      <c r="F508" s="38"/>
      <c r="G508" s="22">
        <f t="shared" si="121"/>
        <v>5950</v>
      </c>
      <c r="H508" s="39">
        <f t="shared" si="122"/>
        <v>5950</v>
      </c>
      <c r="I508" s="39">
        <v>3215.63</v>
      </c>
      <c r="J508" s="23">
        <f t="shared" si="123"/>
        <v>54.044201680672266</v>
      </c>
      <c r="K508" s="39">
        <v>4128.94</v>
      </c>
      <c r="L508" s="23">
        <f t="shared" si="124"/>
        <v>-913.3099999999995</v>
      </c>
      <c r="M508" s="39">
        <f t="shared" si="125"/>
        <v>-45.955798319327734</v>
      </c>
      <c r="N508" s="39">
        <f>H508-I508</f>
        <v>2734.37</v>
      </c>
      <c r="O508" s="130">
        <f t="shared" si="127"/>
        <v>0</v>
      </c>
    </row>
    <row r="509" spans="1:15" s="8" customFormat="1" ht="15.75">
      <c r="A509" s="125"/>
      <c r="B509" s="44" t="s">
        <v>19</v>
      </c>
      <c r="C509" s="20" t="s">
        <v>184</v>
      </c>
      <c r="D509" s="21"/>
      <c r="E509" s="32">
        <f>SUM(E511:E516)</f>
        <v>873990</v>
      </c>
      <c r="F509" s="32">
        <f>SUM(F511:F516)</f>
        <v>0</v>
      </c>
      <c r="G509" s="22">
        <f t="shared" si="121"/>
        <v>873990</v>
      </c>
      <c r="H509" s="39">
        <f t="shared" si="122"/>
        <v>873990</v>
      </c>
      <c r="I509" s="33">
        <f>SUM(I511:I516)</f>
        <v>821757.51</v>
      </c>
      <c r="J509" s="23">
        <f t="shared" si="123"/>
        <v>94.02367418391515</v>
      </c>
      <c r="K509" s="33">
        <f>SUM(K511:K516)</f>
        <v>704492.37</v>
      </c>
      <c r="L509" s="23">
        <f t="shared" si="124"/>
        <v>117265.14000000001</v>
      </c>
      <c r="M509" s="39">
        <f t="shared" si="125"/>
        <v>-5.976325816084852</v>
      </c>
      <c r="N509" s="39">
        <f>H509-I509</f>
        <v>52232.48999999999</v>
      </c>
      <c r="O509" s="130">
        <f t="shared" si="127"/>
        <v>0</v>
      </c>
    </row>
    <row r="510" spans="1:15" s="8" customFormat="1" ht="15.75" hidden="1">
      <c r="A510" s="125"/>
      <c r="B510" s="44"/>
      <c r="C510" s="20"/>
      <c r="D510" s="21"/>
      <c r="E510" s="32">
        <f>-E509</f>
        <v>-873990</v>
      </c>
      <c r="F510" s="32">
        <f>-F509</f>
        <v>0</v>
      </c>
      <c r="G510" s="22">
        <f t="shared" si="121"/>
        <v>-873990</v>
      </c>
      <c r="H510" s="39">
        <f t="shared" si="122"/>
        <v>-873990</v>
      </c>
      <c r="I510" s="33">
        <f>-I509</f>
        <v>-821757.51</v>
      </c>
      <c r="J510" s="23">
        <f t="shared" si="123"/>
        <v>94.02367418391515</v>
      </c>
      <c r="K510" s="33">
        <f>-K509</f>
        <v>-704492.37</v>
      </c>
      <c r="L510" s="23">
        <f t="shared" si="124"/>
        <v>-117265.14000000001</v>
      </c>
      <c r="M510" s="39">
        <f t="shared" si="125"/>
        <v>-5.976325816084852</v>
      </c>
      <c r="N510" s="39"/>
      <c r="O510" s="130">
        <f t="shared" si="127"/>
        <v>0</v>
      </c>
    </row>
    <row r="511" spans="1:15" s="8" customFormat="1" ht="15.75">
      <c r="A511" s="125"/>
      <c r="B511" s="37" t="s">
        <v>209</v>
      </c>
      <c r="C511" s="20"/>
      <c r="D511" s="21" t="s">
        <v>206</v>
      </c>
      <c r="E511" s="38">
        <v>28000</v>
      </c>
      <c r="F511" s="38"/>
      <c r="G511" s="22">
        <f t="shared" si="121"/>
        <v>28000</v>
      </c>
      <c r="H511" s="39">
        <f t="shared" si="122"/>
        <v>28000</v>
      </c>
      <c r="I511" s="39">
        <v>27968.1</v>
      </c>
      <c r="J511" s="23">
        <f t="shared" si="123"/>
        <v>99.88607142857143</v>
      </c>
      <c r="K511" s="39">
        <v>21326.36</v>
      </c>
      <c r="L511" s="23">
        <f t="shared" si="124"/>
        <v>6641.739999999998</v>
      </c>
      <c r="M511" s="39">
        <f t="shared" si="125"/>
        <v>-0.11392857142857338</v>
      </c>
      <c r="N511" s="39">
        <f>H511-I511</f>
        <v>31.900000000001455</v>
      </c>
      <c r="O511" s="130">
        <f t="shared" si="127"/>
        <v>0</v>
      </c>
    </row>
    <row r="512" spans="1:15" s="8" customFormat="1" ht="15.75">
      <c r="A512" s="125"/>
      <c r="B512" s="37" t="s">
        <v>224</v>
      </c>
      <c r="C512" s="20"/>
      <c r="D512" s="21" t="s">
        <v>225</v>
      </c>
      <c r="E512" s="38">
        <v>330460</v>
      </c>
      <c r="F512" s="38"/>
      <c r="G512" s="22">
        <f t="shared" si="121"/>
        <v>330460</v>
      </c>
      <c r="H512" s="39">
        <f t="shared" si="122"/>
        <v>330460</v>
      </c>
      <c r="I512" s="39">
        <v>285985.69</v>
      </c>
      <c r="J512" s="23">
        <f t="shared" si="123"/>
        <v>86.5416964231677</v>
      </c>
      <c r="K512" s="39">
        <v>237122.47</v>
      </c>
      <c r="L512" s="23">
        <f t="shared" si="124"/>
        <v>48863.22</v>
      </c>
      <c r="M512" s="39">
        <f t="shared" si="125"/>
        <v>-13.458303576832293</v>
      </c>
      <c r="N512" s="39">
        <f>H512-I512</f>
        <v>44474.31</v>
      </c>
      <c r="O512" s="130">
        <f t="shared" si="127"/>
        <v>0</v>
      </c>
    </row>
    <row r="513" spans="1:15" ht="31.5">
      <c r="A513" s="125"/>
      <c r="B513" s="37" t="s">
        <v>239</v>
      </c>
      <c r="C513" s="20"/>
      <c r="D513" s="21" t="s">
        <v>240</v>
      </c>
      <c r="E513" s="38">
        <v>7000</v>
      </c>
      <c r="F513" s="38"/>
      <c r="G513" s="22">
        <f t="shared" si="121"/>
        <v>7000</v>
      </c>
      <c r="H513" s="39">
        <f t="shared" si="122"/>
        <v>7000</v>
      </c>
      <c r="I513" s="39">
        <v>6371.76</v>
      </c>
      <c r="J513" s="23">
        <f t="shared" si="123"/>
        <v>91.02514285714285</v>
      </c>
      <c r="K513" s="39">
        <v>5172.8</v>
      </c>
      <c r="L513" s="23">
        <f t="shared" si="124"/>
        <v>1198.96</v>
      </c>
      <c r="M513" s="39">
        <f t="shared" si="125"/>
        <v>-8.974857142857147</v>
      </c>
      <c r="N513" s="39">
        <f>H513-I513</f>
        <v>628.2399999999998</v>
      </c>
      <c r="O513" s="130">
        <f t="shared" si="127"/>
        <v>0</v>
      </c>
    </row>
    <row r="514" spans="1:15" ht="15.75">
      <c r="A514" s="125"/>
      <c r="B514" s="37" t="s">
        <v>210</v>
      </c>
      <c r="C514" s="20"/>
      <c r="D514" s="21" t="s">
        <v>211</v>
      </c>
      <c r="E514" s="38">
        <v>61230</v>
      </c>
      <c r="F514" s="38"/>
      <c r="G514" s="22">
        <f t="shared" si="121"/>
        <v>61230</v>
      </c>
      <c r="H514" s="39">
        <f t="shared" si="122"/>
        <v>61230</v>
      </c>
      <c r="I514" s="39">
        <v>59731.59</v>
      </c>
      <c r="J514" s="23">
        <f t="shared" si="123"/>
        <v>97.55281724644782</v>
      </c>
      <c r="K514" s="39">
        <v>70912.68</v>
      </c>
      <c r="L514" s="23">
        <f t="shared" si="124"/>
        <v>-11181.089999999997</v>
      </c>
      <c r="M514" s="39">
        <f t="shared" si="125"/>
        <v>-2.447182753552184</v>
      </c>
      <c r="N514" s="39">
        <f>H514-I514</f>
        <v>1498.4100000000035</v>
      </c>
      <c r="O514" s="130">
        <f t="shared" si="127"/>
        <v>0</v>
      </c>
    </row>
    <row r="515" spans="1:15" ht="15.75">
      <c r="A515" s="125"/>
      <c r="B515" s="145" t="s">
        <v>135</v>
      </c>
      <c r="C515" s="20"/>
      <c r="D515" s="21" t="s">
        <v>393</v>
      </c>
      <c r="E515" s="38">
        <v>300</v>
      </c>
      <c r="F515" s="38"/>
      <c r="G515" s="22"/>
      <c r="H515" s="39">
        <v>300</v>
      </c>
      <c r="I515" s="39">
        <v>283.3</v>
      </c>
      <c r="J515" s="23">
        <f t="shared" si="123"/>
        <v>94.43333333333334</v>
      </c>
      <c r="K515" s="39">
        <v>0</v>
      </c>
      <c r="L515" s="23">
        <f t="shared" si="124"/>
        <v>283.3</v>
      </c>
      <c r="M515" s="39">
        <f t="shared" si="125"/>
        <v>-5.566666666666663</v>
      </c>
      <c r="N515" s="39"/>
      <c r="O515" s="130"/>
    </row>
    <row r="516" spans="1:15" s="132" customFormat="1" ht="31.5">
      <c r="A516" s="131"/>
      <c r="B516" s="37" t="s">
        <v>226</v>
      </c>
      <c r="C516" s="20"/>
      <c r="D516" s="21" t="s">
        <v>227</v>
      </c>
      <c r="E516" s="38">
        <v>447000</v>
      </c>
      <c r="F516" s="38"/>
      <c r="G516" s="22">
        <f>E516+F516</f>
        <v>447000</v>
      </c>
      <c r="H516" s="39">
        <f>E516+F516</f>
        <v>447000</v>
      </c>
      <c r="I516" s="39">
        <v>441417.07</v>
      </c>
      <c r="J516" s="23">
        <f t="shared" si="123"/>
        <v>98.75102237136466</v>
      </c>
      <c r="K516" s="39">
        <v>369958.06</v>
      </c>
      <c r="L516" s="23">
        <f t="shared" si="124"/>
        <v>71459.01000000001</v>
      </c>
      <c r="M516" s="39">
        <f t="shared" si="125"/>
        <v>-1.2489776286353447</v>
      </c>
      <c r="N516" s="39">
        <f>H516-I516</f>
        <v>5582.929999999993</v>
      </c>
      <c r="O516" s="130">
        <f aca="true" t="shared" si="128" ref="O516:O521">H516-G516</f>
        <v>0</v>
      </c>
    </row>
    <row r="517" spans="1:15" ht="42" customHeight="1">
      <c r="A517" s="133" t="s">
        <v>394</v>
      </c>
      <c r="B517" s="139" t="s">
        <v>395</v>
      </c>
      <c r="C517" s="73"/>
      <c r="D517" s="74"/>
      <c r="E517" s="75">
        <f>E519+E523+E526</f>
        <v>910500</v>
      </c>
      <c r="F517" s="75">
        <f>SUM(F519:F529)/2</f>
        <v>0</v>
      </c>
      <c r="G517" s="22">
        <f>E517+F517</f>
        <v>910500</v>
      </c>
      <c r="H517" s="39">
        <f>E517+F517</f>
        <v>910500</v>
      </c>
      <c r="I517" s="76">
        <f>I519+I523+I526</f>
        <v>902415.4</v>
      </c>
      <c r="J517" s="23">
        <f t="shared" si="123"/>
        <v>99.11207029104888</v>
      </c>
      <c r="K517" s="76">
        <f>K519+K523+K526</f>
        <v>730500</v>
      </c>
      <c r="L517" s="23">
        <f t="shared" si="124"/>
        <v>171915.40000000002</v>
      </c>
      <c r="M517" s="39">
        <f t="shared" si="125"/>
        <v>-0.8879297089511198</v>
      </c>
      <c r="N517" s="39">
        <f>H517-I517</f>
        <v>8084.599999999977</v>
      </c>
      <c r="O517" s="130">
        <f t="shared" si="128"/>
        <v>0</v>
      </c>
    </row>
    <row r="518" spans="1:15" ht="15.75" hidden="1">
      <c r="A518" s="124"/>
      <c r="B518" s="139"/>
      <c r="C518" s="73"/>
      <c r="D518" s="74"/>
      <c r="E518" s="75">
        <f>-E517</f>
        <v>-910500</v>
      </c>
      <c r="F518" s="75">
        <f>-F517</f>
        <v>0</v>
      </c>
      <c r="G518" s="22">
        <f>E518+F518</f>
        <v>-910500</v>
      </c>
      <c r="H518" s="39">
        <f>E518+F518</f>
        <v>-910500</v>
      </c>
      <c r="I518" s="76">
        <f>-I517</f>
        <v>-902415.4</v>
      </c>
      <c r="J518" s="23">
        <f t="shared" si="123"/>
        <v>99.11207029104888</v>
      </c>
      <c r="K518" s="76">
        <f>-K517</f>
        <v>-730500</v>
      </c>
      <c r="L518" s="23">
        <f t="shared" si="124"/>
        <v>-171915.40000000002</v>
      </c>
      <c r="M518" s="39">
        <f t="shared" si="125"/>
        <v>-0.8879297089511198</v>
      </c>
      <c r="N518" s="39"/>
      <c r="O518" s="130">
        <f t="shared" si="128"/>
        <v>0</v>
      </c>
    </row>
    <row r="519" spans="1:15" s="8" customFormat="1" ht="31.5">
      <c r="A519" s="125"/>
      <c r="B519" s="44" t="s">
        <v>396</v>
      </c>
      <c r="C519" s="20" t="s">
        <v>397</v>
      </c>
      <c r="D519" s="21"/>
      <c r="E519" s="32">
        <f>SUM(E521:E522)</f>
        <v>876500</v>
      </c>
      <c r="F519" s="32">
        <f>SUM(F521:F522)</f>
        <v>0</v>
      </c>
      <c r="G519" s="32">
        <f>SUM(G521:G522)</f>
        <v>861834</v>
      </c>
      <c r="H519" s="32">
        <f>SUM(H521:H522)</f>
        <v>876500</v>
      </c>
      <c r="I519" s="32">
        <f>SUM(I521:I522)</f>
        <v>876500</v>
      </c>
      <c r="J519" s="23">
        <f t="shared" si="123"/>
        <v>100</v>
      </c>
      <c r="K519" s="33">
        <f>SUM(K521:K522)</f>
        <v>716500</v>
      </c>
      <c r="L519" s="23">
        <f t="shared" si="124"/>
        <v>160000</v>
      </c>
      <c r="M519" s="39">
        <f t="shared" si="125"/>
        <v>0</v>
      </c>
      <c r="N519" s="39">
        <f>H519-I519</f>
        <v>0</v>
      </c>
      <c r="O519" s="130">
        <f t="shared" si="128"/>
        <v>14666</v>
      </c>
    </row>
    <row r="520" spans="1:15" s="8" customFormat="1" ht="15.75" hidden="1">
      <c r="A520" s="125"/>
      <c r="B520" s="44"/>
      <c r="C520" s="20"/>
      <c r="D520" s="21"/>
      <c r="E520" s="32">
        <f>-E519</f>
        <v>-876500</v>
      </c>
      <c r="F520" s="32">
        <f>-F519</f>
        <v>0</v>
      </c>
      <c r="G520" s="22">
        <f>E520+F520</f>
        <v>-876500</v>
      </c>
      <c r="H520" s="39">
        <f aca="true" t="shared" si="129" ref="H520:H531">E520+F520</f>
        <v>-876500</v>
      </c>
      <c r="I520" s="33">
        <f>-I519</f>
        <v>-876500</v>
      </c>
      <c r="J520" s="23">
        <f t="shared" si="123"/>
        <v>100</v>
      </c>
      <c r="K520" s="33">
        <f>-K519</f>
        <v>-716500</v>
      </c>
      <c r="L520" s="23">
        <f t="shared" si="124"/>
        <v>-160000</v>
      </c>
      <c r="M520" s="39">
        <f t="shared" si="125"/>
        <v>0</v>
      </c>
      <c r="N520" s="39"/>
      <c r="O520" s="130">
        <f t="shared" si="128"/>
        <v>0</v>
      </c>
    </row>
    <row r="521" spans="1:15" ht="31.5">
      <c r="A521" s="125"/>
      <c r="B521" s="37" t="s">
        <v>398</v>
      </c>
      <c r="C521" s="20"/>
      <c r="D521" s="21" t="s">
        <v>399</v>
      </c>
      <c r="E521" s="38">
        <v>861834</v>
      </c>
      <c r="F521" s="38"/>
      <c r="G521" s="22">
        <f>E521+F521</f>
        <v>861834</v>
      </c>
      <c r="H521" s="39">
        <f t="shared" si="129"/>
        <v>861834</v>
      </c>
      <c r="I521" s="39">
        <v>861834</v>
      </c>
      <c r="J521" s="23">
        <f t="shared" si="123"/>
        <v>100</v>
      </c>
      <c r="K521" s="39">
        <f>436500+255000</f>
        <v>691500</v>
      </c>
      <c r="L521" s="23">
        <f t="shared" si="124"/>
        <v>170334</v>
      </c>
      <c r="M521" s="39">
        <f t="shared" si="125"/>
        <v>0</v>
      </c>
      <c r="N521" s="39">
        <f>H521-I521</f>
        <v>0</v>
      </c>
      <c r="O521" s="130">
        <f t="shared" si="128"/>
        <v>0</v>
      </c>
    </row>
    <row r="522" spans="1:15" ht="90.75" customHeight="1">
      <c r="A522" s="125"/>
      <c r="B522" s="37" t="s">
        <v>400</v>
      </c>
      <c r="C522" s="20"/>
      <c r="D522" s="21" t="s">
        <v>401</v>
      </c>
      <c r="E522" s="38">
        <v>14666</v>
      </c>
      <c r="F522" s="38"/>
      <c r="G522" s="22"/>
      <c r="H522" s="39">
        <f t="shared" si="129"/>
        <v>14666</v>
      </c>
      <c r="I522" s="39">
        <v>14666</v>
      </c>
      <c r="J522" s="23">
        <f t="shared" si="123"/>
        <v>100</v>
      </c>
      <c r="K522" s="39">
        <v>25000</v>
      </c>
      <c r="L522" s="23">
        <f t="shared" si="124"/>
        <v>-10334</v>
      </c>
      <c r="M522" s="39">
        <f t="shared" si="125"/>
        <v>0</v>
      </c>
      <c r="N522" s="39"/>
      <c r="O522" s="130"/>
    </row>
    <row r="523" spans="1:15" ht="15.75" hidden="1">
      <c r="A523" s="125"/>
      <c r="B523" s="44" t="s">
        <v>402</v>
      </c>
      <c r="C523" s="20" t="s">
        <v>403</v>
      </c>
      <c r="D523" s="21"/>
      <c r="E523" s="32">
        <f>SUM(E525)</f>
        <v>0</v>
      </c>
      <c r="F523" s="32">
        <f>SUM(F525)</f>
        <v>0</v>
      </c>
      <c r="G523" s="22">
        <f aca="true" t="shared" si="130" ref="G523:G545">E523+F523</f>
        <v>0</v>
      </c>
      <c r="H523" s="39">
        <f t="shared" si="129"/>
        <v>0</v>
      </c>
      <c r="I523" s="33">
        <f>SUM(I525)</f>
        <v>0</v>
      </c>
      <c r="J523" s="23" t="e">
        <f t="shared" si="123"/>
        <v>#DIV/0!</v>
      </c>
      <c r="K523" s="33">
        <f>SUM(K525)</f>
        <v>0</v>
      </c>
      <c r="L523" s="23">
        <f t="shared" si="124"/>
        <v>0</v>
      </c>
      <c r="M523" s="39" t="e">
        <f t="shared" si="125"/>
        <v>#DIV/0!</v>
      </c>
      <c r="N523" s="39">
        <f>H523-I523</f>
        <v>0</v>
      </c>
      <c r="O523" s="130">
        <f aca="true" t="shared" si="131" ref="O523:O545">H523-G523</f>
        <v>0</v>
      </c>
    </row>
    <row r="524" spans="1:15" ht="15.75" hidden="1">
      <c r="A524" s="125"/>
      <c r="B524" s="44"/>
      <c r="C524" s="20"/>
      <c r="D524" s="21"/>
      <c r="E524" s="32">
        <f>-E523</f>
        <v>0</v>
      </c>
      <c r="F524" s="32">
        <f>-F523</f>
        <v>0</v>
      </c>
      <c r="G524" s="22">
        <f t="shared" si="130"/>
        <v>0</v>
      </c>
      <c r="H524" s="39">
        <f t="shared" si="129"/>
        <v>0</v>
      </c>
      <c r="I524" s="33">
        <f>-I523</f>
        <v>0</v>
      </c>
      <c r="J524" s="23" t="e">
        <f t="shared" si="123"/>
        <v>#DIV/0!</v>
      </c>
      <c r="K524" s="33">
        <f>-K523</f>
        <v>0</v>
      </c>
      <c r="L524" s="23">
        <f t="shared" si="124"/>
        <v>0</v>
      </c>
      <c r="M524" s="39" t="e">
        <f t="shared" si="125"/>
        <v>#DIV/0!</v>
      </c>
      <c r="N524" s="39"/>
      <c r="O524" s="130">
        <f t="shared" si="131"/>
        <v>0</v>
      </c>
    </row>
    <row r="525" spans="1:15" ht="31.5" hidden="1">
      <c r="A525" s="125"/>
      <c r="B525" s="37" t="s">
        <v>398</v>
      </c>
      <c r="C525" s="20"/>
      <c r="D525" s="21" t="s">
        <v>399</v>
      </c>
      <c r="E525" s="38"/>
      <c r="F525" s="38"/>
      <c r="G525" s="22">
        <f t="shared" si="130"/>
        <v>0</v>
      </c>
      <c r="H525" s="39">
        <f t="shared" si="129"/>
        <v>0</v>
      </c>
      <c r="I525" s="39"/>
      <c r="J525" s="23" t="e">
        <f t="shared" si="123"/>
        <v>#DIV/0!</v>
      </c>
      <c r="K525" s="39"/>
      <c r="L525" s="23">
        <f t="shared" si="124"/>
        <v>0</v>
      </c>
      <c r="M525" s="39" t="e">
        <f t="shared" si="125"/>
        <v>#DIV/0!</v>
      </c>
      <c r="N525" s="39">
        <f>H525-I525</f>
        <v>0</v>
      </c>
      <c r="O525" s="130">
        <f t="shared" si="131"/>
        <v>0</v>
      </c>
    </row>
    <row r="526" spans="1:15" ht="31.5">
      <c r="A526" s="125"/>
      <c r="B526" s="44" t="s">
        <v>404</v>
      </c>
      <c r="C526" s="20" t="s">
        <v>405</v>
      </c>
      <c r="D526" s="21"/>
      <c r="E526" s="32">
        <f>SUM(E528:E529)</f>
        <v>34000</v>
      </c>
      <c r="F526" s="32">
        <f>SUM(F528:F529)</f>
        <v>0</v>
      </c>
      <c r="G526" s="22">
        <f t="shared" si="130"/>
        <v>34000</v>
      </c>
      <c r="H526" s="39">
        <f t="shared" si="129"/>
        <v>34000</v>
      </c>
      <c r="I526" s="33">
        <f>SUM(I528:I529)</f>
        <v>25915.4</v>
      </c>
      <c r="J526" s="23">
        <f t="shared" si="123"/>
        <v>76.22176470588235</v>
      </c>
      <c r="K526" s="33">
        <f>SUM(K528:K529)</f>
        <v>14000</v>
      </c>
      <c r="L526" s="23">
        <f t="shared" si="124"/>
        <v>11915.400000000001</v>
      </c>
      <c r="M526" s="39">
        <f t="shared" si="125"/>
        <v>-23.77823529411765</v>
      </c>
      <c r="N526" s="39">
        <f>H526-I526</f>
        <v>8084.5999999999985</v>
      </c>
      <c r="O526" s="130">
        <f t="shared" si="131"/>
        <v>0</v>
      </c>
    </row>
    <row r="527" spans="1:15" ht="15.75" hidden="1">
      <c r="A527" s="125"/>
      <c r="B527" s="44"/>
      <c r="C527" s="20"/>
      <c r="D527" s="21"/>
      <c r="E527" s="32">
        <f>-E526</f>
        <v>-34000</v>
      </c>
      <c r="F527" s="32">
        <f>-F526</f>
        <v>0</v>
      </c>
      <c r="G527" s="22">
        <f t="shared" si="130"/>
        <v>-34000</v>
      </c>
      <c r="H527" s="39">
        <f t="shared" si="129"/>
        <v>-34000</v>
      </c>
      <c r="I527" s="33">
        <f>-I526</f>
        <v>-25915.4</v>
      </c>
      <c r="J527" s="23">
        <f t="shared" si="123"/>
        <v>76.22176470588235</v>
      </c>
      <c r="K527" s="33">
        <f>-K526</f>
        <v>-14000</v>
      </c>
      <c r="L527" s="23">
        <f t="shared" si="124"/>
        <v>-11915.400000000001</v>
      </c>
      <c r="M527" s="39">
        <f t="shared" si="125"/>
        <v>-23.77823529411765</v>
      </c>
      <c r="N527" s="39"/>
      <c r="O527" s="130">
        <f t="shared" si="131"/>
        <v>0</v>
      </c>
    </row>
    <row r="528" spans="1:15" ht="111.75" customHeight="1">
      <c r="A528" s="125"/>
      <c r="B528" s="37" t="s">
        <v>406</v>
      </c>
      <c r="C528" s="20"/>
      <c r="D528" s="21" t="s">
        <v>407</v>
      </c>
      <c r="E528" s="38">
        <v>24000</v>
      </c>
      <c r="F528" s="38"/>
      <c r="G528" s="22">
        <f t="shared" si="130"/>
        <v>24000</v>
      </c>
      <c r="H528" s="39">
        <f t="shared" si="129"/>
        <v>24000</v>
      </c>
      <c r="I528" s="39">
        <v>24000</v>
      </c>
      <c r="J528" s="23">
        <f t="shared" si="123"/>
        <v>100</v>
      </c>
      <c r="K528" s="39">
        <v>10000</v>
      </c>
      <c r="L528" s="23">
        <f t="shared" si="124"/>
        <v>14000</v>
      </c>
      <c r="M528" s="39">
        <f t="shared" si="125"/>
        <v>0</v>
      </c>
      <c r="N528" s="39">
        <f>H528-I528</f>
        <v>0</v>
      </c>
      <c r="O528" s="130">
        <f t="shared" si="131"/>
        <v>0</v>
      </c>
    </row>
    <row r="529" spans="1:15" ht="31.5">
      <c r="A529" s="125"/>
      <c r="B529" s="37" t="s">
        <v>239</v>
      </c>
      <c r="C529" s="20"/>
      <c r="D529" s="21" t="s">
        <v>240</v>
      </c>
      <c r="E529" s="38">
        <v>10000</v>
      </c>
      <c r="F529" s="38"/>
      <c r="G529" s="22">
        <f t="shared" si="130"/>
        <v>10000</v>
      </c>
      <c r="H529" s="39">
        <f t="shared" si="129"/>
        <v>10000</v>
      </c>
      <c r="I529" s="39">
        <v>1915.4</v>
      </c>
      <c r="J529" s="23">
        <f t="shared" si="123"/>
        <v>19.154</v>
      </c>
      <c r="K529" s="39">
        <v>4000</v>
      </c>
      <c r="L529" s="23">
        <f t="shared" si="124"/>
        <v>-2084.6</v>
      </c>
      <c r="M529" s="39">
        <f t="shared" si="125"/>
        <v>-80.846</v>
      </c>
      <c r="N529" s="39">
        <f>H529-I529</f>
        <v>8084.6</v>
      </c>
      <c r="O529" s="130">
        <f t="shared" si="131"/>
        <v>0</v>
      </c>
    </row>
    <row r="530" spans="1:15" ht="15.75">
      <c r="A530" s="103" t="s">
        <v>408</v>
      </c>
      <c r="B530" s="137" t="s">
        <v>187</v>
      </c>
      <c r="C530" s="20"/>
      <c r="D530" s="21"/>
      <c r="E530" s="22">
        <f>E532+E538</f>
        <v>1428700</v>
      </c>
      <c r="F530" s="22">
        <f>F532+F538</f>
        <v>0</v>
      </c>
      <c r="G530" s="22">
        <f t="shared" si="130"/>
        <v>1428700</v>
      </c>
      <c r="H530" s="39">
        <f t="shared" si="129"/>
        <v>1428700</v>
      </c>
      <c r="I530" s="23">
        <f>I532+I538</f>
        <v>997350.63</v>
      </c>
      <c r="J530" s="23">
        <f t="shared" si="123"/>
        <v>69.80826135647791</v>
      </c>
      <c r="K530" s="23">
        <f>K532+K538</f>
        <v>154650.47999999998</v>
      </c>
      <c r="L530" s="23">
        <f t="shared" si="124"/>
        <v>842700.15</v>
      </c>
      <c r="M530" s="39">
        <f t="shared" si="125"/>
        <v>-30.191738643522086</v>
      </c>
      <c r="N530" s="39">
        <f>H530-I530</f>
        <v>431349.37</v>
      </c>
      <c r="O530" s="130">
        <f t="shared" si="131"/>
        <v>0</v>
      </c>
    </row>
    <row r="531" spans="1:15" ht="15.75" hidden="1">
      <c r="A531" s="124"/>
      <c r="B531" s="137"/>
      <c r="C531" s="20"/>
      <c r="D531" s="21"/>
      <c r="E531" s="22">
        <f>-E530</f>
        <v>-1428700</v>
      </c>
      <c r="F531" s="22">
        <f>-F530</f>
        <v>0</v>
      </c>
      <c r="G531" s="22">
        <f t="shared" si="130"/>
        <v>-1428700</v>
      </c>
      <c r="H531" s="39">
        <f t="shared" si="129"/>
        <v>-1428700</v>
      </c>
      <c r="I531" s="23">
        <f>-I530</f>
        <v>-997350.63</v>
      </c>
      <c r="J531" s="23">
        <f t="shared" si="123"/>
        <v>69.80826135647791</v>
      </c>
      <c r="K531" s="23">
        <f>-K530</f>
        <v>-154650.47999999998</v>
      </c>
      <c r="L531" s="23">
        <f t="shared" si="124"/>
        <v>-842700.15</v>
      </c>
      <c r="M531" s="39">
        <f t="shared" si="125"/>
        <v>-30.191738643522086</v>
      </c>
      <c r="N531" s="39"/>
      <c r="O531" s="130">
        <f t="shared" si="131"/>
        <v>0</v>
      </c>
    </row>
    <row r="532" spans="1:15" s="8" customFormat="1" ht="15.75">
      <c r="A532" s="125"/>
      <c r="B532" s="44" t="s">
        <v>188</v>
      </c>
      <c r="C532" s="20" t="s">
        <v>189</v>
      </c>
      <c r="D532" s="21"/>
      <c r="E532" s="32">
        <f>SUM(E534:E537)</f>
        <v>1284200</v>
      </c>
      <c r="F532" s="32">
        <f>SUM(F534:F537)</f>
        <v>0</v>
      </c>
      <c r="G532" s="22">
        <f t="shared" si="130"/>
        <v>1284200</v>
      </c>
      <c r="H532" s="39">
        <f>SUM(H534:H537)</f>
        <v>1284200</v>
      </c>
      <c r="I532" s="33">
        <f>SUM(I534:I537)</f>
        <v>861974.27</v>
      </c>
      <c r="J532" s="23">
        <f t="shared" si="123"/>
        <v>67.1214974303068</v>
      </c>
      <c r="K532" s="33">
        <f>SUM(K534:K537)</f>
        <v>32565.28</v>
      </c>
      <c r="L532" s="23">
        <f t="shared" si="124"/>
        <v>829408.99</v>
      </c>
      <c r="M532" s="39">
        <f t="shared" si="125"/>
        <v>-32.8785025696932</v>
      </c>
      <c r="N532" s="39">
        <f>H532-I532</f>
        <v>422225.73</v>
      </c>
      <c r="O532" s="130">
        <f t="shared" si="131"/>
        <v>0</v>
      </c>
    </row>
    <row r="533" spans="1:15" s="8" customFormat="1" ht="15.75" hidden="1">
      <c r="A533" s="125"/>
      <c r="B533" s="44"/>
      <c r="C533" s="20"/>
      <c r="D533" s="21"/>
      <c r="E533" s="32">
        <f>-E532</f>
        <v>-1284200</v>
      </c>
      <c r="F533" s="32">
        <f>-F532</f>
        <v>0</v>
      </c>
      <c r="G533" s="22">
        <f t="shared" si="130"/>
        <v>-1284200</v>
      </c>
      <c r="H533" s="39">
        <f aca="true" t="shared" si="132" ref="H533:H546">E533+F533</f>
        <v>-1284200</v>
      </c>
      <c r="I533" s="33">
        <f>-I532</f>
        <v>-861974.27</v>
      </c>
      <c r="J533" s="23">
        <f t="shared" si="123"/>
        <v>67.1214974303068</v>
      </c>
      <c r="K533" s="33">
        <f>-K532</f>
        <v>-32565.28</v>
      </c>
      <c r="L533" s="23">
        <f t="shared" si="124"/>
        <v>-829408.99</v>
      </c>
      <c r="M533" s="39">
        <f t="shared" si="125"/>
        <v>-32.8785025696932</v>
      </c>
      <c r="N533" s="39"/>
      <c r="O533" s="130">
        <f t="shared" si="131"/>
        <v>0</v>
      </c>
    </row>
    <row r="534" spans="1:15" s="8" customFormat="1" ht="15.75">
      <c r="A534" s="125"/>
      <c r="B534" s="37" t="s">
        <v>209</v>
      </c>
      <c r="C534" s="20"/>
      <c r="D534" s="21" t="s">
        <v>206</v>
      </c>
      <c r="E534" s="38">
        <v>20000</v>
      </c>
      <c r="F534" s="38"/>
      <c r="G534" s="22">
        <f t="shared" si="130"/>
        <v>20000</v>
      </c>
      <c r="H534" s="39">
        <f t="shared" si="132"/>
        <v>20000</v>
      </c>
      <c r="I534" s="39">
        <v>16406.73</v>
      </c>
      <c r="J534" s="23">
        <f t="shared" si="123"/>
        <v>82.03365000000001</v>
      </c>
      <c r="K534" s="39">
        <v>14632.05</v>
      </c>
      <c r="L534" s="23">
        <f t="shared" si="124"/>
        <v>1774.6800000000003</v>
      </c>
      <c r="M534" s="39">
        <f t="shared" si="125"/>
        <v>-17.96634999999999</v>
      </c>
      <c r="N534" s="39">
        <f>H534-I534</f>
        <v>3593.2700000000004</v>
      </c>
      <c r="O534" s="130">
        <f t="shared" si="131"/>
        <v>0</v>
      </c>
    </row>
    <row r="535" spans="1:15" s="8" customFormat="1" ht="15.75">
      <c r="A535" s="125"/>
      <c r="B535" s="37" t="s">
        <v>274</v>
      </c>
      <c r="C535" s="20"/>
      <c r="D535" s="21" t="s">
        <v>275</v>
      </c>
      <c r="E535" s="38">
        <v>8200</v>
      </c>
      <c r="F535" s="38"/>
      <c r="G535" s="22">
        <f t="shared" si="130"/>
        <v>8200</v>
      </c>
      <c r="H535" s="39">
        <f t="shared" si="132"/>
        <v>8200</v>
      </c>
      <c r="I535" s="39">
        <v>7032.48</v>
      </c>
      <c r="J535" s="23">
        <f t="shared" si="123"/>
        <v>85.76195121951218</v>
      </c>
      <c r="K535" s="39">
        <v>1514.94</v>
      </c>
      <c r="L535" s="23">
        <f t="shared" si="124"/>
        <v>5517.539999999999</v>
      </c>
      <c r="M535" s="39">
        <f t="shared" si="125"/>
        <v>-14.238048780487816</v>
      </c>
      <c r="N535" s="39">
        <f>H535-I535</f>
        <v>1167.5200000000004</v>
      </c>
      <c r="O535" s="130">
        <f t="shared" si="131"/>
        <v>0</v>
      </c>
    </row>
    <row r="536" spans="1:15" s="8" customFormat="1" ht="15.75">
      <c r="A536" s="125"/>
      <c r="B536" s="37" t="s">
        <v>224</v>
      </c>
      <c r="C536" s="20"/>
      <c r="D536" s="21" t="s">
        <v>225</v>
      </c>
      <c r="E536" s="38">
        <v>20000</v>
      </c>
      <c r="F536" s="38"/>
      <c r="G536" s="22">
        <f t="shared" si="130"/>
        <v>20000</v>
      </c>
      <c r="H536" s="39">
        <f t="shared" si="132"/>
        <v>20000</v>
      </c>
      <c r="I536" s="39">
        <v>14684.67</v>
      </c>
      <c r="J536" s="23">
        <f t="shared" si="123"/>
        <v>73.42335</v>
      </c>
      <c r="K536" s="39">
        <v>16418.29</v>
      </c>
      <c r="L536" s="23">
        <f t="shared" si="124"/>
        <v>-1733.6200000000008</v>
      </c>
      <c r="M536" s="39">
        <f t="shared" si="125"/>
        <v>-26.57665</v>
      </c>
      <c r="N536" s="39">
        <f>H536-I536</f>
        <v>5315.33</v>
      </c>
      <c r="O536" s="130">
        <f t="shared" si="131"/>
        <v>0</v>
      </c>
    </row>
    <row r="537" spans="1:15" s="8" customFormat="1" ht="31.5">
      <c r="A537" s="125"/>
      <c r="B537" s="37" t="s">
        <v>226</v>
      </c>
      <c r="C537" s="20"/>
      <c r="D537" s="21" t="s">
        <v>227</v>
      </c>
      <c r="E537" s="38">
        <v>1236000</v>
      </c>
      <c r="F537" s="38"/>
      <c r="G537" s="22">
        <f t="shared" si="130"/>
        <v>1236000</v>
      </c>
      <c r="H537" s="39">
        <f t="shared" si="132"/>
        <v>1236000</v>
      </c>
      <c r="I537" s="39">
        <v>823850.39</v>
      </c>
      <c r="J537" s="23">
        <f t="shared" si="123"/>
        <v>66.65456229773463</v>
      </c>
      <c r="K537" s="39">
        <v>0</v>
      </c>
      <c r="L537" s="23">
        <f t="shared" si="124"/>
        <v>823850.39</v>
      </c>
      <c r="M537" s="39">
        <f t="shared" si="125"/>
        <v>-33.34543770226537</v>
      </c>
      <c r="N537" s="39">
        <f>H537-I537</f>
        <v>412149.61</v>
      </c>
      <c r="O537" s="130">
        <f t="shared" si="131"/>
        <v>0</v>
      </c>
    </row>
    <row r="538" spans="1:15" s="8" customFormat="1" ht="15.75">
      <c r="A538" s="125"/>
      <c r="B538" s="44" t="s">
        <v>19</v>
      </c>
      <c r="C538" s="20" t="s">
        <v>409</v>
      </c>
      <c r="D538" s="21"/>
      <c r="E538" s="32">
        <f>SUM(E540:E545)</f>
        <v>144500</v>
      </c>
      <c r="F538" s="32">
        <f>SUM(F540:F545)</f>
        <v>0</v>
      </c>
      <c r="G538" s="22">
        <f t="shared" si="130"/>
        <v>144500</v>
      </c>
      <c r="H538" s="39">
        <f t="shared" si="132"/>
        <v>144500</v>
      </c>
      <c r="I538" s="33">
        <f>SUM(I540:I545)</f>
        <v>135376.36</v>
      </c>
      <c r="J538" s="23">
        <f t="shared" si="123"/>
        <v>93.68606228373702</v>
      </c>
      <c r="K538" s="33">
        <f>SUM(K540:K545)</f>
        <v>122085.2</v>
      </c>
      <c r="L538" s="23">
        <f t="shared" si="124"/>
        <v>13291.159999999989</v>
      </c>
      <c r="M538" s="39">
        <f t="shared" si="125"/>
        <v>-6.313937716262984</v>
      </c>
      <c r="N538" s="39">
        <f>H538-I538</f>
        <v>9123.640000000014</v>
      </c>
      <c r="O538" s="130">
        <f t="shared" si="131"/>
        <v>0</v>
      </c>
    </row>
    <row r="539" spans="1:15" s="8" customFormat="1" ht="15.75" hidden="1">
      <c r="A539" s="125"/>
      <c r="B539" s="44"/>
      <c r="C539" s="20"/>
      <c r="D539" s="21"/>
      <c r="E539" s="32">
        <f>-E538</f>
        <v>-144500</v>
      </c>
      <c r="F539" s="32">
        <f>-F538</f>
        <v>0</v>
      </c>
      <c r="G539" s="22">
        <f t="shared" si="130"/>
        <v>-144500</v>
      </c>
      <c r="H539" s="39">
        <f t="shared" si="132"/>
        <v>-144500</v>
      </c>
      <c r="I539" s="33">
        <f>-I538</f>
        <v>-135376.36</v>
      </c>
      <c r="J539" s="23">
        <f t="shared" si="123"/>
        <v>93.68606228373702</v>
      </c>
      <c r="K539" s="33">
        <f>-K538</f>
        <v>-122085.2</v>
      </c>
      <c r="L539" s="23">
        <f t="shared" si="124"/>
        <v>-13291.159999999989</v>
      </c>
      <c r="M539" s="39">
        <f t="shared" si="125"/>
        <v>-6.313937716262984</v>
      </c>
      <c r="N539" s="39"/>
      <c r="O539" s="130">
        <f t="shared" si="131"/>
        <v>0</v>
      </c>
    </row>
    <row r="540" spans="1:15" ht="63" customHeight="1">
      <c r="A540" s="125"/>
      <c r="B540" s="37" t="s">
        <v>410</v>
      </c>
      <c r="C540" s="20"/>
      <c r="D540" s="21" t="s">
        <v>411</v>
      </c>
      <c r="E540" s="38">
        <v>62000</v>
      </c>
      <c r="F540" s="38"/>
      <c r="G540" s="22">
        <f t="shared" si="130"/>
        <v>62000</v>
      </c>
      <c r="H540" s="39">
        <f t="shared" si="132"/>
        <v>62000</v>
      </c>
      <c r="I540" s="39">
        <v>62000</v>
      </c>
      <c r="J540" s="23">
        <f t="shared" si="123"/>
        <v>100</v>
      </c>
      <c r="K540" s="39">
        <v>70800</v>
      </c>
      <c r="L540" s="23">
        <f t="shared" si="124"/>
        <v>-8800</v>
      </c>
      <c r="M540" s="39">
        <f t="shared" si="125"/>
        <v>0</v>
      </c>
      <c r="N540" s="39">
        <f aca="true" t="shared" si="133" ref="N540:N546">H540-I540</f>
        <v>0</v>
      </c>
      <c r="O540" s="130">
        <f t="shared" si="131"/>
        <v>0</v>
      </c>
    </row>
    <row r="541" spans="1:15" ht="87.75" customHeight="1">
      <c r="A541" s="125"/>
      <c r="B541" s="37" t="s">
        <v>412</v>
      </c>
      <c r="C541" s="20"/>
      <c r="D541" s="21" t="s">
        <v>413</v>
      </c>
      <c r="E541" s="38">
        <v>25000</v>
      </c>
      <c r="F541" s="38"/>
      <c r="G541" s="22">
        <f t="shared" si="130"/>
        <v>25000</v>
      </c>
      <c r="H541" s="39">
        <f t="shared" si="132"/>
        <v>25000</v>
      </c>
      <c r="I541" s="39">
        <v>24995.5</v>
      </c>
      <c r="J541" s="23">
        <f t="shared" si="123"/>
        <v>99.982</v>
      </c>
      <c r="K541" s="39">
        <v>6200</v>
      </c>
      <c r="L541" s="23">
        <f t="shared" si="124"/>
        <v>18795.5</v>
      </c>
      <c r="M541" s="39">
        <f t="shared" si="125"/>
        <v>-0.018000000000000682</v>
      </c>
      <c r="N541" s="39">
        <f t="shared" si="133"/>
        <v>4.5</v>
      </c>
      <c r="O541" s="130">
        <f t="shared" si="131"/>
        <v>0</v>
      </c>
    </row>
    <row r="542" spans="1:15" ht="31.5">
      <c r="A542" s="125"/>
      <c r="B542" s="37" t="s">
        <v>267</v>
      </c>
      <c r="C542" s="20"/>
      <c r="D542" s="21" t="s">
        <v>205</v>
      </c>
      <c r="E542" s="38">
        <v>4000</v>
      </c>
      <c r="F542" s="38"/>
      <c r="G542" s="22">
        <f t="shared" si="130"/>
        <v>4000</v>
      </c>
      <c r="H542" s="39">
        <f t="shared" si="132"/>
        <v>4000</v>
      </c>
      <c r="I542" s="39">
        <v>3980</v>
      </c>
      <c r="J542" s="23">
        <f t="shared" si="123"/>
        <v>99.5</v>
      </c>
      <c r="K542" s="39">
        <v>3500</v>
      </c>
      <c r="L542" s="23">
        <f t="shared" si="124"/>
        <v>480</v>
      </c>
      <c r="M542" s="39">
        <f t="shared" si="125"/>
        <v>-0.5</v>
      </c>
      <c r="N542" s="39">
        <f t="shared" si="133"/>
        <v>20</v>
      </c>
      <c r="O542" s="130">
        <f t="shared" si="131"/>
        <v>0</v>
      </c>
    </row>
    <row r="543" spans="1:15" ht="15.75">
      <c r="A543" s="125"/>
      <c r="B543" s="37" t="s">
        <v>249</v>
      </c>
      <c r="C543" s="20"/>
      <c r="D543" s="21" t="s">
        <v>250</v>
      </c>
      <c r="E543" s="38">
        <v>1500</v>
      </c>
      <c r="F543" s="38"/>
      <c r="G543" s="22">
        <f t="shared" si="130"/>
        <v>1500</v>
      </c>
      <c r="H543" s="39">
        <f t="shared" si="132"/>
        <v>1500</v>
      </c>
      <c r="I543" s="39">
        <v>650</v>
      </c>
      <c r="J543" s="23">
        <f t="shared" si="123"/>
        <v>43.333333333333336</v>
      </c>
      <c r="K543" s="39">
        <v>600</v>
      </c>
      <c r="L543" s="23">
        <f t="shared" si="124"/>
        <v>50</v>
      </c>
      <c r="M543" s="39">
        <f t="shared" si="125"/>
        <v>-56.666666666666664</v>
      </c>
      <c r="N543" s="39">
        <f t="shared" si="133"/>
        <v>850</v>
      </c>
      <c r="O543" s="130">
        <f t="shared" si="131"/>
        <v>0</v>
      </c>
    </row>
    <row r="544" spans="1:15" ht="15.75">
      <c r="A544" s="125"/>
      <c r="B544" s="37" t="s">
        <v>209</v>
      </c>
      <c r="C544" s="20"/>
      <c r="D544" s="21" t="s">
        <v>206</v>
      </c>
      <c r="E544" s="38">
        <v>40000</v>
      </c>
      <c r="F544" s="38"/>
      <c r="G544" s="22">
        <f t="shared" si="130"/>
        <v>40000</v>
      </c>
      <c r="H544" s="39">
        <f t="shared" si="132"/>
        <v>40000</v>
      </c>
      <c r="I544" s="39">
        <v>32445.86</v>
      </c>
      <c r="J544" s="23">
        <f t="shared" si="123"/>
        <v>81.11465</v>
      </c>
      <c r="K544" s="39">
        <v>30983.76</v>
      </c>
      <c r="L544" s="23">
        <f t="shared" si="124"/>
        <v>1462.1000000000022</v>
      </c>
      <c r="M544" s="39">
        <f t="shared" si="125"/>
        <v>-18.885350000000003</v>
      </c>
      <c r="N544" s="39">
        <f t="shared" si="133"/>
        <v>7554.139999999999</v>
      </c>
      <c r="O544" s="130">
        <f t="shared" si="131"/>
        <v>0</v>
      </c>
    </row>
    <row r="545" spans="1:15" ht="15.75">
      <c r="A545" s="125"/>
      <c r="B545" s="37" t="s">
        <v>224</v>
      </c>
      <c r="C545" s="20"/>
      <c r="D545" s="21" t="s">
        <v>225</v>
      </c>
      <c r="E545" s="38">
        <v>12000</v>
      </c>
      <c r="F545" s="38"/>
      <c r="G545" s="22">
        <f t="shared" si="130"/>
        <v>12000</v>
      </c>
      <c r="H545" s="39">
        <f t="shared" si="132"/>
        <v>12000</v>
      </c>
      <c r="I545" s="39">
        <v>11305</v>
      </c>
      <c r="J545" s="23">
        <f t="shared" si="123"/>
        <v>94.20833333333334</v>
      </c>
      <c r="K545" s="39">
        <v>10001.44</v>
      </c>
      <c r="L545" s="23">
        <f t="shared" si="124"/>
        <v>1303.5599999999995</v>
      </c>
      <c r="M545" s="39">
        <f t="shared" si="125"/>
        <v>-5.791666666666657</v>
      </c>
      <c r="N545" s="39">
        <f t="shared" si="133"/>
        <v>695</v>
      </c>
      <c r="O545" s="130">
        <f t="shared" si="131"/>
        <v>0</v>
      </c>
    </row>
    <row r="546" spans="1:15" s="49" customFormat="1" ht="30.75" customHeight="1">
      <c r="A546" s="158" t="s">
        <v>191</v>
      </c>
      <c r="B546" s="158"/>
      <c r="C546" s="158"/>
      <c r="D546" s="158"/>
      <c r="E546" s="142">
        <f>SUM(E9:E545)</f>
        <v>29966834.78</v>
      </c>
      <c r="F546" s="142">
        <f>SUM(F9:F545)</f>
        <v>0</v>
      </c>
      <c r="G546" s="142">
        <f>SUM(G9:G545)</f>
        <v>29831277.66</v>
      </c>
      <c r="H546" s="33">
        <f t="shared" si="132"/>
        <v>29966834.78</v>
      </c>
      <c r="I546" s="143">
        <f>SUM(I9:I545)</f>
        <v>28198120.86000001</v>
      </c>
      <c r="J546" s="33">
        <f t="shared" si="123"/>
        <v>94.09776196590359</v>
      </c>
      <c r="K546" s="143">
        <f>SUM(K9:K545)</f>
        <v>22918466.620000012</v>
      </c>
      <c r="L546" s="23">
        <f t="shared" si="124"/>
        <v>5279654.239999998</v>
      </c>
      <c r="M546" s="39">
        <f t="shared" si="125"/>
        <v>-5.902238034096413</v>
      </c>
      <c r="N546" s="33">
        <f t="shared" si="133"/>
        <v>1768713.9199999906</v>
      </c>
      <c r="O546" s="136">
        <f>SUM(O9:O545)</f>
        <v>-2350</v>
      </c>
    </row>
    <row r="547" spans="5:14" ht="15.75">
      <c r="E547" s="115"/>
      <c r="F547" s="115"/>
      <c r="G547" s="115"/>
      <c r="N547" s="80"/>
    </row>
    <row r="548" spans="5:14" ht="15.75">
      <c r="E548" s="118">
        <f>H546-F546</f>
        <v>29966834.78</v>
      </c>
      <c r="F548" s="118">
        <f>H546-E546</f>
        <v>0</v>
      </c>
      <c r="G548" s="118"/>
      <c r="H548" s="119">
        <f>E546+F546</f>
        <v>29966834.78</v>
      </c>
      <c r="I548" s="119">
        <f>I546</f>
        <v>28198120.86000001</v>
      </c>
      <c r="K548" s="4">
        <f>K546</f>
        <v>22918466.620000012</v>
      </c>
      <c r="M548" s="80">
        <f>J546-100</f>
        <v>-5.902238034096413</v>
      </c>
      <c r="N548" s="80"/>
    </row>
    <row r="549" spans="5:14" ht="15.75">
      <c r="E549" s="118">
        <v>29966834.78</v>
      </c>
      <c r="F549" s="118">
        <v>0</v>
      </c>
      <c r="G549" s="118"/>
      <c r="H549" s="119">
        <v>29966834.78</v>
      </c>
      <c r="I549" s="119">
        <v>28198120.86</v>
      </c>
      <c r="K549" s="4">
        <v>22918466.63</v>
      </c>
      <c r="N549" s="80"/>
    </row>
    <row r="550" spans="5:14" ht="15.75">
      <c r="E550" s="118">
        <f>E549-E548</f>
        <v>0</v>
      </c>
      <c r="F550" s="118">
        <f>F549-F548</f>
        <v>0</v>
      </c>
      <c r="G550" s="118">
        <f>G549-G548</f>
        <v>0</v>
      </c>
      <c r="H550" s="118">
        <f>H549-H548</f>
        <v>0</v>
      </c>
      <c r="I550" s="119">
        <f>I549-I548</f>
        <v>0</v>
      </c>
      <c r="K550" s="4">
        <f>K549-K548</f>
        <v>0.009999986737966537</v>
      </c>
      <c r="N550" s="80"/>
    </row>
    <row r="551" spans="5:14" ht="15.75">
      <c r="E551" s="115"/>
      <c r="F551" s="115"/>
      <c r="G551" s="115"/>
      <c r="N551" s="80"/>
    </row>
    <row r="552" spans="4:14" ht="15.75">
      <c r="D552" s="2" t="s">
        <v>192</v>
      </c>
      <c r="E552" s="115">
        <f>E9+E22+E34+E48+E60+E128+E137+E182+E190+E195+E202+E332+E357+E418+E439+E461+E517+E530</f>
        <v>29966834.78</v>
      </c>
      <c r="F552" s="115">
        <f>F9+F22+F34+F48+F60+F128+F137+F182+F190+F195+F202+F332+F357+F418+F439+F461+F517+F530</f>
        <v>0</v>
      </c>
      <c r="G552" s="115">
        <f>G9+G22+G34+G48+G60+G128+G137+G182+G190+G195+G202+G332+G357+G418+G439+G461+G517+G530</f>
        <v>29965350.66</v>
      </c>
      <c r="H552" s="115">
        <f>H9+H22+H34+H48+H60+H128+H137+H182+H190+H195+H202+H332+H357+H418+H439+H461+H517+H530</f>
        <v>29966834.78</v>
      </c>
      <c r="I552" s="115">
        <f>I9+I22+I34+I48+I60+I128+I137+I182+I190+I195+I202+I332+I357+I418+I439+I461+I517+I530</f>
        <v>28198120.859999992</v>
      </c>
      <c r="J552" s="115"/>
      <c r="K552" s="4">
        <f>K9+K22+K34+K48+K60+K128+K137+K182+K190+K195+K202+K332+K357+K418+K439+K461+K517+K530</f>
        <v>22918466.619999997</v>
      </c>
      <c r="N552" s="80"/>
    </row>
    <row r="553" spans="5:14" ht="15.75">
      <c r="E553" s="115">
        <f>E546</f>
        <v>29966834.78</v>
      </c>
      <c r="F553" s="115">
        <f>F546</f>
        <v>0</v>
      </c>
      <c r="G553" s="115">
        <f>G546</f>
        <v>29831277.66</v>
      </c>
      <c r="H553" s="115">
        <f>H546</f>
        <v>29966834.78</v>
      </c>
      <c r="I553" s="115">
        <f>I546</f>
        <v>28198120.86000001</v>
      </c>
      <c r="J553" s="115"/>
      <c r="K553" s="4">
        <f>K546</f>
        <v>22918466.620000012</v>
      </c>
      <c r="N553" s="80"/>
    </row>
    <row r="554" spans="5:14" ht="15.75">
      <c r="E554" s="115">
        <f>E549-E552</f>
        <v>0</v>
      </c>
      <c r="F554" s="115">
        <f>F549-F552</f>
        <v>0</v>
      </c>
      <c r="G554" s="115">
        <f>G549-G552</f>
        <v>-29965350.66</v>
      </c>
      <c r="H554" s="115">
        <f>H549-H552</f>
        <v>0</v>
      </c>
      <c r="I554" s="115">
        <f>I549-I552</f>
        <v>0</v>
      </c>
      <c r="J554" s="115"/>
      <c r="K554" s="4">
        <f>K549-K552</f>
        <v>0.010000001639127731</v>
      </c>
      <c r="N554" s="80"/>
    </row>
    <row r="555" spans="5:14" ht="15.75">
      <c r="E555" s="115"/>
      <c r="F555" s="115"/>
      <c r="G555" s="115"/>
      <c r="N555" s="80"/>
    </row>
    <row r="556" spans="5:14" ht="15.75">
      <c r="E556" s="115"/>
      <c r="F556" s="115"/>
      <c r="G556" s="115"/>
      <c r="N556" s="80"/>
    </row>
    <row r="557" spans="5:14" ht="15.75">
      <c r="E557" s="118"/>
      <c r="F557" s="118"/>
      <c r="G557" s="118"/>
      <c r="H557" s="119"/>
      <c r="I557" s="119"/>
      <c r="J557" s="119"/>
      <c r="K557" s="119"/>
      <c r="L557" s="119"/>
      <c r="M557" s="105"/>
      <c r="N557" s="144"/>
    </row>
    <row r="562" ht="15.75">
      <c r="P562" s="79"/>
    </row>
  </sheetData>
  <mergeCells count="5">
    <mergeCell ref="A546:D546"/>
    <mergeCell ref="A1:J1"/>
    <mergeCell ref="A2:J2"/>
    <mergeCell ref="A3:J3"/>
    <mergeCell ref="A5:J5"/>
  </mergeCells>
  <printOptions horizontalCentered="1" verticalCentered="1"/>
  <pageMargins left="0.4013888888888889" right="0.5118055555555555" top="0.39375" bottom="0.5916666666666667" header="0.5118055555555555" footer="0.39375"/>
  <pageSetup firstPageNumber="69" useFirstPageNumber="1" horizontalDpi="600" verticalDpi="600" orientation="portrait" paperSize="9" scale="90" r:id="rId1"/>
  <headerFooter alignWithMargins="0">
    <oddFooter>&amp;C&amp;P</oddFooter>
  </headerFooter>
  <rowBreaks count="13" manualBreakCount="13">
    <brk id="47" max="255" man="1"/>
    <brk id="89" max="9" man="1"/>
    <brk id="127" max="9" man="1"/>
    <brk id="168" max="9" man="1"/>
    <brk id="208" max="9" man="1"/>
    <brk id="245" max="9" man="1"/>
    <brk id="279" max="9" man="1"/>
    <brk id="311" max="255" man="1"/>
    <brk id="356" max="255" man="1"/>
    <brk id="392" max="9" man="1"/>
    <brk id="438" max="9" man="1"/>
    <brk id="490" max="9" man="1"/>
    <brk id="525" max="9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cp:lastPrinted>2009-03-19T10:45:26Z</cp:lastPrinted>
  <dcterms:modified xsi:type="dcterms:W3CDTF">2009-03-19T10:46:15Z</dcterms:modified>
  <cp:category/>
  <cp:version/>
  <cp:contentType/>
  <cp:contentStatus/>
</cp:coreProperties>
</file>