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Wydatki Budżetowe " sheetId="1" r:id="rId1"/>
  </sheets>
  <definedNames>
    <definedName name="Excel_BuiltIn__FilterDatabase_2">'Wydatki Budżetowe '!$B$16:$B$38</definedName>
    <definedName name="_xlnm.Print_Area" localSheetId="0">'Wydatki Budżetowe '!$A$1:$M$548</definedName>
  </definedNames>
  <calcPr fullCalcOnLoad="1"/>
</workbook>
</file>

<file path=xl/sharedStrings.xml><?xml version="1.0" encoding="utf-8"?>
<sst xmlns="http://schemas.openxmlformats.org/spreadsheetml/2006/main" count="929" uniqueCount="306">
  <si>
    <t>Załącznik nr 1</t>
  </si>
  <si>
    <t>do zarządzenia nr 7/2009</t>
  </si>
  <si>
    <t>Burmistrza Okonka</t>
  </si>
  <si>
    <t>Rady Miejskiej w Okonku</t>
  </si>
  <si>
    <t>do uchwały nr XXXII/205/2008</t>
  </si>
  <si>
    <t>z dnia 30 grudnia 2008 roku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</si>
  <si>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</si>
  <si>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</si>
  <si>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</si>
  <si>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</si>
  <si>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</si>
  <si>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</si>
  <si>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</si>
  <si>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% wykonania</t>
  </si>
  <si>
    <t>różnica w %</t>
  </si>
  <si>
    <t>010</t>
  </si>
  <si>
    <t>ROLNICTWO I ŁOWIECTWO</t>
  </si>
  <si>
    <t>Pozostała działalność</t>
  </si>
  <si>
    <t>01095</t>
  </si>
  <si>
    <t>600</t>
  </si>
  <si>
    <t>TRANSPORT I ŁĄCZNOŚĆ</t>
  </si>
  <si>
    <t>60016</t>
  </si>
  <si>
    <t>6300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</si>
  <si>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</si>
  <si>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</si>
  <si>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</si>
  <si>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</si>
  <si>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</si>
  <si>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</si>
  <si>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</si>
  <si>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</si>
  <si>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</si>
  <si>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</si>
  <si>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</si>
  <si>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</si>
  <si>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</si>
  <si>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</si>
  <si>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75095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</si>
  <si>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</si>
  <si>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</si>
  <si>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</si>
  <si>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</si>
  <si>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</si>
  <si>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</si>
  <si>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Podatek od nieruchomości</t>
  </si>
  <si>
    <t>758</t>
  </si>
  <si>
    <t>RÓŻNE ROZLICZENIA</t>
  </si>
  <si>
    <t>Pozostałe odsetki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</si>
  <si>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</si>
  <si>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</si>
  <si>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</si>
  <si>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</si>
  <si>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</si>
  <si>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</si>
  <si>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</si>
  <si>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</si>
  <si>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</si>
  <si>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</si>
  <si>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</si>
  <si>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</si>
  <si>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</si>
  <si>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</si>
  <si>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</si>
  <si>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</si>
  <si>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</si>
  <si>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85213</t>
  </si>
  <si>
    <t>85214</t>
  </si>
  <si>
    <t>Ośrodki pomocy społecznej</t>
  </si>
  <si>
    <t>85219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</si>
  <si>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</si>
  <si>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</si>
  <si>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</si>
  <si>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</si>
  <si>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</si>
  <si>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</si>
  <si>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</si>
  <si>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</si>
  <si>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</si>
  <si>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</si>
  <si>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</si>
  <si>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</si>
  <si>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</si>
  <si>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90095</t>
  </si>
  <si>
    <t>KULTURA FIZYCZNA I SPORT</t>
  </si>
  <si>
    <t>Obiekty sportowe</t>
  </si>
  <si>
    <t>92601</t>
  </si>
  <si>
    <t>OGÓŁEM</t>
  </si>
  <si>
    <t>z dnia 12 lutego 2009 roku.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</si>
  <si>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</si>
  <si>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</si>
  <si>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</si>
  <si>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</si>
  <si>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</si>
  <si>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</si>
  <si>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</si>
  <si>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</si>
  <si>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</si>
  <si>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</si>
  <si>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</si>
  <si>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</si>
  <si>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</si>
  <si>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</si>
  <si>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</si>
  <si>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</si>
  <si>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</si>
  <si>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</si>
  <si>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</si>
  <si>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</si>
  <si>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</si>
  <si>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</si>
  <si>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</si>
  <si>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</si>
  <si>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</si>
  <si>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</si>
  <si>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</si>
  <si>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</si>
  <si>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</si>
  <si>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</si>
  <si>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</si>
  <si>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</si>
  <si>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</si>
  <si>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</si>
  <si>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</si>
  <si>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</si>
  <si>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</si>
  <si>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</si>
  <si>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</si>
  <si>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</si>
  <si>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</si>
  <si>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</si>
  <si>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</si>
  <si>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</si>
  <si>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</si>
  <si>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</si>
  <si>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</si>
  <si>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</si>
  <si>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</si>
  <si>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</si>
  <si>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</si>
  <si>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</si>
  <si>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</si>
  <si>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</si>
  <si>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</si>
  <si>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</si>
  <si>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</si>
  <si>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</si>
  <si>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</si>
  <si>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</si>
  <si>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</si>
  <si>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</si>
  <si>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</si>
  <si>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</si>
  <si>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</si>
  <si>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</si>
  <si>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</si>
  <si>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</si>
  <si>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</si>
  <si>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</si>
  <si>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</si>
  <si>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</si>
  <si>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</si>
  <si>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</si>
  <si>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</si>
  <si>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</si>
  <si>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</si>
  <si>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</si>
  <si>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</si>
  <si>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</si>
  <si>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</si>
  <si>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</si>
  <si>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</si>
  <si>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</si>
  <si>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</si>
  <si>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</si>
  <si>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</si>
  <si>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</si>
  <si>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</si>
  <si>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</si>
  <si>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</si>
  <si>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</si>
  <si>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</si>
  <si>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</si>
  <si>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</si>
  <si>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</si>
  <si>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</si>
  <si>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</si>
  <si>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</si>
  <si>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</si>
  <si>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</si>
  <si>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</si>
  <si>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</si>
  <si>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</si>
  <si>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</si>
  <si>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</si>
  <si>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</si>
  <si>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</si>
  <si>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</si>
  <si>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</si>
  <si>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</si>
  <si>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</si>
  <si>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</si>
  <si>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</si>
  <si>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</si>
  <si>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</si>
  <si>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</si>
  <si>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</si>
  <si>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</si>
  <si>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</si>
  <si>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</si>
  <si>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</si>
  <si>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</si>
  <si>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</si>
  <si>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</si>
  <si>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</si>
  <si>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</si>
  <si>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</si>
  <si>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</si>
  <si>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</si>
  <si>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</si>
  <si>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</si>
  <si>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</si>
  <si>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</si>
  <si>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</si>
  <si>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</si>
  <si>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</si>
  <si>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</si>
  <si>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</si>
  <si>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</si>
  <si>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</si>
  <si>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</si>
  <si>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</si>
  <si>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</si>
  <si>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</si>
  <si>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</si>
  <si>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</si>
  <si>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</si>
  <si>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</si>
  <si>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</si>
  <si>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</si>
  <si>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</si>
  <si>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</si>
  <si>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</si>
  <si>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</si>
  <si>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</si>
  <si>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</si>
  <si>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</si>
  <si>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</si>
  <si>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</si>
  <si>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</si>
  <si>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</si>
  <si>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</si>
  <si>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</si>
  <si>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</si>
  <si>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</si>
  <si>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</si>
  <si>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</si>
  <si>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</si>
  <si>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</si>
  <si>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</si>
  <si>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</si>
  <si>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</si>
  <si>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</si>
  <si>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</si>
  <si>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</si>
  <si>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</si>
  <si>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</si>
  <si>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</si>
  <si>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</si>
  <si>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</si>
  <si>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</si>
  <si>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</si>
  <si>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</si>
  <si>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</si>
  <si>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</si>
  <si>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</si>
  <si>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</si>
  <si>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</si>
  <si>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</si>
  <si>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</si>
  <si>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</si>
  <si>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</si>
  <si>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</si>
  <si>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</si>
  <si>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</si>
  <si>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</si>
  <si>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</si>
  <si>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</si>
  <si>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</si>
  <si>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</si>
  <si>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</si>
  <si>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</si>
  <si>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</si>
  <si>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</si>
  <si>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</si>
  <si>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</si>
  <si>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</si>
  <si>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</si>
  <si>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</si>
  <si>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</si>
  <si>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</si>
  <si>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</si>
  <si>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</si>
  <si>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</si>
  <si>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</si>
  <si>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DZIAŁ</t>
  </si>
  <si>
    <t>INWESTYCJE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</si>
</sst>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3" fontId="18" fillId="0" borderId="11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4" fontId="18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/>
    </xf>
    <xf numFmtId="4" fontId="18" fillId="0" borderId="13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/>
    </xf>
    <xf numFmtId="3" fontId="18" fillId="0" borderId="14" xfId="0" applyNumberFormat="1" applyFont="1" applyFill="1" applyBorder="1" applyAlignment="1">
      <alignment horizontal="right" vertical="center"/>
    </xf>
    <xf numFmtId="3" fontId="18" fillId="0" borderId="15" xfId="0" applyNumberFormat="1" applyFont="1" applyFill="1" applyBorder="1" applyAlignment="1">
      <alignment horizontal="right" vertical="center"/>
    </xf>
    <xf numFmtId="49" fontId="18" fillId="0" borderId="16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7"/>
  <sheetViews>
    <sheetView tabSelected="1" view="pageBreakPreview" zoomScaleSheetLayoutView="100" workbookViewId="0" topLeftCell="A1">
      <pane xSplit="4" topLeftCell="E1" activePane="topRight" state="frozen"/>
      <selection pane="topLeft" activeCell="A1" sqref="A1"/>
      <selection pane="topRight" activeCell="F129" sqref="F129:F131"/>
    </sheetView>
  </sheetViews>
  <sheetFormatPr defaultColWidth="9.140625" defaultRowHeight="12.75"/>
  <cols>
    <col min="1" max="1" width="7.140625" style="2" customWidth="1"/>
    <col min="2" max="2" width="37.00390625" style="45" customWidth="1"/>
    <col min="3" max="3" width="9.00390625" style="2" customWidth="1"/>
    <col min="4" max="4" width="8.00390625" style="2" customWidth="1"/>
    <col min="5" max="5" width="14.421875" style="3" customWidth="1"/>
    <col min="6" max="6" width="10.5742187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46" hidden="1" customWidth="1"/>
    <col min="13" max="13" width="0" style="47" hidden="1" customWidth="1"/>
    <col min="14" max="14" width="14.140625" style="1" customWidth="1"/>
    <col min="15" max="15" width="12.140625" style="1" customWidth="1"/>
    <col min="16" max="16" width="13.140625" style="38" customWidth="1"/>
    <col min="17" max="17" width="11.00390625" style="1" customWidth="1"/>
    <col min="18" max="16384" width="9.140625" style="1" customWidth="1"/>
  </cols>
  <sheetData>
    <row r="1" ht="15.75">
      <c r="G1" s="3" t="s">
        <v>0</v>
      </c>
    </row>
    <row r="2" ht="15.75">
      <c r="G2" s="3" t="s">
        <v>1</v>
      </c>
    </row>
    <row r="3" ht="15.75">
      <c r="G3" s="3" t="s">
        <v>2</v>
      </c>
    </row>
    <row r="4" ht="15.75">
      <c r="G4" s="3" t="s">
        <v>87</v>
      </c>
    </row>
    <row r="5" spans="1:6" ht="15.75">
      <c r="A5" s="7"/>
      <c r="B5" s="48"/>
      <c r="C5" s="48"/>
      <c r="D5" s="48"/>
      <c r="E5" s="48"/>
      <c r="F5" s="49"/>
    </row>
    <row r="6" spans="1:7" ht="15.75">
      <c r="A6" s="7"/>
      <c r="B6" s="48"/>
      <c r="C6" s="48"/>
      <c r="D6" s="48"/>
      <c r="E6" s="48"/>
      <c r="F6" s="49"/>
      <c r="G6" s="3" t="s">
        <v>88</v>
      </c>
    </row>
    <row r="7" spans="1:7" ht="15.75">
      <c r="A7" s="7"/>
      <c r="B7" s="48"/>
      <c r="C7" s="48"/>
      <c r="D7" s="48"/>
      <c r="E7" s="48"/>
      <c r="F7" s="49"/>
      <c r="G7" s="4" t="s">
        <v>4</v>
      </c>
    </row>
    <row r="8" ht="15.75">
      <c r="G8" s="4" t="s">
        <v>3</v>
      </c>
    </row>
    <row r="9" ht="15.75">
      <c r="G9" s="4" t="s">
        <v>5</v>
      </c>
    </row>
    <row r="12" spans="1:11" ht="17.25" customHeight="1">
      <c r="A12" s="88" t="s">
        <v>89</v>
      </c>
      <c r="B12" s="88"/>
      <c r="C12" s="88"/>
      <c r="D12" s="88"/>
      <c r="E12" s="88"/>
      <c r="F12" s="88"/>
      <c r="G12" s="88"/>
      <c r="H12" s="88"/>
      <c r="K12" s="6"/>
    </row>
    <row r="13" ht="15.75">
      <c r="I13" s="50" t="s">
        <v>6</v>
      </c>
    </row>
    <row r="14" spans="1:16" s="13" customFormat="1" ht="70.5" customHeight="1">
      <c r="A14" s="8" t="s">
        <v>7</v>
      </c>
      <c r="B14" s="8" t="s">
        <v>8</v>
      </c>
      <c r="C14" s="8" t="s">
        <v>9</v>
      </c>
      <c r="D14" s="8" t="s">
        <v>10</v>
      </c>
      <c r="E14" s="9" t="s">
        <v>11</v>
      </c>
      <c r="F14" s="10" t="s">
        <v>12</v>
      </c>
      <c r="G14" s="9" t="s">
        <v>90</v>
      </c>
      <c r="H14" s="11" t="s">
        <v>91</v>
      </c>
      <c r="I14" s="9" t="s">
        <v>13</v>
      </c>
      <c r="J14" s="9" t="s">
        <v>14</v>
      </c>
      <c r="K14" s="9" t="s">
        <v>92</v>
      </c>
      <c r="L14" s="51" t="s">
        <v>93</v>
      </c>
      <c r="M14" s="12" t="e">
        <f>#REF!</f>
        <v>#REF!</v>
      </c>
      <c r="O14" s="13" t="s">
        <v>94</v>
      </c>
      <c r="P14" s="52"/>
    </row>
    <row r="15" spans="1:16" s="13" customFormat="1" ht="15.7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5">
        <v>6</v>
      </c>
      <c r="G15" s="14">
        <v>7</v>
      </c>
      <c r="H15" s="16">
        <v>6</v>
      </c>
      <c r="I15" s="14">
        <v>7</v>
      </c>
      <c r="J15" s="14">
        <v>8</v>
      </c>
      <c r="K15" s="14">
        <v>9</v>
      </c>
      <c r="L15" s="53"/>
      <c r="M15" s="54"/>
      <c r="P15" s="52"/>
    </row>
    <row r="16" spans="1:13" ht="15.75">
      <c r="A16" s="55" t="s">
        <v>15</v>
      </c>
      <c r="B16" s="56" t="s">
        <v>16</v>
      </c>
      <c r="C16" s="17"/>
      <c r="D16" s="16"/>
      <c r="E16" s="18">
        <f>E21+E18</f>
        <v>17500</v>
      </c>
      <c r="F16" s="18">
        <f>F18+F21</f>
        <v>0</v>
      </c>
      <c r="G16" s="18">
        <f>E16+F16</f>
        <v>17500</v>
      </c>
      <c r="H16" s="19">
        <f>H18+H21</f>
        <v>210603.73</v>
      </c>
      <c r="I16" s="19">
        <f>H16/E16*100</f>
        <v>1203.4498857142858</v>
      </c>
      <c r="J16" s="20">
        <f>I16-100</f>
        <v>1103.4498857142858</v>
      </c>
      <c r="K16" s="20">
        <f>E16-H16</f>
        <v>-193103.73</v>
      </c>
      <c r="L16" s="57">
        <f aca="true" t="shared" si="0" ref="L16:L47">G16-E16</f>
        <v>0</v>
      </c>
      <c r="M16" s="47">
        <f>H16-G16</f>
        <v>193103.73</v>
      </c>
    </row>
    <row r="17" spans="1:12" ht="15.75" hidden="1">
      <c r="A17" s="58"/>
      <c r="B17" s="56"/>
      <c r="C17" s="17"/>
      <c r="D17" s="16"/>
      <c r="E17" s="18">
        <f>-E16</f>
        <v>-17500</v>
      </c>
      <c r="F17" s="18">
        <f>-F16</f>
        <v>0</v>
      </c>
      <c r="G17" s="18">
        <f>-G16</f>
        <v>-17500</v>
      </c>
      <c r="H17" s="19">
        <f>-H16</f>
        <v>-210603.73</v>
      </c>
      <c r="I17" s="19"/>
      <c r="J17" s="20"/>
      <c r="K17" s="20"/>
      <c r="L17" s="57">
        <f t="shared" si="0"/>
        <v>0</v>
      </c>
    </row>
    <row r="18" spans="1:13" ht="15.75">
      <c r="A18" s="59"/>
      <c r="B18" s="60" t="s">
        <v>95</v>
      </c>
      <c r="C18" s="17" t="s">
        <v>96</v>
      </c>
      <c r="D18" s="16"/>
      <c r="E18" s="21">
        <f>E20</f>
        <v>17500</v>
      </c>
      <c r="F18" s="21">
        <f>SUM(F20)</f>
        <v>0</v>
      </c>
      <c r="G18" s="21">
        <f>E18+F18</f>
        <v>17500</v>
      </c>
      <c r="H18" s="22">
        <f>SUM(H20)</f>
        <v>11927.5</v>
      </c>
      <c r="I18" s="61">
        <f aca="true" t="shared" si="1" ref="I18:I27">H18/E18*100</f>
        <v>68.15714285714286</v>
      </c>
      <c r="J18" s="20">
        <f>I18-100</f>
        <v>-31.84285714285714</v>
      </c>
      <c r="K18" s="20">
        <f>E18-H18</f>
        <v>5572.5</v>
      </c>
      <c r="L18" s="57">
        <f t="shared" si="0"/>
        <v>0</v>
      </c>
      <c r="M18" s="47">
        <f aca="true" t="shared" si="2" ref="M18:M49">H18-G18</f>
        <v>-5572.5</v>
      </c>
    </row>
    <row r="19" spans="1:13" ht="15.75" hidden="1">
      <c r="A19" s="59"/>
      <c r="B19" s="60"/>
      <c r="C19" s="17"/>
      <c r="D19" s="16"/>
      <c r="E19" s="21">
        <f>-E18</f>
        <v>-17500</v>
      </c>
      <c r="F19" s="21">
        <f>-F18</f>
        <v>0</v>
      </c>
      <c r="G19" s="62">
        <f>-G18</f>
        <v>-17500</v>
      </c>
      <c r="H19" s="19">
        <f>-H18</f>
        <v>-11927.5</v>
      </c>
      <c r="I19" s="61">
        <f t="shared" si="1"/>
        <v>68.15714285714286</v>
      </c>
      <c r="J19" s="20"/>
      <c r="K19" s="20"/>
      <c r="L19" s="57">
        <f t="shared" si="0"/>
        <v>0</v>
      </c>
      <c r="M19" s="47">
        <f t="shared" si="2"/>
        <v>5572.5</v>
      </c>
    </row>
    <row r="20" spans="1:13" ht="47.25">
      <c r="A20" s="59"/>
      <c r="B20" s="23" t="s">
        <v>97</v>
      </c>
      <c r="C20" s="63"/>
      <c r="D20" s="64" t="s">
        <v>98</v>
      </c>
      <c r="E20" s="24">
        <v>17500</v>
      </c>
      <c r="F20" s="24"/>
      <c r="G20" s="24">
        <f aca="true" t="shared" si="3" ref="G20:G51">E20+F20</f>
        <v>17500</v>
      </c>
      <c r="H20" s="20">
        <v>11927.5</v>
      </c>
      <c r="I20" s="20">
        <f t="shared" si="1"/>
        <v>68.15714285714286</v>
      </c>
      <c r="J20" s="20">
        <f>I20-100</f>
        <v>-31.84285714285714</v>
      </c>
      <c r="K20" s="20">
        <f>E20-H20</f>
        <v>5572.5</v>
      </c>
      <c r="L20" s="57">
        <f t="shared" si="0"/>
        <v>0</v>
      </c>
      <c r="M20" s="47">
        <f t="shared" si="2"/>
        <v>-5572.5</v>
      </c>
    </row>
    <row r="21" spans="1:13" ht="15.75" hidden="1">
      <c r="A21" s="59"/>
      <c r="B21" s="60" t="s">
        <v>17</v>
      </c>
      <c r="C21" s="17" t="s">
        <v>18</v>
      </c>
      <c r="D21" s="16"/>
      <c r="E21" s="21">
        <f>E23+E24+E25+E26</f>
        <v>0</v>
      </c>
      <c r="F21" s="21">
        <f>SUM(F23:F26)</f>
        <v>0</v>
      </c>
      <c r="G21" s="21">
        <f t="shared" si="3"/>
        <v>0</v>
      </c>
      <c r="H21" s="22">
        <f>SUM(H23:H26)</f>
        <v>198676.23</v>
      </c>
      <c r="I21" s="61" t="e">
        <f t="shared" si="1"/>
        <v>#DIV/0!</v>
      </c>
      <c r="J21" s="20" t="e">
        <f>I21-100</f>
        <v>#DIV/0!</v>
      </c>
      <c r="K21" s="20">
        <f>E21-H21</f>
        <v>-198676.23</v>
      </c>
      <c r="L21" s="57">
        <f t="shared" si="0"/>
        <v>0</v>
      </c>
      <c r="M21" s="47">
        <f t="shared" si="2"/>
        <v>198676.23</v>
      </c>
    </row>
    <row r="22" spans="1:13" ht="15.75" hidden="1">
      <c r="A22" s="59"/>
      <c r="B22" s="60"/>
      <c r="C22" s="17"/>
      <c r="D22" s="16"/>
      <c r="E22" s="21">
        <f>-E21</f>
        <v>0</v>
      </c>
      <c r="F22" s="21">
        <f>-F21</f>
        <v>0</v>
      </c>
      <c r="G22" s="62">
        <f t="shared" si="3"/>
        <v>0</v>
      </c>
      <c r="H22" s="22">
        <f>-H21</f>
        <v>-198676.23</v>
      </c>
      <c r="I22" s="61" t="e">
        <f t="shared" si="1"/>
        <v>#DIV/0!</v>
      </c>
      <c r="J22" s="20"/>
      <c r="K22" s="20"/>
      <c r="L22" s="57">
        <f t="shared" si="0"/>
        <v>0</v>
      </c>
      <c r="M22" s="47">
        <f t="shared" si="2"/>
        <v>-198676.23</v>
      </c>
    </row>
    <row r="23" spans="1:13" ht="15.75" hidden="1">
      <c r="A23" s="59"/>
      <c r="B23" s="23" t="s">
        <v>99</v>
      </c>
      <c r="C23" s="17"/>
      <c r="D23" s="16" t="s">
        <v>100</v>
      </c>
      <c r="E23" s="24">
        <v>0</v>
      </c>
      <c r="F23" s="24"/>
      <c r="G23" s="24">
        <f t="shared" si="3"/>
        <v>0</v>
      </c>
      <c r="H23" s="20">
        <v>2562.17</v>
      </c>
      <c r="I23" s="20" t="e">
        <f t="shared" si="1"/>
        <v>#DIV/0!</v>
      </c>
      <c r="J23" s="20" t="e">
        <f>I23-100</f>
        <v>#DIV/0!</v>
      </c>
      <c r="K23" s="20">
        <f>E23-H23</f>
        <v>-2562.17</v>
      </c>
      <c r="L23" s="57">
        <f t="shared" si="0"/>
        <v>0</v>
      </c>
      <c r="M23" s="47">
        <f t="shared" si="2"/>
        <v>2562.17</v>
      </c>
    </row>
    <row r="24" spans="1:13" ht="15.75" hidden="1">
      <c r="A24" s="59"/>
      <c r="B24" s="23" t="s">
        <v>101</v>
      </c>
      <c r="C24" s="17"/>
      <c r="D24" s="16" t="s">
        <v>102</v>
      </c>
      <c r="E24" s="24">
        <v>0</v>
      </c>
      <c r="F24" s="24"/>
      <c r="G24" s="24">
        <f t="shared" si="3"/>
        <v>0</v>
      </c>
      <c r="H24" s="20">
        <v>195931.06</v>
      </c>
      <c r="I24" s="20" t="e">
        <f t="shared" si="1"/>
        <v>#DIV/0!</v>
      </c>
      <c r="J24" s="20" t="e">
        <f>I24-100</f>
        <v>#DIV/0!</v>
      </c>
      <c r="K24" s="20">
        <f>E24-H24</f>
        <v>-195931.06</v>
      </c>
      <c r="L24" s="57">
        <f t="shared" si="0"/>
        <v>0</v>
      </c>
      <c r="M24" s="47">
        <f t="shared" si="2"/>
        <v>195931.06</v>
      </c>
    </row>
    <row r="25" spans="1:13" ht="47.25" hidden="1">
      <c r="A25" s="59"/>
      <c r="B25" s="23" t="s">
        <v>103</v>
      </c>
      <c r="C25" s="17"/>
      <c r="D25" s="16" t="s">
        <v>104</v>
      </c>
      <c r="E25" s="24">
        <v>0</v>
      </c>
      <c r="F25" s="24"/>
      <c r="G25" s="24">
        <f t="shared" si="3"/>
        <v>0</v>
      </c>
      <c r="H25" s="20">
        <v>0</v>
      </c>
      <c r="I25" s="20" t="e">
        <f t="shared" si="1"/>
        <v>#DIV/0!</v>
      </c>
      <c r="J25" s="20" t="e">
        <f>I25-100</f>
        <v>#DIV/0!</v>
      </c>
      <c r="K25" s="20">
        <f>E25-H25</f>
        <v>0</v>
      </c>
      <c r="L25" s="57">
        <f t="shared" si="0"/>
        <v>0</v>
      </c>
      <c r="M25" s="47">
        <f t="shared" si="2"/>
        <v>0</v>
      </c>
    </row>
    <row r="26" spans="1:13" ht="31.5" hidden="1">
      <c r="A26" s="59"/>
      <c r="B26" s="23" t="s">
        <v>105</v>
      </c>
      <c r="C26" s="17"/>
      <c r="D26" s="16" t="s">
        <v>106</v>
      </c>
      <c r="E26" s="24">
        <v>0</v>
      </c>
      <c r="F26" s="24"/>
      <c r="G26" s="24">
        <f t="shared" si="3"/>
        <v>0</v>
      </c>
      <c r="H26" s="20">
        <v>183</v>
      </c>
      <c r="I26" s="20" t="e">
        <f t="shared" si="1"/>
        <v>#DIV/0!</v>
      </c>
      <c r="J26" s="20" t="e">
        <f>I26-100</f>
        <v>#DIV/0!</v>
      </c>
      <c r="K26" s="20">
        <f>E26-H26</f>
        <v>-183</v>
      </c>
      <c r="L26" s="57">
        <f t="shared" si="0"/>
        <v>0</v>
      </c>
      <c r="M26" s="47">
        <f t="shared" si="2"/>
        <v>183</v>
      </c>
    </row>
    <row r="27" spans="1:13" ht="15.75">
      <c r="A27" s="55" t="s">
        <v>19</v>
      </c>
      <c r="B27" s="56" t="s">
        <v>20</v>
      </c>
      <c r="C27" s="17"/>
      <c r="D27" s="16"/>
      <c r="E27" s="18">
        <f>E29+E33</f>
        <v>1120000</v>
      </c>
      <c r="F27" s="18">
        <f>F29+F33</f>
        <v>0</v>
      </c>
      <c r="G27" s="18">
        <f t="shared" si="3"/>
        <v>1120000</v>
      </c>
      <c r="H27" s="19">
        <f>H29+H33</f>
        <v>235437.35</v>
      </c>
      <c r="I27" s="19">
        <f t="shared" si="1"/>
        <v>21.021191964285716</v>
      </c>
      <c r="J27" s="20">
        <f>I27-100</f>
        <v>-78.97880803571428</v>
      </c>
      <c r="K27" s="20">
        <f>E27-H27</f>
        <v>884562.65</v>
      </c>
      <c r="L27" s="57">
        <f t="shared" si="0"/>
        <v>0</v>
      </c>
      <c r="M27" s="47">
        <f t="shared" si="2"/>
        <v>-884562.65</v>
      </c>
    </row>
    <row r="28" spans="1:13" ht="15.75" hidden="1">
      <c r="A28" s="58"/>
      <c r="B28" s="56"/>
      <c r="C28" s="17"/>
      <c r="D28" s="16"/>
      <c r="E28" s="18">
        <f>-E27</f>
        <v>-1120000</v>
      </c>
      <c r="F28" s="18">
        <f>-F27</f>
        <v>0</v>
      </c>
      <c r="G28" s="18">
        <f t="shared" si="3"/>
        <v>-1120000</v>
      </c>
      <c r="H28" s="19">
        <f>-H27</f>
        <v>-235437.35</v>
      </c>
      <c r="I28" s="19"/>
      <c r="J28" s="20"/>
      <c r="K28" s="20"/>
      <c r="L28" s="57">
        <f t="shared" si="0"/>
        <v>0</v>
      </c>
      <c r="M28" s="47">
        <f t="shared" si="2"/>
        <v>884562.65</v>
      </c>
    </row>
    <row r="29" spans="1:13" ht="15.75">
      <c r="A29" s="59"/>
      <c r="B29" s="60" t="s">
        <v>107</v>
      </c>
      <c r="C29" s="17" t="s">
        <v>108</v>
      </c>
      <c r="D29" s="16"/>
      <c r="E29" s="21">
        <f>E31+E32</f>
        <v>375000</v>
      </c>
      <c r="F29" s="21">
        <f>SUM(F31:F32)</f>
        <v>0</v>
      </c>
      <c r="G29" s="21">
        <f t="shared" si="3"/>
        <v>375000</v>
      </c>
      <c r="H29" s="22">
        <f>SUM(H31:H32)</f>
        <v>0</v>
      </c>
      <c r="I29" s="22">
        <f>H29/E29*100</f>
        <v>0</v>
      </c>
      <c r="J29" s="20">
        <f>I29-100</f>
        <v>-100</v>
      </c>
      <c r="K29" s="20">
        <f>E29-H29</f>
        <v>375000</v>
      </c>
      <c r="L29" s="57">
        <f t="shared" si="0"/>
        <v>0</v>
      </c>
      <c r="M29" s="47">
        <f t="shared" si="2"/>
        <v>-375000</v>
      </c>
    </row>
    <row r="30" spans="1:13" ht="15.75" hidden="1">
      <c r="A30" s="59"/>
      <c r="B30" s="60"/>
      <c r="C30" s="17"/>
      <c r="D30" s="16"/>
      <c r="E30" s="62">
        <f>-E29</f>
        <v>-375000</v>
      </c>
      <c r="F30" s="21">
        <f>-F29</f>
        <v>0</v>
      </c>
      <c r="G30" s="62">
        <f t="shared" si="3"/>
        <v>-375000</v>
      </c>
      <c r="H30" s="22">
        <f>-H29</f>
        <v>0</v>
      </c>
      <c r="I30" s="22"/>
      <c r="J30" s="20"/>
      <c r="K30" s="20"/>
      <c r="L30" s="57">
        <f t="shared" si="0"/>
        <v>0</v>
      </c>
      <c r="M30" s="47">
        <f t="shared" si="2"/>
        <v>375000</v>
      </c>
    </row>
    <row r="31" spans="1:13" ht="78.75" hidden="1">
      <c r="A31" s="59"/>
      <c r="B31" s="23" t="s">
        <v>109</v>
      </c>
      <c r="C31" s="17"/>
      <c r="D31" s="16" t="s">
        <v>110</v>
      </c>
      <c r="E31" s="24">
        <v>0</v>
      </c>
      <c r="F31" s="24"/>
      <c r="G31" s="24">
        <f t="shared" si="3"/>
        <v>0</v>
      </c>
      <c r="H31" s="20">
        <v>0</v>
      </c>
      <c r="I31" s="20" t="e">
        <f>H31/E31*100</f>
        <v>#DIV/0!</v>
      </c>
      <c r="J31" s="20" t="e">
        <f>I31-100</f>
        <v>#DIV/0!</v>
      </c>
      <c r="K31" s="20">
        <f>E31-H31</f>
        <v>0</v>
      </c>
      <c r="L31" s="57">
        <f t="shared" si="0"/>
        <v>0</v>
      </c>
      <c r="M31" s="47">
        <f t="shared" si="2"/>
        <v>0</v>
      </c>
    </row>
    <row r="32" spans="1:14" ht="94.5">
      <c r="A32" s="59"/>
      <c r="B32" s="23" t="s">
        <v>111</v>
      </c>
      <c r="C32" s="17"/>
      <c r="D32" s="16" t="s">
        <v>22</v>
      </c>
      <c r="E32" s="24">
        <v>375000</v>
      </c>
      <c r="F32" s="24"/>
      <c r="G32" s="24">
        <f t="shared" si="3"/>
        <v>375000</v>
      </c>
      <c r="H32" s="20">
        <v>0</v>
      </c>
      <c r="I32" s="20">
        <f>H32/E32*100</f>
        <v>0</v>
      </c>
      <c r="J32" s="20">
        <f>I32-100</f>
        <v>-100</v>
      </c>
      <c r="K32" s="20">
        <f>E32-H32</f>
        <v>375000</v>
      </c>
      <c r="L32" s="57">
        <f t="shared" si="0"/>
        <v>0</v>
      </c>
      <c r="M32" s="47">
        <f t="shared" si="2"/>
        <v>-375000</v>
      </c>
      <c r="N32" s="36">
        <f>G32</f>
        <v>375000</v>
      </c>
    </row>
    <row r="33" spans="1:13" ht="15.75">
      <c r="A33" s="59"/>
      <c r="B33" s="60" t="s">
        <v>112</v>
      </c>
      <c r="C33" s="17" t="s">
        <v>21</v>
      </c>
      <c r="D33" s="16"/>
      <c r="E33" s="21">
        <f>E35+E36+E37+E38</f>
        <v>745000</v>
      </c>
      <c r="F33" s="21">
        <f>SUM(F35:F38)</f>
        <v>0</v>
      </c>
      <c r="G33" s="21">
        <f t="shared" si="3"/>
        <v>745000</v>
      </c>
      <c r="H33" s="20">
        <f>SUM(H35:H38)</f>
        <v>235437.35</v>
      </c>
      <c r="I33" s="20">
        <f>H33/E33*100</f>
        <v>31.602328859060403</v>
      </c>
      <c r="J33" s="20">
        <f>I33-100</f>
        <v>-68.3976711409396</v>
      </c>
      <c r="K33" s="20">
        <f>E33-H33</f>
        <v>509562.65</v>
      </c>
      <c r="L33" s="57">
        <f t="shared" si="0"/>
        <v>0</v>
      </c>
      <c r="M33" s="47">
        <f t="shared" si="2"/>
        <v>-509562.65</v>
      </c>
    </row>
    <row r="34" spans="1:13" ht="15.75" hidden="1">
      <c r="A34" s="59"/>
      <c r="B34" s="60"/>
      <c r="C34" s="17"/>
      <c r="D34" s="16"/>
      <c r="E34" s="62">
        <f>-E33</f>
        <v>-745000</v>
      </c>
      <c r="F34" s="21">
        <f>-F33</f>
        <v>0</v>
      </c>
      <c r="G34" s="62">
        <f t="shared" si="3"/>
        <v>-745000</v>
      </c>
      <c r="H34" s="20">
        <f>-H33</f>
        <v>-235437.35</v>
      </c>
      <c r="I34" s="20"/>
      <c r="J34" s="20"/>
      <c r="K34" s="20"/>
      <c r="L34" s="57">
        <f t="shared" si="0"/>
        <v>0</v>
      </c>
      <c r="M34" s="47">
        <f t="shared" si="2"/>
        <v>509562.65</v>
      </c>
    </row>
    <row r="35" spans="1:13" ht="15.75">
      <c r="A35" s="59"/>
      <c r="B35" s="23" t="s">
        <v>99</v>
      </c>
      <c r="C35" s="17"/>
      <c r="D35" s="16" t="s">
        <v>100</v>
      </c>
      <c r="E35" s="24">
        <v>10000</v>
      </c>
      <c r="F35" s="24"/>
      <c r="G35" s="24">
        <f t="shared" si="3"/>
        <v>10000</v>
      </c>
      <c r="H35" s="20">
        <v>0</v>
      </c>
      <c r="I35" s="20">
        <f>H35/E35*100</f>
        <v>0</v>
      </c>
      <c r="J35" s="20">
        <f>I35-100</f>
        <v>-100</v>
      </c>
      <c r="K35" s="20">
        <f>E35-H35</f>
        <v>10000</v>
      </c>
      <c r="L35" s="57">
        <f t="shared" si="0"/>
        <v>0</v>
      </c>
      <c r="M35" s="47">
        <f t="shared" si="2"/>
        <v>-10000</v>
      </c>
    </row>
    <row r="36" spans="1:13" ht="15.75">
      <c r="A36" s="59"/>
      <c r="B36" s="23" t="s">
        <v>113</v>
      </c>
      <c r="C36" s="17"/>
      <c r="D36" s="16" t="s">
        <v>114</v>
      </c>
      <c r="E36" s="24">
        <v>65000</v>
      </c>
      <c r="F36" s="24"/>
      <c r="G36" s="24">
        <f t="shared" si="3"/>
        <v>65000</v>
      </c>
      <c r="H36" s="20">
        <v>15398.84</v>
      </c>
      <c r="I36" s="20">
        <f>H36/E36*100</f>
        <v>23.69052307692308</v>
      </c>
      <c r="J36" s="20">
        <f>I36-100</f>
        <v>-76.30947692307691</v>
      </c>
      <c r="K36" s="20">
        <f>E36-H36</f>
        <v>49601.16</v>
      </c>
      <c r="L36" s="57">
        <f t="shared" si="0"/>
        <v>0</v>
      </c>
      <c r="M36" s="47">
        <f t="shared" si="2"/>
        <v>-49601.16</v>
      </c>
    </row>
    <row r="37" spans="1:13" ht="15.75">
      <c r="A37" s="59"/>
      <c r="B37" s="23" t="s">
        <v>115</v>
      </c>
      <c r="C37" s="17"/>
      <c r="D37" s="16" t="s">
        <v>116</v>
      </c>
      <c r="E37" s="24">
        <v>15000</v>
      </c>
      <c r="F37" s="24"/>
      <c r="G37" s="24">
        <f t="shared" si="3"/>
        <v>15000</v>
      </c>
      <c r="H37" s="20">
        <v>2518.56</v>
      </c>
      <c r="I37" s="20">
        <f>H37/E37*100</f>
        <v>16.790399999999998</v>
      </c>
      <c r="J37" s="20">
        <f>I37-100</f>
        <v>-83.2096</v>
      </c>
      <c r="K37" s="20">
        <f>E37-H37</f>
        <v>12481.44</v>
      </c>
      <c r="L37" s="57">
        <f t="shared" si="0"/>
        <v>0</v>
      </c>
      <c r="M37" s="47">
        <f t="shared" si="2"/>
        <v>-12481.44</v>
      </c>
    </row>
    <row r="38" spans="1:14" ht="31.5">
      <c r="A38" s="59"/>
      <c r="B38" s="23" t="s">
        <v>117</v>
      </c>
      <c r="C38" s="17"/>
      <c r="D38" s="16" t="s">
        <v>118</v>
      </c>
      <c r="E38" s="24">
        <v>655000</v>
      </c>
      <c r="F38" s="24"/>
      <c r="G38" s="24">
        <f t="shared" si="3"/>
        <v>655000</v>
      </c>
      <c r="H38" s="20">
        <v>217519.95</v>
      </c>
      <c r="I38" s="20">
        <f>H38/E38*100</f>
        <v>33.209152671755724</v>
      </c>
      <c r="J38" s="20">
        <f>I38-100</f>
        <v>-66.79084732824427</v>
      </c>
      <c r="K38" s="20">
        <f>E38-H38</f>
        <v>437480.05</v>
      </c>
      <c r="L38" s="57">
        <f t="shared" si="0"/>
        <v>0</v>
      </c>
      <c r="M38" s="47">
        <f t="shared" si="2"/>
        <v>-437480.05</v>
      </c>
      <c r="N38" s="36">
        <f>G38</f>
        <v>655000</v>
      </c>
    </row>
    <row r="39" spans="1:13" ht="15.75">
      <c r="A39" s="55" t="s">
        <v>23</v>
      </c>
      <c r="B39" s="56" t="s">
        <v>24</v>
      </c>
      <c r="C39" s="17"/>
      <c r="D39" s="16"/>
      <c r="E39" s="18">
        <f>E41+E46</f>
        <v>153000</v>
      </c>
      <c r="F39" s="18">
        <f>F41+F46</f>
        <v>0</v>
      </c>
      <c r="G39" s="18">
        <f t="shared" si="3"/>
        <v>153000</v>
      </c>
      <c r="H39" s="19">
        <f>H41+H46</f>
        <v>150997.34</v>
      </c>
      <c r="I39" s="19">
        <f>H39/E39*100</f>
        <v>98.69107189542483</v>
      </c>
      <c r="J39" s="20">
        <f>I39-100</f>
        <v>-1.3089281045751733</v>
      </c>
      <c r="K39" s="20">
        <f>E39-H39</f>
        <v>2002.6600000000035</v>
      </c>
      <c r="L39" s="57">
        <f t="shared" si="0"/>
        <v>0</v>
      </c>
      <c r="M39" s="47">
        <f t="shared" si="2"/>
        <v>-2002.6600000000035</v>
      </c>
    </row>
    <row r="40" spans="1:13" ht="15.75" hidden="1">
      <c r="A40" s="58"/>
      <c r="B40" s="56"/>
      <c r="C40" s="17"/>
      <c r="D40" s="16"/>
      <c r="E40" s="18">
        <f>-E39</f>
        <v>-153000</v>
      </c>
      <c r="F40" s="18">
        <f>-F39</f>
        <v>0</v>
      </c>
      <c r="G40" s="18">
        <f t="shared" si="3"/>
        <v>-153000</v>
      </c>
      <c r="H40" s="19">
        <f>-H39</f>
        <v>-150997.34</v>
      </c>
      <c r="I40" s="19"/>
      <c r="J40" s="20"/>
      <c r="K40" s="20"/>
      <c r="L40" s="57">
        <f t="shared" si="0"/>
        <v>0</v>
      </c>
      <c r="M40" s="47">
        <f t="shared" si="2"/>
        <v>2002.6600000000035</v>
      </c>
    </row>
    <row r="41" spans="1:13" ht="31.5">
      <c r="A41" s="59"/>
      <c r="B41" s="37" t="s">
        <v>119</v>
      </c>
      <c r="C41" s="17" t="s">
        <v>120</v>
      </c>
      <c r="D41" s="16"/>
      <c r="E41" s="21">
        <f>E44+E45+E43</f>
        <v>70000</v>
      </c>
      <c r="F41" s="21">
        <f>SUM(F43:F45)</f>
        <v>0</v>
      </c>
      <c r="G41" s="21">
        <f t="shared" si="3"/>
        <v>70000</v>
      </c>
      <c r="H41" s="22">
        <f>SUM(H43:H45)</f>
        <v>54971.75</v>
      </c>
      <c r="I41" s="22">
        <f>H41/E41*100</f>
        <v>78.53107142857144</v>
      </c>
      <c r="J41" s="20">
        <f>I41-100</f>
        <v>-21.468928571428563</v>
      </c>
      <c r="K41" s="20">
        <f>E41-H41</f>
        <v>15028.25</v>
      </c>
      <c r="L41" s="57">
        <f t="shared" si="0"/>
        <v>0</v>
      </c>
      <c r="M41" s="47">
        <f t="shared" si="2"/>
        <v>-15028.25</v>
      </c>
    </row>
    <row r="42" spans="1:13" ht="15.75" hidden="1">
      <c r="A42" s="59"/>
      <c r="B42" s="37"/>
      <c r="C42" s="17"/>
      <c r="D42" s="16"/>
      <c r="E42" s="21">
        <f>-E41</f>
        <v>-70000</v>
      </c>
      <c r="F42" s="21">
        <f>-F41</f>
        <v>0</v>
      </c>
      <c r="G42" s="21">
        <f t="shared" si="3"/>
        <v>-70000</v>
      </c>
      <c r="H42" s="22">
        <f>-H41</f>
        <v>-54971.75</v>
      </c>
      <c r="I42" s="22"/>
      <c r="J42" s="20"/>
      <c r="K42" s="20"/>
      <c r="L42" s="57">
        <f t="shared" si="0"/>
        <v>0</v>
      </c>
      <c r="M42" s="47">
        <f t="shared" si="2"/>
        <v>15028.25</v>
      </c>
    </row>
    <row r="43" spans="1:13" ht="15.75">
      <c r="A43" s="59"/>
      <c r="B43" s="23" t="s">
        <v>101</v>
      </c>
      <c r="C43" s="17"/>
      <c r="D43" s="16" t="s">
        <v>102</v>
      </c>
      <c r="E43" s="24">
        <v>46000</v>
      </c>
      <c r="F43" s="24"/>
      <c r="G43" s="24">
        <f t="shared" si="3"/>
        <v>46000</v>
      </c>
      <c r="H43" s="20">
        <v>30725.43</v>
      </c>
      <c r="I43" s="20">
        <f>H43/E43*100</f>
        <v>66.79441304347826</v>
      </c>
      <c r="J43" s="20">
        <f>I43-100</f>
        <v>-33.20558695652174</v>
      </c>
      <c r="K43" s="20">
        <f>E43-H43</f>
        <v>15274.57</v>
      </c>
      <c r="L43" s="57">
        <f t="shared" si="0"/>
        <v>0</v>
      </c>
      <c r="M43" s="47">
        <f t="shared" si="2"/>
        <v>-15274.57</v>
      </c>
    </row>
    <row r="44" spans="1:13" ht="31.5" hidden="1">
      <c r="A44" s="59"/>
      <c r="B44" s="23" t="s">
        <v>121</v>
      </c>
      <c r="C44" s="17"/>
      <c r="D44" s="16" t="s">
        <v>122</v>
      </c>
      <c r="E44" s="24">
        <v>0</v>
      </c>
      <c r="F44" s="24"/>
      <c r="G44" s="24">
        <f t="shared" si="3"/>
        <v>0</v>
      </c>
      <c r="H44" s="20">
        <v>0</v>
      </c>
      <c r="I44" s="20" t="e">
        <f>H44/E44*100</f>
        <v>#DIV/0!</v>
      </c>
      <c r="J44" s="20" t="e">
        <f>I44-100</f>
        <v>#DIV/0!</v>
      </c>
      <c r="K44" s="20">
        <f>E44-H44</f>
        <v>0</v>
      </c>
      <c r="L44" s="57">
        <f t="shared" si="0"/>
        <v>0</v>
      </c>
      <c r="M44" s="47">
        <f t="shared" si="2"/>
        <v>0</v>
      </c>
    </row>
    <row r="45" spans="1:13" ht="47.25">
      <c r="A45" s="59"/>
      <c r="B45" s="23" t="s">
        <v>123</v>
      </c>
      <c r="C45" s="17"/>
      <c r="D45" s="16" t="s">
        <v>124</v>
      </c>
      <c r="E45" s="24">
        <v>24000</v>
      </c>
      <c r="F45" s="24"/>
      <c r="G45" s="24">
        <f t="shared" si="3"/>
        <v>24000</v>
      </c>
      <c r="H45" s="20">
        <v>24246.32</v>
      </c>
      <c r="I45" s="20">
        <f>H45/E45*100</f>
        <v>101.02633333333333</v>
      </c>
      <c r="J45" s="20">
        <f>I45-100</f>
        <v>1.0263333333333264</v>
      </c>
      <c r="K45" s="20">
        <f>E45-H45</f>
        <v>-246.3199999999997</v>
      </c>
      <c r="L45" s="57">
        <f t="shared" si="0"/>
        <v>0</v>
      </c>
      <c r="M45" s="47">
        <f t="shared" si="2"/>
        <v>246.3199999999997</v>
      </c>
    </row>
    <row r="46" spans="1:13" ht="31.5">
      <c r="A46" s="59"/>
      <c r="B46" s="37" t="s">
        <v>25</v>
      </c>
      <c r="C46" s="17" t="s">
        <v>26</v>
      </c>
      <c r="D46" s="16"/>
      <c r="E46" s="21">
        <f>E48+E49+E50+E51</f>
        <v>83000</v>
      </c>
      <c r="F46" s="21">
        <f>SUM(F48:F51)</f>
        <v>0</v>
      </c>
      <c r="G46" s="21">
        <f t="shared" si="3"/>
        <v>83000</v>
      </c>
      <c r="H46" s="22">
        <f>SUM(H48:H51)</f>
        <v>96025.59</v>
      </c>
      <c r="I46" s="22">
        <f>H46/E46*100</f>
        <v>115.69348192771083</v>
      </c>
      <c r="J46" s="20">
        <f>I46-100</f>
        <v>15.693481927710835</v>
      </c>
      <c r="K46" s="20">
        <f>E46-H46</f>
        <v>-13025.589999999997</v>
      </c>
      <c r="L46" s="57">
        <f t="shared" si="0"/>
        <v>0</v>
      </c>
      <c r="M46" s="47">
        <f t="shared" si="2"/>
        <v>13025.589999999997</v>
      </c>
    </row>
    <row r="47" spans="1:13" ht="15.75" hidden="1">
      <c r="A47" s="59"/>
      <c r="B47" s="37"/>
      <c r="C47" s="17"/>
      <c r="D47" s="16"/>
      <c r="E47" s="21">
        <f>-E46</f>
        <v>-83000</v>
      </c>
      <c r="F47" s="21">
        <f>-F46</f>
        <v>0</v>
      </c>
      <c r="G47" s="21">
        <f t="shared" si="3"/>
        <v>-83000</v>
      </c>
      <c r="H47" s="22">
        <f>-H46</f>
        <v>-96025.59</v>
      </c>
      <c r="I47" s="22"/>
      <c r="J47" s="20"/>
      <c r="K47" s="20"/>
      <c r="L47" s="57">
        <f t="shared" si="0"/>
        <v>0</v>
      </c>
      <c r="M47" s="47">
        <f t="shared" si="2"/>
        <v>-13025.589999999997</v>
      </c>
    </row>
    <row r="48" spans="1:13" ht="15.75">
      <c r="A48" s="59"/>
      <c r="B48" s="23" t="s">
        <v>99</v>
      </c>
      <c r="C48" s="17"/>
      <c r="D48" s="16" t="s">
        <v>100</v>
      </c>
      <c r="E48" s="24">
        <v>3000</v>
      </c>
      <c r="F48" s="24"/>
      <c r="G48" s="24">
        <f t="shared" si="3"/>
        <v>3000</v>
      </c>
      <c r="H48" s="20">
        <v>1684.93</v>
      </c>
      <c r="I48" s="20">
        <f>H48/E48*100</f>
        <v>56.16433333333334</v>
      </c>
      <c r="J48" s="20">
        <f>I48-100</f>
        <v>-43.83566666666666</v>
      </c>
      <c r="K48" s="20">
        <f>E48-H48</f>
        <v>1315.07</v>
      </c>
      <c r="L48" s="57">
        <f aca="true" t="shared" si="4" ref="L48:L67">G48-E48</f>
        <v>0</v>
      </c>
      <c r="M48" s="47">
        <f t="shared" si="2"/>
        <v>-1315.07</v>
      </c>
    </row>
    <row r="49" spans="1:13" ht="15.75">
      <c r="A49" s="59"/>
      <c r="B49" s="23" t="s">
        <v>113</v>
      </c>
      <c r="C49" s="17"/>
      <c r="D49" s="16" t="s">
        <v>114</v>
      </c>
      <c r="E49" s="24">
        <v>50000</v>
      </c>
      <c r="F49" s="24"/>
      <c r="G49" s="24">
        <f t="shared" si="3"/>
        <v>50000</v>
      </c>
      <c r="H49" s="20">
        <v>62629.08</v>
      </c>
      <c r="I49" s="20">
        <f>H49/E49*100</f>
        <v>125.25816</v>
      </c>
      <c r="J49" s="20">
        <f>I49-100</f>
        <v>25.258160000000004</v>
      </c>
      <c r="K49" s="20">
        <f>E49-H49</f>
        <v>-12629.080000000002</v>
      </c>
      <c r="L49" s="57">
        <f t="shared" si="4"/>
        <v>0</v>
      </c>
      <c r="M49" s="47">
        <f t="shared" si="2"/>
        <v>12629.080000000002</v>
      </c>
    </row>
    <row r="50" spans="1:13" ht="15.75">
      <c r="A50" s="59"/>
      <c r="B50" s="23" t="s">
        <v>115</v>
      </c>
      <c r="C50" s="17"/>
      <c r="D50" s="16" t="s">
        <v>116</v>
      </c>
      <c r="E50" s="24">
        <v>20000</v>
      </c>
      <c r="F50" s="24"/>
      <c r="G50" s="24">
        <f t="shared" si="3"/>
        <v>20000</v>
      </c>
      <c r="H50" s="20">
        <v>14949.58</v>
      </c>
      <c r="I50" s="20">
        <f>H50/E50*100</f>
        <v>74.7479</v>
      </c>
      <c r="J50" s="20">
        <f>I50-100</f>
        <v>-25.2521</v>
      </c>
      <c r="K50" s="20">
        <f>E50-H50</f>
        <v>5050.42</v>
      </c>
      <c r="L50" s="57">
        <f t="shared" si="4"/>
        <v>0</v>
      </c>
      <c r="M50" s="47">
        <f aca="true" t="shared" si="5" ref="M50:M67">H50-G50</f>
        <v>-5050.42</v>
      </c>
    </row>
    <row r="51" spans="1:16" s="66" customFormat="1" ht="15.75">
      <c r="A51" s="65"/>
      <c r="B51" s="23" t="s">
        <v>125</v>
      </c>
      <c r="C51" s="17"/>
      <c r="D51" s="16" t="s">
        <v>126</v>
      </c>
      <c r="E51" s="24">
        <v>10000</v>
      </c>
      <c r="F51" s="24"/>
      <c r="G51" s="24">
        <f t="shared" si="3"/>
        <v>10000</v>
      </c>
      <c r="H51" s="20">
        <v>16762</v>
      </c>
      <c r="I51" s="20">
        <f>H51/E51*100</f>
        <v>167.62</v>
      </c>
      <c r="J51" s="20">
        <f>I51-100</f>
        <v>67.62</v>
      </c>
      <c r="K51" s="20">
        <f>E51-H51</f>
        <v>-6762</v>
      </c>
      <c r="L51" s="57">
        <f t="shared" si="4"/>
        <v>0</v>
      </c>
      <c r="M51" s="47">
        <f t="shared" si="5"/>
        <v>6762</v>
      </c>
      <c r="P51" s="67"/>
    </row>
    <row r="52" spans="1:13" ht="15.75">
      <c r="A52" s="68" t="s">
        <v>27</v>
      </c>
      <c r="B52" s="69" t="s">
        <v>28</v>
      </c>
      <c r="C52" s="27"/>
      <c r="D52" s="28"/>
      <c r="E52" s="29">
        <f>E54+E57+E61</f>
        <v>90000</v>
      </c>
      <c r="F52" s="29">
        <f>F54+F57+F61</f>
        <v>0</v>
      </c>
      <c r="G52" s="29">
        <f aca="true" t="shared" si="6" ref="G52:G83">E52+F52</f>
        <v>90000</v>
      </c>
      <c r="H52" s="30">
        <f>H54+H57+H61</f>
        <v>61012.4</v>
      </c>
      <c r="I52" s="30">
        <f>H52/E52*100</f>
        <v>67.79155555555556</v>
      </c>
      <c r="J52" s="31">
        <f>I52-100</f>
        <v>-32.20844444444444</v>
      </c>
      <c r="K52" s="20">
        <f>E52-H52</f>
        <v>28987.6</v>
      </c>
      <c r="L52" s="57">
        <f t="shared" si="4"/>
        <v>0</v>
      </c>
      <c r="M52" s="47">
        <f t="shared" si="5"/>
        <v>-28987.6</v>
      </c>
    </row>
    <row r="53" spans="1:13" ht="15.75" hidden="1">
      <c r="A53" s="58"/>
      <c r="B53" s="69"/>
      <c r="C53" s="27"/>
      <c r="D53" s="28"/>
      <c r="E53" s="29">
        <f>-E52</f>
        <v>-90000</v>
      </c>
      <c r="F53" s="29">
        <f>-F52</f>
        <v>0</v>
      </c>
      <c r="G53" s="29">
        <f t="shared" si="6"/>
        <v>-90000</v>
      </c>
      <c r="H53" s="30">
        <f>-H52</f>
        <v>-61012.4</v>
      </c>
      <c r="I53" s="30"/>
      <c r="J53" s="31"/>
      <c r="K53" s="20"/>
      <c r="L53" s="57">
        <f t="shared" si="4"/>
        <v>0</v>
      </c>
      <c r="M53" s="47">
        <f t="shared" si="5"/>
        <v>28987.6</v>
      </c>
    </row>
    <row r="54" spans="1:13" ht="31.5">
      <c r="A54" s="59"/>
      <c r="B54" s="37" t="s">
        <v>127</v>
      </c>
      <c r="C54" s="17" t="s">
        <v>128</v>
      </c>
      <c r="D54" s="16"/>
      <c r="E54" s="21">
        <f>E56</f>
        <v>10000</v>
      </c>
      <c r="F54" s="21">
        <f>SUM(F56)</f>
        <v>0</v>
      </c>
      <c r="G54" s="21">
        <f t="shared" si="6"/>
        <v>10000</v>
      </c>
      <c r="H54" s="22">
        <f>SUM(H56)</f>
        <v>6124.4</v>
      </c>
      <c r="I54" s="22">
        <f>H54/E54*100</f>
        <v>61.244</v>
      </c>
      <c r="J54" s="20">
        <f>I54-100</f>
        <v>-38.756</v>
      </c>
      <c r="K54" s="20">
        <f>E54-H54</f>
        <v>3875.6000000000004</v>
      </c>
      <c r="L54" s="57">
        <f t="shared" si="4"/>
        <v>0</v>
      </c>
      <c r="M54" s="47">
        <f t="shared" si="5"/>
        <v>-3875.6000000000004</v>
      </c>
    </row>
    <row r="55" spans="1:13" ht="15.75" hidden="1">
      <c r="A55" s="59"/>
      <c r="B55" s="37"/>
      <c r="C55" s="17"/>
      <c r="D55" s="16"/>
      <c r="E55" s="21">
        <f>-E54</f>
        <v>-10000</v>
      </c>
      <c r="F55" s="21">
        <f>-F54</f>
        <v>0</v>
      </c>
      <c r="G55" s="21">
        <f t="shared" si="6"/>
        <v>-10000</v>
      </c>
      <c r="H55" s="22">
        <f>-H54</f>
        <v>-6124.4</v>
      </c>
      <c r="I55" s="22"/>
      <c r="J55" s="20"/>
      <c r="K55" s="20"/>
      <c r="L55" s="57">
        <f t="shared" si="4"/>
        <v>0</v>
      </c>
      <c r="M55" s="47">
        <f t="shared" si="5"/>
        <v>3875.6000000000004</v>
      </c>
    </row>
    <row r="56" spans="1:13" ht="15.75">
      <c r="A56" s="59"/>
      <c r="B56" s="23" t="s">
        <v>115</v>
      </c>
      <c r="C56" s="17"/>
      <c r="D56" s="16" t="s">
        <v>116</v>
      </c>
      <c r="E56" s="24">
        <v>10000</v>
      </c>
      <c r="F56" s="21"/>
      <c r="G56" s="24">
        <f t="shared" si="6"/>
        <v>10000</v>
      </c>
      <c r="H56" s="20">
        <v>6124.4</v>
      </c>
      <c r="I56" s="20">
        <f>H56/E56*100</f>
        <v>61.244</v>
      </c>
      <c r="J56" s="20">
        <f>I56-100</f>
        <v>-38.756</v>
      </c>
      <c r="K56" s="20">
        <f>E56-H56</f>
        <v>3875.6000000000004</v>
      </c>
      <c r="L56" s="57">
        <f t="shared" si="4"/>
        <v>0</v>
      </c>
      <c r="M56" s="47">
        <f t="shared" si="5"/>
        <v>-3875.6000000000004</v>
      </c>
    </row>
    <row r="57" spans="1:13" ht="31.5">
      <c r="A57" s="59"/>
      <c r="B57" s="37" t="s">
        <v>129</v>
      </c>
      <c r="C57" s="17" t="s">
        <v>130</v>
      </c>
      <c r="D57" s="16"/>
      <c r="E57" s="21">
        <f>E59+E60</f>
        <v>55000</v>
      </c>
      <c r="F57" s="21">
        <f>SUM(F59:F60)</f>
        <v>0</v>
      </c>
      <c r="G57" s="21">
        <f t="shared" si="6"/>
        <v>55000</v>
      </c>
      <c r="H57" s="22">
        <f>SUM(H59:H60)</f>
        <v>36489.5</v>
      </c>
      <c r="I57" s="22">
        <f>H57/E57*100</f>
        <v>66.34454545454545</v>
      </c>
      <c r="J57" s="20">
        <f>I57-100</f>
        <v>-33.655454545454546</v>
      </c>
      <c r="K57" s="20">
        <f>E57-H57</f>
        <v>18510.5</v>
      </c>
      <c r="L57" s="57">
        <f t="shared" si="4"/>
        <v>0</v>
      </c>
      <c r="M57" s="47">
        <f t="shared" si="5"/>
        <v>-18510.5</v>
      </c>
    </row>
    <row r="58" spans="1:13" ht="15.75" hidden="1">
      <c r="A58" s="59"/>
      <c r="B58" s="37"/>
      <c r="C58" s="17"/>
      <c r="D58" s="16"/>
      <c r="E58" s="21">
        <f>-E57</f>
        <v>-55000</v>
      </c>
      <c r="F58" s="21">
        <f>-F57</f>
        <v>0</v>
      </c>
      <c r="G58" s="21">
        <f t="shared" si="6"/>
        <v>-55000</v>
      </c>
      <c r="H58" s="22">
        <f>-H57</f>
        <v>-36489.5</v>
      </c>
      <c r="I58" s="22"/>
      <c r="J58" s="20"/>
      <c r="K58" s="20"/>
      <c r="L58" s="57">
        <f t="shared" si="4"/>
        <v>0</v>
      </c>
      <c r="M58" s="47">
        <f t="shared" si="5"/>
        <v>18510.5</v>
      </c>
    </row>
    <row r="59" spans="1:13" ht="15.75">
      <c r="A59" s="59"/>
      <c r="B59" s="23" t="s">
        <v>115</v>
      </c>
      <c r="C59" s="17"/>
      <c r="D59" s="16" t="s">
        <v>116</v>
      </c>
      <c r="E59" s="24">
        <v>30000</v>
      </c>
      <c r="F59" s="21"/>
      <c r="G59" s="24">
        <f t="shared" si="6"/>
        <v>30000</v>
      </c>
      <c r="H59" s="20">
        <v>14842.2</v>
      </c>
      <c r="I59" s="20">
        <f>H59/E59*100</f>
        <v>49.474000000000004</v>
      </c>
      <c r="J59" s="20">
        <f>I59-100</f>
        <v>-50.525999999999996</v>
      </c>
      <c r="K59" s="20">
        <f>E59-H59</f>
        <v>15157.8</v>
      </c>
      <c r="L59" s="57">
        <f t="shared" si="4"/>
        <v>0</v>
      </c>
      <c r="M59" s="47">
        <f t="shared" si="5"/>
        <v>-15157.8</v>
      </c>
    </row>
    <row r="60" spans="1:13" ht="31.5">
      <c r="A60" s="59"/>
      <c r="B60" s="23" t="s">
        <v>131</v>
      </c>
      <c r="C60" s="17"/>
      <c r="D60" s="16" t="s">
        <v>132</v>
      </c>
      <c r="E60" s="24">
        <v>25000</v>
      </c>
      <c r="F60" s="21"/>
      <c r="G60" s="24">
        <f t="shared" si="6"/>
        <v>25000</v>
      </c>
      <c r="H60" s="20">
        <f>20061.3+610+976</f>
        <v>21647.3</v>
      </c>
      <c r="I60" s="20">
        <f>H60/E60*100</f>
        <v>86.5892</v>
      </c>
      <c r="J60" s="20">
        <f>I60-100</f>
        <v>-13.410799999999995</v>
      </c>
      <c r="K60" s="20">
        <f>E60-H60</f>
        <v>3352.7000000000007</v>
      </c>
      <c r="L60" s="57">
        <f t="shared" si="4"/>
        <v>0</v>
      </c>
      <c r="M60" s="47">
        <f t="shared" si="5"/>
        <v>-3352.7000000000007</v>
      </c>
    </row>
    <row r="61" spans="1:13" ht="15.75">
      <c r="A61" s="59"/>
      <c r="B61" s="37" t="s">
        <v>29</v>
      </c>
      <c r="C61" s="17" t="s">
        <v>30</v>
      </c>
      <c r="D61" s="16"/>
      <c r="E61" s="21">
        <f>E63</f>
        <v>25000</v>
      </c>
      <c r="F61" s="21">
        <f>SUM(F63)</f>
        <v>0</v>
      </c>
      <c r="G61" s="21">
        <f t="shared" si="6"/>
        <v>25000</v>
      </c>
      <c r="H61" s="22">
        <f>SUM(H63)</f>
        <v>18398.5</v>
      </c>
      <c r="I61" s="22">
        <f>H61/E61*100</f>
        <v>73.59400000000001</v>
      </c>
      <c r="J61" s="20">
        <f>I61-100</f>
        <v>-26.40599999999999</v>
      </c>
      <c r="K61" s="20">
        <f>E61-H61</f>
        <v>6601.5</v>
      </c>
      <c r="L61" s="57">
        <f t="shared" si="4"/>
        <v>0</v>
      </c>
      <c r="M61" s="47">
        <f t="shared" si="5"/>
        <v>-6601.5</v>
      </c>
    </row>
    <row r="62" spans="1:13" ht="15.75" hidden="1">
      <c r="A62" s="59"/>
      <c r="B62" s="37"/>
      <c r="C62" s="17"/>
      <c r="D62" s="16"/>
      <c r="E62" s="21">
        <f>-E61</f>
        <v>-25000</v>
      </c>
      <c r="F62" s="21">
        <f>-F61</f>
        <v>0</v>
      </c>
      <c r="G62" s="21">
        <f t="shared" si="6"/>
        <v>-25000</v>
      </c>
      <c r="H62" s="22">
        <f>-H61</f>
        <v>-18398.5</v>
      </c>
      <c r="I62" s="22"/>
      <c r="J62" s="20"/>
      <c r="K62" s="20"/>
      <c r="L62" s="57">
        <f t="shared" si="4"/>
        <v>0</v>
      </c>
      <c r="M62" s="47">
        <f t="shared" si="5"/>
        <v>6601.5</v>
      </c>
    </row>
    <row r="63" spans="1:13" ht="15.75">
      <c r="A63" s="59"/>
      <c r="B63" s="23" t="s">
        <v>115</v>
      </c>
      <c r="C63" s="17"/>
      <c r="D63" s="16" t="s">
        <v>116</v>
      </c>
      <c r="E63" s="24">
        <v>25000</v>
      </c>
      <c r="F63" s="24"/>
      <c r="G63" s="24">
        <f t="shared" si="6"/>
        <v>25000</v>
      </c>
      <c r="H63" s="20">
        <v>18398.5</v>
      </c>
      <c r="I63" s="20">
        <f>H63/E63*100</f>
        <v>73.59400000000001</v>
      </c>
      <c r="J63" s="20">
        <f>I63-100</f>
        <v>-26.40599999999999</v>
      </c>
      <c r="K63" s="20">
        <f>E63-H63</f>
        <v>6601.5</v>
      </c>
      <c r="L63" s="57">
        <f t="shared" si="4"/>
        <v>0</v>
      </c>
      <c r="M63" s="47">
        <f t="shared" si="5"/>
        <v>-6601.5</v>
      </c>
    </row>
    <row r="64" spans="1:13" ht="15.75">
      <c r="A64" s="55" t="s">
        <v>31</v>
      </c>
      <c r="B64" s="56" t="s">
        <v>32</v>
      </c>
      <c r="C64" s="17"/>
      <c r="D64" s="16"/>
      <c r="E64" s="18">
        <f>E66+E84+E87+E99+E123+E126</f>
        <v>2596195</v>
      </c>
      <c r="F64" s="18">
        <f>F66+F84+F87+F99+F123+F126</f>
        <v>0</v>
      </c>
      <c r="G64" s="18">
        <f t="shared" si="6"/>
        <v>2596195</v>
      </c>
      <c r="H64" s="19">
        <f>H66+H84+H87+H99+H123</f>
        <v>1764413.7799999998</v>
      </c>
      <c r="I64" s="19">
        <f>H64/E64*100</f>
        <v>67.96152754319301</v>
      </c>
      <c r="J64" s="20">
        <f>I64-100</f>
        <v>-32.038472456806986</v>
      </c>
      <c r="K64" s="20">
        <f>E64-H64</f>
        <v>831781.2200000002</v>
      </c>
      <c r="L64" s="57">
        <f t="shared" si="4"/>
        <v>0</v>
      </c>
      <c r="M64" s="47">
        <f t="shared" si="5"/>
        <v>-831781.2200000002</v>
      </c>
    </row>
    <row r="65" spans="1:13" ht="15.75" hidden="1">
      <c r="A65" s="58"/>
      <c r="B65" s="56"/>
      <c r="C65" s="17"/>
      <c r="D65" s="16"/>
      <c r="E65" s="18">
        <f>-E64</f>
        <v>-2596195</v>
      </c>
      <c r="F65" s="18">
        <f>-F64</f>
        <v>0</v>
      </c>
      <c r="G65" s="18">
        <f t="shared" si="6"/>
        <v>-2596195</v>
      </c>
      <c r="H65" s="19">
        <f>-H64</f>
        <v>-1764413.7799999998</v>
      </c>
      <c r="I65" s="19"/>
      <c r="J65" s="20"/>
      <c r="K65" s="20"/>
      <c r="L65" s="57">
        <f t="shared" si="4"/>
        <v>0</v>
      </c>
      <c r="M65" s="47">
        <f t="shared" si="5"/>
        <v>831781.2200000002</v>
      </c>
    </row>
    <row r="66" spans="1:13" ht="15.75">
      <c r="A66" s="59"/>
      <c r="B66" s="37" t="s">
        <v>33</v>
      </c>
      <c r="C66" s="17" t="s">
        <v>34</v>
      </c>
      <c r="D66" s="16"/>
      <c r="E66" s="21">
        <f>SUM(E68:E83)</f>
        <v>166132</v>
      </c>
      <c r="F66" s="21">
        <f>SUM(F68:F83)</f>
        <v>0</v>
      </c>
      <c r="G66" s="21">
        <f t="shared" si="6"/>
        <v>166132</v>
      </c>
      <c r="H66" s="22">
        <f>SUM(H69:H83)</f>
        <v>98392.27</v>
      </c>
      <c r="I66" s="22">
        <f>H66/E66*100</f>
        <v>59.225356945079824</v>
      </c>
      <c r="J66" s="20">
        <f>I66-100</f>
        <v>-40.774643054920176</v>
      </c>
      <c r="K66" s="20">
        <f>E66-H66</f>
        <v>67739.73</v>
      </c>
      <c r="L66" s="57">
        <f t="shared" si="4"/>
        <v>0</v>
      </c>
      <c r="M66" s="47">
        <f t="shared" si="5"/>
        <v>-67739.73</v>
      </c>
    </row>
    <row r="67" spans="1:13" ht="15.75" hidden="1">
      <c r="A67" s="59"/>
      <c r="B67" s="37"/>
      <c r="C67" s="17"/>
      <c r="D67" s="16"/>
      <c r="E67" s="21">
        <f>-E66</f>
        <v>-166132</v>
      </c>
      <c r="F67" s="21">
        <f>-F66</f>
        <v>0</v>
      </c>
      <c r="G67" s="21">
        <f t="shared" si="6"/>
        <v>-166132</v>
      </c>
      <c r="H67" s="22">
        <f>-H66</f>
        <v>-98392.27</v>
      </c>
      <c r="I67" s="22"/>
      <c r="J67" s="20"/>
      <c r="K67" s="20"/>
      <c r="L67" s="57">
        <f t="shared" si="4"/>
        <v>0</v>
      </c>
      <c r="M67" s="47">
        <f t="shared" si="5"/>
        <v>67739.73</v>
      </c>
    </row>
    <row r="68" spans="1:15" ht="31.5">
      <c r="A68" s="59"/>
      <c r="B68" s="23" t="s">
        <v>133</v>
      </c>
      <c r="C68" s="17"/>
      <c r="D68" s="16" t="s">
        <v>134</v>
      </c>
      <c r="E68" s="24">
        <v>1950</v>
      </c>
      <c r="F68"/>
      <c r="G68" s="24">
        <f t="shared" si="6"/>
        <v>1950</v>
      </c>
      <c r="H68" s="20"/>
      <c r="I68" s="20"/>
      <c r="J68" s="20"/>
      <c r="K68" s="20"/>
      <c r="L68" s="57"/>
      <c r="O68" s="36"/>
    </row>
    <row r="69" spans="1:15" ht="15.75">
      <c r="A69" s="59"/>
      <c r="B69" s="23" t="s">
        <v>135</v>
      </c>
      <c r="C69" s="17"/>
      <c r="D69" s="16" t="s">
        <v>136</v>
      </c>
      <c r="E69" s="24">
        <v>117189</v>
      </c>
      <c r="F69" s="24"/>
      <c r="G69" s="24">
        <f t="shared" si="6"/>
        <v>117189</v>
      </c>
      <c r="H69" s="20">
        <f>45709.71+17595.71</f>
        <v>63305.42</v>
      </c>
      <c r="I69" s="20">
        <f aca="true" t="shared" si="7" ref="I69:I84">H69/E69*100</f>
        <v>54.019933611516436</v>
      </c>
      <c r="J69" s="20">
        <f aca="true" t="shared" si="8" ref="J69:J84">I69-100</f>
        <v>-45.980066388483564</v>
      </c>
      <c r="K69" s="20">
        <f aca="true" t="shared" si="9" ref="K69:K84">E69-H69</f>
        <v>53883.58</v>
      </c>
      <c r="L69" s="57">
        <f aca="true" t="shared" si="10" ref="L69:L100">G69-E69</f>
        <v>0</v>
      </c>
      <c r="M69" s="47">
        <f aca="true" t="shared" si="11" ref="M69:M95">H69-G69</f>
        <v>-53883.58</v>
      </c>
      <c r="O69" s="36">
        <f>G69</f>
        <v>117189</v>
      </c>
    </row>
    <row r="70" spans="1:15" ht="15.75">
      <c r="A70" s="59"/>
      <c r="B70" s="23" t="s">
        <v>137</v>
      </c>
      <c r="C70" s="17"/>
      <c r="D70" s="16" t="s">
        <v>138</v>
      </c>
      <c r="E70" s="24">
        <v>7100</v>
      </c>
      <c r="F70" s="24"/>
      <c r="G70" s="24">
        <f t="shared" si="6"/>
        <v>7100</v>
      </c>
      <c r="H70" s="20">
        <f>4332.66+2500</f>
        <v>6832.66</v>
      </c>
      <c r="I70" s="20">
        <f t="shared" si="7"/>
        <v>96.23464788732394</v>
      </c>
      <c r="J70" s="20">
        <f t="shared" si="8"/>
        <v>-3.765352112676055</v>
      </c>
      <c r="K70" s="20">
        <f t="shared" si="9"/>
        <v>267.34000000000015</v>
      </c>
      <c r="L70" s="57">
        <f t="shared" si="10"/>
        <v>0</v>
      </c>
      <c r="M70" s="47">
        <f t="shared" si="11"/>
        <v>-267.34000000000015</v>
      </c>
      <c r="O70" s="36">
        <f>G70</f>
        <v>7100</v>
      </c>
    </row>
    <row r="71" spans="1:15" ht="15.75">
      <c r="A71" s="59"/>
      <c r="B71" s="23" t="s">
        <v>139</v>
      </c>
      <c r="C71" s="17"/>
      <c r="D71" s="16" t="s">
        <v>140</v>
      </c>
      <c r="E71" s="24">
        <v>14147</v>
      </c>
      <c r="F71" s="24"/>
      <c r="G71" s="24">
        <f t="shared" si="6"/>
        <v>14147</v>
      </c>
      <c r="H71" s="20">
        <f>6101.52+4854.17</f>
        <v>10955.69</v>
      </c>
      <c r="I71" s="20">
        <f t="shared" si="7"/>
        <v>77.44178977875168</v>
      </c>
      <c r="J71" s="20">
        <f t="shared" si="8"/>
        <v>-22.558210221248316</v>
      </c>
      <c r="K71" s="20">
        <f t="shared" si="9"/>
        <v>3191.3099999999995</v>
      </c>
      <c r="L71" s="57">
        <f t="shared" si="10"/>
        <v>0</v>
      </c>
      <c r="M71" s="47">
        <f t="shared" si="11"/>
        <v>-3191.3099999999995</v>
      </c>
      <c r="O71" s="36">
        <f>G71</f>
        <v>14147</v>
      </c>
    </row>
    <row r="72" spans="1:15" ht="15.75">
      <c r="A72" s="59"/>
      <c r="B72" s="23" t="s">
        <v>141</v>
      </c>
      <c r="C72" s="17"/>
      <c r="D72" s="16" t="s">
        <v>142</v>
      </c>
      <c r="E72" s="24">
        <v>2296</v>
      </c>
      <c r="F72" s="24"/>
      <c r="G72" s="24">
        <f t="shared" si="6"/>
        <v>2296</v>
      </c>
      <c r="H72" s="20">
        <f>959.98+787.61</f>
        <v>1747.5900000000001</v>
      </c>
      <c r="I72" s="20">
        <f t="shared" si="7"/>
        <v>76.11454703832753</v>
      </c>
      <c r="J72" s="20">
        <f t="shared" si="8"/>
        <v>-23.88545296167247</v>
      </c>
      <c r="K72" s="20">
        <f t="shared" si="9"/>
        <v>548.4099999999999</v>
      </c>
      <c r="L72" s="57">
        <f t="shared" si="10"/>
        <v>0</v>
      </c>
      <c r="M72" s="47">
        <f t="shared" si="11"/>
        <v>-548.4099999999999</v>
      </c>
      <c r="O72" s="36">
        <f>G72</f>
        <v>2296</v>
      </c>
    </row>
    <row r="73" spans="1:13" ht="15.75">
      <c r="A73" s="59"/>
      <c r="B73" s="23" t="s">
        <v>143</v>
      </c>
      <c r="C73" s="17"/>
      <c r="D73" s="16" t="s">
        <v>144</v>
      </c>
      <c r="E73" s="24">
        <v>3000</v>
      </c>
      <c r="F73" s="24"/>
      <c r="G73" s="24">
        <f t="shared" si="6"/>
        <v>3000</v>
      </c>
      <c r="H73" s="20">
        <v>3000</v>
      </c>
      <c r="I73" s="20">
        <f t="shared" si="7"/>
        <v>100</v>
      </c>
      <c r="J73" s="20">
        <f t="shared" si="8"/>
        <v>0</v>
      </c>
      <c r="K73" s="20">
        <f t="shared" si="9"/>
        <v>0</v>
      </c>
      <c r="L73" s="57">
        <f t="shared" si="10"/>
        <v>0</v>
      </c>
      <c r="M73" s="47">
        <f t="shared" si="11"/>
        <v>0</v>
      </c>
    </row>
    <row r="74" spans="1:13" ht="15.75">
      <c r="A74" s="59"/>
      <c r="B74" s="23" t="s">
        <v>99</v>
      </c>
      <c r="C74" s="17"/>
      <c r="D74" s="16" t="s">
        <v>100</v>
      </c>
      <c r="E74" s="24">
        <v>2500</v>
      </c>
      <c r="F74" s="24"/>
      <c r="G74" s="24">
        <f t="shared" si="6"/>
        <v>2500</v>
      </c>
      <c r="H74" s="20">
        <v>1912.92</v>
      </c>
      <c r="I74" s="20">
        <f t="shared" si="7"/>
        <v>76.5168</v>
      </c>
      <c r="J74" s="20">
        <f t="shared" si="8"/>
        <v>-23.483199999999997</v>
      </c>
      <c r="K74" s="20">
        <f t="shared" si="9"/>
        <v>587.0799999999999</v>
      </c>
      <c r="L74" s="57">
        <f t="shared" si="10"/>
        <v>0</v>
      </c>
      <c r="M74" s="47">
        <f t="shared" si="11"/>
        <v>-587.0799999999999</v>
      </c>
    </row>
    <row r="75" spans="1:13" ht="15.75">
      <c r="A75" s="59"/>
      <c r="B75" s="23" t="s">
        <v>145</v>
      </c>
      <c r="C75" s="17"/>
      <c r="D75" s="16" t="s">
        <v>146</v>
      </c>
      <c r="E75" s="24">
        <v>100</v>
      </c>
      <c r="F75" s="24"/>
      <c r="G75" s="24">
        <f t="shared" si="6"/>
        <v>100</v>
      </c>
      <c r="H75" s="20">
        <v>50</v>
      </c>
      <c r="I75" s="20">
        <f t="shared" si="7"/>
        <v>50</v>
      </c>
      <c r="J75" s="20">
        <f t="shared" si="8"/>
        <v>-50</v>
      </c>
      <c r="K75" s="20">
        <f t="shared" si="9"/>
        <v>50</v>
      </c>
      <c r="L75" s="57">
        <f t="shared" si="10"/>
        <v>0</v>
      </c>
      <c r="M75" s="47">
        <f t="shared" si="11"/>
        <v>-50</v>
      </c>
    </row>
    <row r="76" spans="1:13" ht="15.75">
      <c r="A76" s="59"/>
      <c r="B76" s="23" t="s">
        <v>115</v>
      </c>
      <c r="C76" s="17"/>
      <c r="D76" s="16" t="s">
        <v>116</v>
      </c>
      <c r="E76" s="24">
        <v>2200</v>
      </c>
      <c r="F76" s="24"/>
      <c r="G76" s="24">
        <f t="shared" si="6"/>
        <v>2200</v>
      </c>
      <c r="H76" s="20">
        <v>2046.51</v>
      </c>
      <c r="I76" s="20">
        <f t="shared" si="7"/>
        <v>93.02318181818183</v>
      </c>
      <c r="J76" s="20">
        <f t="shared" si="8"/>
        <v>-6.9768181818181745</v>
      </c>
      <c r="K76" s="20">
        <f t="shared" si="9"/>
        <v>153.49</v>
      </c>
      <c r="L76" s="57">
        <f t="shared" si="10"/>
        <v>0</v>
      </c>
      <c r="M76" s="47">
        <f t="shared" si="11"/>
        <v>-153.49</v>
      </c>
    </row>
    <row r="77" spans="1:13" ht="47.25">
      <c r="A77" s="59"/>
      <c r="B77" s="23" t="s">
        <v>147</v>
      </c>
      <c r="C77" s="17"/>
      <c r="D77" s="16" t="s">
        <v>148</v>
      </c>
      <c r="E77" s="24">
        <v>500</v>
      </c>
      <c r="F77" s="24"/>
      <c r="G77" s="24">
        <f t="shared" si="6"/>
        <v>500</v>
      </c>
      <c r="H77" s="20">
        <v>273.28</v>
      </c>
      <c r="I77" s="20">
        <f t="shared" si="7"/>
        <v>54.65599999999999</v>
      </c>
      <c r="J77" s="20">
        <f t="shared" si="8"/>
        <v>-45.34400000000001</v>
      </c>
      <c r="K77" s="20">
        <f t="shared" si="9"/>
        <v>226.72000000000003</v>
      </c>
      <c r="L77" s="57">
        <f t="shared" si="10"/>
        <v>0</v>
      </c>
      <c r="M77" s="47">
        <f t="shared" si="11"/>
        <v>-226.72000000000003</v>
      </c>
    </row>
    <row r="78" spans="1:13" ht="41.25" customHeight="1">
      <c r="A78" s="59"/>
      <c r="B78" s="23" t="s">
        <v>149</v>
      </c>
      <c r="C78" s="17"/>
      <c r="D78" s="16" t="s">
        <v>150</v>
      </c>
      <c r="E78" s="24">
        <v>1900</v>
      </c>
      <c r="F78" s="24"/>
      <c r="G78" s="24">
        <f t="shared" si="6"/>
        <v>1900</v>
      </c>
      <c r="H78" s="20">
        <v>1393.69</v>
      </c>
      <c r="I78" s="20">
        <f t="shared" si="7"/>
        <v>73.3521052631579</v>
      </c>
      <c r="J78" s="20">
        <f t="shared" si="8"/>
        <v>-26.647894736842105</v>
      </c>
      <c r="K78" s="20">
        <f t="shared" si="9"/>
        <v>506.30999999999995</v>
      </c>
      <c r="L78" s="57">
        <f t="shared" si="10"/>
        <v>0</v>
      </c>
      <c r="M78" s="47">
        <f t="shared" si="11"/>
        <v>-506.30999999999995</v>
      </c>
    </row>
    <row r="79" spans="1:13" ht="15.75">
      <c r="A79" s="59"/>
      <c r="B79" s="23" t="s">
        <v>151</v>
      </c>
      <c r="C79" s="17"/>
      <c r="D79" s="16" t="s">
        <v>152</v>
      </c>
      <c r="E79" s="24">
        <v>4000</v>
      </c>
      <c r="F79" s="24"/>
      <c r="G79" s="24">
        <f t="shared" si="6"/>
        <v>4000</v>
      </c>
      <c r="H79" s="20">
        <v>3069.41</v>
      </c>
      <c r="I79" s="20">
        <f t="shared" si="7"/>
        <v>76.73525</v>
      </c>
      <c r="J79" s="20">
        <f t="shared" si="8"/>
        <v>-23.264750000000006</v>
      </c>
      <c r="K79" s="20">
        <f t="shared" si="9"/>
        <v>930.5900000000001</v>
      </c>
      <c r="L79" s="57">
        <f t="shared" si="10"/>
        <v>0</v>
      </c>
      <c r="M79" s="47">
        <f t="shared" si="11"/>
        <v>-930.5900000000001</v>
      </c>
    </row>
    <row r="80" spans="1:13" ht="31.5">
      <c r="A80" s="59"/>
      <c r="B80" s="23" t="s">
        <v>153</v>
      </c>
      <c r="C80" s="17"/>
      <c r="D80" s="16" t="s">
        <v>154</v>
      </c>
      <c r="E80" s="24">
        <v>3100</v>
      </c>
      <c r="F80" s="24"/>
      <c r="G80" s="24">
        <f t="shared" si="6"/>
        <v>3100</v>
      </c>
      <c r="H80" s="20">
        <v>2700</v>
      </c>
      <c r="I80" s="20">
        <f t="shared" si="7"/>
        <v>87.09677419354838</v>
      </c>
      <c r="J80" s="20">
        <f t="shared" si="8"/>
        <v>-12.903225806451616</v>
      </c>
      <c r="K80" s="20">
        <f t="shared" si="9"/>
        <v>400</v>
      </c>
      <c r="L80" s="57">
        <f t="shared" si="10"/>
        <v>0</v>
      </c>
      <c r="M80" s="47">
        <f t="shared" si="11"/>
        <v>-400</v>
      </c>
    </row>
    <row r="81" spans="1:13" ht="31.5">
      <c r="A81" s="59"/>
      <c r="B81" s="23" t="s">
        <v>155</v>
      </c>
      <c r="C81" s="17"/>
      <c r="D81" s="16" t="s">
        <v>156</v>
      </c>
      <c r="E81" s="24">
        <v>4000</v>
      </c>
      <c r="F81"/>
      <c r="G81" s="24">
        <f t="shared" si="6"/>
        <v>4000</v>
      </c>
      <c r="H81" s="20">
        <v>245</v>
      </c>
      <c r="I81" s="20">
        <f t="shared" si="7"/>
        <v>6.125</v>
      </c>
      <c r="J81" s="20">
        <f t="shared" si="8"/>
        <v>-93.875</v>
      </c>
      <c r="K81" s="20">
        <f t="shared" si="9"/>
        <v>3755</v>
      </c>
      <c r="L81" s="57">
        <f t="shared" si="10"/>
        <v>0</v>
      </c>
      <c r="M81" s="47">
        <f t="shared" si="11"/>
        <v>-3755</v>
      </c>
    </row>
    <row r="82" spans="1:13" ht="47.25">
      <c r="A82" s="59"/>
      <c r="B82" s="23" t="s">
        <v>103</v>
      </c>
      <c r="C82" s="17"/>
      <c r="D82" s="16" t="s">
        <v>104</v>
      </c>
      <c r="E82" s="24">
        <v>450</v>
      </c>
      <c r="F82" s="24"/>
      <c r="G82" s="24">
        <f t="shared" si="6"/>
        <v>450</v>
      </c>
      <c r="H82" s="20">
        <v>0</v>
      </c>
      <c r="I82" s="20">
        <f t="shared" si="7"/>
        <v>0</v>
      </c>
      <c r="J82" s="20">
        <f t="shared" si="8"/>
        <v>-100</v>
      </c>
      <c r="K82" s="20">
        <f t="shared" si="9"/>
        <v>450</v>
      </c>
      <c r="L82" s="57">
        <f t="shared" si="10"/>
        <v>0</v>
      </c>
      <c r="M82" s="47">
        <f t="shared" si="11"/>
        <v>-450</v>
      </c>
    </row>
    <row r="83" spans="1:13" ht="31.5">
      <c r="A83" s="59"/>
      <c r="B83" s="23" t="s">
        <v>105</v>
      </c>
      <c r="C83" s="17"/>
      <c r="D83" s="16" t="s">
        <v>106</v>
      </c>
      <c r="E83" s="24">
        <v>1700</v>
      </c>
      <c r="F83"/>
      <c r="G83" s="24">
        <f t="shared" si="6"/>
        <v>1700</v>
      </c>
      <c r="H83" s="20">
        <v>860.1</v>
      </c>
      <c r="I83" s="20">
        <f t="shared" si="7"/>
        <v>50.59411764705882</v>
      </c>
      <c r="J83" s="20">
        <f t="shared" si="8"/>
        <v>-49.40588235294118</v>
      </c>
      <c r="K83" s="20">
        <f t="shared" si="9"/>
        <v>839.9</v>
      </c>
      <c r="L83" s="57">
        <f t="shared" si="10"/>
        <v>0</v>
      </c>
      <c r="M83" s="47">
        <f t="shared" si="11"/>
        <v>-839.9</v>
      </c>
    </row>
    <row r="84" spans="1:13" ht="15.75">
      <c r="A84" s="59"/>
      <c r="B84" s="37" t="s">
        <v>157</v>
      </c>
      <c r="C84" s="17" t="s">
        <v>158</v>
      </c>
      <c r="D84" s="16"/>
      <c r="E84" s="21">
        <f>E86</f>
        <v>21000</v>
      </c>
      <c r="F84" s="21">
        <f>SUM(F86)</f>
        <v>0</v>
      </c>
      <c r="G84" s="21">
        <f aca="true" t="shared" si="12" ref="G84:G115">E84+F84</f>
        <v>21000</v>
      </c>
      <c r="H84" s="22">
        <f>SUM(H86)</f>
        <v>16272.36</v>
      </c>
      <c r="I84" s="22">
        <f t="shared" si="7"/>
        <v>77.48742857142858</v>
      </c>
      <c r="J84" s="20">
        <f t="shared" si="8"/>
        <v>-22.51257142857142</v>
      </c>
      <c r="K84" s="20">
        <f t="shared" si="9"/>
        <v>4727.639999999999</v>
      </c>
      <c r="L84" s="57">
        <f t="shared" si="10"/>
        <v>0</v>
      </c>
      <c r="M84" s="47">
        <f t="shared" si="11"/>
        <v>-4727.639999999999</v>
      </c>
    </row>
    <row r="85" spans="1:13" ht="15.75" hidden="1">
      <c r="A85" s="59"/>
      <c r="B85" s="37"/>
      <c r="C85" s="17"/>
      <c r="D85" s="16"/>
      <c r="E85" s="21">
        <f>-E84</f>
        <v>-21000</v>
      </c>
      <c r="F85" s="21">
        <f>-F84</f>
        <v>0</v>
      </c>
      <c r="G85" s="21">
        <f t="shared" si="12"/>
        <v>-21000</v>
      </c>
      <c r="H85" s="22">
        <f>-H84</f>
        <v>-16272.36</v>
      </c>
      <c r="I85" s="22"/>
      <c r="J85" s="20"/>
      <c r="K85" s="20"/>
      <c r="L85" s="57">
        <f t="shared" si="10"/>
        <v>0</v>
      </c>
      <c r="M85" s="47">
        <f t="shared" si="11"/>
        <v>4727.639999999999</v>
      </c>
    </row>
    <row r="86" spans="1:13" ht="71.25" customHeight="1">
      <c r="A86" s="59"/>
      <c r="B86" s="23" t="s">
        <v>109</v>
      </c>
      <c r="C86" s="17"/>
      <c r="D86" s="16" t="s">
        <v>110</v>
      </c>
      <c r="E86" s="24">
        <v>21000</v>
      </c>
      <c r="F86" s="24"/>
      <c r="G86" s="24">
        <f t="shared" si="12"/>
        <v>21000</v>
      </c>
      <c r="H86" s="20">
        <v>16272.36</v>
      </c>
      <c r="I86" s="20">
        <f>H86/E86*100</f>
        <v>77.48742857142858</v>
      </c>
      <c r="J86" s="20">
        <f>I86-100</f>
        <v>-22.51257142857142</v>
      </c>
      <c r="K86" s="20">
        <f>E86-H86</f>
        <v>4727.639999999999</v>
      </c>
      <c r="L86" s="57">
        <f t="shared" si="10"/>
        <v>0</v>
      </c>
      <c r="M86" s="47">
        <f t="shared" si="11"/>
        <v>-4727.639999999999</v>
      </c>
    </row>
    <row r="87" spans="1:13" ht="15.75">
      <c r="A87" s="59"/>
      <c r="B87" s="37" t="s">
        <v>159</v>
      </c>
      <c r="C87" s="17" t="s">
        <v>160</v>
      </c>
      <c r="D87" s="16"/>
      <c r="E87" s="21">
        <f>SUM(E89:E98)</f>
        <v>153043</v>
      </c>
      <c r="F87" s="21">
        <f>SUM(F89:F98)</f>
        <v>0</v>
      </c>
      <c r="G87" s="21">
        <f t="shared" si="12"/>
        <v>153043</v>
      </c>
      <c r="H87" s="22">
        <f>SUM(H89:H98)</f>
        <v>95387.55000000002</v>
      </c>
      <c r="I87" s="22">
        <f>H87/E87*100</f>
        <v>62.32728710231766</v>
      </c>
      <c r="J87" s="20">
        <f>I87-100</f>
        <v>-37.67271289768234</v>
      </c>
      <c r="K87" s="20">
        <f>E87-H87</f>
        <v>57655.44999999998</v>
      </c>
      <c r="L87" s="57">
        <f t="shared" si="10"/>
        <v>0</v>
      </c>
      <c r="M87" s="47">
        <f t="shared" si="11"/>
        <v>-57655.44999999998</v>
      </c>
    </row>
    <row r="88" spans="1:13" ht="15.75" hidden="1">
      <c r="A88" s="59"/>
      <c r="B88" s="37"/>
      <c r="C88" s="17"/>
      <c r="D88" s="16"/>
      <c r="E88" s="21">
        <f>-E87</f>
        <v>-153043</v>
      </c>
      <c r="F88" s="21">
        <f>-F87</f>
        <v>0</v>
      </c>
      <c r="G88" s="21">
        <f t="shared" si="12"/>
        <v>-153043</v>
      </c>
      <c r="H88" s="22">
        <f>-H87</f>
        <v>-95387.55000000002</v>
      </c>
      <c r="I88" s="22"/>
      <c r="J88" s="20"/>
      <c r="K88" s="20"/>
      <c r="L88" s="57">
        <f t="shared" si="10"/>
        <v>0</v>
      </c>
      <c r="M88" s="47">
        <f t="shared" si="11"/>
        <v>57655.44999999998</v>
      </c>
    </row>
    <row r="89" spans="1:13" ht="15.75">
      <c r="A89" s="59"/>
      <c r="B89" s="23" t="s">
        <v>161</v>
      </c>
      <c r="C89" s="17"/>
      <c r="D89" s="16" t="s">
        <v>162</v>
      </c>
      <c r="E89" s="24">
        <v>136143</v>
      </c>
      <c r="F89" s="24"/>
      <c r="G89" s="24">
        <f t="shared" si="12"/>
        <v>136143</v>
      </c>
      <c r="H89" s="20">
        <v>86480.77</v>
      </c>
      <c r="I89" s="20">
        <f aca="true" t="shared" si="13" ref="I89:I95">H89/E89*100</f>
        <v>63.522009945425026</v>
      </c>
      <c r="J89" s="20">
        <f aca="true" t="shared" si="14" ref="J89:J95">I89-100</f>
        <v>-36.477990054574974</v>
      </c>
      <c r="K89" s="20">
        <f aca="true" t="shared" si="15" ref="K89:K95">E89-H89</f>
        <v>49662.229999999996</v>
      </c>
      <c r="L89" s="57">
        <f t="shared" si="10"/>
        <v>0</v>
      </c>
      <c r="M89" s="47">
        <f t="shared" si="11"/>
        <v>-49662.229999999996</v>
      </c>
    </row>
    <row r="90" spans="1:13" ht="15.75">
      <c r="A90" s="59"/>
      <c r="B90" s="23" t="s">
        <v>99</v>
      </c>
      <c r="C90" s="17"/>
      <c r="D90" s="16" t="s">
        <v>100</v>
      </c>
      <c r="E90" s="24">
        <v>4500</v>
      </c>
      <c r="F90" s="24"/>
      <c r="G90" s="24">
        <f t="shared" si="12"/>
        <v>4500</v>
      </c>
      <c r="H90" s="20">
        <v>2917.89</v>
      </c>
      <c r="I90" s="20">
        <f t="shared" si="13"/>
        <v>64.842</v>
      </c>
      <c r="J90" s="20">
        <f t="shared" si="14"/>
        <v>-35.158</v>
      </c>
      <c r="K90" s="20">
        <f t="shared" si="15"/>
        <v>1582.1100000000001</v>
      </c>
      <c r="L90" s="57">
        <f t="shared" si="10"/>
        <v>0</v>
      </c>
      <c r="M90" s="47">
        <f t="shared" si="11"/>
        <v>-1582.1100000000001</v>
      </c>
    </row>
    <row r="91" spans="1:13" ht="15.75">
      <c r="A91" s="59"/>
      <c r="B91" s="23" t="s">
        <v>115</v>
      </c>
      <c r="C91" s="17"/>
      <c r="D91" s="16" t="s">
        <v>116</v>
      </c>
      <c r="E91" s="24">
        <v>4300</v>
      </c>
      <c r="F91" s="24"/>
      <c r="G91" s="24">
        <f t="shared" si="12"/>
        <v>4300</v>
      </c>
      <c r="H91" s="20">
        <v>928.82</v>
      </c>
      <c r="I91" s="20">
        <f t="shared" si="13"/>
        <v>21.60046511627907</v>
      </c>
      <c r="J91" s="20">
        <f t="shared" si="14"/>
        <v>-78.39953488372093</v>
      </c>
      <c r="K91" s="20">
        <f t="shared" si="15"/>
        <v>3371.18</v>
      </c>
      <c r="L91" s="57">
        <f t="shared" si="10"/>
        <v>0</v>
      </c>
      <c r="M91" s="47">
        <f t="shared" si="11"/>
        <v>-3371.18</v>
      </c>
    </row>
    <row r="92" spans="1:13" ht="47.25">
      <c r="A92" s="59"/>
      <c r="B92" s="23" t="s">
        <v>147</v>
      </c>
      <c r="C92" s="17"/>
      <c r="D92" s="16" t="s">
        <v>148</v>
      </c>
      <c r="E92" s="24">
        <v>2000</v>
      </c>
      <c r="F92" s="24"/>
      <c r="G92" s="24">
        <f t="shared" si="12"/>
        <v>2000</v>
      </c>
      <c r="H92" s="20">
        <v>1999.84</v>
      </c>
      <c r="I92" s="20">
        <f t="shared" si="13"/>
        <v>99.99199999999999</v>
      </c>
      <c r="J92" s="20">
        <f t="shared" si="14"/>
        <v>-0.008000000000009777</v>
      </c>
      <c r="K92" s="20">
        <f t="shared" si="15"/>
        <v>0.16000000000008185</v>
      </c>
      <c r="L92" s="57">
        <f t="shared" si="10"/>
        <v>0</v>
      </c>
      <c r="M92" s="47">
        <f t="shared" si="11"/>
        <v>-0.16000000000008185</v>
      </c>
    </row>
    <row r="93" spans="1:13" ht="33.75" customHeight="1">
      <c r="A93" s="59"/>
      <c r="B93" s="23" t="s">
        <v>149</v>
      </c>
      <c r="C93" s="17"/>
      <c r="D93" s="16" t="s">
        <v>150</v>
      </c>
      <c r="E93" s="24">
        <v>2000</v>
      </c>
      <c r="F93" s="24"/>
      <c r="G93" s="24">
        <f t="shared" si="12"/>
        <v>2000</v>
      </c>
      <c r="H93" s="20">
        <v>1622.65</v>
      </c>
      <c r="I93" s="20">
        <f t="shared" si="13"/>
        <v>81.13250000000001</v>
      </c>
      <c r="J93" s="20">
        <f t="shared" si="14"/>
        <v>-18.867499999999993</v>
      </c>
      <c r="K93" s="20">
        <f t="shared" si="15"/>
        <v>377.3499999999999</v>
      </c>
      <c r="L93" s="57">
        <f t="shared" si="10"/>
        <v>0</v>
      </c>
      <c r="M93" s="47">
        <f t="shared" si="11"/>
        <v>-377.3499999999999</v>
      </c>
    </row>
    <row r="94" spans="1:13" ht="15.75">
      <c r="A94" s="59"/>
      <c r="B94" s="23" t="s">
        <v>163</v>
      </c>
      <c r="C94" s="17"/>
      <c r="D94" s="16" t="s">
        <v>152</v>
      </c>
      <c r="E94" s="24">
        <v>1500</v>
      </c>
      <c r="F94" s="24"/>
      <c r="G94" s="24">
        <f t="shared" si="12"/>
        <v>1500</v>
      </c>
      <c r="H94" s="20">
        <v>841.74</v>
      </c>
      <c r="I94" s="20">
        <f t="shared" si="13"/>
        <v>56.116</v>
      </c>
      <c r="J94" s="20">
        <f t="shared" si="14"/>
        <v>-43.884</v>
      </c>
      <c r="K94" s="20">
        <f t="shared" si="15"/>
        <v>658.26</v>
      </c>
      <c r="L94" s="57">
        <f t="shared" si="10"/>
        <v>0</v>
      </c>
      <c r="M94" s="47">
        <f t="shared" si="11"/>
        <v>-658.26</v>
      </c>
    </row>
    <row r="95" spans="1:13" ht="15.75">
      <c r="A95" s="59"/>
      <c r="B95" s="23" t="s">
        <v>164</v>
      </c>
      <c r="C95" s="17"/>
      <c r="D95" s="16" t="s">
        <v>165</v>
      </c>
      <c r="E95" s="24">
        <v>1000</v>
      </c>
      <c r="F95" s="24"/>
      <c r="G95" s="24">
        <f t="shared" si="12"/>
        <v>1000</v>
      </c>
      <c r="H95" s="20">
        <v>142.57</v>
      </c>
      <c r="I95" s="20">
        <f t="shared" si="13"/>
        <v>14.257</v>
      </c>
      <c r="J95" s="20">
        <f t="shared" si="14"/>
        <v>-85.743</v>
      </c>
      <c r="K95" s="20">
        <f t="shared" si="15"/>
        <v>857.4300000000001</v>
      </c>
      <c r="L95" s="57">
        <f t="shared" si="10"/>
        <v>0</v>
      </c>
      <c r="M95" s="47">
        <f t="shared" si="11"/>
        <v>-857.4300000000001</v>
      </c>
    </row>
    <row r="96" spans="1:12" ht="31.5" hidden="1">
      <c r="A96" s="59"/>
      <c r="B96" s="23" t="s">
        <v>155</v>
      </c>
      <c r="C96" s="17"/>
      <c r="D96" s="16" t="s">
        <v>156</v>
      </c>
      <c r="E96" s="24">
        <v>0</v>
      </c>
      <c r="F96" s="24"/>
      <c r="G96" s="24">
        <f t="shared" si="12"/>
        <v>0</v>
      </c>
      <c r="H96" s="20"/>
      <c r="I96" s="20"/>
      <c r="J96" s="20"/>
      <c r="K96" s="20"/>
      <c r="L96" s="57">
        <f t="shared" si="10"/>
        <v>0</v>
      </c>
    </row>
    <row r="97" spans="1:13" ht="47.25">
      <c r="A97" s="59"/>
      <c r="B97" s="23" t="s">
        <v>103</v>
      </c>
      <c r="C97" s="17"/>
      <c r="D97" s="16" t="s">
        <v>104</v>
      </c>
      <c r="E97" s="24">
        <v>1000</v>
      </c>
      <c r="F97" s="24"/>
      <c r="G97" s="24">
        <f t="shared" si="12"/>
        <v>1000</v>
      </c>
      <c r="H97" s="20">
        <v>330.92</v>
      </c>
      <c r="I97" s="20">
        <f>H97/E97*100</f>
        <v>33.092</v>
      </c>
      <c r="J97" s="20">
        <f>I97-100</f>
        <v>-66.908</v>
      </c>
      <c r="K97" s="20">
        <f>E97-H97</f>
        <v>669.0799999999999</v>
      </c>
      <c r="L97" s="57">
        <f t="shared" si="10"/>
        <v>0</v>
      </c>
      <c r="M97" s="47">
        <f aca="true" t="shared" si="16" ref="M97:M125">H97-G97</f>
        <v>-669.0799999999999</v>
      </c>
    </row>
    <row r="98" spans="1:13" ht="31.5">
      <c r="A98" s="59"/>
      <c r="B98" s="23" t="s">
        <v>105</v>
      </c>
      <c r="C98" s="17"/>
      <c r="D98" s="16" t="s">
        <v>106</v>
      </c>
      <c r="E98" s="24">
        <v>600</v>
      </c>
      <c r="F98" s="24"/>
      <c r="G98" s="24">
        <f t="shared" si="12"/>
        <v>600</v>
      </c>
      <c r="H98" s="20">
        <v>122.35</v>
      </c>
      <c r="I98" s="20">
        <f>H98/E98*100</f>
        <v>20.391666666666666</v>
      </c>
      <c r="J98" s="20">
        <f>I98-100</f>
        <v>-79.60833333333333</v>
      </c>
      <c r="K98" s="20">
        <f>E98-H98</f>
        <v>477.65</v>
      </c>
      <c r="L98" s="57">
        <f t="shared" si="10"/>
        <v>0</v>
      </c>
      <c r="M98" s="47">
        <f t="shared" si="16"/>
        <v>-477.65</v>
      </c>
    </row>
    <row r="99" spans="1:13" ht="17.25" customHeight="1">
      <c r="A99" s="59"/>
      <c r="B99" s="37" t="s">
        <v>35</v>
      </c>
      <c r="C99" s="17" t="s">
        <v>36</v>
      </c>
      <c r="D99" s="16"/>
      <c r="E99" s="21">
        <f>SUM(E101:E122)</f>
        <v>2251747</v>
      </c>
      <c r="F99" s="21">
        <f>SUM(F101:F122)</f>
        <v>-1599</v>
      </c>
      <c r="G99" s="21">
        <f t="shared" si="12"/>
        <v>2250148</v>
      </c>
      <c r="H99" s="22">
        <f>SUM(H101:H122)</f>
        <v>1554361.5999999999</v>
      </c>
      <c r="I99" s="22">
        <f>H99/E99*100</f>
        <v>69.0291404851433</v>
      </c>
      <c r="J99" s="20">
        <f>I99-100</f>
        <v>-30.9708595148567</v>
      </c>
      <c r="K99" s="20">
        <f>E99-H99</f>
        <v>697385.4000000001</v>
      </c>
      <c r="L99" s="57">
        <f t="shared" si="10"/>
        <v>-1599</v>
      </c>
      <c r="M99" s="47">
        <f t="shared" si="16"/>
        <v>-695786.4000000001</v>
      </c>
    </row>
    <row r="100" spans="1:13" ht="15.75" hidden="1">
      <c r="A100" s="59"/>
      <c r="B100" s="37"/>
      <c r="C100" s="17"/>
      <c r="D100" s="16"/>
      <c r="E100" s="21">
        <f>-E99</f>
        <v>-2251747</v>
      </c>
      <c r="F100" s="21">
        <f>-F99</f>
        <v>1599</v>
      </c>
      <c r="G100" s="21">
        <f t="shared" si="12"/>
        <v>-2250148</v>
      </c>
      <c r="H100" s="22">
        <f>-H99</f>
        <v>-1554361.5999999999</v>
      </c>
      <c r="I100" s="22"/>
      <c r="J100" s="20"/>
      <c r="K100" s="20"/>
      <c r="L100" s="57">
        <f t="shared" si="10"/>
        <v>1599</v>
      </c>
      <c r="M100" s="47">
        <f t="shared" si="16"/>
        <v>695786.4000000001</v>
      </c>
    </row>
    <row r="101" spans="1:15" ht="15.75">
      <c r="A101" s="59"/>
      <c r="B101" s="23" t="s">
        <v>135</v>
      </c>
      <c r="C101" s="17"/>
      <c r="D101" s="16" t="s">
        <v>136</v>
      </c>
      <c r="E101" s="24">
        <v>1150000</v>
      </c>
      <c r="F101" s="24"/>
      <c r="G101" s="24">
        <f t="shared" si="12"/>
        <v>1150000</v>
      </c>
      <c r="H101" s="20">
        <v>753344.89</v>
      </c>
      <c r="I101" s="20">
        <f aca="true" t="shared" si="17" ref="I101:I123">H101/E101*100</f>
        <v>65.50825130434784</v>
      </c>
      <c r="J101" s="20">
        <f aca="true" t="shared" si="18" ref="J101:J123">I101-100</f>
        <v>-34.49174869565216</v>
      </c>
      <c r="K101" s="20">
        <f aca="true" t="shared" si="19" ref="K101:K123">E101-H101</f>
        <v>396655.11</v>
      </c>
      <c r="L101" s="57">
        <f aca="true" t="shared" si="20" ref="L101:L126">G101-E101</f>
        <v>0</v>
      </c>
      <c r="M101" s="47">
        <f t="shared" si="16"/>
        <v>-396655.11</v>
      </c>
      <c r="O101" s="36">
        <f>G101</f>
        <v>1150000</v>
      </c>
    </row>
    <row r="102" spans="1:15" ht="15.75">
      <c r="A102" s="59"/>
      <c r="B102" s="23" t="s">
        <v>137</v>
      </c>
      <c r="C102" s="17"/>
      <c r="D102" s="16" t="s">
        <v>138</v>
      </c>
      <c r="E102" s="24">
        <v>99570</v>
      </c>
      <c r="F102" s="24"/>
      <c r="G102" s="24">
        <f t="shared" si="12"/>
        <v>99570</v>
      </c>
      <c r="H102" s="20">
        <v>88708.76</v>
      </c>
      <c r="I102" s="20">
        <f t="shared" si="17"/>
        <v>89.09185497639851</v>
      </c>
      <c r="J102" s="20">
        <f t="shared" si="18"/>
        <v>-10.908145023601492</v>
      </c>
      <c r="K102" s="20">
        <f t="shared" si="19"/>
        <v>10861.240000000005</v>
      </c>
      <c r="L102" s="57">
        <f t="shared" si="20"/>
        <v>0</v>
      </c>
      <c r="M102" s="47">
        <f t="shared" si="16"/>
        <v>-10861.240000000005</v>
      </c>
      <c r="O102" s="36">
        <f>G102</f>
        <v>99570</v>
      </c>
    </row>
    <row r="103" spans="1:15" ht="15.75">
      <c r="A103" s="59"/>
      <c r="B103" s="23" t="s">
        <v>139</v>
      </c>
      <c r="C103" s="17"/>
      <c r="D103" s="16" t="s">
        <v>140</v>
      </c>
      <c r="E103" s="24">
        <v>173060</v>
      </c>
      <c r="F103" s="24"/>
      <c r="G103" s="24">
        <f t="shared" si="12"/>
        <v>173060</v>
      </c>
      <c r="H103" s="20">
        <v>127228.79</v>
      </c>
      <c r="I103" s="20">
        <f t="shared" si="17"/>
        <v>73.51715589968796</v>
      </c>
      <c r="J103" s="20">
        <f t="shared" si="18"/>
        <v>-26.482844100312036</v>
      </c>
      <c r="K103" s="20">
        <f t="shared" si="19"/>
        <v>45831.21000000001</v>
      </c>
      <c r="L103" s="57">
        <f t="shared" si="20"/>
        <v>0</v>
      </c>
      <c r="M103" s="47">
        <f t="shared" si="16"/>
        <v>-45831.21000000001</v>
      </c>
      <c r="O103" s="36">
        <f>G103</f>
        <v>173060</v>
      </c>
    </row>
    <row r="104" spans="1:15" ht="15.75">
      <c r="A104" s="59"/>
      <c r="B104" s="23" t="s">
        <v>141</v>
      </c>
      <c r="C104" s="17"/>
      <c r="D104" s="16" t="s">
        <v>142</v>
      </c>
      <c r="E104" s="24">
        <v>28100</v>
      </c>
      <c r="F104" s="24"/>
      <c r="G104" s="24">
        <f t="shared" si="12"/>
        <v>28100</v>
      </c>
      <c r="H104" s="20">
        <v>23453.37</v>
      </c>
      <c r="I104" s="20">
        <f t="shared" si="17"/>
        <v>83.46395017793594</v>
      </c>
      <c r="J104" s="20">
        <f t="shared" si="18"/>
        <v>-16.536049822064058</v>
      </c>
      <c r="K104" s="20">
        <f t="shared" si="19"/>
        <v>4646.630000000001</v>
      </c>
      <c r="L104" s="57">
        <f t="shared" si="20"/>
        <v>0</v>
      </c>
      <c r="M104" s="47">
        <f t="shared" si="16"/>
        <v>-4646.630000000001</v>
      </c>
      <c r="O104" s="36">
        <f>G104</f>
        <v>28100</v>
      </c>
    </row>
    <row r="105" spans="1:13" ht="15.75">
      <c r="A105" s="59"/>
      <c r="B105" s="23" t="s">
        <v>166</v>
      </c>
      <c r="C105" s="17"/>
      <c r="D105" s="16" t="s">
        <v>167</v>
      </c>
      <c r="E105" s="24">
        <v>39300</v>
      </c>
      <c r="F105" s="24"/>
      <c r="G105" s="24">
        <f t="shared" si="12"/>
        <v>39300</v>
      </c>
      <c r="H105" s="20">
        <v>34714</v>
      </c>
      <c r="I105" s="20">
        <f t="shared" si="17"/>
        <v>88.33078880407125</v>
      </c>
      <c r="J105" s="20">
        <f t="shared" si="18"/>
        <v>-11.669211195928753</v>
      </c>
      <c r="K105" s="20">
        <f t="shared" si="19"/>
        <v>4586</v>
      </c>
      <c r="L105" s="57">
        <f t="shared" si="20"/>
        <v>0</v>
      </c>
      <c r="M105" s="47">
        <f t="shared" si="16"/>
        <v>-4586</v>
      </c>
    </row>
    <row r="106" spans="1:16" s="66" customFormat="1" ht="15.75">
      <c r="A106" s="59"/>
      <c r="B106" s="23" t="s">
        <v>143</v>
      </c>
      <c r="C106" s="17"/>
      <c r="D106" s="16" t="s">
        <v>144</v>
      </c>
      <c r="E106" s="24">
        <v>90000</v>
      </c>
      <c r="F106" s="24"/>
      <c r="G106" s="24">
        <f t="shared" si="12"/>
        <v>90000</v>
      </c>
      <c r="H106" s="20">
        <v>55550.38</v>
      </c>
      <c r="I106" s="20">
        <f t="shared" si="17"/>
        <v>61.72264444444444</v>
      </c>
      <c r="J106" s="20">
        <f t="shared" si="18"/>
        <v>-38.27735555555556</v>
      </c>
      <c r="K106" s="20">
        <f t="shared" si="19"/>
        <v>34449.62</v>
      </c>
      <c r="L106" s="57">
        <f t="shared" si="20"/>
        <v>0</v>
      </c>
      <c r="M106" s="47">
        <f t="shared" si="16"/>
        <v>-34449.62</v>
      </c>
      <c r="O106" s="70">
        <f>G106</f>
        <v>90000</v>
      </c>
      <c r="P106" s="67"/>
    </row>
    <row r="107" spans="1:13" ht="15.75">
      <c r="A107" s="59"/>
      <c r="B107" s="34" t="s">
        <v>99</v>
      </c>
      <c r="C107" s="27"/>
      <c r="D107" s="28" t="s">
        <v>100</v>
      </c>
      <c r="E107" s="35">
        <v>80000</v>
      </c>
      <c r="F107" s="35"/>
      <c r="G107" s="35">
        <f t="shared" si="12"/>
        <v>80000</v>
      </c>
      <c r="H107" s="31">
        <v>67351.21</v>
      </c>
      <c r="I107" s="31">
        <f t="shared" si="17"/>
        <v>84.1890125</v>
      </c>
      <c r="J107" s="31">
        <f t="shared" si="18"/>
        <v>-15.810987499999996</v>
      </c>
      <c r="K107" s="20">
        <f t="shared" si="19"/>
        <v>12648.789999999994</v>
      </c>
      <c r="L107" s="57">
        <f t="shared" si="20"/>
        <v>0</v>
      </c>
      <c r="M107" s="47">
        <f t="shared" si="16"/>
        <v>-12648.789999999994</v>
      </c>
    </row>
    <row r="108" spans="1:13" ht="15.75">
      <c r="A108" s="59"/>
      <c r="B108" s="23" t="s">
        <v>168</v>
      </c>
      <c r="C108" s="17"/>
      <c r="D108" s="16" t="s">
        <v>169</v>
      </c>
      <c r="E108" s="24">
        <v>75000</v>
      </c>
      <c r="F108" s="24"/>
      <c r="G108" s="24">
        <f t="shared" si="12"/>
        <v>75000</v>
      </c>
      <c r="H108" s="20">
        <v>46181.02</v>
      </c>
      <c r="I108" s="20">
        <f t="shared" si="17"/>
        <v>61.57469333333333</v>
      </c>
      <c r="J108" s="20">
        <f t="shared" si="18"/>
        <v>-38.42530666666667</v>
      </c>
      <c r="K108" s="20">
        <f t="shared" si="19"/>
        <v>28818.980000000003</v>
      </c>
      <c r="L108" s="57">
        <f t="shared" si="20"/>
        <v>0</v>
      </c>
      <c r="M108" s="47">
        <f t="shared" si="16"/>
        <v>-28818.980000000003</v>
      </c>
    </row>
    <row r="109" spans="1:13" ht="15.75">
      <c r="A109" s="59"/>
      <c r="B109" s="23" t="s">
        <v>145</v>
      </c>
      <c r="C109" s="17"/>
      <c r="D109" s="16" t="s">
        <v>146</v>
      </c>
      <c r="E109" s="24">
        <v>1620</v>
      </c>
      <c r="F109" s="24"/>
      <c r="G109" s="24">
        <f t="shared" si="12"/>
        <v>1620</v>
      </c>
      <c r="H109" s="20">
        <v>1498</v>
      </c>
      <c r="I109" s="20">
        <f t="shared" si="17"/>
        <v>92.46913580246914</v>
      </c>
      <c r="J109" s="20">
        <f t="shared" si="18"/>
        <v>-7.53086419753086</v>
      </c>
      <c r="K109" s="20">
        <f t="shared" si="19"/>
        <v>122</v>
      </c>
      <c r="L109" s="57">
        <f t="shared" si="20"/>
        <v>0</v>
      </c>
      <c r="M109" s="47">
        <f t="shared" si="16"/>
        <v>-122</v>
      </c>
    </row>
    <row r="110" spans="1:13" ht="15.75">
      <c r="A110" s="59"/>
      <c r="B110" s="23" t="s">
        <v>115</v>
      </c>
      <c r="C110" s="17"/>
      <c r="D110" s="16" t="s">
        <v>116</v>
      </c>
      <c r="E110" s="24">
        <v>147297</v>
      </c>
      <c r="F110" s="71">
        <v>-1599</v>
      </c>
      <c r="G110" s="24">
        <f t="shared" si="12"/>
        <v>145698</v>
      </c>
      <c r="H110" s="20">
        <v>119381.51</v>
      </c>
      <c r="I110" s="20">
        <f t="shared" si="17"/>
        <v>81.04816119812351</v>
      </c>
      <c r="J110" s="20">
        <f t="shared" si="18"/>
        <v>-18.95183880187649</v>
      </c>
      <c r="K110" s="20">
        <f t="shared" si="19"/>
        <v>27915.490000000005</v>
      </c>
      <c r="L110" s="57">
        <f t="shared" si="20"/>
        <v>-1599</v>
      </c>
      <c r="M110" s="47">
        <f t="shared" si="16"/>
        <v>-26316.490000000005</v>
      </c>
    </row>
    <row r="111" spans="1:13" ht="15.75">
      <c r="A111" s="59"/>
      <c r="B111" s="23" t="s">
        <v>170</v>
      </c>
      <c r="C111" s="17"/>
      <c r="D111" s="16" t="s">
        <v>171</v>
      </c>
      <c r="E111" s="24">
        <v>18000</v>
      </c>
      <c r="F111" s="24"/>
      <c r="G111" s="24">
        <f t="shared" si="12"/>
        <v>18000</v>
      </c>
      <c r="H111" s="20">
        <v>12217.28</v>
      </c>
      <c r="I111" s="20">
        <f t="shared" si="17"/>
        <v>67.87377777777778</v>
      </c>
      <c r="J111" s="20">
        <f t="shared" si="18"/>
        <v>-32.126222222222225</v>
      </c>
      <c r="K111" s="20">
        <f t="shared" si="19"/>
        <v>5782.719999999999</v>
      </c>
      <c r="L111" s="57">
        <f t="shared" si="20"/>
        <v>0</v>
      </c>
      <c r="M111" s="47">
        <f t="shared" si="16"/>
        <v>-5782.719999999999</v>
      </c>
    </row>
    <row r="112" spans="1:13" ht="47.25">
      <c r="A112" s="59"/>
      <c r="B112" s="23" t="s">
        <v>147</v>
      </c>
      <c r="C112" s="17"/>
      <c r="D112" s="16" t="s">
        <v>148</v>
      </c>
      <c r="E112" s="24">
        <v>26500</v>
      </c>
      <c r="F112" s="24"/>
      <c r="G112" s="24">
        <f t="shared" si="12"/>
        <v>26500</v>
      </c>
      <c r="H112" s="20">
        <v>18363.96</v>
      </c>
      <c r="I112" s="20">
        <f t="shared" si="17"/>
        <v>69.29796226415094</v>
      </c>
      <c r="J112" s="20">
        <f t="shared" si="18"/>
        <v>-30.70203773584906</v>
      </c>
      <c r="K112" s="20">
        <f t="shared" si="19"/>
        <v>8136.040000000001</v>
      </c>
      <c r="L112" s="57">
        <f t="shared" si="20"/>
        <v>0</v>
      </c>
      <c r="M112" s="47">
        <f t="shared" si="16"/>
        <v>-8136.040000000001</v>
      </c>
    </row>
    <row r="113" spans="1:13" ht="36" customHeight="1">
      <c r="A113" s="59"/>
      <c r="B113" s="23" t="s">
        <v>149</v>
      </c>
      <c r="C113" s="17"/>
      <c r="D113" s="16" t="s">
        <v>150</v>
      </c>
      <c r="E113" s="24">
        <v>78000</v>
      </c>
      <c r="F113" s="24"/>
      <c r="G113" s="24">
        <f t="shared" si="12"/>
        <v>78000</v>
      </c>
      <c r="H113" s="20">
        <v>53360.98</v>
      </c>
      <c r="I113" s="20">
        <f t="shared" si="17"/>
        <v>68.41151282051283</v>
      </c>
      <c r="J113" s="20">
        <f t="shared" si="18"/>
        <v>-31.588487179487174</v>
      </c>
      <c r="K113" s="20">
        <f t="shared" si="19"/>
        <v>24639.019999999997</v>
      </c>
      <c r="L113" s="57">
        <f t="shared" si="20"/>
        <v>0</v>
      </c>
      <c r="M113" s="47">
        <f t="shared" si="16"/>
        <v>-24639.019999999997</v>
      </c>
    </row>
    <row r="114" spans="1:13" ht="15.75">
      <c r="A114" s="59"/>
      <c r="B114" s="23" t="s">
        <v>163</v>
      </c>
      <c r="C114" s="17"/>
      <c r="D114" s="16" t="s">
        <v>152</v>
      </c>
      <c r="E114" s="24">
        <v>49000</v>
      </c>
      <c r="F114" s="24"/>
      <c r="G114" s="24">
        <f t="shared" si="12"/>
        <v>49000</v>
      </c>
      <c r="H114" s="20">
        <v>34782.73</v>
      </c>
      <c r="I114" s="20">
        <f t="shared" si="17"/>
        <v>70.98516326530613</v>
      </c>
      <c r="J114" s="20">
        <f t="shared" si="18"/>
        <v>-29.014836734693873</v>
      </c>
      <c r="K114" s="20">
        <f t="shared" si="19"/>
        <v>14217.269999999997</v>
      </c>
      <c r="L114" s="57">
        <f t="shared" si="20"/>
        <v>0</v>
      </c>
      <c r="M114" s="47">
        <f t="shared" si="16"/>
        <v>-14217.269999999997</v>
      </c>
    </row>
    <row r="115" spans="1:13" ht="15.75">
      <c r="A115" s="59"/>
      <c r="B115" s="23" t="s">
        <v>164</v>
      </c>
      <c r="C115" s="17"/>
      <c r="D115" s="16" t="s">
        <v>165</v>
      </c>
      <c r="E115" s="24">
        <v>3000</v>
      </c>
      <c r="F115" s="24"/>
      <c r="G115" s="24">
        <f t="shared" si="12"/>
        <v>3000</v>
      </c>
      <c r="H115" s="20">
        <v>504.81</v>
      </c>
      <c r="I115" s="20">
        <f t="shared" si="17"/>
        <v>16.827</v>
      </c>
      <c r="J115" s="20">
        <f t="shared" si="18"/>
        <v>-83.173</v>
      </c>
      <c r="K115" s="20">
        <f t="shared" si="19"/>
        <v>2495.19</v>
      </c>
      <c r="L115" s="57">
        <f t="shared" si="20"/>
        <v>0</v>
      </c>
      <c r="M115" s="47">
        <f t="shared" si="16"/>
        <v>-2495.19</v>
      </c>
    </row>
    <row r="116" spans="1:13" ht="15.75">
      <c r="A116" s="59"/>
      <c r="B116" s="23" t="s">
        <v>101</v>
      </c>
      <c r="C116" s="17"/>
      <c r="D116" s="16" t="s">
        <v>102</v>
      </c>
      <c r="E116" s="24">
        <v>82000</v>
      </c>
      <c r="F116" s="24"/>
      <c r="G116" s="24">
        <f aca="true" t="shared" si="21" ref="G116:G126">E116+F116</f>
        <v>82000</v>
      </c>
      <c r="H116" s="20">
        <v>46252.08</v>
      </c>
      <c r="I116" s="20">
        <f t="shared" si="17"/>
        <v>56.4049756097561</v>
      </c>
      <c r="J116" s="20">
        <f t="shared" si="18"/>
        <v>-43.5950243902439</v>
      </c>
      <c r="K116" s="20">
        <f t="shared" si="19"/>
        <v>35747.92</v>
      </c>
      <c r="L116" s="57">
        <f t="shared" si="20"/>
        <v>0</v>
      </c>
      <c r="M116" s="47">
        <f t="shared" si="16"/>
        <v>-35747.92</v>
      </c>
    </row>
    <row r="117" spans="1:13" ht="31.5">
      <c r="A117" s="59"/>
      <c r="B117" s="23" t="s">
        <v>153</v>
      </c>
      <c r="C117" s="17"/>
      <c r="D117" s="16" t="s">
        <v>154</v>
      </c>
      <c r="E117" s="24">
        <v>65000</v>
      </c>
      <c r="F117" s="24"/>
      <c r="G117" s="24">
        <f t="shared" si="21"/>
        <v>65000</v>
      </c>
      <c r="H117" s="20">
        <v>33615</v>
      </c>
      <c r="I117" s="20">
        <f t="shared" si="17"/>
        <v>51.71538461538462</v>
      </c>
      <c r="J117" s="20">
        <f t="shared" si="18"/>
        <v>-48.28461538461538</v>
      </c>
      <c r="K117" s="20">
        <f t="shared" si="19"/>
        <v>31385</v>
      </c>
      <c r="L117" s="57">
        <f t="shared" si="20"/>
        <v>0</v>
      </c>
      <c r="M117" s="47">
        <f t="shared" si="16"/>
        <v>-31385</v>
      </c>
    </row>
    <row r="118" spans="1:13" ht="31.5" hidden="1">
      <c r="A118" s="59"/>
      <c r="B118" s="23" t="s">
        <v>121</v>
      </c>
      <c r="C118" s="17"/>
      <c r="D118" s="16" t="s">
        <v>122</v>
      </c>
      <c r="E118" s="24">
        <v>0</v>
      </c>
      <c r="F118" s="24"/>
      <c r="G118" s="24">
        <f t="shared" si="21"/>
        <v>0</v>
      </c>
      <c r="H118" s="20">
        <v>19.65</v>
      </c>
      <c r="I118" s="20" t="e">
        <f t="shared" si="17"/>
        <v>#DIV/0!</v>
      </c>
      <c r="J118" s="20" t="e">
        <f t="shared" si="18"/>
        <v>#DIV/0!</v>
      </c>
      <c r="K118" s="20">
        <f t="shared" si="19"/>
        <v>-19.65</v>
      </c>
      <c r="L118" s="57">
        <f t="shared" si="20"/>
        <v>0</v>
      </c>
      <c r="M118" s="47">
        <f t="shared" si="16"/>
        <v>19.65</v>
      </c>
    </row>
    <row r="119" spans="1:13" ht="31.5">
      <c r="A119" s="59"/>
      <c r="B119" s="23" t="s">
        <v>155</v>
      </c>
      <c r="C119" s="17"/>
      <c r="D119" s="16" t="s">
        <v>156</v>
      </c>
      <c r="E119" s="24">
        <v>8000</v>
      </c>
      <c r="F119"/>
      <c r="G119" s="24">
        <f t="shared" si="21"/>
        <v>8000</v>
      </c>
      <c r="H119" s="20">
        <v>9812</v>
      </c>
      <c r="I119" s="20">
        <f t="shared" si="17"/>
        <v>122.64999999999999</v>
      </c>
      <c r="J119" s="20">
        <f t="shared" si="18"/>
        <v>22.64999999999999</v>
      </c>
      <c r="K119" s="20">
        <f t="shared" si="19"/>
        <v>-1812</v>
      </c>
      <c r="L119" s="57">
        <f t="shared" si="20"/>
        <v>0</v>
      </c>
      <c r="M119" s="47">
        <f t="shared" si="16"/>
        <v>1812</v>
      </c>
    </row>
    <row r="120" spans="1:13" ht="47.25">
      <c r="A120" s="59"/>
      <c r="B120" s="23" t="s">
        <v>103</v>
      </c>
      <c r="C120" s="17"/>
      <c r="D120" s="16" t="s">
        <v>104</v>
      </c>
      <c r="E120" s="24">
        <v>7000</v>
      </c>
      <c r="F120" s="24"/>
      <c r="G120" s="24">
        <f t="shared" si="21"/>
        <v>7000</v>
      </c>
      <c r="H120" s="20">
        <v>4884.76</v>
      </c>
      <c r="I120" s="20">
        <f t="shared" si="17"/>
        <v>69.78228571428572</v>
      </c>
      <c r="J120" s="20">
        <f t="shared" si="18"/>
        <v>-30.21771428571428</v>
      </c>
      <c r="K120" s="20">
        <f t="shared" si="19"/>
        <v>2115.24</v>
      </c>
      <c r="L120" s="57">
        <f t="shared" si="20"/>
        <v>0</v>
      </c>
      <c r="M120" s="47">
        <f t="shared" si="16"/>
        <v>-2115.24</v>
      </c>
    </row>
    <row r="121" spans="1:13" ht="31.5">
      <c r="A121" s="59"/>
      <c r="B121" s="23" t="s">
        <v>105</v>
      </c>
      <c r="C121" s="17"/>
      <c r="D121" s="16" t="s">
        <v>106</v>
      </c>
      <c r="E121" s="24">
        <v>31300</v>
      </c>
      <c r="F121"/>
      <c r="G121" s="24">
        <f t="shared" si="21"/>
        <v>31300</v>
      </c>
      <c r="H121" s="20">
        <v>23136.42</v>
      </c>
      <c r="I121" s="20">
        <f t="shared" si="17"/>
        <v>73.91827476038338</v>
      </c>
      <c r="J121" s="20">
        <f t="shared" si="18"/>
        <v>-26.081725239616617</v>
      </c>
      <c r="K121" s="20">
        <f t="shared" si="19"/>
        <v>8163.580000000002</v>
      </c>
      <c r="L121" s="57">
        <f t="shared" si="20"/>
        <v>0</v>
      </c>
      <c r="M121" s="47">
        <f t="shared" si="16"/>
        <v>-8163.580000000002</v>
      </c>
    </row>
    <row r="122" spans="1:13" ht="31.5" hidden="1">
      <c r="A122" s="59"/>
      <c r="B122" s="23" t="s">
        <v>172</v>
      </c>
      <c r="C122" s="17"/>
      <c r="D122" s="16" t="s">
        <v>173</v>
      </c>
      <c r="E122" s="24"/>
      <c r="F122" s="24"/>
      <c r="G122" s="24">
        <f t="shared" si="21"/>
        <v>0</v>
      </c>
      <c r="H122" s="20">
        <v>0</v>
      </c>
      <c r="I122" s="20" t="e">
        <f t="shared" si="17"/>
        <v>#DIV/0!</v>
      </c>
      <c r="J122" s="20" t="e">
        <f t="shared" si="18"/>
        <v>#DIV/0!</v>
      </c>
      <c r="K122" s="20">
        <f t="shared" si="19"/>
        <v>0</v>
      </c>
      <c r="L122" s="57">
        <f t="shared" si="20"/>
        <v>0</v>
      </c>
      <c r="M122" s="47">
        <f t="shared" si="16"/>
        <v>0</v>
      </c>
    </row>
    <row r="123" spans="1:16" s="45" customFormat="1" ht="15.75">
      <c r="A123" s="59"/>
      <c r="B123" s="37" t="s">
        <v>174</v>
      </c>
      <c r="C123" s="17" t="s">
        <v>175</v>
      </c>
      <c r="D123" s="16"/>
      <c r="E123" s="21">
        <f>E125</f>
        <v>1000</v>
      </c>
      <c r="F123" s="21">
        <f>SUM(F125)</f>
        <v>0</v>
      </c>
      <c r="G123" s="21">
        <f t="shared" si="21"/>
        <v>1000</v>
      </c>
      <c r="H123" s="22">
        <f>SUM(H125)</f>
        <v>0</v>
      </c>
      <c r="I123" s="61">
        <f t="shared" si="17"/>
        <v>0</v>
      </c>
      <c r="J123" s="20">
        <f t="shared" si="18"/>
        <v>-100</v>
      </c>
      <c r="K123" s="20">
        <f t="shared" si="19"/>
        <v>1000</v>
      </c>
      <c r="L123" s="57">
        <f t="shared" si="20"/>
        <v>0</v>
      </c>
      <c r="M123" s="47">
        <f t="shared" si="16"/>
        <v>-1000</v>
      </c>
      <c r="P123" s="72"/>
    </row>
    <row r="124" spans="1:16" s="45" customFormat="1" ht="15.75" hidden="1">
      <c r="A124" s="59"/>
      <c r="B124" s="37"/>
      <c r="C124" s="17"/>
      <c r="D124" s="16"/>
      <c r="E124" s="21">
        <f>-E123</f>
        <v>-1000</v>
      </c>
      <c r="F124" s="21">
        <f>-F123</f>
        <v>0</v>
      </c>
      <c r="G124" s="21">
        <f t="shared" si="21"/>
        <v>-1000</v>
      </c>
      <c r="H124" s="22">
        <f>-H123</f>
        <v>0</v>
      </c>
      <c r="I124" s="61"/>
      <c r="J124" s="20"/>
      <c r="K124" s="20"/>
      <c r="L124" s="57">
        <f t="shared" si="20"/>
        <v>0</v>
      </c>
      <c r="M124" s="47">
        <f t="shared" si="16"/>
        <v>1000</v>
      </c>
      <c r="P124" s="72"/>
    </row>
    <row r="125" spans="1:13" ht="15.75">
      <c r="A125" s="59"/>
      <c r="B125" s="23" t="s">
        <v>161</v>
      </c>
      <c r="C125" s="17"/>
      <c r="D125" s="16" t="s">
        <v>162</v>
      </c>
      <c r="E125" s="24">
        <v>1000</v>
      </c>
      <c r="F125" s="24"/>
      <c r="G125" s="24">
        <f t="shared" si="21"/>
        <v>1000</v>
      </c>
      <c r="H125" s="20">
        <v>0</v>
      </c>
      <c r="I125" s="20">
        <f>H125/E125*100</f>
        <v>0</v>
      </c>
      <c r="J125" s="20">
        <f>I125-100</f>
        <v>-100</v>
      </c>
      <c r="K125" s="20">
        <f>E125-H125</f>
        <v>1000</v>
      </c>
      <c r="L125" s="57">
        <f t="shared" si="20"/>
        <v>0</v>
      </c>
      <c r="M125" s="47">
        <f t="shared" si="16"/>
        <v>-1000</v>
      </c>
    </row>
    <row r="126" spans="1:12" ht="15.75">
      <c r="A126" s="58"/>
      <c r="B126" s="73" t="s">
        <v>17</v>
      </c>
      <c r="C126" s="17" t="s">
        <v>37</v>
      </c>
      <c r="D126" s="16"/>
      <c r="E126" s="18">
        <f>E128+E130+E131</f>
        <v>3273</v>
      </c>
      <c r="F126" s="18">
        <f>SUM(F128:F131)</f>
        <v>1599</v>
      </c>
      <c r="G126" s="18">
        <f t="shared" si="21"/>
        <v>4872</v>
      </c>
      <c r="H126" s="19"/>
      <c r="I126" s="19"/>
      <c r="J126" s="20"/>
      <c r="K126" s="20"/>
      <c r="L126" s="57">
        <f t="shared" si="20"/>
        <v>1599</v>
      </c>
    </row>
    <row r="127" spans="1:13" ht="15.75" hidden="1">
      <c r="A127" s="59"/>
      <c r="B127" s="37"/>
      <c r="C127" s="17"/>
      <c r="D127" s="16"/>
      <c r="E127" s="21">
        <f>-E126</f>
        <v>-3273</v>
      </c>
      <c r="F127" s="21">
        <f>-F126</f>
        <v>-1599</v>
      </c>
      <c r="G127" s="21">
        <f>-G126</f>
        <v>-4872</v>
      </c>
      <c r="H127" s="21" t="e">
        <f>-#REF!</f>
        <v>#REF!</v>
      </c>
      <c r="I127" s="21" t="e">
        <f>-#REF!</f>
        <v>#REF!</v>
      </c>
      <c r="J127" s="21" t="e">
        <f>-#REF!</f>
        <v>#REF!</v>
      </c>
      <c r="K127" s="21" t="e">
        <f>-#REF!</f>
        <v>#REF!</v>
      </c>
      <c r="L127" s="21" t="e">
        <f>-#REF!</f>
        <v>#REF!</v>
      </c>
      <c r="M127" s="21" t="e">
        <f>-#REF!</f>
        <v>#REF!</v>
      </c>
    </row>
    <row r="128" spans="1:15" ht="15.75">
      <c r="A128" s="59"/>
      <c r="B128" s="23" t="s">
        <v>143</v>
      </c>
      <c r="C128" s="17"/>
      <c r="D128" s="16" t="s">
        <v>176</v>
      </c>
      <c r="E128" s="24">
        <v>2100</v>
      </c>
      <c r="F128"/>
      <c r="G128" s="24">
        <f aca="true" t="shared" si="22" ref="G128:G145">E128+F128</f>
        <v>2100</v>
      </c>
      <c r="H128" s="20"/>
      <c r="I128" s="20"/>
      <c r="J128" s="20"/>
      <c r="K128" s="20"/>
      <c r="L128" s="57"/>
      <c r="O128" s="36">
        <f>G128</f>
        <v>2100</v>
      </c>
    </row>
    <row r="129" spans="1:15" ht="15.75">
      <c r="A129" s="59"/>
      <c r="B129" s="23" t="s">
        <v>115</v>
      </c>
      <c r="C129" s="17"/>
      <c r="D129" s="16" t="s">
        <v>177</v>
      </c>
      <c r="E129" s="84">
        <v>0</v>
      </c>
      <c r="F129" s="86">
        <f>130+1020</f>
        <v>1150</v>
      </c>
      <c r="G129" s="85">
        <f t="shared" si="22"/>
        <v>1150</v>
      </c>
      <c r="H129" s="20"/>
      <c r="I129" s="20"/>
      <c r="J129" s="20"/>
      <c r="K129" s="20"/>
      <c r="L129" s="57"/>
      <c r="O129" s="36"/>
    </row>
    <row r="130" spans="1:12" ht="15.75">
      <c r="A130" s="59"/>
      <c r="B130" s="23" t="s">
        <v>99</v>
      </c>
      <c r="C130" s="17"/>
      <c r="D130" s="16" t="s">
        <v>178</v>
      </c>
      <c r="E130" s="84">
        <v>1043</v>
      </c>
      <c r="F130" s="86">
        <f>111+468</f>
        <v>579</v>
      </c>
      <c r="G130" s="85">
        <f t="shared" si="22"/>
        <v>1622</v>
      </c>
      <c r="H130" s="20"/>
      <c r="I130" s="20"/>
      <c r="J130" s="20"/>
      <c r="K130" s="20"/>
      <c r="L130" s="57"/>
    </row>
    <row r="131" spans="1:12" ht="15.75">
      <c r="A131" s="59"/>
      <c r="B131" s="23" t="s">
        <v>163</v>
      </c>
      <c r="C131" s="17"/>
      <c r="D131" s="16" t="s">
        <v>179</v>
      </c>
      <c r="E131" s="84">
        <v>130</v>
      </c>
      <c r="F131" s="86">
        <v>-130</v>
      </c>
      <c r="G131" s="85">
        <f t="shared" si="22"/>
        <v>0</v>
      </c>
      <c r="H131" s="20"/>
      <c r="I131" s="20"/>
      <c r="J131" s="20"/>
      <c r="K131" s="20"/>
      <c r="L131" s="57"/>
    </row>
    <row r="132" spans="1:13" ht="78.75">
      <c r="A132" s="55" t="s">
        <v>38</v>
      </c>
      <c r="B132" s="73" t="s">
        <v>39</v>
      </c>
      <c r="C132" s="17"/>
      <c r="D132" s="16"/>
      <c r="E132" s="18">
        <f>E134</f>
        <v>1490</v>
      </c>
      <c r="F132" s="29">
        <f>SUM(F134:F139)</f>
        <v>0</v>
      </c>
      <c r="G132" s="18">
        <f t="shared" si="22"/>
        <v>1490</v>
      </c>
      <c r="H132" s="19">
        <f>H134</f>
        <v>0</v>
      </c>
      <c r="I132" s="19">
        <f>H132/E132*100</f>
        <v>0</v>
      </c>
      <c r="J132" s="20">
        <f>I132-100</f>
        <v>-100</v>
      </c>
      <c r="K132" s="20">
        <f>E132-H132</f>
        <v>1490</v>
      </c>
      <c r="L132" s="57">
        <f aca="true" t="shared" si="23" ref="L132:L145">G132-E132</f>
        <v>0</v>
      </c>
      <c r="M132" s="47">
        <f aca="true" t="shared" si="24" ref="M132:M145">H132-G132</f>
        <v>-1490</v>
      </c>
    </row>
    <row r="133" spans="1:13" ht="15.75" hidden="1">
      <c r="A133" s="58"/>
      <c r="B133" s="73"/>
      <c r="C133" s="17"/>
      <c r="D133" s="16"/>
      <c r="E133" s="18">
        <f>-E132</f>
        <v>-1490</v>
      </c>
      <c r="F133" s="18">
        <f>-F132</f>
        <v>0</v>
      </c>
      <c r="G133" s="18">
        <f t="shared" si="22"/>
        <v>-1490</v>
      </c>
      <c r="H133" s="19">
        <f>-H132</f>
        <v>0</v>
      </c>
      <c r="I133" s="19"/>
      <c r="J133" s="20"/>
      <c r="K133" s="20"/>
      <c r="L133" s="57">
        <f t="shared" si="23"/>
        <v>0</v>
      </c>
      <c r="M133" s="47">
        <f t="shared" si="24"/>
        <v>1490</v>
      </c>
    </row>
    <row r="134" spans="1:15" ht="45.75" customHeight="1">
      <c r="A134" s="59"/>
      <c r="B134" s="37" t="s">
        <v>40</v>
      </c>
      <c r="C134" s="17" t="s">
        <v>41</v>
      </c>
      <c r="D134" s="17"/>
      <c r="E134" s="21">
        <f>E136+E137+E138+E139</f>
        <v>1490</v>
      </c>
      <c r="F134" s="21">
        <f>SUM(F136:F139)</f>
        <v>0</v>
      </c>
      <c r="G134" s="21">
        <f t="shared" si="22"/>
        <v>1490</v>
      </c>
      <c r="H134" s="22">
        <f>SUM(H136:H139)</f>
        <v>0</v>
      </c>
      <c r="I134" s="22">
        <f>H134/E134*100</f>
        <v>0</v>
      </c>
      <c r="J134" s="20">
        <f>I134-100</f>
        <v>-100</v>
      </c>
      <c r="K134" s="20">
        <f>E134-H134</f>
        <v>1490</v>
      </c>
      <c r="L134" s="57">
        <f t="shared" si="23"/>
        <v>0</v>
      </c>
      <c r="M134" s="47">
        <f t="shared" si="24"/>
        <v>-1490</v>
      </c>
      <c r="O134" s="74"/>
    </row>
    <row r="135" spans="1:13" ht="15.75" hidden="1">
      <c r="A135" s="59"/>
      <c r="B135" s="37"/>
      <c r="C135" s="17"/>
      <c r="D135" s="16"/>
      <c r="E135" s="18">
        <f>-E134</f>
        <v>-1490</v>
      </c>
      <c r="F135" s="18">
        <f>-F134</f>
        <v>0</v>
      </c>
      <c r="G135" s="18">
        <f t="shared" si="22"/>
        <v>-1490</v>
      </c>
      <c r="H135" s="22">
        <f>-H134</f>
        <v>0</v>
      </c>
      <c r="I135" s="22"/>
      <c r="J135" s="20"/>
      <c r="K135" s="20"/>
      <c r="L135" s="57">
        <f t="shared" si="23"/>
        <v>0</v>
      </c>
      <c r="M135" s="47">
        <f t="shared" si="24"/>
        <v>1490</v>
      </c>
    </row>
    <row r="136" spans="1:13" ht="19.5" customHeight="1">
      <c r="A136" s="59"/>
      <c r="B136" s="23" t="s">
        <v>99</v>
      </c>
      <c r="C136" s="17"/>
      <c r="D136" s="16" t="s">
        <v>100</v>
      </c>
      <c r="E136" s="24">
        <v>440</v>
      </c>
      <c r="F136" s="24"/>
      <c r="G136" s="24">
        <f t="shared" si="22"/>
        <v>440</v>
      </c>
      <c r="H136" s="20">
        <v>0</v>
      </c>
      <c r="I136" s="20">
        <f>H136/E136*100</f>
        <v>0</v>
      </c>
      <c r="J136" s="20">
        <f>I136-100</f>
        <v>-100</v>
      </c>
      <c r="K136" s="20">
        <f>E136-H136</f>
        <v>440</v>
      </c>
      <c r="L136" s="57">
        <f t="shared" si="23"/>
        <v>0</v>
      </c>
      <c r="M136" s="47">
        <f t="shared" si="24"/>
        <v>-440</v>
      </c>
    </row>
    <row r="137" spans="1:13" ht="19.5" customHeight="1">
      <c r="A137" s="59"/>
      <c r="B137" s="23" t="s">
        <v>115</v>
      </c>
      <c r="C137" s="17"/>
      <c r="D137" s="16" t="s">
        <v>116</v>
      </c>
      <c r="E137" s="24">
        <v>300</v>
      </c>
      <c r="F137" s="24"/>
      <c r="G137" s="24">
        <f t="shared" si="22"/>
        <v>300</v>
      </c>
      <c r="H137" s="20">
        <v>0</v>
      </c>
      <c r="I137" s="20">
        <f>H137/E137*100</f>
        <v>0</v>
      </c>
      <c r="J137" s="20">
        <f>I137-100</f>
        <v>-100</v>
      </c>
      <c r="K137" s="20">
        <f>E137-H137</f>
        <v>300</v>
      </c>
      <c r="L137" s="57">
        <f t="shared" si="23"/>
        <v>0</v>
      </c>
      <c r="M137" s="47">
        <f t="shared" si="24"/>
        <v>-300</v>
      </c>
    </row>
    <row r="138" spans="1:13" ht="47.25">
      <c r="A138" s="59"/>
      <c r="B138" s="23" t="s">
        <v>103</v>
      </c>
      <c r="C138" s="17"/>
      <c r="D138" s="16" t="s">
        <v>104</v>
      </c>
      <c r="E138" s="24">
        <v>150</v>
      </c>
      <c r="F138" s="24"/>
      <c r="G138" s="24">
        <f t="shared" si="22"/>
        <v>150</v>
      </c>
      <c r="H138" s="20">
        <v>0</v>
      </c>
      <c r="I138" s="20">
        <f>H138/E138*100</f>
        <v>0</v>
      </c>
      <c r="J138" s="20">
        <f>I138-100</f>
        <v>-100</v>
      </c>
      <c r="K138" s="20">
        <f>E138-H138</f>
        <v>150</v>
      </c>
      <c r="L138" s="57">
        <f t="shared" si="23"/>
        <v>0</v>
      </c>
      <c r="M138" s="47">
        <f t="shared" si="24"/>
        <v>-150</v>
      </c>
    </row>
    <row r="139" spans="1:13" ht="31.5">
      <c r="A139" s="59"/>
      <c r="B139" s="23" t="s">
        <v>105</v>
      </c>
      <c r="C139" s="17"/>
      <c r="D139" s="16" t="s">
        <v>106</v>
      </c>
      <c r="E139" s="24">
        <v>600</v>
      </c>
      <c r="F139" s="24"/>
      <c r="G139" s="24">
        <f t="shared" si="22"/>
        <v>600</v>
      </c>
      <c r="H139" s="20">
        <v>0</v>
      </c>
      <c r="I139" s="20">
        <f>H139/E139*100</f>
        <v>0</v>
      </c>
      <c r="J139" s="20">
        <f>I139-100</f>
        <v>-100</v>
      </c>
      <c r="K139" s="20">
        <f>E139-H139</f>
        <v>600</v>
      </c>
      <c r="L139" s="57">
        <f t="shared" si="23"/>
        <v>0</v>
      </c>
      <c r="M139" s="47">
        <f t="shared" si="24"/>
        <v>-600</v>
      </c>
    </row>
    <row r="140" spans="1:15" ht="47.25">
      <c r="A140" s="55" t="s">
        <v>180</v>
      </c>
      <c r="B140" s="75" t="s">
        <v>181</v>
      </c>
      <c r="C140" s="17"/>
      <c r="D140" s="16"/>
      <c r="E140" s="18">
        <f>E142+E146+E149+E163+E185</f>
        <v>1214890</v>
      </c>
      <c r="F140" s="18">
        <f>F142+F146+F149+F163+F185</f>
        <v>0</v>
      </c>
      <c r="G140" s="18">
        <f t="shared" si="22"/>
        <v>1214890</v>
      </c>
      <c r="H140" s="19">
        <f>H142+H149+H163+H185</f>
        <v>222042.28</v>
      </c>
      <c r="I140" s="19">
        <f>H140/E140*100</f>
        <v>18.276739457893306</v>
      </c>
      <c r="J140" s="20">
        <f>I140-100</f>
        <v>-81.72326054210669</v>
      </c>
      <c r="K140" s="20">
        <f>E140-H140</f>
        <v>992847.72</v>
      </c>
      <c r="L140" s="57">
        <f t="shared" si="23"/>
        <v>0</v>
      </c>
      <c r="M140" s="47">
        <f t="shared" si="24"/>
        <v>-992847.72</v>
      </c>
      <c r="N140" s="36"/>
      <c r="O140" s="36"/>
    </row>
    <row r="141" spans="1:13" ht="15.75" hidden="1">
      <c r="A141" s="58"/>
      <c r="B141" s="75"/>
      <c r="C141" s="17"/>
      <c r="D141" s="16"/>
      <c r="E141" s="18">
        <f>-E140</f>
        <v>-1214890</v>
      </c>
      <c r="F141" s="18">
        <f>-F140</f>
        <v>0</v>
      </c>
      <c r="G141" s="18">
        <f t="shared" si="22"/>
        <v>-1214890</v>
      </c>
      <c r="H141" s="19">
        <f>-H140</f>
        <v>-222042.28</v>
      </c>
      <c r="I141" s="19"/>
      <c r="J141" s="20"/>
      <c r="K141" s="20"/>
      <c r="L141" s="57">
        <f t="shared" si="23"/>
        <v>0</v>
      </c>
      <c r="M141" s="47">
        <f t="shared" si="24"/>
        <v>992847.72</v>
      </c>
    </row>
    <row r="142" spans="1:13" ht="15.75">
      <c r="A142" s="59"/>
      <c r="B142" s="37" t="s">
        <v>182</v>
      </c>
      <c r="C142" s="17" t="s">
        <v>183</v>
      </c>
      <c r="D142" s="16"/>
      <c r="E142" s="21">
        <f>E145+E144</f>
        <v>10000</v>
      </c>
      <c r="F142" s="21">
        <f>SUM(F144:F145)</f>
        <v>0</v>
      </c>
      <c r="G142" s="21">
        <f t="shared" si="22"/>
        <v>10000</v>
      </c>
      <c r="H142" s="22">
        <f>SUM(H144:H145)</f>
        <v>5000</v>
      </c>
      <c r="I142" s="22">
        <f>H142/E142*100</f>
        <v>50</v>
      </c>
      <c r="J142" s="20">
        <f>I142-100</f>
        <v>-50</v>
      </c>
      <c r="K142" s="20">
        <f>E142-H142</f>
        <v>5000</v>
      </c>
      <c r="L142" s="57">
        <f t="shared" si="23"/>
        <v>0</v>
      </c>
      <c r="M142" s="47">
        <f t="shared" si="24"/>
        <v>-5000</v>
      </c>
    </row>
    <row r="143" spans="1:13" ht="15.75" hidden="1">
      <c r="A143" s="59"/>
      <c r="B143" s="37"/>
      <c r="C143" s="17"/>
      <c r="D143" s="16"/>
      <c r="E143" s="21">
        <f>-E142</f>
        <v>-10000</v>
      </c>
      <c r="F143" s="21">
        <f>-F142</f>
        <v>0</v>
      </c>
      <c r="G143" s="21">
        <f t="shared" si="22"/>
        <v>-10000</v>
      </c>
      <c r="H143" s="22">
        <f>-H142</f>
        <v>-5000</v>
      </c>
      <c r="I143" s="22"/>
      <c r="J143" s="20"/>
      <c r="K143" s="20"/>
      <c r="L143" s="57">
        <f t="shared" si="23"/>
        <v>0</v>
      </c>
      <c r="M143" s="47">
        <f t="shared" si="24"/>
        <v>5000</v>
      </c>
    </row>
    <row r="144" spans="1:13" ht="15.75">
      <c r="A144" s="59"/>
      <c r="B144" s="23" t="s">
        <v>99</v>
      </c>
      <c r="C144" s="17"/>
      <c r="D144" s="16" t="s">
        <v>100</v>
      </c>
      <c r="E144" s="24">
        <v>10000</v>
      </c>
      <c r="F144" s="24"/>
      <c r="G144" s="24">
        <f t="shared" si="22"/>
        <v>10000</v>
      </c>
      <c r="H144" s="20">
        <v>5000</v>
      </c>
      <c r="I144" s="20">
        <f>H144/E144*100</f>
        <v>50</v>
      </c>
      <c r="J144" s="20">
        <f>I144-100</f>
        <v>-50</v>
      </c>
      <c r="K144" s="20">
        <f>E144-H144</f>
        <v>5000</v>
      </c>
      <c r="L144" s="57">
        <f t="shared" si="23"/>
        <v>0</v>
      </c>
      <c r="M144" s="47">
        <f t="shared" si="24"/>
        <v>-5000</v>
      </c>
    </row>
    <row r="145" spans="1:13" ht="47.25" hidden="1">
      <c r="A145" s="59"/>
      <c r="B145" s="23" t="s">
        <v>184</v>
      </c>
      <c r="C145" s="17"/>
      <c r="D145" s="16" t="s">
        <v>185</v>
      </c>
      <c r="E145" s="24"/>
      <c r="F145" s="24"/>
      <c r="G145" s="24">
        <f t="shared" si="22"/>
        <v>0</v>
      </c>
      <c r="H145" s="20">
        <v>0</v>
      </c>
      <c r="I145" s="20" t="e">
        <f>H145/E145*100</f>
        <v>#DIV/0!</v>
      </c>
      <c r="J145" s="20" t="e">
        <f>I145-100</f>
        <v>#DIV/0!</v>
      </c>
      <c r="K145" s="20">
        <f>E145-H145</f>
        <v>0</v>
      </c>
      <c r="L145" s="57">
        <f t="shared" si="23"/>
        <v>0</v>
      </c>
      <c r="M145" s="47">
        <f t="shared" si="24"/>
        <v>0</v>
      </c>
    </row>
    <row r="146" spans="1:12" ht="15.75">
      <c r="A146" s="59"/>
      <c r="B146" s="39" t="s">
        <v>186</v>
      </c>
      <c r="C146" s="17" t="s">
        <v>187</v>
      </c>
      <c r="D146" s="17"/>
      <c r="E146" s="21">
        <f>E148</f>
        <v>8000</v>
      </c>
      <c r="F146" s="21">
        <f>F148</f>
        <v>0</v>
      </c>
      <c r="G146" s="21">
        <f>G148</f>
        <v>8000</v>
      </c>
      <c r="H146" s="20"/>
      <c r="I146" s="20"/>
      <c r="J146" s="20"/>
      <c r="K146" s="20"/>
      <c r="L146" s="57"/>
    </row>
    <row r="147" spans="1:12" ht="15.75" hidden="1">
      <c r="A147" s="59"/>
      <c r="B147" s="23"/>
      <c r="C147" s="17"/>
      <c r="D147" s="16"/>
      <c r="E147" s="24">
        <f>-E146</f>
        <v>-8000</v>
      </c>
      <c r="F147" s="24">
        <f>-F146</f>
        <v>0</v>
      </c>
      <c r="G147" s="24">
        <f>-G146</f>
        <v>-8000</v>
      </c>
      <c r="H147" s="20"/>
      <c r="I147" s="20"/>
      <c r="J147" s="20"/>
      <c r="K147" s="20"/>
      <c r="L147" s="57"/>
    </row>
    <row r="148" spans="1:14" ht="51" customHeight="1">
      <c r="A148" s="59"/>
      <c r="B148" s="23" t="s">
        <v>184</v>
      </c>
      <c r="C148" s="17"/>
      <c r="D148" s="16" t="s">
        <v>185</v>
      </c>
      <c r="E148" s="24">
        <v>8000</v>
      </c>
      <c r="F148" s="24"/>
      <c r="G148" s="24">
        <f aca="true" t="shared" si="25" ref="G148:G211">E148+F148</f>
        <v>8000</v>
      </c>
      <c r="H148" s="20"/>
      <c r="I148" s="20"/>
      <c r="J148" s="20"/>
      <c r="K148" s="20"/>
      <c r="L148" s="57"/>
      <c r="N148" s="36">
        <f>G148</f>
        <v>8000</v>
      </c>
    </row>
    <row r="149" spans="1:13" ht="15.75">
      <c r="A149" s="59"/>
      <c r="B149" s="37" t="s">
        <v>188</v>
      </c>
      <c r="C149" s="17" t="s">
        <v>189</v>
      </c>
      <c r="D149" s="16"/>
      <c r="E149" s="21">
        <f>SUM(E151:E162)</f>
        <v>1003800</v>
      </c>
      <c r="F149" s="21">
        <f>SUM(F151:F161)</f>
        <v>0</v>
      </c>
      <c r="G149" s="21">
        <f t="shared" si="25"/>
        <v>1003800</v>
      </c>
      <c r="H149" s="22">
        <f>SUM(H151:H161)</f>
        <v>55884.44</v>
      </c>
      <c r="I149" s="22">
        <f>H149/E149*100</f>
        <v>5.5672883044431165</v>
      </c>
      <c r="J149" s="20">
        <f>I149-100</f>
        <v>-94.43271169555689</v>
      </c>
      <c r="K149" s="20">
        <f>E149-H149</f>
        <v>947915.56</v>
      </c>
      <c r="L149" s="57">
        <f aca="true" t="shared" si="26" ref="L149:L180">G149-E149</f>
        <v>0</v>
      </c>
      <c r="M149" s="47">
        <f aca="true" t="shared" si="27" ref="M149:M157">H149-G149</f>
        <v>-947915.56</v>
      </c>
    </row>
    <row r="150" spans="1:13" ht="15.75" hidden="1">
      <c r="A150" s="59"/>
      <c r="B150" s="37"/>
      <c r="C150" s="17"/>
      <c r="D150" s="16"/>
      <c r="E150" s="21">
        <f>-E149</f>
        <v>-1003800</v>
      </c>
      <c r="F150" s="21">
        <f>-F149</f>
        <v>0</v>
      </c>
      <c r="G150" s="21">
        <f t="shared" si="25"/>
        <v>-1003800</v>
      </c>
      <c r="H150" s="22">
        <f>-H149</f>
        <v>-55884.44</v>
      </c>
      <c r="I150" s="22"/>
      <c r="J150" s="20"/>
      <c r="K150" s="20"/>
      <c r="L150" s="57">
        <f t="shared" si="26"/>
        <v>0</v>
      </c>
      <c r="M150" s="47">
        <f t="shared" si="27"/>
        <v>947915.56</v>
      </c>
    </row>
    <row r="151" spans="1:13" ht="15.75">
      <c r="A151" s="59"/>
      <c r="B151" s="23" t="s">
        <v>161</v>
      </c>
      <c r="C151" s="17"/>
      <c r="D151" s="16" t="s">
        <v>162</v>
      </c>
      <c r="E151" s="24">
        <v>25000</v>
      </c>
      <c r="F151" s="24"/>
      <c r="G151" s="24">
        <f t="shared" si="25"/>
        <v>25000</v>
      </c>
      <c r="H151" s="20">
        <v>13532.76</v>
      </c>
      <c r="I151" s="20">
        <f aca="true" t="shared" si="28" ref="I151:I157">H151/E151*100</f>
        <v>54.13104</v>
      </c>
      <c r="J151" s="20">
        <f aca="true" t="shared" si="29" ref="J151:J157">I151-100</f>
        <v>-45.86896</v>
      </c>
      <c r="K151" s="20">
        <f aca="true" t="shared" si="30" ref="K151:K157">E151-H151</f>
        <v>11467.24</v>
      </c>
      <c r="L151" s="57">
        <f t="shared" si="26"/>
        <v>0</v>
      </c>
      <c r="M151" s="47">
        <f t="shared" si="27"/>
        <v>-11467.24</v>
      </c>
    </row>
    <row r="152" spans="1:13" ht="15.75">
      <c r="A152" s="59"/>
      <c r="B152" s="23" t="s">
        <v>99</v>
      </c>
      <c r="C152" s="17"/>
      <c r="D152" s="16" t="s">
        <v>100</v>
      </c>
      <c r="E152" s="24">
        <v>41000</v>
      </c>
      <c r="F152" s="24"/>
      <c r="G152" s="24">
        <f t="shared" si="25"/>
        <v>41000</v>
      </c>
      <c r="H152" s="20">
        <v>11776.74</v>
      </c>
      <c r="I152" s="20">
        <f t="shared" si="28"/>
        <v>28.723756097560976</v>
      </c>
      <c r="J152" s="20">
        <f t="shared" si="29"/>
        <v>-71.27624390243902</v>
      </c>
      <c r="K152" s="20">
        <f t="shared" si="30"/>
        <v>29223.260000000002</v>
      </c>
      <c r="L152" s="57">
        <f t="shared" si="26"/>
        <v>0</v>
      </c>
      <c r="M152" s="47">
        <f t="shared" si="27"/>
        <v>-29223.260000000002</v>
      </c>
    </row>
    <row r="153" spans="1:13" ht="15.75">
      <c r="A153" s="59"/>
      <c r="B153" s="23" t="s">
        <v>168</v>
      </c>
      <c r="C153" s="17"/>
      <c r="D153" s="16" t="s">
        <v>169</v>
      </c>
      <c r="E153" s="24">
        <v>21000</v>
      </c>
      <c r="F153" s="24"/>
      <c r="G153" s="24">
        <f t="shared" si="25"/>
        <v>21000</v>
      </c>
      <c r="H153" s="20">
        <v>13019.43</v>
      </c>
      <c r="I153" s="20">
        <f t="shared" si="28"/>
        <v>61.99728571428571</v>
      </c>
      <c r="J153" s="20">
        <f t="shared" si="29"/>
        <v>-38.00271428571429</v>
      </c>
      <c r="K153" s="20">
        <f t="shared" si="30"/>
        <v>7980.57</v>
      </c>
      <c r="L153" s="57">
        <f t="shared" si="26"/>
        <v>0</v>
      </c>
      <c r="M153" s="47">
        <f t="shared" si="27"/>
        <v>-7980.57</v>
      </c>
    </row>
    <row r="154" spans="1:13" ht="15.75">
      <c r="A154" s="59"/>
      <c r="B154" s="23" t="s">
        <v>145</v>
      </c>
      <c r="C154" s="17"/>
      <c r="D154" s="16" t="s">
        <v>146</v>
      </c>
      <c r="E154" s="24">
        <v>3000</v>
      </c>
      <c r="F154" s="24"/>
      <c r="G154" s="24">
        <f t="shared" si="25"/>
        <v>3000</v>
      </c>
      <c r="H154" s="20">
        <v>1400</v>
      </c>
      <c r="I154" s="20">
        <f t="shared" si="28"/>
        <v>46.666666666666664</v>
      </c>
      <c r="J154" s="20">
        <f t="shared" si="29"/>
        <v>-53.333333333333336</v>
      </c>
      <c r="K154" s="20">
        <f t="shared" si="30"/>
        <v>1600</v>
      </c>
      <c r="L154" s="57">
        <f t="shared" si="26"/>
        <v>0</v>
      </c>
      <c r="M154" s="47">
        <f t="shared" si="27"/>
        <v>-1600</v>
      </c>
    </row>
    <row r="155" spans="1:13" ht="15.75">
      <c r="A155" s="59"/>
      <c r="B155" s="23" t="s">
        <v>115</v>
      </c>
      <c r="C155" s="17"/>
      <c r="D155" s="16" t="s">
        <v>116</v>
      </c>
      <c r="E155" s="24">
        <v>28000</v>
      </c>
      <c r="F155" s="24"/>
      <c r="G155" s="24">
        <f t="shared" si="25"/>
        <v>28000</v>
      </c>
      <c r="H155" s="20">
        <v>9411.4</v>
      </c>
      <c r="I155" s="20">
        <f t="shared" si="28"/>
        <v>33.61214285714286</v>
      </c>
      <c r="J155" s="20">
        <f t="shared" si="29"/>
        <v>-66.38785714285714</v>
      </c>
      <c r="K155" s="20">
        <f t="shared" si="30"/>
        <v>18588.6</v>
      </c>
      <c r="L155" s="57">
        <f t="shared" si="26"/>
        <v>0</v>
      </c>
      <c r="M155" s="47">
        <f t="shared" si="27"/>
        <v>-18588.6</v>
      </c>
    </row>
    <row r="156" spans="1:13" ht="47.25">
      <c r="A156" s="59"/>
      <c r="B156" s="23" t="s">
        <v>147</v>
      </c>
      <c r="C156" s="17"/>
      <c r="D156" s="16" t="s">
        <v>148</v>
      </c>
      <c r="E156" s="24">
        <v>700</v>
      </c>
      <c r="F156" s="24"/>
      <c r="G156" s="24">
        <f t="shared" si="25"/>
        <v>700</v>
      </c>
      <c r="H156" s="20">
        <v>404.45</v>
      </c>
      <c r="I156" s="20">
        <f t="shared" si="28"/>
        <v>57.778571428571425</v>
      </c>
      <c r="J156" s="20">
        <f t="shared" si="29"/>
        <v>-42.221428571428575</v>
      </c>
      <c r="K156" s="20">
        <f t="shared" si="30"/>
        <v>295.55</v>
      </c>
      <c r="L156" s="57">
        <f t="shared" si="26"/>
        <v>0</v>
      </c>
      <c r="M156" s="47">
        <f t="shared" si="27"/>
        <v>-295.55</v>
      </c>
    </row>
    <row r="157" spans="1:13" ht="47.25">
      <c r="A157" s="59"/>
      <c r="B157" s="23" t="s">
        <v>149</v>
      </c>
      <c r="C157" s="17"/>
      <c r="D157" s="16" t="s">
        <v>150</v>
      </c>
      <c r="E157" s="24">
        <v>3000</v>
      </c>
      <c r="F157" s="24"/>
      <c r="G157" s="24">
        <f t="shared" si="25"/>
        <v>3000</v>
      </c>
      <c r="H157" s="20">
        <v>2119.66</v>
      </c>
      <c r="I157" s="20">
        <f t="shared" si="28"/>
        <v>70.65533333333333</v>
      </c>
      <c r="J157" s="20">
        <f t="shared" si="29"/>
        <v>-29.34466666666667</v>
      </c>
      <c r="K157" s="20">
        <f t="shared" si="30"/>
        <v>880.3400000000001</v>
      </c>
      <c r="L157" s="57">
        <f t="shared" si="26"/>
        <v>0</v>
      </c>
      <c r="M157" s="47">
        <f t="shared" si="27"/>
        <v>-880.3400000000001</v>
      </c>
    </row>
    <row r="158" spans="1:12" ht="15.75">
      <c r="A158" s="59"/>
      <c r="B158" s="23" t="s">
        <v>163</v>
      </c>
      <c r="C158" s="17"/>
      <c r="D158" s="16" t="s">
        <v>152</v>
      </c>
      <c r="E158" s="24">
        <v>1000</v>
      </c>
      <c r="F158" s="24"/>
      <c r="G158" s="24">
        <f t="shared" si="25"/>
        <v>1000</v>
      </c>
      <c r="H158" s="20"/>
      <c r="I158" s="20"/>
      <c r="J158" s="20"/>
      <c r="K158" s="20"/>
      <c r="L158" s="57">
        <f t="shared" si="26"/>
        <v>0</v>
      </c>
    </row>
    <row r="159" spans="1:13" ht="15.75">
      <c r="A159" s="59"/>
      <c r="B159" s="23" t="s">
        <v>101</v>
      </c>
      <c r="C159" s="17"/>
      <c r="D159" s="16" t="s">
        <v>102</v>
      </c>
      <c r="E159" s="24">
        <v>1000</v>
      </c>
      <c r="F159" s="24"/>
      <c r="G159" s="24">
        <f t="shared" si="25"/>
        <v>1000</v>
      </c>
      <c r="H159" s="20">
        <v>72</v>
      </c>
      <c r="I159" s="20">
        <f>H159/E159*100</f>
        <v>7.199999999999999</v>
      </c>
      <c r="J159" s="20">
        <f>I159-100</f>
        <v>-92.8</v>
      </c>
      <c r="K159" s="20">
        <f>E159-H159</f>
        <v>928</v>
      </c>
      <c r="L159" s="57">
        <f t="shared" si="26"/>
        <v>0</v>
      </c>
      <c r="M159" s="47">
        <f>H159-G159</f>
        <v>-928</v>
      </c>
    </row>
    <row r="160" spans="1:12" ht="31.5">
      <c r="A160" s="59"/>
      <c r="B160" s="23" t="s">
        <v>155</v>
      </c>
      <c r="C160" s="17"/>
      <c r="D160" s="16" t="s">
        <v>156</v>
      </c>
      <c r="E160" s="24">
        <v>2100</v>
      </c>
      <c r="F160" s="24"/>
      <c r="G160" s="24">
        <f t="shared" si="25"/>
        <v>2100</v>
      </c>
      <c r="H160" s="20"/>
      <c r="I160" s="20"/>
      <c r="J160" s="20"/>
      <c r="K160" s="20"/>
      <c r="L160" s="57">
        <f t="shared" si="26"/>
        <v>0</v>
      </c>
    </row>
    <row r="161" spans="1:14" ht="31.5">
      <c r="A161" s="59"/>
      <c r="B161" s="23" t="s">
        <v>117</v>
      </c>
      <c r="C161" s="17"/>
      <c r="D161" s="16" t="s">
        <v>118</v>
      </c>
      <c r="E161" s="24">
        <v>860000</v>
      </c>
      <c r="F161"/>
      <c r="G161" s="24">
        <f t="shared" si="25"/>
        <v>860000</v>
      </c>
      <c r="H161" s="20">
        <v>4148</v>
      </c>
      <c r="I161" s="20">
        <f>H161/E161*100</f>
        <v>0.4823255813953488</v>
      </c>
      <c r="J161" s="20">
        <f>I161-100</f>
        <v>-99.51767441860466</v>
      </c>
      <c r="K161" s="20">
        <f>E161-H161</f>
        <v>855852</v>
      </c>
      <c r="L161" s="57">
        <f t="shared" si="26"/>
        <v>0</v>
      </c>
      <c r="M161" s="47">
        <f>H161-G161</f>
        <v>-855852</v>
      </c>
      <c r="N161" s="36">
        <f>G161</f>
        <v>860000</v>
      </c>
    </row>
    <row r="162" spans="1:14" ht="31.5">
      <c r="A162" s="59"/>
      <c r="B162" s="23" t="s">
        <v>172</v>
      </c>
      <c r="C162" s="17"/>
      <c r="D162" s="16" t="s">
        <v>173</v>
      </c>
      <c r="E162" s="24">
        <v>18000</v>
      </c>
      <c r="F162" s="24"/>
      <c r="G162" s="24">
        <f t="shared" si="25"/>
        <v>18000</v>
      </c>
      <c r="H162" s="20"/>
      <c r="I162" s="20"/>
      <c r="J162" s="20"/>
      <c r="K162" s="20"/>
      <c r="L162" s="57">
        <f t="shared" si="26"/>
        <v>0</v>
      </c>
      <c r="N162" s="36">
        <f>G162</f>
        <v>18000</v>
      </c>
    </row>
    <row r="163" spans="1:13" ht="15.75">
      <c r="A163" s="59"/>
      <c r="B163" s="37" t="s">
        <v>190</v>
      </c>
      <c r="C163" s="17" t="s">
        <v>191</v>
      </c>
      <c r="D163" s="16"/>
      <c r="E163" s="21">
        <f>SUM(E165:E184)</f>
        <v>187090</v>
      </c>
      <c r="F163" s="21">
        <f>SUM(F165:F184)</f>
        <v>0</v>
      </c>
      <c r="G163" s="21">
        <f t="shared" si="25"/>
        <v>187090</v>
      </c>
      <c r="H163" s="22">
        <f>SUM(H165:H184)</f>
        <v>158037.84</v>
      </c>
      <c r="I163" s="22">
        <f>H163/E163*100</f>
        <v>84.47155914265862</v>
      </c>
      <c r="J163" s="20">
        <f>I163-100</f>
        <v>-15.52844085734138</v>
      </c>
      <c r="K163" s="20">
        <f>E163-H163</f>
        <v>29052.160000000003</v>
      </c>
      <c r="L163" s="57">
        <f t="shared" si="26"/>
        <v>0</v>
      </c>
      <c r="M163" s="47">
        <f aca="true" t="shared" si="31" ref="M163:M194">H163-G163</f>
        <v>-29052.160000000003</v>
      </c>
    </row>
    <row r="164" spans="1:13" ht="15.75" hidden="1">
      <c r="A164" s="59"/>
      <c r="B164" s="37"/>
      <c r="C164" s="17"/>
      <c r="D164" s="16"/>
      <c r="E164" s="21">
        <f>-E163</f>
        <v>-187090</v>
      </c>
      <c r="F164" s="21">
        <f>-F163</f>
        <v>0</v>
      </c>
      <c r="G164" s="21">
        <f t="shared" si="25"/>
        <v>-187090</v>
      </c>
      <c r="H164" s="22">
        <f>-H163</f>
        <v>-158037.84</v>
      </c>
      <c r="I164" s="22"/>
      <c r="J164" s="20"/>
      <c r="K164" s="20"/>
      <c r="L164" s="57">
        <f t="shared" si="26"/>
        <v>0</v>
      </c>
      <c r="M164" s="47">
        <f t="shared" si="31"/>
        <v>29052.160000000003</v>
      </c>
    </row>
    <row r="165" spans="1:13" ht="31.5">
      <c r="A165" s="59"/>
      <c r="B165" s="23" t="s">
        <v>133</v>
      </c>
      <c r="C165" s="17"/>
      <c r="D165" s="16" t="s">
        <v>134</v>
      </c>
      <c r="E165" s="24">
        <v>3000</v>
      </c>
      <c r="F165" s="24"/>
      <c r="G165" s="24">
        <f t="shared" si="25"/>
        <v>3000</v>
      </c>
      <c r="H165" s="20">
        <v>2399.31</v>
      </c>
      <c r="I165" s="20">
        <f aca="true" t="shared" si="32" ref="I165:I185">H165/E165*100</f>
        <v>79.977</v>
      </c>
      <c r="J165" s="20">
        <f aca="true" t="shared" si="33" ref="J165:J185">I165-100</f>
        <v>-20.022999999999996</v>
      </c>
      <c r="K165" s="20">
        <f aca="true" t="shared" si="34" ref="K165:K185">E165-H165</f>
        <v>600.69</v>
      </c>
      <c r="L165" s="57">
        <f t="shared" si="26"/>
        <v>0</v>
      </c>
      <c r="M165" s="47">
        <f t="shared" si="31"/>
        <v>-600.69</v>
      </c>
    </row>
    <row r="166" spans="1:13" ht="15.75">
      <c r="A166" s="59"/>
      <c r="B166" s="23" t="s">
        <v>135</v>
      </c>
      <c r="C166" s="17"/>
      <c r="D166" s="16" t="s">
        <v>136</v>
      </c>
      <c r="E166" s="24">
        <v>105500</v>
      </c>
      <c r="F166" s="24"/>
      <c r="G166" s="24">
        <f t="shared" si="25"/>
        <v>105500</v>
      </c>
      <c r="H166" s="20">
        <v>47575.83</v>
      </c>
      <c r="I166" s="20">
        <f t="shared" si="32"/>
        <v>45.095573459715645</v>
      </c>
      <c r="J166" s="20">
        <f t="shared" si="33"/>
        <v>-54.904426540284355</v>
      </c>
      <c r="K166" s="20">
        <f t="shared" si="34"/>
        <v>57924.17</v>
      </c>
      <c r="L166" s="57">
        <f t="shared" si="26"/>
        <v>0</v>
      </c>
      <c r="M166" s="47">
        <f t="shared" si="31"/>
        <v>-57924.17</v>
      </c>
    </row>
    <row r="167" spans="1:16" s="66" customFormat="1" ht="15.75">
      <c r="A167" s="59"/>
      <c r="B167" s="23" t="s">
        <v>137</v>
      </c>
      <c r="C167" s="17"/>
      <c r="D167" s="16" t="s">
        <v>138</v>
      </c>
      <c r="E167" s="24">
        <v>6000</v>
      </c>
      <c r="F167" s="24"/>
      <c r="G167" s="24">
        <f t="shared" si="25"/>
        <v>6000</v>
      </c>
      <c r="H167" s="20">
        <v>3656.13</v>
      </c>
      <c r="I167" s="20">
        <f t="shared" si="32"/>
        <v>60.9355</v>
      </c>
      <c r="J167" s="20">
        <f t="shared" si="33"/>
        <v>-39.0645</v>
      </c>
      <c r="K167" s="20">
        <f t="shared" si="34"/>
        <v>2343.87</v>
      </c>
      <c r="L167" s="57">
        <f t="shared" si="26"/>
        <v>0</v>
      </c>
      <c r="M167" s="47">
        <f t="shared" si="31"/>
        <v>-2343.87</v>
      </c>
      <c r="P167" s="67"/>
    </row>
    <row r="168" spans="1:13" ht="15.75">
      <c r="A168" s="59"/>
      <c r="B168" s="34" t="s">
        <v>139</v>
      </c>
      <c r="C168" s="27"/>
      <c r="D168" s="28" t="s">
        <v>140</v>
      </c>
      <c r="E168" s="35">
        <v>16850</v>
      </c>
      <c r="F168" s="35"/>
      <c r="G168" s="35">
        <f t="shared" si="25"/>
        <v>16850</v>
      </c>
      <c r="H168" s="31">
        <v>7941.08</v>
      </c>
      <c r="I168" s="31">
        <f t="shared" si="32"/>
        <v>47.128071216617215</v>
      </c>
      <c r="J168" s="31">
        <f t="shared" si="33"/>
        <v>-52.871928783382785</v>
      </c>
      <c r="K168" s="20">
        <f t="shared" si="34"/>
        <v>8908.92</v>
      </c>
      <c r="L168" s="57">
        <f t="shared" si="26"/>
        <v>0</v>
      </c>
      <c r="M168" s="47">
        <f t="shared" si="31"/>
        <v>-8908.92</v>
      </c>
    </row>
    <row r="169" spans="1:13" ht="15.75">
      <c r="A169" s="59"/>
      <c r="B169" s="23" t="s">
        <v>141</v>
      </c>
      <c r="C169" s="17"/>
      <c r="D169" s="16" t="s">
        <v>142</v>
      </c>
      <c r="E169" s="24">
        <v>2750</v>
      </c>
      <c r="F169" s="24"/>
      <c r="G169" s="24">
        <f t="shared" si="25"/>
        <v>2750</v>
      </c>
      <c r="H169" s="20">
        <v>1271.57</v>
      </c>
      <c r="I169" s="20">
        <f t="shared" si="32"/>
        <v>46.23890909090909</v>
      </c>
      <c r="J169" s="20">
        <f t="shared" si="33"/>
        <v>-53.76109090909091</v>
      </c>
      <c r="K169" s="20">
        <f t="shared" si="34"/>
        <v>1478.43</v>
      </c>
      <c r="L169" s="57">
        <f t="shared" si="26"/>
        <v>0</v>
      </c>
      <c r="M169" s="47">
        <f t="shared" si="31"/>
        <v>-1478.43</v>
      </c>
    </row>
    <row r="170" spans="1:13" ht="15.75">
      <c r="A170" s="59"/>
      <c r="B170" s="23" t="s">
        <v>166</v>
      </c>
      <c r="C170" s="17"/>
      <c r="D170" s="16" t="s">
        <v>167</v>
      </c>
      <c r="E170" s="24">
        <v>1490</v>
      </c>
      <c r="F170" s="24"/>
      <c r="G170" s="24">
        <f t="shared" si="25"/>
        <v>1490</v>
      </c>
      <c r="H170" s="20">
        <v>946</v>
      </c>
      <c r="I170" s="20">
        <f t="shared" si="32"/>
        <v>63.48993288590604</v>
      </c>
      <c r="J170" s="20">
        <f t="shared" si="33"/>
        <v>-36.51006711409396</v>
      </c>
      <c r="K170" s="20">
        <f t="shared" si="34"/>
        <v>544</v>
      </c>
      <c r="L170" s="57">
        <f t="shared" si="26"/>
        <v>0</v>
      </c>
      <c r="M170" s="47">
        <f t="shared" si="31"/>
        <v>-544</v>
      </c>
    </row>
    <row r="171" spans="1:13" ht="15.75">
      <c r="A171" s="59"/>
      <c r="B171" s="23" t="s">
        <v>99</v>
      </c>
      <c r="C171" s="17"/>
      <c r="D171" s="16" t="s">
        <v>100</v>
      </c>
      <c r="E171" s="24">
        <v>14000</v>
      </c>
      <c r="F171" s="24"/>
      <c r="G171" s="24">
        <f t="shared" si="25"/>
        <v>14000</v>
      </c>
      <c r="H171" s="20">
        <v>11359.47</v>
      </c>
      <c r="I171" s="20">
        <f t="shared" si="32"/>
        <v>81.13907142857141</v>
      </c>
      <c r="J171" s="20">
        <f t="shared" si="33"/>
        <v>-18.860928571428587</v>
      </c>
      <c r="K171" s="20">
        <f t="shared" si="34"/>
        <v>2640.5300000000007</v>
      </c>
      <c r="L171" s="57">
        <f t="shared" si="26"/>
        <v>0</v>
      </c>
      <c r="M171" s="47">
        <f t="shared" si="31"/>
        <v>-2640.5300000000007</v>
      </c>
    </row>
    <row r="172" spans="1:13" ht="15.75">
      <c r="A172" s="59"/>
      <c r="B172" s="23" t="s">
        <v>168</v>
      </c>
      <c r="C172" s="17"/>
      <c r="D172" s="16" t="s">
        <v>169</v>
      </c>
      <c r="E172" s="24">
        <v>5000</v>
      </c>
      <c r="F172" s="24"/>
      <c r="G172" s="24">
        <f t="shared" si="25"/>
        <v>5000</v>
      </c>
      <c r="H172" s="20">
        <v>245.14</v>
      </c>
      <c r="I172" s="20">
        <f t="shared" si="32"/>
        <v>4.902799999999999</v>
      </c>
      <c r="J172" s="20">
        <f t="shared" si="33"/>
        <v>-95.0972</v>
      </c>
      <c r="K172" s="20">
        <f t="shared" si="34"/>
        <v>4754.86</v>
      </c>
      <c r="L172" s="57">
        <f t="shared" si="26"/>
        <v>0</v>
      </c>
      <c r="M172" s="47">
        <f t="shared" si="31"/>
        <v>-4754.86</v>
      </c>
    </row>
    <row r="173" spans="1:13" ht="15.75">
      <c r="A173" s="59"/>
      <c r="B173" s="23" t="s">
        <v>145</v>
      </c>
      <c r="C173" s="17"/>
      <c r="D173" s="16" t="s">
        <v>146</v>
      </c>
      <c r="E173" s="24">
        <v>300</v>
      </c>
      <c r="F173" s="24"/>
      <c r="G173" s="24">
        <f t="shared" si="25"/>
        <v>300</v>
      </c>
      <c r="H173" s="20">
        <v>360</v>
      </c>
      <c r="I173" s="20">
        <f t="shared" si="32"/>
        <v>120</v>
      </c>
      <c r="J173" s="20">
        <f t="shared" si="33"/>
        <v>20</v>
      </c>
      <c r="K173" s="20">
        <f t="shared" si="34"/>
        <v>-60</v>
      </c>
      <c r="L173" s="57">
        <f t="shared" si="26"/>
        <v>0</v>
      </c>
      <c r="M173" s="47">
        <f t="shared" si="31"/>
        <v>60</v>
      </c>
    </row>
    <row r="174" spans="1:13" ht="15.75">
      <c r="A174" s="59"/>
      <c r="B174" s="23" t="s">
        <v>115</v>
      </c>
      <c r="C174" s="17"/>
      <c r="D174" s="16" t="s">
        <v>116</v>
      </c>
      <c r="E174" s="24">
        <v>8000</v>
      </c>
      <c r="F174" s="24"/>
      <c r="G174" s="24">
        <f t="shared" si="25"/>
        <v>8000</v>
      </c>
      <c r="H174" s="20">
        <v>5005.67</v>
      </c>
      <c r="I174" s="20">
        <f t="shared" si="32"/>
        <v>62.570875</v>
      </c>
      <c r="J174" s="20">
        <f t="shared" si="33"/>
        <v>-37.429125</v>
      </c>
      <c r="K174" s="20">
        <f t="shared" si="34"/>
        <v>2994.33</v>
      </c>
      <c r="L174" s="57">
        <f t="shared" si="26"/>
        <v>0</v>
      </c>
      <c r="M174" s="47">
        <f t="shared" si="31"/>
        <v>-2994.33</v>
      </c>
    </row>
    <row r="175" spans="1:13" ht="15.75">
      <c r="A175" s="59"/>
      <c r="B175" s="23" t="s">
        <v>170</v>
      </c>
      <c r="C175" s="17"/>
      <c r="D175" s="16" t="s">
        <v>171</v>
      </c>
      <c r="E175" s="24">
        <v>500</v>
      </c>
      <c r="F175" s="24"/>
      <c r="G175" s="24">
        <f t="shared" si="25"/>
        <v>500</v>
      </c>
      <c r="H175" s="20">
        <v>241.2</v>
      </c>
      <c r="I175" s="20">
        <f t="shared" si="32"/>
        <v>48.24</v>
      </c>
      <c r="J175" s="20">
        <f t="shared" si="33"/>
        <v>-51.76</v>
      </c>
      <c r="K175" s="20">
        <f t="shared" si="34"/>
        <v>258.8</v>
      </c>
      <c r="L175" s="57">
        <f t="shared" si="26"/>
        <v>0</v>
      </c>
      <c r="M175" s="47">
        <f t="shared" si="31"/>
        <v>-258.8</v>
      </c>
    </row>
    <row r="176" spans="1:13" ht="47.25">
      <c r="A176" s="59"/>
      <c r="B176" s="23" t="s">
        <v>147</v>
      </c>
      <c r="C176" s="17"/>
      <c r="D176" s="16" t="s">
        <v>148</v>
      </c>
      <c r="E176" s="24">
        <v>1000</v>
      </c>
      <c r="F176" s="24"/>
      <c r="G176" s="24">
        <f t="shared" si="25"/>
        <v>1000</v>
      </c>
      <c r="H176" s="20">
        <v>401.2</v>
      </c>
      <c r="I176" s="20">
        <f t="shared" si="32"/>
        <v>40.12</v>
      </c>
      <c r="J176" s="20">
        <f t="shared" si="33"/>
        <v>-59.88</v>
      </c>
      <c r="K176" s="20">
        <f t="shared" si="34"/>
        <v>598.8</v>
      </c>
      <c r="L176" s="57">
        <f t="shared" si="26"/>
        <v>0</v>
      </c>
      <c r="M176" s="47">
        <f t="shared" si="31"/>
        <v>-598.8</v>
      </c>
    </row>
    <row r="177" spans="1:13" ht="47.25">
      <c r="A177" s="59"/>
      <c r="B177" s="23" t="s">
        <v>149</v>
      </c>
      <c r="C177" s="17"/>
      <c r="D177" s="16" t="s">
        <v>150</v>
      </c>
      <c r="E177" s="24">
        <v>2000</v>
      </c>
      <c r="F177" s="24"/>
      <c r="G177" s="24">
        <f t="shared" si="25"/>
        <v>2000</v>
      </c>
      <c r="H177" s="20">
        <v>1063.02</v>
      </c>
      <c r="I177" s="20">
        <f t="shared" si="32"/>
        <v>53.151</v>
      </c>
      <c r="J177" s="20">
        <f t="shared" si="33"/>
        <v>-46.849</v>
      </c>
      <c r="K177" s="20">
        <f t="shared" si="34"/>
        <v>936.98</v>
      </c>
      <c r="L177" s="57">
        <f t="shared" si="26"/>
        <v>0</v>
      </c>
      <c r="M177" s="47">
        <f t="shared" si="31"/>
        <v>-936.98</v>
      </c>
    </row>
    <row r="178" spans="1:13" ht="15.75">
      <c r="A178" s="59"/>
      <c r="B178" s="23" t="s">
        <v>163</v>
      </c>
      <c r="C178" s="17"/>
      <c r="D178" s="16" t="s">
        <v>152</v>
      </c>
      <c r="E178" s="24">
        <v>2000</v>
      </c>
      <c r="F178" s="24"/>
      <c r="G178" s="24">
        <f t="shared" si="25"/>
        <v>2000</v>
      </c>
      <c r="H178" s="20">
        <v>439.63</v>
      </c>
      <c r="I178" s="20">
        <f t="shared" si="32"/>
        <v>21.9815</v>
      </c>
      <c r="J178" s="20">
        <f t="shared" si="33"/>
        <v>-78.0185</v>
      </c>
      <c r="K178" s="20">
        <f t="shared" si="34"/>
        <v>1560.37</v>
      </c>
      <c r="L178" s="57">
        <f t="shared" si="26"/>
        <v>0</v>
      </c>
      <c r="M178" s="47">
        <f t="shared" si="31"/>
        <v>-1560.37</v>
      </c>
    </row>
    <row r="179" spans="1:13" ht="15.75">
      <c r="A179" s="59"/>
      <c r="B179" s="23" t="s">
        <v>101</v>
      </c>
      <c r="C179" s="17"/>
      <c r="D179" s="16" t="s">
        <v>102</v>
      </c>
      <c r="E179" s="24">
        <v>2000</v>
      </c>
      <c r="F179" s="24"/>
      <c r="G179" s="24">
        <f t="shared" si="25"/>
        <v>2000</v>
      </c>
      <c r="H179" s="20">
        <v>0</v>
      </c>
      <c r="I179" s="20">
        <f t="shared" si="32"/>
        <v>0</v>
      </c>
      <c r="J179" s="20">
        <f t="shared" si="33"/>
        <v>-100</v>
      </c>
      <c r="K179" s="20">
        <f t="shared" si="34"/>
        <v>2000</v>
      </c>
      <c r="L179" s="57">
        <f t="shared" si="26"/>
        <v>0</v>
      </c>
      <c r="M179" s="47">
        <f t="shared" si="31"/>
        <v>-2000</v>
      </c>
    </row>
    <row r="180" spans="1:13" ht="31.5">
      <c r="A180" s="59"/>
      <c r="B180" s="23" t="s">
        <v>153</v>
      </c>
      <c r="C180" s="17"/>
      <c r="D180" s="16" t="s">
        <v>154</v>
      </c>
      <c r="E180" s="24">
        <v>3700</v>
      </c>
      <c r="F180" s="24"/>
      <c r="G180" s="24">
        <f t="shared" si="25"/>
        <v>3700</v>
      </c>
      <c r="H180" s="20">
        <v>3220</v>
      </c>
      <c r="I180" s="20">
        <f t="shared" si="32"/>
        <v>87.02702702702703</v>
      </c>
      <c r="J180" s="20">
        <f t="shared" si="33"/>
        <v>-12.972972972972968</v>
      </c>
      <c r="K180" s="20">
        <f t="shared" si="34"/>
        <v>480</v>
      </c>
      <c r="L180" s="57">
        <f t="shared" si="26"/>
        <v>0</v>
      </c>
      <c r="M180" s="47">
        <f t="shared" si="31"/>
        <v>-480</v>
      </c>
    </row>
    <row r="181" spans="1:13" ht="31.5">
      <c r="A181" s="59"/>
      <c r="B181" s="23" t="s">
        <v>155</v>
      </c>
      <c r="C181" s="17"/>
      <c r="D181" s="16" t="s">
        <v>156</v>
      </c>
      <c r="E181" s="24">
        <v>3000</v>
      </c>
      <c r="F181" s="24"/>
      <c r="G181" s="24">
        <f t="shared" si="25"/>
        <v>3000</v>
      </c>
      <c r="H181" s="20">
        <v>180</v>
      </c>
      <c r="I181" s="20">
        <f t="shared" si="32"/>
        <v>6</v>
      </c>
      <c r="J181" s="20">
        <f t="shared" si="33"/>
        <v>-94</v>
      </c>
      <c r="K181" s="20">
        <f t="shared" si="34"/>
        <v>2820</v>
      </c>
      <c r="L181" s="57">
        <f aca="true" t="shared" si="35" ref="L181:L212">G181-E181</f>
        <v>0</v>
      </c>
      <c r="M181" s="47">
        <f t="shared" si="31"/>
        <v>-2820</v>
      </c>
    </row>
    <row r="182" spans="1:13" ht="47.25">
      <c r="A182" s="59"/>
      <c r="B182" s="23" t="s">
        <v>103</v>
      </c>
      <c r="C182" s="17"/>
      <c r="D182" s="16" t="s">
        <v>104</v>
      </c>
      <c r="E182" s="24">
        <v>3000</v>
      </c>
      <c r="F182" s="24"/>
      <c r="G182" s="24">
        <f t="shared" si="25"/>
        <v>3000</v>
      </c>
      <c r="H182" s="20">
        <v>439.2</v>
      </c>
      <c r="I182" s="20">
        <f t="shared" si="32"/>
        <v>14.64</v>
      </c>
      <c r="J182" s="20">
        <f t="shared" si="33"/>
        <v>-85.36</v>
      </c>
      <c r="K182" s="20">
        <f t="shared" si="34"/>
        <v>2560.8</v>
      </c>
      <c r="L182" s="57">
        <f t="shared" si="35"/>
        <v>0</v>
      </c>
      <c r="M182" s="47">
        <f t="shared" si="31"/>
        <v>-2560.8</v>
      </c>
    </row>
    <row r="183" spans="1:13" ht="31.5">
      <c r="A183" s="59"/>
      <c r="B183" s="23" t="s">
        <v>105</v>
      </c>
      <c r="C183" s="63"/>
      <c r="D183" s="64" t="s">
        <v>106</v>
      </c>
      <c r="E183" s="24">
        <v>7000</v>
      </c>
      <c r="F183" s="24"/>
      <c r="G183" s="24">
        <f t="shared" si="25"/>
        <v>7000</v>
      </c>
      <c r="H183" s="20">
        <v>3822.02</v>
      </c>
      <c r="I183" s="20">
        <f t="shared" si="32"/>
        <v>54.60028571428571</v>
      </c>
      <c r="J183" s="20">
        <f t="shared" si="33"/>
        <v>-45.39971428571429</v>
      </c>
      <c r="K183" s="20">
        <f t="shared" si="34"/>
        <v>3177.98</v>
      </c>
      <c r="L183" s="57">
        <f t="shared" si="35"/>
        <v>0</v>
      </c>
      <c r="M183" s="47">
        <f t="shared" si="31"/>
        <v>-3177.98</v>
      </c>
    </row>
    <row r="184" spans="1:13" ht="31.5" hidden="1">
      <c r="A184" s="59"/>
      <c r="B184" s="23" t="s">
        <v>172</v>
      </c>
      <c r="C184" s="17"/>
      <c r="D184" s="64">
        <v>6060</v>
      </c>
      <c r="E184" s="24">
        <v>0</v>
      </c>
      <c r="F184" s="24"/>
      <c r="G184" s="24">
        <f t="shared" si="25"/>
        <v>0</v>
      </c>
      <c r="H184" s="20">
        <v>67471.37</v>
      </c>
      <c r="I184" s="20" t="e">
        <f t="shared" si="32"/>
        <v>#DIV/0!</v>
      </c>
      <c r="J184" s="20" t="e">
        <f t="shared" si="33"/>
        <v>#DIV/0!</v>
      </c>
      <c r="K184" s="20">
        <f t="shared" si="34"/>
        <v>-67471.37</v>
      </c>
      <c r="L184" s="57">
        <f t="shared" si="35"/>
        <v>0</v>
      </c>
      <c r="M184" s="47">
        <f t="shared" si="31"/>
        <v>67471.37</v>
      </c>
    </row>
    <row r="185" spans="1:13" ht="15.75">
      <c r="A185" s="59"/>
      <c r="B185" s="37" t="s">
        <v>17</v>
      </c>
      <c r="C185" s="63">
        <v>75495</v>
      </c>
      <c r="D185" s="64"/>
      <c r="E185" s="21">
        <f>E187+E188</f>
        <v>6000</v>
      </c>
      <c r="F185" s="21">
        <f>SUM(F187:F188)</f>
        <v>0</v>
      </c>
      <c r="G185" s="21">
        <f t="shared" si="25"/>
        <v>6000</v>
      </c>
      <c r="H185" s="22">
        <f>SUM(H187:H188)</f>
        <v>3120</v>
      </c>
      <c r="I185" s="22">
        <f t="shared" si="32"/>
        <v>52</v>
      </c>
      <c r="J185" s="20">
        <f t="shared" si="33"/>
        <v>-48</v>
      </c>
      <c r="K185" s="20">
        <f t="shared" si="34"/>
        <v>2880</v>
      </c>
      <c r="L185" s="57">
        <f t="shared" si="35"/>
        <v>0</v>
      </c>
      <c r="M185" s="47">
        <f t="shared" si="31"/>
        <v>-2880</v>
      </c>
    </row>
    <row r="186" spans="1:13" ht="15.75" hidden="1">
      <c r="A186" s="59"/>
      <c r="B186" s="37"/>
      <c r="C186" s="63"/>
      <c r="D186" s="64"/>
      <c r="E186" s="21">
        <f>-E185</f>
        <v>-6000</v>
      </c>
      <c r="F186" s="21">
        <f>-F185</f>
        <v>0</v>
      </c>
      <c r="G186" s="21">
        <f t="shared" si="25"/>
        <v>-6000</v>
      </c>
      <c r="H186" s="22">
        <f>-H185</f>
        <v>-3120</v>
      </c>
      <c r="I186" s="22"/>
      <c r="J186" s="20"/>
      <c r="K186" s="20"/>
      <c r="L186" s="57">
        <f t="shared" si="35"/>
        <v>0</v>
      </c>
      <c r="M186" s="47">
        <f t="shared" si="31"/>
        <v>2880</v>
      </c>
    </row>
    <row r="187" spans="1:13" ht="15.75">
      <c r="A187" s="59"/>
      <c r="B187" s="23" t="s">
        <v>99</v>
      </c>
      <c r="C187" s="17"/>
      <c r="D187" s="16" t="s">
        <v>100</v>
      </c>
      <c r="E187" s="24">
        <v>1000</v>
      </c>
      <c r="F187" s="24"/>
      <c r="G187" s="24">
        <f t="shared" si="25"/>
        <v>1000</v>
      </c>
      <c r="H187" s="20">
        <v>0</v>
      </c>
      <c r="I187" s="20">
        <f>H187/E187*100</f>
        <v>0</v>
      </c>
      <c r="J187" s="20">
        <f>I187-100</f>
        <v>-100</v>
      </c>
      <c r="K187" s="20">
        <f>E187-H187</f>
        <v>1000</v>
      </c>
      <c r="L187" s="57">
        <f t="shared" si="35"/>
        <v>0</v>
      </c>
      <c r="M187" s="47">
        <f t="shared" si="31"/>
        <v>-1000</v>
      </c>
    </row>
    <row r="188" spans="1:13" ht="15.75">
      <c r="A188" s="59"/>
      <c r="B188" s="23" t="s">
        <v>115</v>
      </c>
      <c r="C188" s="17"/>
      <c r="D188" s="16" t="s">
        <v>116</v>
      </c>
      <c r="E188" s="24">
        <v>5000</v>
      </c>
      <c r="F188" s="24"/>
      <c r="G188" s="24">
        <f t="shared" si="25"/>
        <v>5000</v>
      </c>
      <c r="H188" s="20">
        <v>3120</v>
      </c>
      <c r="I188" s="20">
        <f>H188/E188*100</f>
        <v>62.4</v>
      </c>
      <c r="J188" s="20">
        <f>I188-100</f>
        <v>-37.6</v>
      </c>
      <c r="K188" s="20">
        <f>E188-H188</f>
        <v>1880</v>
      </c>
      <c r="L188" s="57">
        <f t="shared" si="35"/>
        <v>0</v>
      </c>
      <c r="M188" s="47">
        <f t="shared" si="31"/>
        <v>-1880</v>
      </c>
    </row>
    <row r="189" spans="1:13" ht="126">
      <c r="A189" s="55" t="s">
        <v>42</v>
      </c>
      <c r="B189" s="75" t="s">
        <v>43</v>
      </c>
      <c r="C189" s="17"/>
      <c r="D189" s="16"/>
      <c r="E189" s="18">
        <f>E191</f>
        <v>49500</v>
      </c>
      <c r="F189" s="18">
        <f>SUM(F191:F196)</f>
        <v>0</v>
      </c>
      <c r="G189" s="18">
        <f t="shared" si="25"/>
        <v>49500</v>
      </c>
      <c r="H189" s="19">
        <f>H191</f>
        <v>31492.440000000002</v>
      </c>
      <c r="I189" s="19">
        <f>H189/E189*100</f>
        <v>63.62109090909092</v>
      </c>
      <c r="J189" s="20">
        <f>I189-100</f>
        <v>-36.37890909090908</v>
      </c>
      <c r="K189" s="20">
        <f>E189-H189</f>
        <v>18007.559999999998</v>
      </c>
      <c r="L189" s="57">
        <f t="shared" si="35"/>
        <v>0</v>
      </c>
      <c r="M189" s="47">
        <f t="shared" si="31"/>
        <v>-18007.559999999998</v>
      </c>
    </row>
    <row r="190" spans="1:13" ht="15.75" hidden="1">
      <c r="A190" s="58"/>
      <c r="B190" s="75"/>
      <c r="C190" s="17"/>
      <c r="D190" s="16"/>
      <c r="E190" s="18">
        <f>-E189</f>
        <v>-49500</v>
      </c>
      <c r="F190" s="18">
        <f>-F189</f>
        <v>0</v>
      </c>
      <c r="G190" s="18">
        <f t="shared" si="25"/>
        <v>-49500</v>
      </c>
      <c r="H190" s="19">
        <f>-H189</f>
        <v>-31492.440000000002</v>
      </c>
      <c r="I190" s="19"/>
      <c r="J190" s="20"/>
      <c r="K190" s="20"/>
      <c r="L190" s="57">
        <f t="shared" si="35"/>
        <v>0</v>
      </c>
      <c r="M190" s="47">
        <f t="shared" si="31"/>
        <v>18007.559999999998</v>
      </c>
    </row>
    <row r="191" spans="1:13" ht="47.25">
      <c r="A191" s="59"/>
      <c r="B191" s="37" t="s">
        <v>192</v>
      </c>
      <c r="C191" s="17" t="s">
        <v>193</v>
      </c>
      <c r="D191" s="16"/>
      <c r="E191" s="21">
        <f>E193+E194+E195+E196</f>
        <v>49500</v>
      </c>
      <c r="F191" s="21">
        <f>SUM(F193:F196)</f>
        <v>0</v>
      </c>
      <c r="G191" s="21">
        <f t="shared" si="25"/>
        <v>49500</v>
      </c>
      <c r="H191" s="22">
        <f>SUM(H193:H196)</f>
        <v>31492.440000000002</v>
      </c>
      <c r="I191" s="22">
        <f>H191/E191*100</f>
        <v>63.62109090909092</v>
      </c>
      <c r="J191" s="20">
        <f>I191-100</f>
        <v>-36.37890909090908</v>
      </c>
      <c r="K191" s="20">
        <f>E191-H191</f>
        <v>18007.559999999998</v>
      </c>
      <c r="L191" s="57">
        <f t="shared" si="35"/>
        <v>0</v>
      </c>
      <c r="M191" s="47">
        <f t="shared" si="31"/>
        <v>-18007.559999999998</v>
      </c>
    </row>
    <row r="192" spans="1:13" ht="15.75" hidden="1">
      <c r="A192" s="59"/>
      <c r="B192" s="37"/>
      <c r="C192" s="17"/>
      <c r="D192" s="16"/>
      <c r="E192" s="21">
        <f>-E191</f>
        <v>-49500</v>
      </c>
      <c r="F192" s="21">
        <f>-F191</f>
        <v>0</v>
      </c>
      <c r="G192" s="21">
        <f t="shared" si="25"/>
        <v>-49500</v>
      </c>
      <c r="H192" s="22">
        <f>-H191</f>
        <v>-31492.440000000002</v>
      </c>
      <c r="I192" s="22"/>
      <c r="J192" s="20"/>
      <c r="K192" s="20"/>
      <c r="L192" s="57">
        <f t="shared" si="35"/>
        <v>0</v>
      </c>
      <c r="M192" s="47">
        <f t="shared" si="31"/>
        <v>18007.559999999998</v>
      </c>
    </row>
    <row r="193" spans="1:13" ht="15.75">
      <c r="A193" s="59"/>
      <c r="B193" s="23" t="s">
        <v>194</v>
      </c>
      <c r="C193" s="17"/>
      <c r="D193" s="16" t="s">
        <v>195</v>
      </c>
      <c r="E193" s="24">
        <v>40000</v>
      </c>
      <c r="F193" s="24"/>
      <c r="G193" s="24">
        <f t="shared" si="25"/>
        <v>40000</v>
      </c>
      <c r="H193" s="20">
        <v>25297.9</v>
      </c>
      <c r="I193" s="20">
        <f>H193/E193*100</f>
        <v>63.24475</v>
      </c>
      <c r="J193" s="20">
        <f>I193-100</f>
        <v>-36.75525</v>
      </c>
      <c r="K193" s="20">
        <f>E193-H193</f>
        <v>14702.099999999999</v>
      </c>
      <c r="L193" s="57">
        <f t="shared" si="35"/>
        <v>0</v>
      </c>
      <c r="M193" s="47">
        <f t="shared" si="31"/>
        <v>-14702.099999999999</v>
      </c>
    </row>
    <row r="194" spans="1:13" ht="15.75">
      <c r="A194" s="59"/>
      <c r="B194" s="23" t="s">
        <v>139</v>
      </c>
      <c r="C194" s="17"/>
      <c r="D194" s="16" t="s">
        <v>140</v>
      </c>
      <c r="E194" s="24">
        <v>1000</v>
      </c>
      <c r="F194" s="24"/>
      <c r="G194" s="24">
        <f t="shared" si="25"/>
        <v>1000</v>
      </c>
      <c r="H194" s="20">
        <v>696.68</v>
      </c>
      <c r="I194" s="20">
        <f>H194/E194*100</f>
        <v>69.66799999999999</v>
      </c>
      <c r="J194" s="20">
        <f>I194-100</f>
        <v>-30.332000000000008</v>
      </c>
      <c r="K194" s="20">
        <f>E194-H194</f>
        <v>303.32000000000005</v>
      </c>
      <c r="L194" s="57">
        <f t="shared" si="35"/>
        <v>0</v>
      </c>
      <c r="M194" s="47">
        <f t="shared" si="31"/>
        <v>-303.32000000000005</v>
      </c>
    </row>
    <row r="195" spans="1:13" ht="15.75">
      <c r="A195" s="59"/>
      <c r="B195" s="23" t="s">
        <v>143</v>
      </c>
      <c r="C195" s="17"/>
      <c r="D195" s="16" t="s">
        <v>144</v>
      </c>
      <c r="E195" s="24">
        <v>6000</v>
      </c>
      <c r="F195" s="24"/>
      <c r="G195" s="24">
        <f t="shared" si="25"/>
        <v>6000</v>
      </c>
      <c r="H195" s="20">
        <v>4242.28</v>
      </c>
      <c r="I195" s="20">
        <f>H195/E195*100</f>
        <v>70.70466666666665</v>
      </c>
      <c r="J195" s="20">
        <f>I195-100</f>
        <v>-29.295333333333346</v>
      </c>
      <c r="K195" s="20">
        <f>E195-H195</f>
        <v>1757.7200000000003</v>
      </c>
      <c r="L195" s="57">
        <f t="shared" si="35"/>
        <v>0</v>
      </c>
      <c r="M195" s="47">
        <f aca="true" t="shared" si="36" ref="M195:M226">H195-G195</f>
        <v>-1757.7200000000003</v>
      </c>
    </row>
    <row r="196" spans="1:13" ht="15.75">
      <c r="A196" s="59"/>
      <c r="B196" s="23" t="s">
        <v>101</v>
      </c>
      <c r="C196" s="17"/>
      <c r="D196" s="16" t="s">
        <v>102</v>
      </c>
      <c r="E196" s="24">
        <v>2500</v>
      </c>
      <c r="F196" s="24"/>
      <c r="G196" s="24">
        <f t="shared" si="25"/>
        <v>2500</v>
      </c>
      <c r="H196" s="20">
        <v>1255.58</v>
      </c>
      <c r="I196" s="20">
        <f>H196/E196*100</f>
        <v>50.2232</v>
      </c>
      <c r="J196" s="20">
        <f>I196-100</f>
        <v>-49.7768</v>
      </c>
      <c r="K196" s="20">
        <f>E196-H196</f>
        <v>1244.42</v>
      </c>
      <c r="L196" s="57">
        <f t="shared" si="35"/>
        <v>0</v>
      </c>
      <c r="M196" s="47">
        <f t="shared" si="36"/>
        <v>-1244.42</v>
      </c>
    </row>
    <row r="197" spans="1:13" ht="31.5">
      <c r="A197" s="55" t="s">
        <v>196</v>
      </c>
      <c r="B197" s="75" t="s">
        <v>197</v>
      </c>
      <c r="C197" s="17"/>
      <c r="D197" s="16"/>
      <c r="E197" s="18">
        <f>E199</f>
        <v>60000</v>
      </c>
      <c r="F197" s="18">
        <f>SUM(F199:F201)</f>
        <v>0</v>
      </c>
      <c r="G197" s="18">
        <f t="shared" si="25"/>
        <v>60000</v>
      </c>
      <c r="H197" s="19">
        <f>H199</f>
        <v>14111.77</v>
      </c>
      <c r="I197" s="19">
        <f>H197/E197*100</f>
        <v>23.519616666666668</v>
      </c>
      <c r="J197" s="20">
        <f>I197-100</f>
        <v>-76.48038333333334</v>
      </c>
      <c r="K197" s="20">
        <f>E197-H197</f>
        <v>45888.229999999996</v>
      </c>
      <c r="L197" s="57">
        <f t="shared" si="35"/>
        <v>0</v>
      </c>
      <c r="M197" s="47">
        <f t="shared" si="36"/>
        <v>-45888.229999999996</v>
      </c>
    </row>
    <row r="198" spans="1:13" ht="15.75" hidden="1">
      <c r="A198" s="58"/>
      <c r="B198" s="75"/>
      <c r="C198" s="17"/>
      <c r="D198" s="16"/>
      <c r="E198" s="18">
        <f>-E197</f>
        <v>-60000</v>
      </c>
      <c r="F198" s="18">
        <f>-F197</f>
        <v>0</v>
      </c>
      <c r="G198" s="18">
        <f t="shared" si="25"/>
        <v>-60000</v>
      </c>
      <c r="H198" s="19">
        <f>-H197</f>
        <v>-14111.77</v>
      </c>
      <c r="I198" s="19"/>
      <c r="J198" s="20"/>
      <c r="K198" s="20"/>
      <c r="L198" s="57">
        <f t="shared" si="35"/>
        <v>0</v>
      </c>
      <c r="M198" s="47">
        <f t="shared" si="36"/>
        <v>45888.229999999996</v>
      </c>
    </row>
    <row r="199" spans="1:13" ht="47.25">
      <c r="A199" s="59"/>
      <c r="B199" s="37" t="s">
        <v>198</v>
      </c>
      <c r="C199" s="17" t="s">
        <v>199</v>
      </c>
      <c r="D199" s="16"/>
      <c r="E199" s="21">
        <f>E201</f>
        <v>60000</v>
      </c>
      <c r="F199" s="21">
        <f>SUM(F201)</f>
        <v>0</v>
      </c>
      <c r="G199" s="21">
        <f t="shared" si="25"/>
        <v>60000</v>
      </c>
      <c r="H199" s="22">
        <f>SUM(H201)</f>
        <v>14111.77</v>
      </c>
      <c r="I199" s="22">
        <f>H199/E199*100</f>
        <v>23.519616666666668</v>
      </c>
      <c r="J199" s="20">
        <f>I199-100</f>
        <v>-76.48038333333334</v>
      </c>
      <c r="K199" s="20">
        <f>E199-H199</f>
        <v>45888.229999999996</v>
      </c>
      <c r="L199" s="57">
        <f t="shared" si="35"/>
        <v>0</v>
      </c>
      <c r="M199" s="47">
        <f t="shared" si="36"/>
        <v>-45888.229999999996</v>
      </c>
    </row>
    <row r="200" spans="1:13" ht="15.75" hidden="1">
      <c r="A200" s="59"/>
      <c r="B200" s="37"/>
      <c r="C200" s="17"/>
      <c r="D200" s="16"/>
      <c r="E200" s="21">
        <f>-E199</f>
        <v>-60000</v>
      </c>
      <c r="F200" s="21">
        <f>-F199</f>
        <v>0</v>
      </c>
      <c r="G200" s="21">
        <f t="shared" si="25"/>
        <v>-60000</v>
      </c>
      <c r="H200" s="22">
        <f>-H199</f>
        <v>-14111.77</v>
      </c>
      <c r="I200" s="22"/>
      <c r="J200" s="20"/>
      <c r="K200" s="20"/>
      <c r="L200" s="57">
        <f t="shared" si="35"/>
        <v>0</v>
      </c>
      <c r="M200" s="47">
        <f t="shared" si="36"/>
        <v>45888.229999999996</v>
      </c>
    </row>
    <row r="201" spans="1:13" ht="15.75">
      <c r="A201" s="59"/>
      <c r="B201" s="23" t="s">
        <v>200</v>
      </c>
      <c r="C201" s="17"/>
      <c r="D201" s="16" t="s">
        <v>201</v>
      </c>
      <c r="E201" s="24">
        <v>60000</v>
      </c>
      <c r="F201" s="24"/>
      <c r="G201" s="24">
        <f t="shared" si="25"/>
        <v>60000</v>
      </c>
      <c r="H201" s="20">
        <v>14111.77</v>
      </c>
      <c r="I201" s="20">
        <f>H201/E201*100</f>
        <v>23.519616666666668</v>
      </c>
      <c r="J201" s="20">
        <f>I201-100</f>
        <v>-76.48038333333334</v>
      </c>
      <c r="K201" s="20">
        <f>E201-H201</f>
        <v>45888.229999999996</v>
      </c>
      <c r="L201" s="57">
        <f t="shared" si="35"/>
        <v>0</v>
      </c>
      <c r="M201" s="47">
        <f t="shared" si="36"/>
        <v>-45888.229999999996</v>
      </c>
    </row>
    <row r="202" spans="1:13" ht="15.75">
      <c r="A202" s="55" t="s">
        <v>45</v>
      </c>
      <c r="B202" s="75" t="s">
        <v>46</v>
      </c>
      <c r="C202" s="17"/>
      <c r="D202" s="16"/>
      <c r="E202" s="18">
        <f>E204</f>
        <v>290700</v>
      </c>
      <c r="F202" s="18">
        <f>F204</f>
        <v>0</v>
      </c>
      <c r="G202" s="18">
        <f t="shared" si="25"/>
        <v>290700</v>
      </c>
      <c r="H202" s="19">
        <f>H204</f>
        <v>0</v>
      </c>
      <c r="I202" s="19">
        <f>H202/E202*100</f>
        <v>0</v>
      </c>
      <c r="J202" s="20">
        <f>I202-100</f>
        <v>-100</v>
      </c>
      <c r="K202" s="20">
        <f>E202-H202</f>
        <v>290700</v>
      </c>
      <c r="L202" s="57">
        <f t="shared" si="35"/>
        <v>0</v>
      </c>
      <c r="M202" s="47">
        <f t="shared" si="36"/>
        <v>-290700</v>
      </c>
    </row>
    <row r="203" spans="1:13" ht="15.75" hidden="1">
      <c r="A203" s="58"/>
      <c r="B203" s="75"/>
      <c r="C203" s="17"/>
      <c r="D203" s="16"/>
      <c r="E203" s="18">
        <f>-E202</f>
        <v>-290700</v>
      </c>
      <c r="F203" s="18">
        <f>-F202</f>
        <v>0</v>
      </c>
      <c r="G203" s="18">
        <f t="shared" si="25"/>
        <v>-290700</v>
      </c>
      <c r="H203" s="19">
        <f>-H202</f>
        <v>0</v>
      </c>
      <c r="I203" s="19"/>
      <c r="J203" s="20"/>
      <c r="K203" s="20"/>
      <c r="L203" s="57">
        <f t="shared" si="35"/>
        <v>0</v>
      </c>
      <c r="M203" s="47">
        <f t="shared" si="36"/>
        <v>290700</v>
      </c>
    </row>
    <row r="204" spans="1:13" ht="15.75">
      <c r="A204" s="59"/>
      <c r="B204" s="37" t="s">
        <v>202</v>
      </c>
      <c r="C204" s="17" t="s">
        <v>203</v>
      </c>
      <c r="D204" s="16"/>
      <c r="E204" s="21">
        <f>E206+E207</f>
        <v>290700</v>
      </c>
      <c r="F204" s="21">
        <f>SUM(F206:F207)</f>
        <v>0</v>
      </c>
      <c r="G204" s="21">
        <f t="shared" si="25"/>
        <v>290700</v>
      </c>
      <c r="H204" s="22">
        <f>SUM(H206:H207)</f>
        <v>0</v>
      </c>
      <c r="I204" s="22">
        <f>H204/E204*100</f>
        <v>0</v>
      </c>
      <c r="J204" s="20">
        <f>I204-100</f>
        <v>-100</v>
      </c>
      <c r="K204" s="20">
        <f>E204-H204</f>
        <v>290700</v>
      </c>
      <c r="L204" s="57">
        <f t="shared" si="35"/>
        <v>0</v>
      </c>
      <c r="M204" s="47">
        <f t="shared" si="36"/>
        <v>-290700</v>
      </c>
    </row>
    <row r="205" spans="1:13" ht="15.75" hidden="1">
      <c r="A205" s="59"/>
      <c r="B205" s="37"/>
      <c r="C205" s="17"/>
      <c r="D205" s="16"/>
      <c r="E205" s="21">
        <f>-E204</f>
        <v>-290700</v>
      </c>
      <c r="F205" s="21">
        <f>-F204</f>
        <v>0</v>
      </c>
      <c r="G205" s="21">
        <f t="shared" si="25"/>
        <v>-290700</v>
      </c>
      <c r="H205" s="22">
        <f>-H204</f>
        <v>0</v>
      </c>
      <c r="I205" s="22"/>
      <c r="J205" s="20"/>
      <c r="K205" s="20"/>
      <c r="L205" s="57">
        <f t="shared" si="35"/>
        <v>0</v>
      </c>
      <c r="M205" s="47">
        <f t="shared" si="36"/>
        <v>290700</v>
      </c>
    </row>
    <row r="206" spans="1:15" ht="15.75">
      <c r="A206" s="59"/>
      <c r="B206" s="23" t="s">
        <v>204</v>
      </c>
      <c r="C206" s="17"/>
      <c r="D206" s="16" t="s">
        <v>205</v>
      </c>
      <c r="E206" s="24">
        <v>90700</v>
      </c>
      <c r="F206"/>
      <c r="G206" s="24">
        <f t="shared" si="25"/>
        <v>90700</v>
      </c>
      <c r="H206" s="20">
        <v>0</v>
      </c>
      <c r="I206" s="20">
        <f>H206/E206*100</f>
        <v>0</v>
      </c>
      <c r="J206" s="20">
        <f>I206-100</f>
        <v>-100</v>
      </c>
      <c r="K206" s="20">
        <f>E206-H206</f>
        <v>90700</v>
      </c>
      <c r="L206" s="57">
        <f t="shared" si="35"/>
        <v>0</v>
      </c>
      <c r="M206" s="47">
        <f t="shared" si="36"/>
        <v>-90700</v>
      </c>
      <c r="O206" s="36">
        <f>G206-30000</f>
        <v>60700</v>
      </c>
    </row>
    <row r="207" spans="1:14" ht="31.5">
      <c r="A207" s="59"/>
      <c r="B207" s="23" t="s">
        <v>206</v>
      </c>
      <c r="C207" s="17"/>
      <c r="D207" s="16" t="s">
        <v>207</v>
      </c>
      <c r="E207" s="24">
        <v>200000</v>
      </c>
      <c r="F207" s="24"/>
      <c r="G207" s="24">
        <f t="shared" si="25"/>
        <v>200000</v>
      </c>
      <c r="H207" s="20"/>
      <c r="I207" s="20">
        <f>H207/E207*100</f>
        <v>0</v>
      </c>
      <c r="J207" s="20">
        <f>I207-100</f>
        <v>-100</v>
      </c>
      <c r="K207" s="20">
        <f>E207-H207</f>
        <v>200000</v>
      </c>
      <c r="L207" s="57">
        <f t="shared" si="35"/>
        <v>0</v>
      </c>
      <c r="M207" s="47">
        <f t="shared" si="36"/>
        <v>-200000</v>
      </c>
      <c r="N207" s="36">
        <f>G207</f>
        <v>200000</v>
      </c>
    </row>
    <row r="208" spans="1:13" ht="15.75">
      <c r="A208" s="55" t="s">
        <v>48</v>
      </c>
      <c r="B208" s="75" t="s">
        <v>49</v>
      </c>
      <c r="C208" s="17"/>
      <c r="D208" s="16"/>
      <c r="E208" s="18">
        <f>E210+E233+E246+E268+E291+E299+E318+E322+E330</f>
        <v>11944241</v>
      </c>
      <c r="F208" s="18">
        <f>F210+F233+F246+F268+F291+F299+F318+F322+F330</f>
        <v>0</v>
      </c>
      <c r="G208" s="18">
        <f t="shared" si="25"/>
        <v>11944241</v>
      </c>
      <c r="H208" s="19">
        <f>H210+H233+H246+H268+H291+H299+H318+H322+H330</f>
        <v>5250486.76</v>
      </c>
      <c r="I208" s="19">
        <f>H208/E208*100</f>
        <v>43.9583122946029</v>
      </c>
      <c r="J208" s="20">
        <f>I208-100</f>
        <v>-56.0416877053971</v>
      </c>
      <c r="K208" s="20">
        <f>E208-H208</f>
        <v>6693754.24</v>
      </c>
      <c r="L208" s="57">
        <f t="shared" si="35"/>
        <v>0</v>
      </c>
      <c r="M208" s="47">
        <f t="shared" si="36"/>
        <v>-6693754.24</v>
      </c>
    </row>
    <row r="209" spans="1:13" ht="15.75" hidden="1">
      <c r="A209" s="58"/>
      <c r="B209" s="75"/>
      <c r="C209" s="17"/>
      <c r="D209" s="16"/>
      <c r="E209" s="18">
        <f>-E208</f>
        <v>-11944241</v>
      </c>
      <c r="F209" s="18">
        <f>-F208</f>
        <v>0</v>
      </c>
      <c r="G209" s="18">
        <f t="shared" si="25"/>
        <v>-11944241</v>
      </c>
      <c r="H209" s="19">
        <f>-H208</f>
        <v>-5250486.76</v>
      </c>
      <c r="I209" s="19"/>
      <c r="J209" s="20"/>
      <c r="K209" s="20"/>
      <c r="L209" s="57">
        <f t="shared" si="35"/>
        <v>0</v>
      </c>
      <c r="M209" s="47">
        <f t="shared" si="36"/>
        <v>6693754.24</v>
      </c>
    </row>
    <row r="210" spans="1:13" ht="15.75">
      <c r="A210" s="59"/>
      <c r="B210" s="37" t="s">
        <v>50</v>
      </c>
      <c r="C210" s="17" t="s">
        <v>51</v>
      </c>
      <c r="D210" s="16"/>
      <c r="E210" s="21">
        <f>SUM(E212:E232)</f>
        <v>7182665</v>
      </c>
      <c r="F210" s="21">
        <f>SUM(F212:F232)</f>
        <v>0</v>
      </c>
      <c r="G210" s="21">
        <f t="shared" si="25"/>
        <v>7182665</v>
      </c>
      <c r="H210" s="22">
        <f>SUM(H212:H232)</f>
        <v>2895998.07</v>
      </c>
      <c r="I210" s="22">
        <f>H210/E210*100</f>
        <v>40.31926965826751</v>
      </c>
      <c r="J210" s="20">
        <f>I210-100</f>
        <v>-59.68073034173249</v>
      </c>
      <c r="K210" s="20">
        <f>E210-H210</f>
        <v>4286666.93</v>
      </c>
      <c r="L210" s="57">
        <f t="shared" si="35"/>
        <v>0</v>
      </c>
      <c r="M210" s="47">
        <f t="shared" si="36"/>
        <v>-4286666.93</v>
      </c>
    </row>
    <row r="211" spans="1:13" ht="15.75" hidden="1">
      <c r="A211" s="59"/>
      <c r="B211" s="37"/>
      <c r="C211" s="17"/>
      <c r="D211" s="16"/>
      <c r="E211" s="21">
        <f>-E210</f>
        <v>-7182665</v>
      </c>
      <c r="F211" s="21">
        <f>-F210</f>
        <v>0</v>
      </c>
      <c r="G211" s="21">
        <f t="shared" si="25"/>
        <v>-7182665</v>
      </c>
      <c r="H211" s="22">
        <f>-H210</f>
        <v>-2895998.07</v>
      </c>
      <c r="I211" s="22"/>
      <c r="J211" s="20"/>
      <c r="K211" s="20"/>
      <c r="L211" s="57">
        <f t="shared" si="35"/>
        <v>0</v>
      </c>
      <c r="M211" s="47">
        <f t="shared" si="36"/>
        <v>4286666.93</v>
      </c>
    </row>
    <row r="212" spans="1:13" ht="31.5">
      <c r="A212" s="59"/>
      <c r="B212" s="23" t="s">
        <v>133</v>
      </c>
      <c r="C212" s="17"/>
      <c r="D212" s="16" t="s">
        <v>134</v>
      </c>
      <c r="E212" s="24">
        <v>185468</v>
      </c>
      <c r="F212" s="24"/>
      <c r="G212" s="24">
        <f aca="true" t="shared" si="37" ref="G212:G275">E212+F212</f>
        <v>185468</v>
      </c>
      <c r="H212" s="20">
        <v>87734.74</v>
      </c>
      <c r="I212" s="20">
        <f>H212/E212*100</f>
        <v>47.3045161429465</v>
      </c>
      <c r="J212" s="20">
        <f>I212-100</f>
        <v>-52.6954838570535</v>
      </c>
      <c r="K212" s="20">
        <f>E212-H212</f>
        <v>97733.26</v>
      </c>
      <c r="L212" s="57">
        <f t="shared" si="35"/>
        <v>0</v>
      </c>
      <c r="M212" s="47">
        <f t="shared" si="36"/>
        <v>-97733.26</v>
      </c>
    </row>
    <row r="213" spans="1:13" ht="15.75">
      <c r="A213" s="59"/>
      <c r="B213" s="23" t="s">
        <v>135</v>
      </c>
      <c r="C213" s="17"/>
      <c r="D213" s="16" t="s">
        <v>136</v>
      </c>
      <c r="E213" s="24">
        <v>2756196</v>
      </c>
      <c r="F213" s="24"/>
      <c r="G213" s="24">
        <f t="shared" si="37"/>
        <v>2756196</v>
      </c>
      <c r="H213" s="20">
        <v>1328226.38</v>
      </c>
      <c r="I213" s="20">
        <f>H213/E213*100</f>
        <v>48.19056337067465</v>
      </c>
      <c r="J213" s="20">
        <f>I213-100</f>
        <v>-51.80943662932535</v>
      </c>
      <c r="K213" s="20">
        <f>E213-H213</f>
        <v>1427969.62</v>
      </c>
      <c r="L213" s="57">
        <f aca="true" t="shared" si="38" ref="L213:L244">G213-E213</f>
        <v>0</v>
      </c>
      <c r="M213" s="47">
        <f t="shared" si="36"/>
        <v>-1427969.62</v>
      </c>
    </row>
    <row r="214" spans="1:13" ht="15.75">
      <c r="A214" s="59"/>
      <c r="B214" s="23" t="s">
        <v>137</v>
      </c>
      <c r="C214" s="17"/>
      <c r="D214" s="16" t="s">
        <v>138</v>
      </c>
      <c r="E214" s="24">
        <v>233925</v>
      </c>
      <c r="F214" s="24"/>
      <c r="G214" s="24">
        <f t="shared" si="37"/>
        <v>233925</v>
      </c>
      <c r="H214" s="20">
        <v>204278.46</v>
      </c>
      <c r="I214" s="20">
        <f>H214/E214*100</f>
        <v>87.32647643475472</v>
      </c>
      <c r="J214" s="20">
        <f>I214-100</f>
        <v>-12.673523565245276</v>
      </c>
      <c r="K214" s="20">
        <f>E214-H214</f>
        <v>29646.540000000008</v>
      </c>
      <c r="L214" s="57">
        <f t="shared" si="38"/>
        <v>0</v>
      </c>
      <c r="M214" s="47">
        <f t="shared" si="36"/>
        <v>-29646.540000000008</v>
      </c>
    </row>
    <row r="215" spans="1:13" ht="15.75">
      <c r="A215" s="59"/>
      <c r="B215" s="23" t="s">
        <v>139</v>
      </c>
      <c r="C215" s="17"/>
      <c r="D215" s="16" t="s">
        <v>140</v>
      </c>
      <c r="E215" s="24">
        <v>475242</v>
      </c>
      <c r="F215" s="24"/>
      <c r="G215" s="24">
        <f t="shared" si="37"/>
        <v>475242</v>
      </c>
      <c r="H215" s="20">
        <v>235513.31</v>
      </c>
      <c r="I215" s="20">
        <f>H215/E215*100</f>
        <v>49.55650174016606</v>
      </c>
      <c r="J215" s="20">
        <f>I215-100</f>
        <v>-50.44349825983394</v>
      </c>
      <c r="K215" s="20">
        <f>E215-H215</f>
        <v>239728.69</v>
      </c>
      <c r="L215" s="57">
        <f t="shared" si="38"/>
        <v>0</v>
      </c>
      <c r="M215" s="47">
        <f t="shared" si="36"/>
        <v>-239728.69</v>
      </c>
    </row>
    <row r="216" spans="1:13" ht="15.75">
      <c r="A216" s="59"/>
      <c r="B216" s="23" t="s">
        <v>141</v>
      </c>
      <c r="C216" s="17"/>
      <c r="D216" s="16" t="s">
        <v>142</v>
      </c>
      <c r="E216" s="24">
        <v>75901</v>
      </c>
      <c r="F216" s="24"/>
      <c r="G216" s="24">
        <f t="shared" si="37"/>
        <v>75901</v>
      </c>
      <c r="H216" s="20">
        <v>38127.87</v>
      </c>
      <c r="I216" s="20">
        <f>H216/E216*100</f>
        <v>50.23368598569189</v>
      </c>
      <c r="J216" s="20">
        <f>I216-100</f>
        <v>-49.76631401430811</v>
      </c>
      <c r="K216" s="20">
        <f>E216-H216</f>
        <v>37773.13</v>
      </c>
      <c r="L216" s="57">
        <f t="shared" si="38"/>
        <v>0</v>
      </c>
      <c r="M216" s="47">
        <f t="shared" si="36"/>
        <v>-37773.13</v>
      </c>
    </row>
    <row r="217" spans="1:13" ht="15.75" hidden="1">
      <c r="A217" s="59"/>
      <c r="B217" s="23" t="s">
        <v>143</v>
      </c>
      <c r="C217" s="17"/>
      <c r="D217" s="16" t="s">
        <v>144</v>
      </c>
      <c r="E217" s="24">
        <v>0</v>
      </c>
      <c r="F217" s="24"/>
      <c r="G217" s="24">
        <f t="shared" si="37"/>
        <v>0</v>
      </c>
      <c r="H217" s="20"/>
      <c r="I217" s="20"/>
      <c r="J217" s="20"/>
      <c r="K217" s="20"/>
      <c r="L217" s="57">
        <f t="shared" si="38"/>
        <v>0</v>
      </c>
      <c r="M217" s="47">
        <f t="shared" si="36"/>
        <v>0</v>
      </c>
    </row>
    <row r="218" spans="1:13" ht="15.75">
      <c r="A218" s="59"/>
      <c r="B218" s="23" t="s">
        <v>99</v>
      </c>
      <c r="C218" s="17"/>
      <c r="D218" s="16" t="s">
        <v>100</v>
      </c>
      <c r="E218" s="24">
        <v>120000</v>
      </c>
      <c r="F218" s="24"/>
      <c r="G218" s="24">
        <f t="shared" si="37"/>
        <v>120000</v>
      </c>
      <c r="H218" s="20">
        <v>69262.23</v>
      </c>
      <c r="I218" s="20">
        <f aca="true" t="shared" si="39" ref="I218:I233">H218/E218*100</f>
        <v>57.718525</v>
      </c>
      <c r="J218" s="20">
        <f aca="true" t="shared" si="40" ref="J218:J233">I218-100</f>
        <v>-42.281475</v>
      </c>
      <c r="K218" s="20">
        <f aca="true" t="shared" si="41" ref="K218:K233">E218-H218</f>
        <v>50737.770000000004</v>
      </c>
      <c r="L218" s="57">
        <f t="shared" si="38"/>
        <v>0</v>
      </c>
      <c r="M218" s="47">
        <f t="shared" si="36"/>
        <v>-50737.770000000004</v>
      </c>
    </row>
    <row r="219" spans="1:16" s="66" customFormat="1" ht="31.5">
      <c r="A219" s="59"/>
      <c r="B219" s="23" t="s">
        <v>208</v>
      </c>
      <c r="C219" s="17"/>
      <c r="D219" s="16" t="s">
        <v>209</v>
      </c>
      <c r="E219" s="24">
        <v>26080</v>
      </c>
      <c r="F219" s="24"/>
      <c r="G219" s="24">
        <f t="shared" si="37"/>
        <v>26080</v>
      </c>
      <c r="H219" s="20">
        <v>11331.59</v>
      </c>
      <c r="I219" s="20">
        <f t="shared" si="39"/>
        <v>43.449348159509206</v>
      </c>
      <c r="J219" s="20">
        <f t="shared" si="40"/>
        <v>-56.550651840490794</v>
      </c>
      <c r="K219" s="20">
        <f t="shared" si="41"/>
        <v>14748.41</v>
      </c>
      <c r="L219" s="57">
        <f t="shared" si="38"/>
        <v>0</v>
      </c>
      <c r="M219" s="47">
        <f t="shared" si="36"/>
        <v>-14748.41</v>
      </c>
      <c r="P219" s="67"/>
    </row>
    <row r="220" spans="1:13" ht="15.75">
      <c r="A220" s="59"/>
      <c r="B220" s="34" t="s">
        <v>168</v>
      </c>
      <c r="C220" s="27"/>
      <c r="D220" s="28" t="s">
        <v>169</v>
      </c>
      <c r="E220" s="35">
        <v>126700</v>
      </c>
      <c r="F220" s="35"/>
      <c r="G220" s="35">
        <f t="shared" si="37"/>
        <v>126700</v>
      </c>
      <c r="H220" s="31">
        <v>75439.71</v>
      </c>
      <c r="I220" s="31">
        <f t="shared" si="39"/>
        <v>59.54199684293607</v>
      </c>
      <c r="J220" s="31">
        <f t="shared" si="40"/>
        <v>-40.45800315706393</v>
      </c>
      <c r="K220" s="20">
        <f t="shared" si="41"/>
        <v>51260.28999999999</v>
      </c>
      <c r="L220" s="57">
        <f t="shared" si="38"/>
        <v>0</v>
      </c>
      <c r="M220" s="47">
        <f t="shared" si="36"/>
        <v>-51260.28999999999</v>
      </c>
    </row>
    <row r="221" spans="1:13" ht="15.75">
      <c r="A221" s="59"/>
      <c r="B221" s="23" t="s">
        <v>113</v>
      </c>
      <c r="C221" s="17"/>
      <c r="D221" s="16" t="s">
        <v>114</v>
      </c>
      <c r="E221" s="24">
        <v>28500</v>
      </c>
      <c r="F221"/>
      <c r="G221" s="24">
        <f t="shared" si="37"/>
        <v>28500</v>
      </c>
      <c r="H221" s="20">
        <v>5067.49</v>
      </c>
      <c r="I221" s="20">
        <f t="shared" si="39"/>
        <v>17.78066666666667</v>
      </c>
      <c r="J221" s="20">
        <f t="shared" si="40"/>
        <v>-82.21933333333334</v>
      </c>
      <c r="K221" s="20">
        <f t="shared" si="41"/>
        <v>23432.510000000002</v>
      </c>
      <c r="L221" s="57">
        <f t="shared" si="38"/>
        <v>0</v>
      </c>
      <c r="M221" s="47">
        <f t="shared" si="36"/>
        <v>-23432.510000000002</v>
      </c>
    </row>
    <row r="222" spans="1:13" ht="15.75">
      <c r="A222" s="59"/>
      <c r="B222" s="23" t="s">
        <v>145</v>
      </c>
      <c r="C222" s="17"/>
      <c r="D222" s="16" t="s">
        <v>146</v>
      </c>
      <c r="E222" s="24">
        <v>4000</v>
      </c>
      <c r="F222" s="24"/>
      <c r="G222" s="24">
        <f t="shared" si="37"/>
        <v>4000</v>
      </c>
      <c r="H222" s="20">
        <v>6021</v>
      </c>
      <c r="I222" s="20">
        <f t="shared" si="39"/>
        <v>150.525</v>
      </c>
      <c r="J222" s="20">
        <f t="shared" si="40"/>
        <v>50.525000000000006</v>
      </c>
      <c r="K222" s="20">
        <f t="shared" si="41"/>
        <v>-2021</v>
      </c>
      <c r="L222" s="57">
        <f t="shared" si="38"/>
        <v>0</v>
      </c>
      <c r="M222" s="47">
        <f t="shared" si="36"/>
        <v>2021</v>
      </c>
    </row>
    <row r="223" spans="1:13" ht="15.75">
      <c r="A223" s="59"/>
      <c r="B223" s="23" t="s">
        <v>115</v>
      </c>
      <c r="C223" s="17"/>
      <c r="D223" s="16" t="s">
        <v>116</v>
      </c>
      <c r="E223" s="24">
        <v>110890</v>
      </c>
      <c r="F223" s="24"/>
      <c r="G223" s="24">
        <f t="shared" si="37"/>
        <v>110890</v>
      </c>
      <c r="H223" s="20">
        <v>43965.62</v>
      </c>
      <c r="I223" s="20">
        <f t="shared" si="39"/>
        <v>39.64795743529624</v>
      </c>
      <c r="J223" s="20">
        <f t="shared" si="40"/>
        <v>-60.35204256470376</v>
      </c>
      <c r="K223" s="20">
        <f t="shared" si="41"/>
        <v>66924.38</v>
      </c>
      <c r="L223" s="57">
        <f t="shared" si="38"/>
        <v>0</v>
      </c>
      <c r="M223" s="47">
        <f t="shared" si="36"/>
        <v>-66924.38</v>
      </c>
    </row>
    <row r="224" spans="1:13" ht="15.75">
      <c r="A224" s="59"/>
      <c r="B224" s="23" t="s">
        <v>170</v>
      </c>
      <c r="C224" s="17"/>
      <c r="D224" s="16" t="s">
        <v>171</v>
      </c>
      <c r="E224" s="24">
        <v>5500</v>
      </c>
      <c r="F224" s="24"/>
      <c r="G224" s="24">
        <f t="shared" si="37"/>
        <v>5500</v>
      </c>
      <c r="H224" s="20">
        <v>2144.76</v>
      </c>
      <c r="I224" s="20">
        <f t="shared" si="39"/>
        <v>38.995636363636365</v>
      </c>
      <c r="J224" s="20">
        <f t="shared" si="40"/>
        <v>-61.004363636363635</v>
      </c>
      <c r="K224" s="20">
        <f t="shared" si="41"/>
        <v>3355.24</v>
      </c>
      <c r="L224" s="57">
        <f t="shared" si="38"/>
        <v>0</v>
      </c>
      <c r="M224" s="47">
        <f t="shared" si="36"/>
        <v>-3355.24</v>
      </c>
    </row>
    <row r="225" spans="1:13" ht="47.25">
      <c r="A225" s="59"/>
      <c r="B225" s="23" t="s">
        <v>147</v>
      </c>
      <c r="C225" s="17"/>
      <c r="D225" s="16" t="s">
        <v>148</v>
      </c>
      <c r="E225" s="24">
        <v>7600</v>
      </c>
      <c r="F225" s="24"/>
      <c r="G225" s="24">
        <f t="shared" si="37"/>
        <v>7600</v>
      </c>
      <c r="H225" s="20">
        <v>4217.44</v>
      </c>
      <c r="I225" s="20">
        <f t="shared" si="39"/>
        <v>55.49263157894736</v>
      </c>
      <c r="J225" s="20">
        <f t="shared" si="40"/>
        <v>-44.50736842105264</v>
      </c>
      <c r="K225" s="20">
        <f t="shared" si="41"/>
        <v>3382.5600000000004</v>
      </c>
      <c r="L225" s="57">
        <f t="shared" si="38"/>
        <v>0</v>
      </c>
      <c r="M225" s="47">
        <f t="shared" si="36"/>
        <v>-3382.5600000000004</v>
      </c>
    </row>
    <row r="226" spans="1:13" ht="47.25">
      <c r="A226" s="59"/>
      <c r="B226" s="23" t="s">
        <v>149</v>
      </c>
      <c r="C226" s="17"/>
      <c r="D226" s="16" t="s">
        <v>150</v>
      </c>
      <c r="E226" s="24">
        <v>17500</v>
      </c>
      <c r="F226" s="24"/>
      <c r="G226" s="24">
        <f t="shared" si="37"/>
        <v>17500</v>
      </c>
      <c r="H226" s="20">
        <v>5845.72</v>
      </c>
      <c r="I226" s="20">
        <f t="shared" si="39"/>
        <v>33.404114285714286</v>
      </c>
      <c r="J226" s="20">
        <f t="shared" si="40"/>
        <v>-66.59588571428571</v>
      </c>
      <c r="K226" s="20">
        <f t="shared" si="41"/>
        <v>11654.279999999999</v>
      </c>
      <c r="L226" s="57">
        <f t="shared" si="38"/>
        <v>0</v>
      </c>
      <c r="M226" s="47">
        <f t="shared" si="36"/>
        <v>-11654.279999999999</v>
      </c>
    </row>
    <row r="227" spans="1:13" ht="15.75">
      <c r="A227" s="59"/>
      <c r="B227" s="23" t="s">
        <v>163</v>
      </c>
      <c r="C227" s="17"/>
      <c r="D227" s="16" t="s">
        <v>152</v>
      </c>
      <c r="E227" s="24">
        <v>12400</v>
      </c>
      <c r="F227" s="24"/>
      <c r="G227" s="24">
        <f t="shared" si="37"/>
        <v>12400</v>
      </c>
      <c r="H227" s="20">
        <v>9281.84</v>
      </c>
      <c r="I227" s="20">
        <f t="shared" si="39"/>
        <v>74.85354838709678</v>
      </c>
      <c r="J227" s="20">
        <f t="shared" si="40"/>
        <v>-25.14645161290322</v>
      </c>
      <c r="K227" s="20">
        <f t="shared" si="41"/>
        <v>3118.16</v>
      </c>
      <c r="L227" s="57">
        <f t="shared" si="38"/>
        <v>0</v>
      </c>
      <c r="M227" s="47">
        <f aca="true" t="shared" si="42" ref="M227:M258">H227-G227</f>
        <v>-3118.16</v>
      </c>
    </row>
    <row r="228" spans="1:13" ht="31.5">
      <c r="A228" s="59"/>
      <c r="B228" s="23" t="s">
        <v>153</v>
      </c>
      <c r="C228" s="17"/>
      <c r="D228" s="16" t="s">
        <v>154</v>
      </c>
      <c r="E228" s="24">
        <v>204490</v>
      </c>
      <c r="F228" s="24"/>
      <c r="G228" s="24">
        <f t="shared" si="37"/>
        <v>204490</v>
      </c>
      <c r="H228" s="20">
        <v>144195</v>
      </c>
      <c r="I228" s="20">
        <f t="shared" si="39"/>
        <v>70.51445058438065</v>
      </c>
      <c r="J228" s="20">
        <f t="shared" si="40"/>
        <v>-29.485549415619346</v>
      </c>
      <c r="K228" s="20">
        <f t="shared" si="41"/>
        <v>60295</v>
      </c>
      <c r="L228" s="57">
        <f t="shared" si="38"/>
        <v>0</v>
      </c>
      <c r="M228" s="47">
        <f t="shared" si="42"/>
        <v>-60295</v>
      </c>
    </row>
    <row r="229" spans="1:13" ht="31.5">
      <c r="A229" s="59"/>
      <c r="B229" s="23" t="s">
        <v>210</v>
      </c>
      <c r="C229" s="17"/>
      <c r="D229" s="16" t="s">
        <v>156</v>
      </c>
      <c r="E229" s="24">
        <v>6650</v>
      </c>
      <c r="F229" s="24"/>
      <c r="G229" s="24">
        <f t="shared" si="37"/>
        <v>6650</v>
      </c>
      <c r="H229" s="20">
        <v>430</v>
      </c>
      <c r="I229" s="20">
        <f t="shared" si="39"/>
        <v>6.466165413533835</v>
      </c>
      <c r="J229" s="20">
        <f t="shared" si="40"/>
        <v>-93.53383458646617</v>
      </c>
      <c r="K229" s="20">
        <f t="shared" si="41"/>
        <v>6220</v>
      </c>
      <c r="L229" s="57">
        <f t="shared" si="38"/>
        <v>0</v>
      </c>
      <c r="M229" s="47">
        <f t="shared" si="42"/>
        <v>-6220</v>
      </c>
    </row>
    <row r="230" spans="1:13" ht="47.25">
      <c r="A230" s="59"/>
      <c r="B230" s="23" t="s">
        <v>103</v>
      </c>
      <c r="C230" s="17"/>
      <c r="D230" s="16" t="s">
        <v>104</v>
      </c>
      <c r="E230" s="24">
        <v>5700</v>
      </c>
      <c r="F230" s="24"/>
      <c r="G230" s="24">
        <f t="shared" si="37"/>
        <v>5700</v>
      </c>
      <c r="H230" s="20">
        <v>1002.39</v>
      </c>
      <c r="I230" s="20">
        <f t="shared" si="39"/>
        <v>17.58578947368421</v>
      </c>
      <c r="J230" s="20">
        <f t="shared" si="40"/>
        <v>-82.4142105263158</v>
      </c>
      <c r="K230" s="20">
        <f t="shared" si="41"/>
        <v>4697.61</v>
      </c>
      <c r="L230" s="57">
        <f t="shared" si="38"/>
        <v>0</v>
      </c>
      <c r="M230" s="47">
        <f t="shared" si="42"/>
        <v>-4697.61</v>
      </c>
    </row>
    <row r="231" spans="1:13" ht="31.5">
      <c r="A231" s="59"/>
      <c r="B231" s="23" t="s">
        <v>105</v>
      </c>
      <c r="C231" s="17"/>
      <c r="D231" s="16" t="s">
        <v>106</v>
      </c>
      <c r="E231" s="24">
        <v>11950</v>
      </c>
      <c r="F231" s="24"/>
      <c r="G231" s="24">
        <f t="shared" si="37"/>
        <v>11950</v>
      </c>
      <c r="H231" s="20">
        <v>3507.94</v>
      </c>
      <c r="I231" s="20">
        <f t="shared" si="39"/>
        <v>29.355146443514645</v>
      </c>
      <c r="J231" s="20">
        <f t="shared" si="40"/>
        <v>-70.64485355648536</v>
      </c>
      <c r="K231" s="20">
        <f t="shared" si="41"/>
        <v>8442.06</v>
      </c>
      <c r="L231" s="57">
        <f t="shared" si="38"/>
        <v>0</v>
      </c>
      <c r="M231" s="47">
        <f t="shared" si="42"/>
        <v>-8442.06</v>
      </c>
    </row>
    <row r="232" spans="1:14" ht="31.5">
      <c r="A232" s="59"/>
      <c r="B232" s="23" t="s">
        <v>117</v>
      </c>
      <c r="C232" s="17"/>
      <c r="D232" s="16" t="s">
        <v>118</v>
      </c>
      <c r="E232" s="24">
        <v>2767973</v>
      </c>
      <c r="F232" s="24"/>
      <c r="G232" s="24">
        <f t="shared" si="37"/>
        <v>2767973</v>
      </c>
      <c r="H232" s="20">
        <v>620404.58</v>
      </c>
      <c r="I232" s="20">
        <f t="shared" si="39"/>
        <v>22.41367889065392</v>
      </c>
      <c r="J232" s="20">
        <f t="shared" si="40"/>
        <v>-77.58632110934607</v>
      </c>
      <c r="K232" s="20">
        <f t="shared" si="41"/>
        <v>2147568.42</v>
      </c>
      <c r="L232" s="57">
        <f t="shared" si="38"/>
        <v>0</v>
      </c>
      <c r="M232" s="47">
        <f t="shared" si="42"/>
        <v>-2147568.42</v>
      </c>
      <c r="N232" s="36">
        <f>G232</f>
        <v>2767973</v>
      </c>
    </row>
    <row r="233" spans="1:13" ht="31.5">
      <c r="A233" s="59"/>
      <c r="B233" s="37" t="s">
        <v>211</v>
      </c>
      <c r="C233" s="17" t="s">
        <v>212</v>
      </c>
      <c r="D233" s="16"/>
      <c r="E233" s="21">
        <f>SUM(E235:E245)</f>
        <v>300654</v>
      </c>
      <c r="F233" s="21">
        <f>SUM(F235:F245)</f>
        <v>0</v>
      </c>
      <c r="G233" s="21">
        <f t="shared" si="37"/>
        <v>300654</v>
      </c>
      <c r="H233" s="22">
        <f>SUM(H235:H245)</f>
        <v>157220.12999999998</v>
      </c>
      <c r="I233" s="22">
        <f t="shared" si="39"/>
        <v>52.292711888083964</v>
      </c>
      <c r="J233" s="20">
        <f t="shared" si="40"/>
        <v>-47.707288111916036</v>
      </c>
      <c r="K233" s="20">
        <f t="shared" si="41"/>
        <v>143433.87000000002</v>
      </c>
      <c r="L233" s="57">
        <f t="shared" si="38"/>
        <v>0</v>
      </c>
      <c r="M233" s="47">
        <f t="shared" si="42"/>
        <v>-143433.87000000002</v>
      </c>
    </row>
    <row r="234" spans="1:13" ht="15.75" hidden="1">
      <c r="A234" s="59"/>
      <c r="B234" s="37"/>
      <c r="C234" s="17"/>
      <c r="D234" s="16"/>
      <c r="E234" s="21">
        <f>-E233</f>
        <v>-300654</v>
      </c>
      <c r="F234" s="21">
        <f>-F233</f>
        <v>0</v>
      </c>
      <c r="G234" s="21">
        <f t="shared" si="37"/>
        <v>-300654</v>
      </c>
      <c r="H234" s="22">
        <f>-H233</f>
        <v>-157220.12999999998</v>
      </c>
      <c r="I234" s="22"/>
      <c r="J234" s="20"/>
      <c r="K234" s="20"/>
      <c r="L234" s="57">
        <f t="shared" si="38"/>
        <v>0</v>
      </c>
      <c r="M234" s="47">
        <f t="shared" si="42"/>
        <v>143433.87000000002</v>
      </c>
    </row>
    <row r="235" spans="1:13" ht="31.5">
      <c r="A235" s="59"/>
      <c r="B235" s="23" t="s">
        <v>133</v>
      </c>
      <c r="C235" s="17"/>
      <c r="D235" s="16" t="s">
        <v>134</v>
      </c>
      <c r="E235" s="24">
        <v>14162</v>
      </c>
      <c r="F235" s="24"/>
      <c r="G235" s="24">
        <f t="shared" si="37"/>
        <v>14162</v>
      </c>
      <c r="H235" s="20">
        <v>8540.97</v>
      </c>
      <c r="I235" s="20">
        <f aca="true" t="shared" si="43" ref="I235:I246">H235/E235*100</f>
        <v>60.30906651602881</v>
      </c>
      <c r="J235" s="20">
        <f aca="true" t="shared" si="44" ref="J235:J246">I235-100</f>
        <v>-39.69093348397119</v>
      </c>
      <c r="K235" s="20">
        <f aca="true" t="shared" si="45" ref="K235:K246">E235-H235</f>
        <v>5621.030000000001</v>
      </c>
      <c r="L235" s="57">
        <f t="shared" si="38"/>
        <v>0</v>
      </c>
      <c r="M235" s="47">
        <f t="shared" si="42"/>
        <v>-5621.030000000001</v>
      </c>
    </row>
    <row r="236" spans="1:13" ht="15.75">
      <c r="A236" s="59"/>
      <c r="B236" s="23" t="s">
        <v>135</v>
      </c>
      <c r="C236" s="17"/>
      <c r="D236" s="16" t="s">
        <v>136</v>
      </c>
      <c r="E236" s="24">
        <v>191060</v>
      </c>
      <c r="F236" s="24"/>
      <c r="G236" s="24">
        <f t="shared" si="37"/>
        <v>191060</v>
      </c>
      <c r="H236" s="20">
        <v>102079.67</v>
      </c>
      <c r="I236" s="20">
        <f t="shared" si="43"/>
        <v>53.428069716319484</v>
      </c>
      <c r="J236" s="20">
        <f t="shared" si="44"/>
        <v>-46.571930283680516</v>
      </c>
      <c r="K236" s="20">
        <f t="shared" si="45"/>
        <v>88980.33</v>
      </c>
      <c r="L236" s="57">
        <f t="shared" si="38"/>
        <v>0</v>
      </c>
      <c r="M236" s="47">
        <f t="shared" si="42"/>
        <v>-88980.33</v>
      </c>
    </row>
    <row r="237" spans="1:13" ht="15.75">
      <c r="A237" s="59"/>
      <c r="B237" s="23" t="s">
        <v>137</v>
      </c>
      <c r="C237" s="17"/>
      <c r="D237" s="16" t="s">
        <v>138</v>
      </c>
      <c r="E237" s="24">
        <v>17360</v>
      </c>
      <c r="F237" s="24"/>
      <c r="G237" s="24">
        <f t="shared" si="37"/>
        <v>17360</v>
      </c>
      <c r="H237" s="20">
        <v>13932.34</v>
      </c>
      <c r="I237" s="20">
        <f t="shared" si="43"/>
        <v>80.25541474654378</v>
      </c>
      <c r="J237" s="20">
        <f t="shared" si="44"/>
        <v>-19.744585253456222</v>
      </c>
      <c r="K237" s="20">
        <f t="shared" si="45"/>
        <v>3427.66</v>
      </c>
      <c r="L237" s="57">
        <f t="shared" si="38"/>
        <v>0</v>
      </c>
      <c r="M237" s="47">
        <f t="shared" si="42"/>
        <v>-3427.66</v>
      </c>
    </row>
    <row r="238" spans="1:13" ht="15.75">
      <c r="A238" s="59"/>
      <c r="B238" s="23" t="s">
        <v>213</v>
      </c>
      <c r="C238" s="17"/>
      <c r="D238" s="16" t="s">
        <v>140</v>
      </c>
      <c r="E238" s="24">
        <v>34062</v>
      </c>
      <c r="F238" s="24"/>
      <c r="G238" s="24">
        <f t="shared" si="37"/>
        <v>34062</v>
      </c>
      <c r="H238" s="20">
        <v>19095.26</v>
      </c>
      <c r="I238" s="20">
        <f t="shared" si="43"/>
        <v>56.060301802595255</v>
      </c>
      <c r="J238" s="20">
        <f t="shared" si="44"/>
        <v>-43.939698197404745</v>
      </c>
      <c r="K238" s="20">
        <f t="shared" si="45"/>
        <v>14966.740000000002</v>
      </c>
      <c r="L238" s="57">
        <f t="shared" si="38"/>
        <v>0</v>
      </c>
      <c r="M238" s="47">
        <f t="shared" si="42"/>
        <v>-14966.740000000002</v>
      </c>
    </row>
    <row r="239" spans="1:13" ht="15.75">
      <c r="A239" s="59"/>
      <c r="B239" s="23" t="s">
        <v>141</v>
      </c>
      <c r="C239" s="17"/>
      <c r="D239" s="16" t="s">
        <v>142</v>
      </c>
      <c r="E239" s="24">
        <v>5440</v>
      </c>
      <c r="F239" s="24"/>
      <c r="G239" s="24">
        <f t="shared" si="37"/>
        <v>5440</v>
      </c>
      <c r="H239" s="20">
        <v>2754.52</v>
      </c>
      <c r="I239" s="20">
        <f t="shared" si="43"/>
        <v>50.63455882352941</v>
      </c>
      <c r="J239" s="20">
        <f t="shared" si="44"/>
        <v>-49.36544117647059</v>
      </c>
      <c r="K239" s="20">
        <f t="shared" si="45"/>
        <v>2685.48</v>
      </c>
      <c r="L239" s="57">
        <f t="shared" si="38"/>
        <v>0</v>
      </c>
      <c r="M239" s="47">
        <f t="shared" si="42"/>
        <v>-2685.48</v>
      </c>
    </row>
    <row r="240" spans="1:13" ht="15.75">
      <c r="A240" s="59"/>
      <c r="B240" s="23" t="s">
        <v>99</v>
      </c>
      <c r="C240" s="17"/>
      <c r="D240" s="16" t="s">
        <v>100</v>
      </c>
      <c r="E240" s="24">
        <v>15970</v>
      </c>
      <c r="F240" s="24"/>
      <c r="G240" s="24">
        <f t="shared" si="37"/>
        <v>15970</v>
      </c>
      <c r="H240" s="20">
        <v>608.12</v>
      </c>
      <c r="I240" s="20">
        <f t="shared" si="43"/>
        <v>3.8078897933625546</v>
      </c>
      <c r="J240" s="20">
        <f t="shared" si="44"/>
        <v>-96.19211020663745</v>
      </c>
      <c r="K240" s="20">
        <f t="shared" si="45"/>
        <v>15361.88</v>
      </c>
      <c r="L240" s="57">
        <f t="shared" si="38"/>
        <v>0</v>
      </c>
      <c r="M240" s="47">
        <f t="shared" si="42"/>
        <v>-15361.88</v>
      </c>
    </row>
    <row r="241" spans="1:13" ht="15.75">
      <c r="A241" s="59"/>
      <c r="B241" s="23" t="s">
        <v>168</v>
      </c>
      <c r="C241" s="17"/>
      <c r="D241" s="16" t="s">
        <v>169</v>
      </c>
      <c r="E241" s="24">
        <v>2000</v>
      </c>
      <c r="F241" s="24"/>
      <c r="G241" s="24">
        <f t="shared" si="37"/>
        <v>2000</v>
      </c>
      <c r="H241" s="20">
        <v>781.27</v>
      </c>
      <c r="I241" s="20">
        <f t="shared" si="43"/>
        <v>39.0635</v>
      </c>
      <c r="J241" s="20">
        <f t="shared" si="44"/>
        <v>-60.9365</v>
      </c>
      <c r="K241" s="20">
        <f t="shared" si="45"/>
        <v>1218.73</v>
      </c>
      <c r="L241" s="57">
        <f t="shared" si="38"/>
        <v>0</v>
      </c>
      <c r="M241" s="47">
        <f t="shared" si="42"/>
        <v>-1218.73</v>
      </c>
    </row>
    <row r="242" spans="1:13" ht="15.75">
      <c r="A242" s="59"/>
      <c r="B242" s="23" t="s">
        <v>115</v>
      </c>
      <c r="C242" s="17"/>
      <c r="D242" s="16" t="s">
        <v>116</v>
      </c>
      <c r="E242" s="24">
        <v>6500</v>
      </c>
      <c r="F242" s="24"/>
      <c r="G242" s="24">
        <f t="shared" si="37"/>
        <v>6500</v>
      </c>
      <c r="H242" s="20">
        <v>540.48</v>
      </c>
      <c r="I242" s="20">
        <f t="shared" si="43"/>
        <v>8.315076923076923</v>
      </c>
      <c r="J242" s="20">
        <f t="shared" si="44"/>
        <v>-91.68492307692307</v>
      </c>
      <c r="K242" s="20">
        <f t="shared" si="45"/>
        <v>5959.52</v>
      </c>
      <c r="L242" s="57">
        <f t="shared" si="38"/>
        <v>0</v>
      </c>
      <c r="M242" s="47">
        <f t="shared" si="42"/>
        <v>-5959.52</v>
      </c>
    </row>
    <row r="243" spans="1:13" ht="47.25">
      <c r="A243" s="59"/>
      <c r="B243" s="23" t="s">
        <v>149</v>
      </c>
      <c r="C243" s="17"/>
      <c r="D243" s="16" t="s">
        <v>150</v>
      </c>
      <c r="E243" s="24">
        <v>1000</v>
      </c>
      <c r="F243" s="24"/>
      <c r="G243" s="24">
        <f t="shared" si="37"/>
        <v>1000</v>
      </c>
      <c r="H243" s="20">
        <v>0</v>
      </c>
      <c r="I243" s="20">
        <f t="shared" si="43"/>
        <v>0</v>
      </c>
      <c r="J243" s="20">
        <f t="shared" si="44"/>
        <v>-100</v>
      </c>
      <c r="K243" s="20">
        <f t="shared" si="45"/>
        <v>1000</v>
      </c>
      <c r="L243" s="57">
        <f t="shared" si="38"/>
        <v>0</v>
      </c>
      <c r="M243" s="47">
        <f t="shared" si="42"/>
        <v>-1000</v>
      </c>
    </row>
    <row r="244" spans="1:13" ht="15.75" hidden="1">
      <c r="A244" s="59"/>
      <c r="B244" s="23" t="s">
        <v>163</v>
      </c>
      <c r="C244" s="17"/>
      <c r="D244" s="16" t="s">
        <v>152</v>
      </c>
      <c r="E244" s="24">
        <v>0</v>
      </c>
      <c r="F244" s="24"/>
      <c r="G244" s="24">
        <f t="shared" si="37"/>
        <v>0</v>
      </c>
      <c r="H244" s="20">
        <v>0</v>
      </c>
      <c r="I244" s="20" t="e">
        <f t="shared" si="43"/>
        <v>#DIV/0!</v>
      </c>
      <c r="J244" s="20" t="e">
        <f t="shared" si="44"/>
        <v>#DIV/0!</v>
      </c>
      <c r="K244" s="20">
        <f t="shared" si="45"/>
        <v>0</v>
      </c>
      <c r="L244" s="57">
        <f t="shared" si="38"/>
        <v>0</v>
      </c>
      <c r="M244" s="47">
        <f t="shared" si="42"/>
        <v>0</v>
      </c>
    </row>
    <row r="245" spans="1:13" ht="31.5">
      <c r="A245" s="59"/>
      <c r="B245" s="23" t="s">
        <v>214</v>
      </c>
      <c r="C245" s="17"/>
      <c r="D245" s="16" t="s">
        <v>154</v>
      </c>
      <c r="E245" s="24">
        <v>13100</v>
      </c>
      <c r="F245" s="24"/>
      <c r="G245" s="24">
        <f t="shared" si="37"/>
        <v>13100</v>
      </c>
      <c r="H245" s="20">
        <v>8887.5</v>
      </c>
      <c r="I245" s="20">
        <f t="shared" si="43"/>
        <v>67.84351145038168</v>
      </c>
      <c r="J245" s="20">
        <f t="shared" si="44"/>
        <v>-32.15648854961832</v>
      </c>
      <c r="K245" s="20">
        <f t="shared" si="45"/>
        <v>4212.5</v>
      </c>
      <c r="L245" s="57">
        <f aca="true" t="shared" si="46" ref="L245:L276">G245-E245</f>
        <v>0</v>
      </c>
      <c r="M245" s="47">
        <f t="shared" si="42"/>
        <v>-4212.5</v>
      </c>
    </row>
    <row r="246" spans="1:13" ht="15.75">
      <c r="A246" s="59"/>
      <c r="B246" s="37" t="s">
        <v>52</v>
      </c>
      <c r="C246" s="17" t="s">
        <v>53</v>
      </c>
      <c r="D246" s="16"/>
      <c r="E246" s="21">
        <f>SUM(E248:E267)</f>
        <v>1172861</v>
      </c>
      <c r="F246" s="21">
        <f>SUM(F248:F267)</f>
        <v>0</v>
      </c>
      <c r="G246" s="21">
        <f t="shared" si="37"/>
        <v>1172861</v>
      </c>
      <c r="H246" s="22">
        <f>SUM(H248:H267)</f>
        <v>567446.7099999998</v>
      </c>
      <c r="I246" s="22">
        <f t="shared" si="43"/>
        <v>48.38141177854834</v>
      </c>
      <c r="J246" s="20">
        <f t="shared" si="44"/>
        <v>-51.61858822145166</v>
      </c>
      <c r="K246" s="20">
        <f t="shared" si="45"/>
        <v>605414.2900000002</v>
      </c>
      <c r="L246" s="57">
        <f t="shared" si="46"/>
        <v>0</v>
      </c>
      <c r="M246" s="47">
        <f t="shared" si="42"/>
        <v>-605414.2900000002</v>
      </c>
    </row>
    <row r="247" spans="1:13" ht="15.75" hidden="1">
      <c r="A247" s="59"/>
      <c r="B247" s="37"/>
      <c r="C247" s="17"/>
      <c r="D247" s="16"/>
      <c r="E247" s="21">
        <f>-E246</f>
        <v>-1172861</v>
      </c>
      <c r="F247" s="21">
        <f>-F246</f>
        <v>0</v>
      </c>
      <c r="G247" s="21">
        <f t="shared" si="37"/>
        <v>-1172861</v>
      </c>
      <c r="H247" s="22">
        <f>-H246</f>
        <v>-567446.7099999998</v>
      </c>
      <c r="I247" s="22"/>
      <c r="J247" s="20"/>
      <c r="K247" s="20"/>
      <c r="L247" s="57">
        <f t="shared" si="46"/>
        <v>0</v>
      </c>
      <c r="M247" s="47">
        <f t="shared" si="42"/>
        <v>605414.2900000002</v>
      </c>
    </row>
    <row r="248" spans="1:13" ht="31.5">
      <c r="A248" s="59"/>
      <c r="B248" s="23" t="s">
        <v>215</v>
      </c>
      <c r="C248" s="17"/>
      <c r="D248" s="16" t="s">
        <v>134</v>
      </c>
      <c r="E248" s="24">
        <v>31128</v>
      </c>
      <c r="F248" s="24"/>
      <c r="G248" s="24">
        <f t="shared" si="37"/>
        <v>31128</v>
      </c>
      <c r="H248" s="20">
        <v>15854.3</v>
      </c>
      <c r="I248" s="20">
        <f aca="true" t="shared" si="47" ref="I248:I268">H248/E248*100</f>
        <v>50.93260087381136</v>
      </c>
      <c r="J248" s="20">
        <f aca="true" t="shared" si="48" ref="J248:J268">I248-100</f>
        <v>-49.06739912618864</v>
      </c>
      <c r="K248" s="20">
        <f aca="true" t="shared" si="49" ref="K248:K268">E248-H248</f>
        <v>15273.7</v>
      </c>
      <c r="L248" s="57">
        <f t="shared" si="46"/>
        <v>0</v>
      </c>
      <c r="M248" s="47">
        <f t="shared" si="42"/>
        <v>-15273.7</v>
      </c>
    </row>
    <row r="249" spans="1:13" ht="15.75">
      <c r="A249" s="59"/>
      <c r="B249" s="23" t="s">
        <v>135</v>
      </c>
      <c r="C249" s="17"/>
      <c r="D249" s="16" t="s">
        <v>136</v>
      </c>
      <c r="E249" s="24">
        <v>645674</v>
      </c>
      <c r="F249" s="24"/>
      <c r="G249" s="24">
        <f t="shared" si="37"/>
        <v>645674</v>
      </c>
      <c r="H249" s="20">
        <v>294462.43</v>
      </c>
      <c r="I249" s="20">
        <f t="shared" si="47"/>
        <v>45.60543401159099</v>
      </c>
      <c r="J249" s="20">
        <f t="shared" si="48"/>
        <v>-54.39456598840901</v>
      </c>
      <c r="K249" s="20">
        <f t="shared" si="49"/>
        <v>351211.57</v>
      </c>
      <c r="L249" s="57">
        <f t="shared" si="46"/>
        <v>0</v>
      </c>
      <c r="M249" s="47">
        <f t="shared" si="42"/>
        <v>-351211.57</v>
      </c>
    </row>
    <row r="250" spans="1:13" ht="15.75">
      <c r="A250" s="59"/>
      <c r="B250" s="23" t="s">
        <v>137</v>
      </c>
      <c r="C250" s="17"/>
      <c r="D250" s="16" t="s">
        <v>138</v>
      </c>
      <c r="E250" s="24">
        <v>52150</v>
      </c>
      <c r="F250" s="24"/>
      <c r="G250" s="24">
        <f t="shared" si="37"/>
        <v>52150</v>
      </c>
      <c r="H250" s="20">
        <v>40138.69</v>
      </c>
      <c r="I250" s="20">
        <f t="shared" si="47"/>
        <v>76.96776605944392</v>
      </c>
      <c r="J250" s="20">
        <f t="shared" si="48"/>
        <v>-23.032233940556083</v>
      </c>
      <c r="K250" s="20">
        <f t="shared" si="49"/>
        <v>12011.309999999998</v>
      </c>
      <c r="L250" s="57">
        <f t="shared" si="46"/>
        <v>0</v>
      </c>
      <c r="M250" s="47">
        <f t="shared" si="42"/>
        <v>-12011.309999999998</v>
      </c>
    </row>
    <row r="251" spans="1:13" ht="15.75">
      <c r="A251" s="59"/>
      <c r="B251" s="23" t="s">
        <v>139</v>
      </c>
      <c r="C251" s="17"/>
      <c r="D251" s="16" t="s">
        <v>140</v>
      </c>
      <c r="E251" s="24">
        <v>110450</v>
      </c>
      <c r="F251" s="24"/>
      <c r="G251" s="24">
        <f t="shared" si="37"/>
        <v>110450</v>
      </c>
      <c r="H251" s="20">
        <v>51716.76</v>
      </c>
      <c r="I251" s="20">
        <f t="shared" si="47"/>
        <v>46.82368492530557</v>
      </c>
      <c r="J251" s="20">
        <f t="shared" si="48"/>
        <v>-53.17631507469443</v>
      </c>
      <c r="K251" s="20">
        <f t="shared" si="49"/>
        <v>58733.24</v>
      </c>
      <c r="L251" s="57">
        <f t="shared" si="46"/>
        <v>0</v>
      </c>
      <c r="M251" s="47">
        <f t="shared" si="42"/>
        <v>-58733.24</v>
      </c>
    </row>
    <row r="252" spans="1:13" ht="15.75">
      <c r="A252" s="59"/>
      <c r="B252" s="23" t="s">
        <v>141</v>
      </c>
      <c r="C252" s="17"/>
      <c r="D252" s="16" t="s">
        <v>142</v>
      </c>
      <c r="E252" s="24">
        <v>17639</v>
      </c>
      <c r="F252" s="24"/>
      <c r="G252" s="24">
        <f t="shared" si="37"/>
        <v>17639</v>
      </c>
      <c r="H252" s="20">
        <v>6948.18</v>
      </c>
      <c r="I252" s="20">
        <f t="shared" si="47"/>
        <v>39.391008560576</v>
      </c>
      <c r="J252" s="20">
        <f t="shared" si="48"/>
        <v>-60.608991439424</v>
      </c>
      <c r="K252" s="20">
        <f t="shared" si="49"/>
        <v>10690.82</v>
      </c>
      <c r="L252" s="57">
        <f t="shared" si="46"/>
        <v>0</v>
      </c>
      <c r="M252" s="47">
        <f t="shared" si="42"/>
        <v>-10690.82</v>
      </c>
    </row>
    <row r="253" spans="1:13" ht="15.75">
      <c r="A253" s="59"/>
      <c r="B253" s="23" t="s">
        <v>143</v>
      </c>
      <c r="C253" s="17"/>
      <c r="D253" s="16" t="s">
        <v>144</v>
      </c>
      <c r="E253" s="24">
        <v>3000</v>
      </c>
      <c r="F253" s="24"/>
      <c r="G253" s="24">
        <f t="shared" si="37"/>
        <v>3000</v>
      </c>
      <c r="H253" s="20">
        <v>2400</v>
      </c>
      <c r="I253" s="20">
        <f t="shared" si="47"/>
        <v>80</v>
      </c>
      <c r="J253" s="20">
        <f t="shared" si="48"/>
        <v>-20</v>
      </c>
      <c r="K253" s="20">
        <f t="shared" si="49"/>
        <v>600</v>
      </c>
      <c r="L253" s="57">
        <f t="shared" si="46"/>
        <v>0</v>
      </c>
      <c r="M253" s="47">
        <f t="shared" si="42"/>
        <v>-600</v>
      </c>
    </row>
    <row r="254" spans="1:13" ht="15.75">
      <c r="A254" s="59"/>
      <c r="B254" s="23" t="s">
        <v>99</v>
      </c>
      <c r="C254" s="17"/>
      <c r="D254" s="16" t="s">
        <v>100</v>
      </c>
      <c r="E254" s="24">
        <v>80000</v>
      </c>
      <c r="F254" s="24"/>
      <c r="G254" s="24">
        <f t="shared" si="37"/>
        <v>80000</v>
      </c>
      <c r="H254" s="20">
        <v>38846.06</v>
      </c>
      <c r="I254" s="20">
        <f t="shared" si="47"/>
        <v>48.557575</v>
      </c>
      <c r="J254" s="20">
        <f t="shared" si="48"/>
        <v>-51.442425</v>
      </c>
      <c r="K254" s="20">
        <f t="shared" si="49"/>
        <v>41153.94</v>
      </c>
      <c r="L254" s="57">
        <f t="shared" si="46"/>
        <v>0</v>
      </c>
      <c r="M254" s="47">
        <f t="shared" si="42"/>
        <v>-41153.94</v>
      </c>
    </row>
    <row r="255" spans="1:13" ht="15.75">
      <c r="A255" s="59"/>
      <c r="B255" s="23" t="s">
        <v>216</v>
      </c>
      <c r="C255" s="17"/>
      <c r="D255" s="16" t="s">
        <v>217</v>
      </c>
      <c r="E255" s="24">
        <v>117600</v>
      </c>
      <c r="F255" s="24"/>
      <c r="G255" s="24">
        <f t="shared" si="37"/>
        <v>117600</v>
      </c>
      <c r="H255" s="20">
        <v>44036.15</v>
      </c>
      <c r="I255" s="20">
        <f t="shared" si="47"/>
        <v>37.44570578231293</v>
      </c>
      <c r="J255" s="20">
        <f t="shared" si="48"/>
        <v>-62.55429421768707</v>
      </c>
      <c r="K255" s="20">
        <f t="shared" si="49"/>
        <v>73563.85</v>
      </c>
      <c r="L255" s="57">
        <f t="shared" si="46"/>
        <v>0</v>
      </c>
      <c r="M255" s="47">
        <f t="shared" si="42"/>
        <v>-73563.85</v>
      </c>
    </row>
    <row r="256" spans="1:13" ht="31.5">
      <c r="A256" s="59"/>
      <c r="B256" s="23" t="s">
        <v>208</v>
      </c>
      <c r="C256" s="17"/>
      <c r="D256" s="16" t="s">
        <v>209</v>
      </c>
      <c r="E256" s="24">
        <v>8200</v>
      </c>
      <c r="F256" s="24"/>
      <c r="G256" s="24">
        <f t="shared" si="37"/>
        <v>8200</v>
      </c>
      <c r="H256" s="20">
        <v>4679.13</v>
      </c>
      <c r="I256" s="20">
        <f t="shared" si="47"/>
        <v>57.062560975609756</v>
      </c>
      <c r="J256" s="20">
        <f t="shared" si="48"/>
        <v>-42.937439024390244</v>
      </c>
      <c r="K256" s="20">
        <f t="shared" si="49"/>
        <v>3520.87</v>
      </c>
      <c r="L256" s="57">
        <f t="shared" si="46"/>
        <v>0</v>
      </c>
      <c r="M256" s="47">
        <f t="shared" si="42"/>
        <v>-3520.87</v>
      </c>
    </row>
    <row r="257" spans="1:13" ht="15.75">
      <c r="A257" s="59"/>
      <c r="B257" s="23" t="s">
        <v>168</v>
      </c>
      <c r="C257" s="17"/>
      <c r="D257" s="16" t="s">
        <v>169</v>
      </c>
      <c r="E257" s="24">
        <v>22000</v>
      </c>
      <c r="F257" s="24"/>
      <c r="G257" s="24">
        <f t="shared" si="37"/>
        <v>22000</v>
      </c>
      <c r="H257" s="20">
        <v>11373.17</v>
      </c>
      <c r="I257" s="20">
        <f t="shared" si="47"/>
        <v>51.69622727272727</v>
      </c>
      <c r="J257" s="20">
        <f t="shared" si="48"/>
        <v>-48.30377272727273</v>
      </c>
      <c r="K257" s="20">
        <f t="shared" si="49"/>
        <v>10626.83</v>
      </c>
      <c r="L257" s="57">
        <f t="shared" si="46"/>
        <v>0</v>
      </c>
      <c r="M257" s="47">
        <f t="shared" si="42"/>
        <v>-10626.83</v>
      </c>
    </row>
    <row r="258" spans="1:13" ht="15.75">
      <c r="A258" s="59"/>
      <c r="B258" s="23" t="s">
        <v>145</v>
      </c>
      <c r="C258" s="17"/>
      <c r="D258" s="16" t="s">
        <v>146</v>
      </c>
      <c r="E258" s="24">
        <v>500</v>
      </c>
      <c r="F258" s="24"/>
      <c r="G258" s="24">
        <f t="shared" si="37"/>
        <v>500</v>
      </c>
      <c r="H258" s="20">
        <v>1425</v>
      </c>
      <c r="I258" s="20">
        <f t="shared" si="47"/>
        <v>285</v>
      </c>
      <c r="J258" s="20">
        <f t="shared" si="48"/>
        <v>185</v>
      </c>
      <c r="K258" s="20">
        <f t="shared" si="49"/>
        <v>-925</v>
      </c>
      <c r="L258" s="57">
        <f t="shared" si="46"/>
        <v>0</v>
      </c>
      <c r="M258" s="47">
        <f t="shared" si="42"/>
        <v>925</v>
      </c>
    </row>
    <row r="259" spans="1:13" ht="15.75">
      <c r="A259" s="59"/>
      <c r="B259" s="23" t="s">
        <v>115</v>
      </c>
      <c r="C259" s="17"/>
      <c r="D259" s="16" t="s">
        <v>116</v>
      </c>
      <c r="E259" s="24">
        <v>27000</v>
      </c>
      <c r="F259" s="24"/>
      <c r="G259" s="24">
        <f t="shared" si="37"/>
        <v>27000</v>
      </c>
      <c r="H259" s="20">
        <v>16852.5</v>
      </c>
      <c r="I259" s="20">
        <f t="shared" si="47"/>
        <v>62.416666666666664</v>
      </c>
      <c r="J259" s="20">
        <f t="shared" si="48"/>
        <v>-37.583333333333336</v>
      </c>
      <c r="K259" s="20">
        <f t="shared" si="49"/>
        <v>10147.5</v>
      </c>
      <c r="L259" s="57">
        <f t="shared" si="46"/>
        <v>0</v>
      </c>
      <c r="M259" s="47">
        <f aca="true" t="shared" si="50" ref="M259:M290">H259-G259</f>
        <v>-10147.5</v>
      </c>
    </row>
    <row r="260" spans="1:13" ht="15.75">
      <c r="A260" s="59"/>
      <c r="B260" s="23" t="s">
        <v>170</v>
      </c>
      <c r="C260" s="17"/>
      <c r="D260" s="16" t="s">
        <v>171</v>
      </c>
      <c r="E260" s="24">
        <v>1500</v>
      </c>
      <c r="F260" s="24"/>
      <c r="G260" s="24">
        <f t="shared" si="37"/>
        <v>1500</v>
      </c>
      <c r="H260" s="20">
        <v>190.46</v>
      </c>
      <c r="I260" s="20">
        <f t="shared" si="47"/>
        <v>12.697333333333333</v>
      </c>
      <c r="J260" s="20">
        <f t="shared" si="48"/>
        <v>-87.30266666666667</v>
      </c>
      <c r="K260" s="20">
        <f t="shared" si="49"/>
        <v>1309.54</v>
      </c>
      <c r="L260" s="57">
        <f t="shared" si="46"/>
        <v>0</v>
      </c>
      <c r="M260" s="47">
        <f t="shared" si="50"/>
        <v>-1309.54</v>
      </c>
    </row>
    <row r="261" spans="1:13" ht="47.25">
      <c r="A261" s="59"/>
      <c r="B261" s="23" t="s">
        <v>147</v>
      </c>
      <c r="C261" s="17"/>
      <c r="D261" s="16" t="s">
        <v>148</v>
      </c>
      <c r="E261" s="24">
        <v>1000</v>
      </c>
      <c r="F261" s="24"/>
      <c r="G261" s="24">
        <f t="shared" si="37"/>
        <v>1000</v>
      </c>
      <c r="H261" s="20">
        <v>425.24</v>
      </c>
      <c r="I261" s="20">
        <f t="shared" si="47"/>
        <v>42.524</v>
      </c>
      <c r="J261" s="20">
        <f t="shared" si="48"/>
        <v>-57.476</v>
      </c>
      <c r="K261" s="20">
        <f t="shared" si="49"/>
        <v>574.76</v>
      </c>
      <c r="L261" s="57">
        <f t="shared" si="46"/>
        <v>0</v>
      </c>
      <c r="M261" s="47">
        <f t="shared" si="50"/>
        <v>-574.76</v>
      </c>
    </row>
    <row r="262" spans="1:13" ht="47.25">
      <c r="A262" s="59"/>
      <c r="B262" s="23" t="s">
        <v>149</v>
      </c>
      <c r="C262" s="17"/>
      <c r="D262" s="16" t="s">
        <v>150</v>
      </c>
      <c r="E262" s="24">
        <v>1800</v>
      </c>
      <c r="F262" s="24"/>
      <c r="G262" s="24">
        <f t="shared" si="37"/>
        <v>1800</v>
      </c>
      <c r="H262" s="20">
        <v>752.45</v>
      </c>
      <c r="I262" s="20">
        <f t="shared" si="47"/>
        <v>41.80277777777778</v>
      </c>
      <c r="J262" s="20">
        <f t="shared" si="48"/>
        <v>-58.19722222222222</v>
      </c>
      <c r="K262" s="20">
        <f t="shared" si="49"/>
        <v>1047.55</v>
      </c>
      <c r="L262" s="57">
        <f t="shared" si="46"/>
        <v>0</v>
      </c>
      <c r="M262" s="47">
        <f t="shared" si="50"/>
        <v>-1047.55</v>
      </c>
    </row>
    <row r="263" spans="1:16" s="66" customFormat="1" ht="15.75">
      <c r="A263" s="59"/>
      <c r="B263" s="23" t="s">
        <v>163</v>
      </c>
      <c r="C263" s="17"/>
      <c r="D263" s="16" t="s">
        <v>152</v>
      </c>
      <c r="E263" s="24">
        <v>1500</v>
      </c>
      <c r="F263" s="24"/>
      <c r="G263" s="24">
        <f t="shared" si="37"/>
        <v>1500</v>
      </c>
      <c r="H263" s="20">
        <v>1054.36</v>
      </c>
      <c r="I263" s="20">
        <f t="shared" si="47"/>
        <v>70.29066666666665</v>
      </c>
      <c r="J263" s="20">
        <f t="shared" si="48"/>
        <v>-29.709333333333348</v>
      </c>
      <c r="K263" s="20">
        <f t="shared" si="49"/>
        <v>445.6400000000001</v>
      </c>
      <c r="L263" s="57">
        <f t="shared" si="46"/>
        <v>0</v>
      </c>
      <c r="M263" s="47">
        <f t="shared" si="50"/>
        <v>-445.6400000000001</v>
      </c>
      <c r="P263" s="67"/>
    </row>
    <row r="264" spans="1:13" ht="31.5">
      <c r="A264" s="59"/>
      <c r="B264" s="34" t="s">
        <v>153</v>
      </c>
      <c r="C264" s="27"/>
      <c r="D264" s="28" t="s">
        <v>154</v>
      </c>
      <c r="E264" s="35">
        <v>47420</v>
      </c>
      <c r="F264" s="35"/>
      <c r="G264" s="35">
        <f t="shared" si="37"/>
        <v>47420</v>
      </c>
      <c r="H264" s="31">
        <v>33330</v>
      </c>
      <c r="I264" s="31">
        <f t="shared" si="47"/>
        <v>70.28679881906369</v>
      </c>
      <c r="J264" s="31">
        <f t="shared" si="48"/>
        <v>-29.71320118093631</v>
      </c>
      <c r="K264" s="20">
        <f t="shared" si="49"/>
        <v>14090</v>
      </c>
      <c r="L264" s="57">
        <f t="shared" si="46"/>
        <v>0</v>
      </c>
      <c r="M264" s="47">
        <f t="shared" si="50"/>
        <v>-14090</v>
      </c>
    </row>
    <row r="265" spans="1:13" ht="31.5">
      <c r="A265" s="59"/>
      <c r="B265" s="23" t="s">
        <v>210</v>
      </c>
      <c r="C265" s="17"/>
      <c r="D265" s="16" t="s">
        <v>156</v>
      </c>
      <c r="E265" s="24">
        <v>1000</v>
      </c>
      <c r="F265" s="24"/>
      <c r="G265" s="24">
        <f t="shared" si="37"/>
        <v>1000</v>
      </c>
      <c r="H265" s="20">
        <v>320</v>
      </c>
      <c r="I265" s="20">
        <f t="shared" si="47"/>
        <v>32</v>
      </c>
      <c r="J265" s="20">
        <f t="shared" si="48"/>
        <v>-68</v>
      </c>
      <c r="K265" s="20">
        <f t="shared" si="49"/>
        <v>680</v>
      </c>
      <c r="L265" s="57">
        <f t="shared" si="46"/>
        <v>0</v>
      </c>
      <c r="M265" s="47">
        <f t="shared" si="50"/>
        <v>-680</v>
      </c>
    </row>
    <row r="266" spans="1:13" ht="47.25">
      <c r="A266" s="59"/>
      <c r="B266" s="23" t="s">
        <v>103</v>
      </c>
      <c r="C266" s="17"/>
      <c r="D266" s="16" t="s">
        <v>104</v>
      </c>
      <c r="E266" s="24">
        <v>1300</v>
      </c>
      <c r="F266" s="24"/>
      <c r="G266" s="24">
        <f t="shared" si="37"/>
        <v>1300</v>
      </c>
      <c r="H266" s="20">
        <v>269.62</v>
      </c>
      <c r="I266" s="20">
        <f t="shared" si="47"/>
        <v>20.74</v>
      </c>
      <c r="J266" s="20">
        <f t="shared" si="48"/>
        <v>-79.26</v>
      </c>
      <c r="K266" s="20">
        <f t="shared" si="49"/>
        <v>1030.38</v>
      </c>
      <c r="L266" s="57">
        <f t="shared" si="46"/>
        <v>0</v>
      </c>
      <c r="M266" s="47">
        <f t="shared" si="50"/>
        <v>-1030.38</v>
      </c>
    </row>
    <row r="267" spans="1:13" ht="31.5">
      <c r="A267" s="59"/>
      <c r="B267" s="23" t="s">
        <v>105</v>
      </c>
      <c r="C267" s="17"/>
      <c r="D267" s="16" t="s">
        <v>106</v>
      </c>
      <c r="E267" s="24">
        <v>2000</v>
      </c>
      <c r="F267" s="24"/>
      <c r="G267" s="24">
        <f t="shared" si="37"/>
        <v>2000</v>
      </c>
      <c r="H267" s="20">
        <v>2372.21</v>
      </c>
      <c r="I267" s="20">
        <f t="shared" si="47"/>
        <v>118.6105</v>
      </c>
      <c r="J267" s="20">
        <f t="shared" si="48"/>
        <v>18.610500000000002</v>
      </c>
      <c r="K267" s="20">
        <f t="shared" si="49"/>
        <v>-372.21000000000004</v>
      </c>
      <c r="L267" s="57">
        <f t="shared" si="46"/>
        <v>0</v>
      </c>
      <c r="M267" s="47">
        <f t="shared" si="50"/>
        <v>372.21000000000004</v>
      </c>
    </row>
    <row r="268" spans="1:13" ht="15.75">
      <c r="A268" s="59"/>
      <c r="B268" s="37" t="s">
        <v>54</v>
      </c>
      <c r="C268" s="17" t="s">
        <v>55</v>
      </c>
      <c r="D268" s="16"/>
      <c r="E268" s="21">
        <f>SUM(E270:E290)</f>
        <v>2397969</v>
      </c>
      <c r="F268" s="21">
        <f>SUM(F270:F290)</f>
        <v>0</v>
      </c>
      <c r="G268" s="21">
        <f t="shared" si="37"/>
        <v>2397969</v>
      </c>
      <c r="H268" s="22">
        <f>SUM(H270:H290)</f>
        <v>1211810.0499999998</v>
      </c>
      <c r="I268" s="22">
        <f t="shared" si="47"/>
        <v>50.534850533931</v>
      </c>
      <c r="J268" s="20">
        <f t="shared" si="48"/>
        <v>-49.465149466069</v>
      </c>
      <c r="K268" s="20">
        <f t="shared" si="49"/>
        <v>1186158.9500000002</v>
      </c>
      <c r="L268" s="57">
        <f t="shared" si="46"/>
        <v>0</v>
      </c>
      <c r="M268" s="47">
        <f t="shared" si="50"/>
        <v>-1186158.9500000002</v>
      </c>
    </row>
    <row r="269" spans="1:13" ht="15.75" hidden="1">
      <c r="A269" s="59"/>
      <c r="B269" s="37"/>
      <c r="C269" s="17"/>
      <c r="D269" s="16"/>
      <c r="E269" s="21">
        <f>-E268</f>
        <v>-2397969</v>
      </c>
      <c r="F269" s="21">
        <f>-F268</f>
        <v>0</v>
      </c>
      <c r="G269" s="21">
        <f t="shared" si="37"/>
        <v>-2397969</v>
      </c>
      <c r="H269" s="22">
        <f>-H268</f>
        <v>-1211810.0499999998</v>
      </c>
      <c r="I269" s="22"/>
      <c r="J269" s="20"/>
      <c r="K269" s="20"/>
      <c r="L269" s="57">
        <f t="shared" si="46"/>
        <v>0</v>
      </c>
      <c r="M269" s="47">
        <f t="shared" si="50"/>
        <v>1186158.9500000002</v>
      </c>
    </row>
    <row r="270" spans="1:13" ht="31.5">
      <c r="A270" s="59"/>
      <c r="B270" s="23" t="s">
        <v>133</v>
      </c>
      <c r="C270" s="17"/>
      <c r="D270" s="16" t="s">
        <v>134</v>
      </c>
      <c r="E270" s="24">
        <v>110984</v>
      </c>
      <c r="F270" s="24"/>
      <c r="G270" s="24">
        <f t="shared" si="37"/>
        <v>110984</v>
      </c>
      <c r="H270" s="20">
        <v>55129.4</v>
      </c>
      <c r="I270" s="20">
        <f aca="true" t="shared" si="51" ref="I270:I299">H270/E270*100</f>
        <v>49.673286239457944</v>
      </c>
      <c r="J270" s="20">
        <f aca="true" t="shared" si="52" ref="J270:J299">I270-100</f>
        <v>-50.326713760542056</v>
      </c>
      <c r="K270" s="20">
        <f aca="true" t="shared" si="53" ref="K270:K299">E270-H270</f>
        <v>55854.6</v>
      </c>
      <c r="L270" s="57">
        <f t="shared" si="46"/>
        <v>0</v>
      </c>
      <c r="M270" s="47">
        <f t="shared" si="50"/>
        <v>-55854.6</v>
      </c>
    </row>
    <row r="271" spans="1:13" ht="15.75">
      <c r="A271" s="59"/>
      <c r="B271" s="23" t="s">
        <v>135</v>
      </c>
      <c r="C271" s="17"/>
      <c r="D271" s="16" t="s">
        <v>136</v>
      </c>
      <c r="E271" s="24">
        <v>1485670</v>
      </c>
      <c r="F271" s="24"/>
      <c r="G271" s="24">
        <f t="shared" si="37"/>
        <v>1485670</v>
      </c>
      <c r="H271" s="20">
        <v>709776.95</v>
      </c>
      <c r="I271" s="20">
        <f t="shared" si="51"/>
        <v>47.77487261639529</v>
      </c>
      <c r="J271" s="20">
        <f t="shared" si="52"/>
        <v>-52.22512738360471</v>
      </c>
      <c r="K271" s="20">
        <f t="shared" si="53"/>
        <v>775893.05</v>
      </c>
      <c r="L271" s="57">
        <f t="shared" si="46"/>
        <v>0</v>
      </c>
      <c r="M271" s="47">
        <f t="shared" si="50"/>
        <v>-775893.05</v>
      </c>
    </row>
    <row r="272" spans="1:13" ht="15.75">
      <c r="A272" s="59"/>
      <c r="B272" s="23" t="s">
        <v>137</v>
      </c>
      <c r="C272" s="17"/>
      <c r="D272" s="16" t="s">
        <v>138</v>
      </c>
      <c r="E272" s="24">
        <v>126110</v>
      </c>
      <c r="F272" s="24"/>
      <c r="G272" s="24">
        <f t="shared" si="37"/>
        <v>126110</v>
      </c>
      <c r="H272" s="20">
        <v>107133.05</v>
      </c>
      <c r="I272" s="20">
        <f t="shared" si="51"/>
        <v>84.95206565696614</v>
      </c>
      <c r="J272" s="20">
        <f t="shared" si="52"/>
        <v>-15.047934343033859</v>
      </c>
      <c r="K272" s="20">
        <f t="shared" si="53"/>
        <v>18976.949999999997</v>
      </c>
      <c r="L272" s="57">
        <f t="shared" si="46"/>
        <v>0</v>
      </c>
      <c r="M272" s="47">
        <f t="shared" si="50"/>
        <v>-18976.949999999997</v>
      </c>
    </row>
    <row r="273" spans="1:13" ht="15.75">
      <c r="A273" s="59"/>
      <c r="B273" s="23" t="s">
        <v>139</v>
      </c>
      <c r="C273" s="17"/>
      <c r="D273" s="16" t="s">
        <v>140</v>
      </c>
      <c r="E273" s="24">
        <v>263200</v>
      </c>
      <c r="F273" s="24"/>
      <c r="G273" s="24">
        <f t="shared" si="37"/>
        <v>263200</v>
      </c>
      <c r="H273" s="20">
        <v>132987.66</v>
      </c>
      <c r="I273" s="20">
        <f t="shared" si="51"/>
        <v>50.527226443769</v>
      </c>
      <c r="J273" s="20">
        <f t="shared" si="52"/>
        <v>-49.472773556231</v>
      </c>
      <c r="K273" s="20">
        <f t="shared" si="53"/>
        <v>130212.34</v>
      </c>
      <c r="L273" s="57">
        <f t="shared" si="46"/>
        <v>0</v>
      </c>
      <c r="M273" s="47">
        <f t="shared" si="50"/>
        <v>-130212.34</v>
      </c>
    </row>
    <row r="274" spans="1:13" ht="15.75">
      <c r="A274" s="59"/>
      <c r="B274" s="23" t="s">
        <v>141</v>
      </c>
      <c r="C274" s="17"/>
      <c r="D274" s="16" t="s">
        <v>142</v>
      </c>
      <c r="E274" s="24">
        <v>42035</v>
      </c>
      <c r="F274" s="24"/>
      <c r="G274" s="24">
        <f t="shared" si="37"/>
        <v>42035</v>
      </c>
      <c r="H274" s="20">
        <v>20693.53</v>
      </c>
      <c r="I274" s="20">
        <f t="shared" si="51"/>
        <v>49.229285119543235</v>
      </c>
      <c r="J274" s="20">
        <f t="shared" si="52"/>
        <v>-50.770714880456765</v>
      </c>
      <c r="K274" s="20">
        <f t="shared" si="53"/>
        <v>21341.47</v>
      </c>
      <c r="L274" s="57">
        <f t="shared" si="46"/>
        <v>0</v>
      </c>
      <c r="M274" s="47">
        <f t="shared" si="50"/>
        <v>-21341.47</v>
      </c>
    </row>
    <row r="275" spans="1:13" ht="15.75">
      <c r="A275" s="59"/>
      <c r="B275" s="23" t="s">
        <v>143</v>
      </c>
      <c r="C275" s="17"/>
      <c r="D275" s="16" t="s">
        <v>144</v>
      </c>
      <c r="E275" s="24">
        <v>7000</v>
      </c>
      <c r="F275" s="24"/>
      <c r="G275" s="24">
        <f t="shared" si="37"/>
        <v>7000</v>
      </c>
      <c r="H275" s="20">
        <v>515</v>
      </c>
      <c r="I275" s="20">
        <f t="shared" si="51"/>
        <v>7.357142857142857</v>
      </c>
      <c r="J275" s="20">
        <f t="shared" si="52"/>
        <v>-92.64285714285714</v>
      </c>
      <c r="K275" s="20">
        <f t="shared" si="53"/>
        <v>6485</v>
      </c>
      <c r="L275" s="57">
        <f t="shared" si="46"/>
        <v>0</v>
      </c>
      <c r="M275" s="47">
        <f t="shared" si="50"/>
        <v>-6485</v>
      </c>
    </row>
    <row r="276" spans="1:13" ht="15.75">
      <c r="A276" s="59"/>
      <c r="B276" s="23" t="s">
        <v>99</v>
      </c>
      <c r="C276" s="17"/>
      <c r="D276" s="16" t="s">
        <v>100</v>
      </c>
      <c r="E276" s="24">
        <v>29180</v>
      </c>
      <c r="F276" s="24"/>
      <c r="G276" s="24">
        <f aca="true" t="shared" si="54" ref="G276:G339">E276+F276</f>
        <v>29180</v>
      </c>
      <c r="H276" s="20">
        <v>27769.21</v>
      </c>
      <c r="I276" s="20">
        <f t="shared" si="51"/>
        <v>95.16521590130226</v>
      </c>
      <c r="J276" s="20">
        <f t="shared" si="52"/>
        <v>-4.834784098697739</v>
      </c>
      <c r="K276" s="20">
        <f t="shared" si="53"/>
        <v>1410.7900000000009</v>
      </c>
      <c r="L276" s="57">
        <f t="shared" si="46"/>
        <v>0</v>
      </c>
      <c r="M276" s="47">
        <f t="shared" si="50"/>
        <v>-1410.7900000000009</v>
      </c>
    </row>
    <row r="277" spans="1:13" ht="31.5">
      <c r="A277" s="59"/>
      <c r="B277" s="23" t="s">
        <v>208</v>
      </c>
      <c r="C277" s="17"/>
      <c r="D277" s="16" t="s">
        <v>209</v>
      </c>
      <c r="E277" s="24">
        <v>10000</v>
      </c>
      <c r="F277" s="24"/>
      <c r="G277" s="24">
        <f t="shared" si="54"/>
        <v>10000</v>
      </c>
      <c r="H277" s="20">
        <v>5069.11</v>
      </c>
      <c r="I277" s="20">
        <f t="shared" si="51"/>
        <v>50.6911</v>
      </c>
      <c r="J277" s="20">
        <f t="shared" si="52"/>
        <v>-49.3089</v>
      </c>
      <c r="K277" s="20">
        <f t="shared" si="53"/>
        <v>4930.89</v>
      </c>
      <c r="L277" s="57">
        <f aca="true" t="shared" si="55" ref="L277:L308">G277-E277</f>
        <v>0</v>
      </c>
      <c r="M277" s="47">
        <f t="shared" si="50"/>
        <v>-4930.89</v>
      </c>
    </row>
    <row r="278" spans="1:13" ht="15.75">
      <c r="A278" s="59"/>
      <c r="B278" s="23" t="s">
        <v>168</v>
      </c>
      <c r="C278" s="17"/>
      <c r="D278" s="16" t="s">
        <v>169</v>
      </c>
      <c r="E278" s="24">
        <v>74000</v>
      </c>
      <c r="F278" s="24"/>
      <c r="G278" s="24">
        <f t="shared" si="54"/>
        <v>74000</v>
      </c>
      <c r="H278" s="20">
        <v>49676.7</v>
      </c>
      <c r="I278" s="20">
        <f t="shared" si="51"/>
        <v>67.13067567567568</v>
      </c>
      <c r="J278" s="20">
        <f t="shared" si="52"/>
        <v>-32.869324324324324</v>
      </c>
      <c r="K278" s="20">
        <f t="shared" si="53"/>
        <v>24323.300000000003</v>
      </c>
      <c r="L278" s="57">
        <f t="shared" si="55"/>
        <v>0</v>
      </c>
      <c r="M278" s="47">
        <f t="shared" si="50"/>
        <v>-24323.300000000003</v>
      </c>
    </row>
    <row r="279" spans="1:13" ht="15.75">
      <c r="A279" s="59"/>
      <c r="B279" s="23" t="s">
        <v>113</v>
      </c>
      <c r="C279" s="17"/>
      <c r="D279" s="16" t="s">
        <v>114</v>
      </c>
      <c r="E279" s="24">
        <v>14000</v>
      </c>
      <c r="F279" s="24"/>
      <c r="G279" s="24">
        <f t="shared" si="54"/>
        <v>14000</v>
      </c>
      <c r="H279" s="20">
        <v>0</v>
      </c>
      <c r="I279" s="20">
        <f t="shared" si="51"/>
        <v>0</v>
      </c>
      <c r="J279" s="20">
        <f t="shared" si="52"/>
        <v>-100</v>
      </c>
      <c r="K279" s="20">
        <f t="shared" si="53"/>
        <v>14000</v>
      </c>
      <c r="L279" s="57">
        <f t="shared" si="55"/>
        <v>0</v>
      </c>
      <c r="M279" s="47">
        <f t="shared" si="50"/>
        <v>-14000</v>
      </c>
    </row>
    <row r="280" spans="1:13" ht="15.75">
      <c r="A280" s="59"/>
      <c r="B280" s="23" t="s">
        <v>145</v>
      </c>
      <c r="C280" s="17"/>
      <c r="D280" s="16" t="s">
        <v>146</v>
      </c>
      <c r="E280" s="24">
        <v>500</v>
      </c>
      <c r="F280" s="24"/>
      <c r="G280" s="24">
        <f t="shared" si="54"/>
        <v>500</v>
      </c>
      <c r="H280" s="20">
        <v>2970</v>
      </c>
      <c r="I280" s="20">
        <f t="shared" si="51"/>
        <v>594</v>
      </c>
      <c r="J280" s="20">
        <f t="shared" si="52"/>
        <v>494</v>
      </c>
      <c r="K280" s="20">
        <f t="shared" si="53"/>
        <v>-2470</v>
      </c>
      <c r="L280" s="57">
        <f t="shared" si="55"/>
        <v>0</v>
      </c>
      <c r="M280" s="47">
        <f t="shared" si="50"/>
        <v>2470</v>
      </c>
    </row>
    <row r="281" spans="1:13" ht="15.75">
      <c r="A281" s="59"/>
      <c r="B281" s="23" t="s">
        <v>115</v>
      </c>
      <c r="C281" s="17"/>
      <c r="D281" s="16" t="s">
        <v>116</v>
      </c>
      <c r="E281" s="24">
        <v>34200</v>
      </c>
      <c r="F281" s="24"/>
      <c r="G281" s="24">
        <f t="shared" si="54"/>
        <v>34200</v>
      </c>
      <c r="H281" s="20">
        <v>23958.89</v>
      </c>
      <c r="I281" s="20">
        <f t="shared" si="51"/>
        <v>70.05523391812865</v>
      </c>
      <c r="J281" s="20">
        <f t="shared" si="52"/>
        <v>-29.94476608187135</v>
      </c>
      <c r="K281" s="20">
        <f t="shared" si="53"/>
        <v>10241.11</v>
      </c>
      <c r="L281" s="57">
        <f t="shared" si="55"/>
        <v>0</v>
      </c>
      <c r="M281" s="47">
        <f t="shared" si="50"/>
        <v>-10241.11</v>
      </c>
    </row>
    <row r="282" spans="1:13" ht="15.75">
      <c r="A282" s="59"/>
      <c r="B282" s="23" t="s">
        <v>170</v>
      </c>
      <c r="C282" s="17"/>
      <c r="D282" s="16" t="s">
        <v>171</v>
      </c>
      <c r="E282" s="24">
        <v>1000</v>
      </c>
      <c r="F282" s="24"/>
      <c r="G282" s="24">
        <f t="shared" si="54"/>
        <v>1000</v>
      </c>
      <c r="H282" s="20">
        <v>14.64</v>
      </c>
      <c r="I282" s="20">
        <f t="shared" si="51"/>
        <v>1.464</v>
      </c>
      <c r="J282" s="20">
        <f t="shared" si="52"/>
        <v>-98.536</v>
      </c>
      <c r="K282" s="20">
        <f t="shared" si="53"/>
        <v>985.36</v>
      </c>
      <c r="L282" s="57">
        <f t="shared" si="55"/>
        <v>0</v>
      </c>
      <c r="M282" s="47">
        <f t="shared" si="50"/>
        <v>-985.36</v>
      </c>
    </row>
    <row r="283" spans="1:13" ht="47.25">
      <c r="A283" s="59"/>
      <c r="B283" s="23" t="s">
        <v>147</v>
      </c>
      <c r="C283" s="17"/>
      <c r="D283" s="16" t="s">
        <v>148</v>
      </c>
      <c r="E283" s="24">
        <v>3000</v>
      </c>
      <c r="F283" s="24"/>
      <c r="G283" s="24">
        <f t="shared" si="54"/>
        <v>3000</v>
      </c>
      <c r="H283" s="20">
        <v>965.5</v>
      </c>
      <c r="I283" s="20">
        <f t="shared" si="51"/>
        <v>32.18333333333334</v>
      </c>
      <c r="J283" s="20">
        <f t="shared" si="52"/>
        <v>-67.81666666666666</v>
      </c>
      <c r="K283" s="20">
        <f t="shared" si="53"/>
        <v>2034.5</v>
      </c>
      <c r="L283" s="57">
        <f t="shared" si="55"/>
        <v>0</v>
      </c>
      <c r="M283" s="47">
        <f t="shared" si="50"/>
        <v>-2034.5</v>
      </c>
    </row>
    <row r="284" spans="1:13" ht="47.25">
      <c r="A284" s="59"/>
      <c r="B284" s="23" t="s">
        <v>149</v>
      </c>
      <c r="C284" s="17"/>
      <c r="D284" s="16" t="s">
        <v>150</v>
      </c>
      <c r="E284" s="24">
        <v>5000</v>
      </c>
      <c r="F284" s="24"/>
      <c r="G284" s="24">
        <f t="shared" si="54"/>
        <v>5000</v>
      </c>
      <c r="H284" s="20">
        <v>2276.89</v>
      </c>
      <c r="I284" s="20">
        <f t="shared" si="51"/>
        <v>45.5378</v>
      </c>
      <c r="J284" s="20">
        <f t="shared" si="52"/>
        <v>-54.4622</v>
      </c>
      <c r="K284" s="20">
        <f t="shared" si="53"/>
        <v>2723.11</v>
      </c>
      <c r="L284" s="57">
        <f t="shared" si="55"/>
        <v>0</v>
      </c>
      <c r="M284" s="47">
        <f t="shared" si="50"/>
        <v>-2723.11</v>
      </c>
    </row>
    <row r="285" spans="1:13" ht="15.75">
      <c r="A285" s="59"/>
      <c r="B285" s="23" t="s">
        <v>163</v>
      </c>
      <c r="C285" s="17"/>
      <c r="D285" s="16" t="s">
        <v>152</v>
      </c>
      <c r="E285" s="24">
        <v>4700</v>
      </c>
      <c r="F285" s="24"/>
      <c r="G285" s="24">
        <f t="shared" si="54"/>
        <v>4700</v>
      </c>
      <c r="H285" s="20">
        <v>3738.01</v>
      </c>
      <c r="I285" s="20">
        <f t="shared" si="51"/>
        <v>79.53212765957447</v>
      </c>
      <c r="J285" s="20">
        <f t="shared" si="52"/>
        <v>-20.46787234042553</v>
      </c>
      <c r="K285" s="20">
        <f t="shared" si="53"/>
        <v>961.9899999999998</v>
      </c>
      <c r="L285" s="57">
        <f t="shared" si="55"/>
        <v>0</v>
      </c>
      <c r="M285" s="47">
        <f t="shared" si="50"/>
        <v>-961.9899999999998</v>
      </c>
    </row>
    <row r="286" spans="1:13" ht="31.5">
      <c r="A286" s="59"/>
      <c r="B286" s="23" t="s">
        <v>153</v>
      </c>
      <c r="C286" s="17"/>
      <c r="D286" s="16" t="s">
        <v>154</v>
      </c>
      <c r="E286" s="24">
        <v>96490</v>
      </c>
      <c r="F286" s="24"/>
      <c r="G286" s="24">
        <f t="shared" si="54"/>
        <v>96490</v>
      </c>
      <c r="H286" s="20">
        <v>66892.5</v>
      </c>
      <c r="I286" s="20">
        <f t="shared" si="51"/>
        <v>69.32583687428749</v>
      </c>
      <c r="J286" s="20">
        <f t="shared" si="52"/>
        <v>-30.67416312571251</v>
      </c>
      <c r="K286" s="20">
        <f t="shared" si="53"/>
        <v>29597.5</v>
      </c>
      <c r="L286" s="57">
        <f t="shared" si="55"/>
        <v>0</v>
      </c>
      <c r="M286" s="47">
        <f t="shared" si="50"/>
        <v>-29597.5</v>
      </c>
    </row>
    <row r="287" spans="1:13" ht="31.5">
      <c r="A287" s="59"/>
      <c r="B287" s="23" t="s">
        <v>210</v>
      </c>
      <c r="C287" s="17"/>
      <c r="D287" s="16" t="s">
        <v>156</v>
      </c>
      <c r="E287" s="24">
        <v>1600</v>
      </c>
      <c r="F287" s="24"/>
      <c r="G287" s="24">
        <f t="shared" si="54"/>
        <v>1600</v>
      </c>
      <c r="H287" s="20">
        <v>0</v>
      </c>
      <c r="I287" s="20">
        <f t="shared" si="51"/>
        <v>0</v>
      </c>
      <c r="J287" s="20">
        <f t="shared" si="52"/>
        <v>-100</v>
      </c>
      <c r="K287" s="20">
        <f t="shared" si="53"/>
        <v>1600</v>
      </c>
      <c r="L287" s="57">
        <f t="shared" si="55"/>
        <v>0</v>
      </c>
      <c r="M287" s="47">
        <f t="shared" si="50"/>
        <v>-1600</v>
      </c>
    </row>
    <row r="288" spans="1:13" ht="47.25">
      <c r="A288" s="59"/>
      <c r="B288" s="23" t="s">
        <v>103</v>
      </c>
      <c r="C288" s="17"/>
      <c r="D288" s="16" t="s">
        <v>104</v>
      </c>
      <c r="E288" s="24">
        <v>1000</v>
      </c>
      <c r="F288" s="24"/>
      <c r="G288" s="24">
        <f t="shared" si="54"/>
        <v>1000</v>
      </c>
      <c r="H288" s="20">
        <v>1091.56</v>
      </c>
      <c r="I288" s="20">
        <f t="shared" si="51"/>
        <v>109.15599999999999</v>
      </c>
      <c r="J288" s="20">
        <f t="shared" si="52"/>
        <v>9.155999999999992</v>
      </c>
      <c r="K288" s="20">
        <f t="shared" si="53"/>
        <v>-91.55999999999995</v>
      </c>
      <c r="L288" s="57">
        <f t="shared" si="55"/>
        <v>0</v>
      </c>
      <c r="M288" s="47">
        <f t="shared" si="50"/>
        <v>91.55999999999995</v>
      </c>
    </row>
    <row r="289" spans="1:13" ht="31.5">
      <c r="A289" s="59"/>
      <c r="B289" s="23" t="s">
        <v>105</v>
      </c>
      <c r="C289" s="17"/>
      <c r="D289" s="16" t="s">
        <v>106</v>
      </c>
      <c r="E289" s="24">
        <v>3300</v>
      </c>
      <c r="F289" s="24"/>
      <c r="G289" s="24">
        <f t="shared" si="54"/>
        <v>3300</v>
      </c>
      <c r="H289" s="20">
        <v>1151.45</v>
      </c>
      <c r="I289" s="20">
        <f t="shared" si="51"/>
        <v>34.89242424242424</v>
      </c>
      <c r="J289" s="20">
        <f t="shared" si="52"/>
        <v>-65.10757575757576</v>
      </c>
      <c r="K289" s="20">
        <f t="shared" si="53"/>
        <v>2148.55</v>
      </c>
      <c r="L289" s="57">
        <f t="shared" si="55"/>
        <v>0</v>
      </c>
      <c r="M289" s="47">
        <f t="shared" si="50"/>
        <v>-2148.55</v>
      </c>
    </row>
    <row r="290" spans="1:14" ht="31.5">
      <c r="A290" s="59"/>
      <c r="B290" s="23" t="s">
        <v>117</v>
      </c>
      <c r="C290" s="17"/>
      <c r="D290" s="16" t="s">
        <v>118</v>
      </c>
      <c r="E290" s="24">
        <v>85000</v>
      </c>
      <c r="F290" s="24"/>
      <c r="G290" s="24">
        <f t="shared" si="54"/>
        <v>85000</v>
      </c>
      <c r="H290" s="20">
        <v>0</v>
      </c>
      <c r="I290" s="20">
        <f t="shared" si="51"/>
        <v>0</v>
      </c>
      <c r="J290" s="20">
        <f t="shared" si="52"/>
        <v>-100</v>
      </c>
      <c r="K290" s="20">
        <f t="shared" si="53"/>
        <v>85000</v>
      </c>
      <c r="L290" s="57">
        <f t="shared" si="55"/>
        <v>0</v>
      </c>
      <c r="M290" s="47">
        <f t="shared" si="50"/>
        <v>-85000</v>
      </c>
      <c r="N290" s="36">
        <f>G290</f>
        <v>85000</v>
      </c>
    </row>
    <row r="291" spans="1:13" ht="15.75">
      <c r="A291" s="59"/>
      <c r="B291" s="37" t="s">
        <v>218</v>
      </c>
      <c r="C291" s="17" t="s">
        <v>219</v>
      </c>
      <c r="D291" s="16"/>
      <c r="E291" s="21">
        <f>SUM(E293:E298)</f>
        <v>331120</v>
      </c>
      <c r="F291" s="21">
        <f>SUM(F293:F298)</f>
        <v>0</v>
      </c>
      <c r="G291" s="21">
        <f t="shared" si="54"/>
        <v>331120</v>
      </c>
      <c r="H291" s="22">
        <f>SUM(H297)</f>
        <v>171049.44</v>
      </c>
      <c r="I291" s="22">
        <f t="shared" si="51"/>
        <v>51.65784005798501</v>
      </c>
      <c r="J291" s="20">
        <f t="shared" si="52"/>
        <v>-48.34215994201499</v>
      </c>
      <c r="K291" s="20">
        <f t="shared" si="53"/>
        <v>160070.56</v>
      </c>
      <c r="L291" s="57">
        <f t="shared" si="55"/>
        <v>0</v>
      </c>
      <c r="M291" s="47">
        <f aca="true" t="shared" si="56" ref="M291:M327">H291-G291</f>
        <v>-160070.56</v>
      </c>
    </row>
    <row r="292" spans="1:13" ht="15.75" hidden="1">
      <c r="A292" s="59"/>
      <c r="B292" s="37"/>
      <c r="C292" s="17"/>
      <c r="D292" s="16"/>
      <c r="E292" s="21">
        <f>-E291</f>
        <v>-331120</v>
      </c>
      <c r="F292" s="21">
        <f>-F291</f>
        <v>0</v>
      </c>
      <c r="G292" s="21">
        <f t="shared" si="54"/>
        <v>-331120</v>
      </c>
      <c r="H292" s="22">
        <f>-H291</f>
        <v>-171049.44</v>
      </c>
      <c r="I292" s="22">
        <f t="shared" si="51"/>
        <v>51.65784005798501</v>
      </c>
      <c r="J292" s="20">
        <f t="shared" si="52"/>
        <v>-48.34215994201499</v>
      </c>
      <c r="K292" s="20">
        <f t="shared" si="53"/>
        <v>-160070.56</v>
      </c>
      <c r="L292" s="57">
        <f t="shared" si="55"/>
        <v>0</v>
      </c>
      <c r="M292" s="47">
        <f t="shared" si="56"/>
        <v>160070.56</v>
      </c>
    </row>
    <row r="293" spans="1:13" ht="15.75">
      <c r="A293" s="59"/>
      <c r="B293" s="23" t="s">
        <v>135</v>
      </c>
      <c r="C293" s="17"/>
      <c r="D293" s="16" t="s">
        <v>136</v>
      </c>
      <c r="E293" s="24">
        <v>22000</v>
      </c>
      <c r="F293" s="24"/>
      <c r="G293" s="24">
        <f t="shared" si="54"/>
        <v>22000</v>
      </c>
      <c r="H293" s="20">
        <v>11928</v>
      </c>
      <c r="I293" s="20">
        <f t="shared" si="51"/>
        <v>54.21818181818182</v>
      </c>
      <c r="J293" s="20">
        <f t="shared" si="52"/>
        <v>-45.78181818181818</v>
      </c>
      <c r="K293" s="20">
        <f t="shared" si="53"/>
        <v>10072</v>
      </c>
      <c r="L293" s="57">
        <f t="shared" si="55"/>
        <v>0</v>
      </c>
      <c r="M293" s="47">
        <f t="shared" si="56"/>
        <v>-10072</v>
      </c>
    </row>
    <row r="294" spans="1:13" ht="15.75">
      <c r="A294" s="59"/>
      <c r="B294" s="23" t="s">
        <v>139</v>
      </c>
      <c r="C294" s="17"/>
      <c r="D294" s="16" t="s">
        <v>140</v>
      </c>
      <c r="E294" s="24">
        <v>3600</v>
      </c>
      <c r="F294" s="24"/>
      <c r="G294" s="24">
        <f t="shared" si="54"/>
        <v>3600</v>
      </c>
      <c r="H294" s="20">
        <v>1801.1</v>
      </c>
      <c r="I294" s="20">
        <f t="shared" si="51"/>
        <v>50.03055555555556</v>
      </c>
      <c r="J294" s="20">
        <f t="shared" si="52"/>
        <v>-49.96944444444444</v>
      </c>
      <c r="K294" s="20">
        <f t="shared" si="53"/>
        <v>1798.9</v>
      </c>
      <c r="L294" s="57">
        <f t="shared" si="55"/>
        <v>0</v>
      </c>
      <c r="M294" s="47">
        <f t="shared" si="56"/>
        <v>-1798.9</v>
      </c>
    </row>
    <row r="295" spans="1:13" ht="15.75">
      <c r="A295" s="59"/>
      <c r="B295" s="23" t="s">
        <v>141</v>
      </c>
      <c r="C295" s="17"/>
      <c r="D295" s="16" t="s">
        <v>142</v>
      </c>
      <c r="E295" s="24">
        <v>600</v>
      </c>
      <c r="F295" s="24"/>
      <c r="G295" s="24">
        <f t="shared" si="54"/>
        <v>600</v>
      </c>
      <c r="H295" s="20"/>
      <c r="I295" s="20">
        <f t="shared" si="51"/>
        <v>0</v>
      </c>
      <c r="J295" s="20">
        <f t="shared" si="52"/>
        <v>-100</v>
      </c>
      <c r="K295" s="20">
        <f t="shared" si="53"/>
        <v>600</v>
      </c>
      <c r="L295" s="57">
        <f t="shared" si="55"/>
        <v>0</v>
      </c>
      <c r="M295" s="47">
        <f t="shared" si="56"/>
        <v>-600</v>
      </c>
    </row>
    <row r="296" spans="1:13" ht="15.75">
      <c r="A296" s="59"/>
      <c r="B296" s="23" t="s">
        <v>99</v>
      </c>
      <c r="C296" s="17"/>
      <c r="D296" s="16" t="s">
        <v>100</v>
      </c>
      <c r="E296" s="24">
        <v>14000</v>
      </c>
      <c r="F296" s="24"/>
      <c r="G296" s="24">
        <f t="shared" si="54"/>
        <v>14000</v>
      </c>
      <c r="H296" s="20">
        <v>11296.18</v>
      </c>
      <c r="I296" s="20">
        <f t="shared" si="51"/>
        <v>80.687</v>
      </c>
      <c r="J296" s="20">
        <f t="shared" si="52"/>
        <v>-19.313000000000002</v>
      </c>
      <c r="K296" s="20">
        <f t="shared" si="53"/>
        <v>2703.8199999999997</v>
      </c>
      <c r="L296" s="57">
        <f t="shared" si="55"/>
        <v>0</v>
      </c>
      <c r="M296" s="47">
        <f t="shared" si="56"/>
        <v>-2703.8199999999997</v>
      </c>
    </row>
    <row r="297" spans="1:13" ht="15.75">
      <c r="A297" s="59"/>
      <c r="B297" s="23" t="s">
        <v>115</v>
      </c>
      <c r="C297" s="17"/>
      <c r="D297" s="16" t="s">
        <v>116</v>
      </c>
      <c r="E297" s="24">
        <v>290000</v>
      </c>
      <c r="F297" s="24"/>
      <c r="G297" s="24">
        <f t="shared" si="54"/>
        <v>290000</v>
      </c>
      <c r="H297" s="20">
        <v>171049.44</v>
      </c>
      <c r="I297" s="20">
        <f t="shared" si="51"/>
        <v>58.98256551724138</v>
      </c>
      <c r="J297" s="20">
        <f t="shared" si="52"/>
        <v>-41.01743448275862</v>
      </c>
      <c r="K297" s="20">
        <f t="shared" si="53"/>
        <v>118950.56</v>
      </c>
      <c r="L297" s="57">
        <f t="shared" si="55"/>
        <v>0</v>
      </c>
      <c r="M297" s="47">
        <f t="shared" si="56"/>
        <v>-118950.56</v>
      </c>
    </row>
    <row r="298" spans="1:13" ht="31.5">
      <c r="A298" s="59"/>
      <c r="B298" s="23" t="s">
        <v>153</v>
      </c>
      <c r="C298" s="17"/>
      <c r="D298" s="16" t="s">
        <v>154</v>
      </c>
      <c r="E298" s="24">
        <v>920</v>
      </c>
      <c r="F298" s="24"/>
      <c r="G298" s="24">
        <f t="shared" si="54"/>
        <v>920</v>
      </c>
      <c r="H298" s="20">
        <v>0</v>
      </c>
      <c r="I298" s="20">
        <f t="shared" si="51"/>
        <v>0</v>
      </c>
      <c r="J298" s="20">
        <f t="shared" si="52"/>
        <v>-100</v>
      </c>
      <c r="K298" s="20">
        <f t="shared" si="53"/>
        <v>920</v>
      </c>
      <c r="L298" s="57">
        <f t="shared" si="55"/>
        <v>0</v>
      </c>
      <c r="M298" s="47">
        <f t="shared" si="56"/>
        <v>-920</v>
      </c>
    </row>
    <row r="299" spans="1:13" ht="31.5">
      <c r="A299" s="59"/>
      <c r="B299" s="37" t="s">
        <v>220</v>
      </c>
      <c r="C299" s="17" t="s">
        <v>221</v>
      </c>
      <c r="D299" s="16"/>
      <c r="E299" s="21">
        <f>SUM(E301:E317)</f>
        <v>339842</v>
      </c>
      <c r="F299" s="21">
        <f>SUM(F301:F317)</f>
        <v>0</v>
      </c>
      <c r="G299" s="21">
        <f t="shared" si="54"/>
        <v>339842</v>
      </c>
      <c r="H299" s="22">
        <f>SUM(H301:H317)</f>
        <v>165649.76</v>
      </c>
      <c r="I299" s="22">
        <f t="shared" si="51"/>
        <v>48.74316888436391</v>
      </c>
      <c r="J299" s="20">
        <f t="shared" si="52"/>
        <v>-51.25683111563609</v>
      </c>
      <c r="K299" s="20">
        <f t="shared" si="53"/>
        <v>174192.24</v>
      </c>
      <c r="L299" s="57">
        <f t="shared" si="55"/>
        <v>0</v>
      </c>
      <c r="M299" s="47">
        <f t="shared" si="56"/>
        <v>-174192.24</v>
      </c>
    </row>
    <row r="300" spans="1:13" ht="15.75" hidden="1">
      <c r="A300" s="59"/>
      <c r="B300" s="37"/>
      <c r="C300" s="17"/>
      <c r="D300" s="16"/>
      <c r="E300" s="21">
        <f>-E299</f>
        <v>-339842</v>
      </c>
      <c r="F300" s="21">
        <f>-F299</f>
        <v>0</v>
      </c>
      <c r="G300" s="21">
        <f t="shared" si="54"/>
        <v>-339842</v>
      </c>
      <c r="H300" s="22">
        <f>-H299</f>
        <v>-165649.76</v>
      </c>
      <c r="I300" s="22"/>
      <c r="J300" s="20"/>
      <c r="K300" s="20"/>
      <c r="L300" s="57">
        <f t="shared" si="55"/>
        <v>0</v>
      </c>
      <c r="M300" s="47">
        <f t="shared" si="56"/>
        <v>174192.24</v>
      </c>
    </row>
    <row r="301" spans="1:13" ht="15.75">
      <c r="A301" s="59"/>
      <c r="B301" s="23" t="s">
        <v>135</v>
      </c>
      <c r="C301" s="17"/>
      <c r="D301" s="16" t="s">
        <v>136</v>
      </c>
      <c r="E301" s="24">
        <v>205124</v>
      </c>
      <c r="F301" s="24"/>
      <c r="G301" s="24">
        <f t="shared" si="54"/>
        <v>205124</v>
      </c>
      <c r="H301" s="20">
        <v>90794.46</v>
      </c>
      <c r="I301" s="20">
        <f aca="true" t="shared" si="57" ref="I301:I318">H301/E301*100</f>
        <v>44.26320664573624</v>
      </c>
      <c r="J301" s="20">
        <f aca="true" t="shared" si="58" ref="J301:J318">I301-100</f>
        <v>-55.73679335426376</v>
      </c>
      <c r="K301" s="20">
        <f aca="true" t="shared" si="59" ref="K301:K318">E301-H301</f>
        <v>114329.54</v>
      </c>
      <c r="L301" s="57">
        <f t="shared" si="55"/>
        <v>0</v>
      </c>
      <c r="M301" s="47">
        <f t="shared" si="56"/>
        <v>-114329.54</v>
      </c>
    </row>
    <row r="302" spans="1:13" ht="15.75">
      <c r="A302" s="59"/>
      <c r="B302" s="23" t="s">
        <v>137</v>
      </c>
      <c r="C302" s="17"/>
      <c r="D302" s="16" t="s">
        <v>138</v>
      </c>
      <c r="E302" s="24">
        <v>15980</v>
      </c>
      <c r="F302" s="24"/>
      <c r="G302" s="24">
        <f t="shared" si="54"/>
        <v>15980</v>
      </c>
      <c r="H302" s="20">
        <v>12384.55</v>
      </c>
      <c r="I302" s="20">
        <f t="shared" si="57"/>
        <v>77.5003128911139</v>
      </c>
      <c r="J302" s="20">
        <f t="shared" si="58"/>
        <v>-22.499687108886107</v>
      </c>
      <c r="K302" s="20">
        <f t="shared" si="59"/>
        <v>3595.4500000000007</v>
      </c>
      <c r="L302" s="57">
        <f t="shared" si="55"/>
        <v>0</v>
      </c>
      <c r="M302" s="47">
        <f t="shared" si="56"/>
        <v>-3595.4500000000007</v>
      </c>
    </row>
    <row r="303" spans="1:13" ht="15.75">
      <c r="A303" s="59"/>
      <c r="B303" s="23" t="s">
        <v>139</v>
      </c>
      <c r="C303" s="17"/>
      <c r="D303" s="16" t="s">
        <v>140</v>
      </c>
      <c r="E303" s="24">
        <v>33917</v>
      </c>
      <c r="F303" s="24"/>
      <c r="G303" s="24">
        <f t="shared" si="54"/>
        <v>33917</v>
      </c>
      <c r="H303" s="20">
        <v>15528.22</v>
      </c>
      <c r="I303" s="20">
        <f t="shared" si="57"/>
        <v>45.78299967567886</v>
      </c>
      <c r="J303" s="20">
        <f t="shared" si="58"/>
        <v>-54.21700032432114</v>
      </c>
      <c r="K303" s="20">
        <f t="shared" si="59"/>
        <v>18388.78</v>
      </c>
      <c r="L303" s="57">
        <f t="shared" si="55"/>
        <v>0</v>
      </c>
      <c r="M303" s="47">
        <f t="shared" si="56"/>
        <v>-18388.78</v>
      </c>
    </row>
    <row r="304" spans="1:13" ht="15.75">
      <c r="A304" s="59"/>
      <c r="B304" s="23" t="s">
        <v>141</v>
      </c>
      <c r="C304" s="17"/>
      <c r="D304" s="16" t="s">
        <v>142</v>
      </c>
      <c r="E304" s="24">
        <v>5417</v>
      </c>
      <c r="F304" s="24"/>
      <c r="G304" s="24">
        <f t="shared" si="54"/>
        <v>5417</v>
      </c>
      <c r="H304" s="20">
        <v>2437.42</v>
      </c>
      <c r="I304" s="20">
        <f t="shared" si="57"/>
        <v>44.995754107439545</v>
      </c>
      <c r="J304" s="20">
        <f t="shared" si="58"/>
        <v>-55.004245892560455</v>
      </c>
      <c r="K304" s="20">
        <f t="shared" si="59"/>
        <v>2979.58</v>
      </c>
      <c r="L304" s="57">
        <f t="shared" si="55"/>
        <v>0</v>
      </c>
      <c r="M304" s="47">
        <f t="shared" si="56"/>
        <v>-2979.58</v>
      </c>
    </row>
    <row r="305" spans="1:13" ht="15.75" hidden="1">
      <c r="A305" s="59"/>
      <c r="B305" s="23" t="s">
        <v>143</v>
      </c>
      <c r="C305" s="17"/>
      <c r="D305" s="16" t="s">
        <v>144</v>
      </c>
      <c r="E305" s="24">
        <v>0</v>
      </c>
      <c r="F305" s="24"/>
      <c r="G305" s="24">
        <f t="shared" si="54"/>
        <v>0</v>
      </c>
      <c r="H305" s="20">
        <v>240</v>
      </c>
      <c r="I305" s="20" t="e">
        <f t="shared" si="57"/>
        <v>#DIV/0!</v>
      </c>
      <c r="J305" s="20" t="e">
        <f t="shared" si="58"/>
        <v>#DIV/0!</v>
      </c>
      <c r="K305" s="20">
        <f t="shared" si="59"/>
        <v>-240</v>
      </c>
      <c r="L305" s="57">
        <f t="shared" si="55"/>
        <v>0</v>
      </c>
      <c r="M305" s="47">
        <f t="shared" si="56"/>
        <v>240</v>
      </c>
    </row>
    <row r="306" spans="1:13" ht="15.75">
      <c r="A306" s="59"/>
      <c r="B306" s="23" t="s">
        <v>99</v>
      </c>
      <c r="C306" s="17"/>
      <c r="D306" s="16" t="s">
        <v>100</v>
      </c>
      <c r="E306" s="24">
        <v>15000</v>
      </c>
      <c r="F306" s="24"/>
      <c r="G306" s="24">
        <f t="shared" si="54"/>
        <v>15000</v>
      </c>
      <c r="H306" s="20">
        <v>8587.3</v>
      </c>
      <c r="I306" s="20">
        <f t="shared" si="57"/>
        <v>57.24866666666666</v>
      </c>
      <c r="J306" s="20">
        <f t="shared" si="58"/>
        <v>-42.75133333333334</v>
      </c>
      <c r="K306" s="20">
        <f t="shared" si="59"/>
        <v>6412.700000000001</v>
      </c>
      <c r="L306" s="57">
        <f t="shared" si="55"/>
        <v>0</v>
      </c>
      <c r="M306" s="47">
        <f t="shared" si="56"/>
        <v>-6412.700000000001</v>
      </c>
    </row>
    <row r="307" spans="1:13" ht="15.75">
      <c r="A307" s="59"/>
      <c r="B307" s="23" t="s">
        <v>168</v>
      </c>
      <c r="C307" s="17"/>
      <c r="D307" s="16" t="s">
        <v>169</v>
      </c>
      <c r="E307" s="24">
        <v>12000</v>
      </c>
      <c r="F307" s="24"/>
      <c r="G307" s="24">
        <f t="shared" si="54"/>
        <v>12000</v>
      </c>
      <c r="H307" s="20">
        <v>5833.21</v>
      </c>
      <c r="I307" s="20">
        <f t="shared" si="57"/>
        <v>48.61008333333333</v>
      </c>
      <c r="J307" s="20">
        <f t="shared" si="58"/>
        <v>-51.38991666666667</v>
      </c>
      <c r="K307" s="20">
        <f t="shared" si="59"/>
        <v>6166.79</v>
      </c>
      <c r="L307" s="57">
        <f t="shared" si="55"/>
        <v>0</v>
      </c>
      <c r="M307" s="47">
        <f t="shared" si="56"/>
        <v>-6166.79</v>
      </c>
    </row>
    <row r="308" spans="1:13" ht="15.75">
      <c r="A308" s="59"/>
      <c r="B308" s="23" t="s">
        <v>145</v>
      </c>
      <c r="C308" s="17"/>
      <c r="D308" s="16" t="s">
        <v>146</v>
      </c>
      <c r="E308" s="24">
        <v>350</v>
      </c>
      <c r="F308" s="24"/>
      <c r="G308" s="24">
        <f t="shared" si="54"/>
        <v>350</v>
      </c>
      <c r="H308" s="20">
        <v>360</v>
      </c>
      <c r="I308" s="20">
        <f t="shared" si="57"/>
        <v>102.85714285714285</v>
      </c>
      <c r="J308" s="20">
        <f t="shared" si="58"/>
        <v>2.857142857142847</v>
      </c>
      <c r="K308" s="20">
        <f t="shared" si="59"/>
        <v>-10</v>
      </c>
      <c r="L308" s="57">
        <f t="shared" si="55"/>
        <v>0</v>
      </c>
      <c r="M308" s="47">
        <f t="shared" si="56"/>
        <v>10</v>
      </c>
    </row>
    <row r="309" spans="1:13" ht="15.75">
      <c r="A309" s="59"/>
      <c r="B309" s="23" t="s">
        <v>115</v>
      </c>
      <c r="C309" s="17"/>
      <c r="D309" s="16" t="s">
        <v>116</v>
      </c>
      <c r="E309" s="24">
        <v>19000</v>
      </c>
      <c r="F309" s="24"/>
      <c r="G309" s="24">
        <f t="shared" si="54"/>
        <v>19000</v>
      </c>
      <c r="H309" s="20">
        <v>9293.21</v>
      </c>
      <c r="I309" s="20">
        <f t="shared" si="57"/>
        <v>48.911631578947365</v>
      </c>
      <c r="J309" s="20">
        <f t="shared" si="58"/>
        <v>-51.088368421052635</v>
      </c>
      <c r="K309" s="20">
        <f t="shared" si="59"/>
        <v>9706.79</v>
      </c>
      <c r="L309" s="57">
        <f aca="true" t="shared" si="60" ref="L309:L334">G309-E309</f>
        <v>0</v>
      </c>
      <c r="M309" s="47">
        <f t="shared" si="56"/>
        <v>-9706.79</v>
      </c>
    </row>
    <row r="310" spans="1:13" ht="15.75">
      <c r="A310" s="59"/>
      <c r="B310" s="23" t="s">
        <v>170</v>
      </c>
      <c r="C310" s="17"/>
      <c r="D310" s="16" t="s">
        <v>171</v>
      </c>
      <c r="E310" s="24">
        <v>1000</v>
      </c>
      <c r="F310" s="24"/>
      <c r="G310" s="24">
        <f t="shared" si="54"/>
        <v>1000</v>
      </c>
      <c r="H310" s="20">
        <v>336.1</v>
      </c>
      <c r="I310" s="20">
        <f t="shared" si="57"/>
        <v>33.61</v>
      </c>
      <c r="J310" s="20">
        <f t="shared" si="58"/>
        <v>-66.39</v>
      </c>
      <c r="K310" s="20">
        <f t="shared" si="59"/>
        <v>663.9</v>
      </c>
      <c r="L310" s="57">
        <f t="shared" si="60"/>
        <v>0</v>
      </c>
      <c r="M310" s="47">
        <f t="shared" si="56"/>
        <v>-663.9</v>
      </c>
    </row>
    <row r="311" spans="1:13" ht="47.25">
      <c r="A311" s="59"/>
      <c r="B311" s="23" t="s">
        <v>147</v>
      </c>
      <c r="C311" s="17"/>
      <c r="D311" s="16" t="s">
        <v>148</v>
      </c>
      <c r="E311" s="24">
        <v>2000</v>
      </c>
      <c r="F311" s="24"/>
      <c r="G311" s="24">
        <f t="shared" si="54"/>
        <v>2000</v>
      </c>
      <c r="H311" s="20">
        <v>866.53</v>
      </c>
      <c r="I311" s="20">
        <f t="shared" si="57"/>
        <v>43.3265</v>
      </c>
      <c r="J311" s="20">
        <f t="shared" si="58"/>
        <v>-56.6735</v>
      </c>
      <c r="K311" s="20">
        <f t="shared" si="59"/>
        <v>1133.47</v>
      </c>
      <c r="L311" s="57">
        <f t="shared" si="60"/>
        <v>0</v>
      </c>
      <c r="M311" s="47">
        <f t="shared" si="56"/>
        <v>-1133.47</v>
      </c>
    </row>
    <row r="312" spans="1:13" ht="47.25">
      <c r="A312" s="59"/>
      <c r="B312" s="23" t="s">
        <v>149</v>
      </c>
      <c r="C312" s="17"/>
      <c r="D312" s="16" t="s">
        <v>150</v>
      </c>
      <c r="E312" s="24">
        <v>3500</v>
      </c>
      <c r="F312" s="24"/>
      <c r="G312" s="24">
        <f t="shared" si="54"/>
        <v>3500</v>
      </c>
      <c r="H312" s="20">
        <v>1316.22</v>
      </c>
      <c r="I312" s="20">
        <f t="shared" si="57"/>
        <v>37.60628571428571</v>
      </c>
      <c r="J312" s="20">
        <f t="shared" si="58"/>
        <v>-62.39371428571429</v>
      </c>
      <c r="K312" s="20">
        <f t="shared" si="59"/>
        <v>2183.7799999999997</v>
      </c>
      <c r="L312" s="57">
        <f t="shared" si="60"/>
        <v>0</v>
      </c>
      <c r="M312" s="47">
        <f t="shared" si="56"/>
        <v>-2183.7799999999997</v>
      </c>
    </row>
    <row r="313" spans="1:16" s="66" customFormat="1" ht="15.75">
      <c r="A313" s="59"/>
      <c r="B313" s="23" t="s">
        <v>163</v>
      </c>
      <c r="C313" s="17"/>
      <c r="D313" s="16" t="s">
        <v>152</v>
      </c>
      <c r="E313" s="24">
        <v>8000</v>
      </c>
      <c r="F313" s="24"/>
      <c r="G313" s="24">
        <f t="shared" si="54"/>
        <v>8000</v>
      </c>
      <c r="H313" s="20">
        <v>5303.63</v>
      </c>
      <c r="I313" s="20">
        <f t="shared" si="57"/>
        <v>66.295375</v>
      </c>
      <c r="J313" s="20">
        <f t="shared" si="58"/>
        <v>-33.70462499999999</v>
      </c>
      <c r="K313" s="20">
        <f t="shared" si="59"/>
        <v>2696.37</v>
      </c>
      <c r="L313" s="57">
        <f t="shared" si="60"/>
        <v>0</v>
      </c>
      <c r="M313" s="47">
        <f t="shared" si="56"/>
        <v>-2696.37</v>
      </c>
      <c r="P313" s="67"/>
    </row>
    <row r="314" spans="1:13" ht="31.5">
      <c r="A314" s="59"/>
      <c r="B314" s="34" t="s">
        <v>153</v>
      </c>
      <c r="C314" s="27"/>
      <c r="D314" s="28" t="s">
        <v>154</v>
      </c>
      <c r="E314" s="35">
        <v>6054</v>
      </c>
      <c r="F314" s="35"/>
      <c r="G314" s="35">
        <f t="shared" si="54"/>
        <v>6054</v>
      </c>
      <c r="H314" s="31">
        <v>3825</v>
      </c>
      <c r="I314" s="31">
        <f t="shared" si="57"/>
        <v>63.18136769078295</v>
      </c>
      <c r="J314" s="31">
        <f t="shared" si="58"/>
        <v>-36.81863230921705</v>
      </c>
      <c r="K314" s="20">
        <f t="shared" si="59"/>
        <v>2229</v>
      </c>
      <c r="L314" s="57">
        <f t="shared" si="60"/>
        <v>0</v>
      </c>
      <c r="M314" s="47">
        <f t="shared" si="56"/>
        <v>-2229</v>
      </c>
    </row>
    <row r="315" spans="1:13" ht="31.5">
      <c r="A315" s="59"/>
      <c r="B315" s="23" t="s">
        <v>155</v>
      </c>
      <c r="C315" s="17"/>
      <c r="D315" s="16" t="s">
        <v>156</v>
      </c>
      <c r="E315" s="24">
        <v>4000</v>
      </c>
      <c r="F315" s="24"/>
      <c r="G315" s="24">
        <f t="shared" si="54"/>
        <v>4000</v>
      </c>
      <c r="H315" s="20">
        <v>2424</v>
      </c>
      <c r="I315" s="20">
        <f t="shared" si="57"/>
        <v>60.6</v>
      </c>
      <c r="J315" s="20">
        <f t="shared" si="58"/>
        <v>-39.4</v>
      </c>
      <c r="K315" s="20">
        <f t="shared" si="59"/>
        <v>1576</v>
      </c>
      <c r="L315" s="57">
        <f t="shared" si="60"/>
        <v>0</v>
      </c>
      <c r="M315" s="47">
        <f t="shared" si="56"/>
        <v>-1576</v>
      </c>
    </row>
    <row r="316" spans="1:13" ht="47.25">
      <c r="A316" s="59"/>
      <c r="B316" s="23" t="s">
        <v>103</v>
      </c>
      <c r="C316" s="17"/>
      <c r="D316" s="16" t="s">
        <v>104</v>
      </c>
      <c r="E316" s="24">
        <v>1500</v>
      </c>
      <c r="F316" s="24"/>
      <c r="G316" s="24">
        <f t="shared" si="54"/>
        <v>1500</v>
      </c>
      <c r="H316" s="20">
        <v>921.95</v>
      </c>
      <c r="I316" s="20">
        <f t="shared" si="57"/>
        <v>61.46333333333334</v>
      </c>
      <c r="J316" s="20">
        <f t="shared" si="58"/>
        <v>-38.53666666666666</v>
      </c>
      <c r="K316" s="20">
        <f t="shared" si="59"/>
        <v>578.05</v>
      </c>
      <c r="L316" s="57">
        <f t="shared" si="60"/>
        <v>0</v>
      </c>
      <c r="M316" s="47">
        <f t="shared" si="56"/>
        <v>-578.05</v>
      </c>
    </row>
    <row r="317" spans="1:13" ht="31.5">
      <c r="A317" s="59"/>
      <c r="B317" s="23" t="s">
        <v>105</v>
      </c>
      <c r="C317" s="17"/>
      <c r="D317" s="16" t="s">
        <v>106</v>
      </c>
      <c r="E317" s="24">
        <v>7000</v>
      </c>
      <c r="F317" s="24"/>
      <c r="G317" s="24">
        <f t="shared" si="54"/>
        <v>7000</v>
      </c>
      <c r="H317" s="20">
        <v>5197.96</v>
      </c>
      <c r="I317" s="20">
        <f t="shared" si="57"/>
        <v>74.25657142857143</v>
      </c>
      <c r="J317" s="20">
        <f t="shared" si="58"/>
        <v>-25.743428571428566</v>
      </c>
      <c r="K317" s="20">
        <f t="shared" si="59"/>
        <v>1802.04</v>
      </c>
      <c r="L317" s="57">
        <f t="shared" si="60"/>
        <v>0</v>
      </c>
      <c r="M317" s="47">
        <f t="shared" si="56"/>
        <v>-1802.04</v>
      </c>
    </row>
    <row r="318" spans="1:13" ht="31.5">
      <c r="A318" s="59"/>
      <c r="B318" s="37" t="s">
        <v>222</v>
      </c>
      <c r="C318" s="17" t="s">
        <v>223</v>
      </c>
      <c r="D318" s="16"/>
      <c r="E318" s="21">
        <f>E320+E321</f>
        <v>41748</v>
      </c>
      <c r="F318" s="21">
        <f>SUM(F320:F321)</f>
        <v>0</v>
      </c>
      <c r="G318" s="21">
        <f t="shared" si="54"/>
        <v>41748</v>
      </c>
      <c r="H318" s="22">
        <f>SUM(H320:H321)</f>
        <v>16797.23</v>
      </c>
      <c r="I318" s="22">
        <f t="shared" si="57"/>
        <v>40.23481364376737</v>
      </c>
      <c r="J318" s="20">
        <f t="shared" si="58"/>
        <v>-59.76518635623263</v>
      </c>
      <c r="K318" s="20">
        <f t="shared" si="59"/>
        <v>24950.77</v>
      </c>
      <c r="L318" s="57">
        <f t="shared" si="60"/>
        <v>0</v>
      </c>
      <c r="M318" s="47">
        <f t="shared" si="56"/>
        <v>-24950.77</v>
      </c>
    </row>
    <row r="319" spans="1:13" ht="15.75" hidden="1">
      <c r="A319" s="59"/>
      <c r="B319" s="37"/>
      <c r="C319" s="17"/>
      <c r="D319" s="16"/>
      <c r="E319" s="21">
        <f>-E318</f>
        <v>-41748</v>
      </c>
      <c r="F319" s="21">
        <f>-F318</f>
        <v>0</v>
      </c>
      <c r="G319" s="21">
        <f t="shared" si="54"/>
        <v>-41748</v>
      </c>
      <c r="H319" s="22">
        <f>-H318</f>
        <v>-16797.23</v>
      </c>
      <c r="I319" s="22"/>
      <c r="J319" s="20"/>
      <c r="K319" s="20"/>
      <c r="L319" s="57">
        <f t="shared" si="60"/>
        <v>0</v>
      </c>
      <c r="M319" s="47">
        <f t="shared" si="56"/>
        <v>24950.77</v>
      </c>
    </row>
    <row r="320" spans="1:13" ht="15.75" hidden="1">
      <c r="A320" s="59"/>
      <c r="B320" s="23" t="s">
        <v>163</v>
      </c>
      <c r="C320" s="17"/>
      <c r="D320" s="16" t="s">
        <v>152</v>
      </c>
      <c r="E320" s="24">
        <v>0</v>
      </c>
      <c r="F320" s="24"/>
      <c r="G320" s="24">
        <f t="shared" si="54"/>
        <v>0</v>
      </c>
      <c r="H320" s="20">
        <v>2926.23</v>
      </c>
      <c r="I320" s="20" t="e">
        <f>H320/E320*100</f>
        <v>#DIV/0!</v>
      </c>
      <c r="J320" s="20" t="e">
        <f>I320-100</f>
        <v>#DIV/0!</v>
      </c>
      <c r="K320" s="20">
        <f>E320-H320</f>
        <v>-2926.23</v>
      </c>
      <c r="L320" s="57">
        <f t="shared" si="60"/>
        <v>0</v>
      </c>
      <c r="M320" s="47">
        <f t="shared" si="56"/>
        <v>2926.23</v>
      </c>
    </row>
    <row r="321" spans="1:13" ht="31.5">
      <c r="A321" s="59"/>
      <c r="B321" s="23" t="s">
        <v>155</v>
      </c>
      <c r="C321" s="17"/>
      <c r="D321" s="16" t="s">
        <v>156</v>
      </c>
      <c r="E321" s="24">
        <v>41748</v>
      </c>
      <c r="F321" s="24"/>
      <c r="G321" s="24">
        <f t="shared" si="54"/>
        <v>41748</v>
      </c>
      <c r="H321" s="20">
        <v>13871</v>
      </c>
      <c r="I321" s="20">
        <f>H321/E321*100</f>
        <v>33.22554373862221</v>
      </c>
      <c r="J321" s="20">
        <f>I321-100</f>
        <v>-66.7744562613778</v>
      </c>
      <c r="K321" s="20">
        <f>E321-H321</f>
        <v>27877</v>
      </c>
      <c r="L321" s="57">
        <f t="shared" si="60"/>
        <v>0</v>
      </c>
      <c r="M321" s="47">
        <f t="shared" si="56"/>
        <v>-27877</v>
      </c>
    </row>
    <row r="322" spans="1:13" ht="15.75">
      <c r="A322" s="59"/>
      <c r="B322" s="37" t="s">
        <v>56</v>
      </c>
      <c r="C322" s="17" t="s">
        <v>57</v>
      </c>
      <c r="D322" s="16"/>
      <c r="E322" s="21">
        <f>SUM(E324:E329)</f>
        <v>132441</v>
      </c>
      <c r="F322" s="21">
        <f>SUM(F324:F329)</f>
        <v>0</v>
      </c>
      <c r="G322" s="21">
        <f t="shared" si="54"/>
        <v>132441</v>
      </c>
      <c r="H322" s="22">
        <f>SUM(H324:H329)</f>
        <v>58516.369999999995</v>
      </c>
      <c r="I322" s="22">
        <f>H322/E322*100</f>
        <v>44.18297204038024</v>
      </c>
      <c r="J322" s="20">
        <f>I322-100</f>
        <v>-55.81702795961976</v>
      </c>
      <c r="K322" s="20">
        <f>E322-H322</f>
        <v>73924.63</v>
      </c>
      <c r="L322" s="57">
        <f t="shared" si="60"/>
        <v>0</v>
      </c>
      <c r="M322" s="47">
        <f t="shared" si="56"/>
        <v>-73924.63</v>
      </c>
    </row>
    <row r="323" spans="1:13" ht="15.75" hidden="1">
      <c r="A323" s="59"/>
      <c r="B323" s="37"/>
      <c r="C323" s="17"/>
      <c r="D323" s="16"/>
      <c r="E323" s="21">
        <f>-E322</f>
        <v>-132441</v>
      </c>
      <c r="F323" s="21">
        <f>-F322</f>
        <v>0</v>
      </c>
      <c r="G323" s="21">
        <f t="shared" si="54"/>
        <v>-132441</v>
      </c>
      <c r="H323" s="22">
        <f>-H322</f>
        <v>-58516.369999999995</v>
      </c>
      <c r="I323" s="22"/>
      <c r="J323" s="20"/>
      <c r="K323" s="20"/>
      <c r="L323" s="57">
        <f t="shared" si="60"/>
        <v>0</v>
      </c>
      <c r="M323" s="47">
        <f t="shared" si="56"/>
        <v>73924.63</v>
      </c>
    </row>
    <row r="324" spans="1:13" ht="15.75">
      <c r="A324" s="59"/>
      <c r="B324" s="23" t="s">
        <v>135</v>
      </c>
      <c r="C324" s="17"/>
      <c r="D324" s="16" t="s">
        <v>136</v>
      </c>
      <c r="E324" s="24">
        <v>35754</v>
      </c>
      <c r="F324" s="24"/>
      <c r="G324" s="24">
        <f t="shared" si="54"/>
        <v>35754</v>
      </c>
      <c r="H324" s="20">
        <v>16645.6</v>
      </c>
      <c r="I324" s="20">
        <f>H324/E324*100</f>
        <v>46.555909828270956</v>
      </c>
      <c r="J324" s="20">
        <f>I324-100</f>
        <v>-53.444090171729044</v>
      </c>
      <c r="K324" s="20">
        <f>E324-H324</f>
        <v>19108.4</v>
      </c>
      <c r="L324" s="57">
        <f t="shared" si="60"/>
        <v>0</v>
      </c>
      <c r="M324" s="47">
        <f t="shared" si="56"/>
        <v>-19108.4</v>
      </c>
    </row>
    <row r="325" spans="1:13" ht="15.75">
      <c r="A325" s="59"/>
      <c r="B325" s="23" t="s">
        <v>137</v>
      </c>
      <c r="C325" s="17"/>
      <c r="D325" s="16" t="s">
        <v>138</v>
      </c>
      <c r="E325" s="24">
        <v>2960</v>
      </c>
      <c r="F325" s="24"/>
      <c r="G325" s="24">
        <f t="shared" si="54"/>
        <v>2960</v>
      </c>
      <c r="H325" s="20">
        <v>2602.28</v>
      </c>
      <c r="I325" s="20">
        <f>H325/E325*100</f>
        <v>87.91486486486487</v>
      </c>
      <c r="J325" s="20">
        <f>I325-100</f>
        <v>-12.085135135135133</v>
      </c>
      <c r="K325" s="20">
        <f>E325-H325</f>
        <v>357.7199999999998</v>
      </c>
      <c r="L325" s="57">
        <f t="shared" si="60"/>
        <v>0</v>
      </c>
      <c r="M325" s="47">
        <f t="shared" si="56"/>
        <v>-357.7199999999998</v>
      </c>
    </row>
    <row r="326" spans="1:13" ht="15.75">
      <c r="A326" s="59"/>
      <c r="B326" s="23" t="s">
        <v>139</v>
      </c>
      <c r="C326" s="17"/>
      <c r="D326" s="16" t="s">
        <v>140</v>
      </c>
      <c r="E326" s="24">
        <v>5938</v>
      </c>
      <c r="F326" s="24"/>
      <c r="G326" s="24">
        <f t="shared" si="54"/>
        <v>5938</v>
      </c>
      <c r="H326" s="20">
        <v>2694.37</v>
      </c>
      <c r="I326" s="20">
        <f>H326/E326*100</f>
        <v>45.37504210171775</v>
      </c>
      <c r="J326" s="20">
        <f>I326-100</f>
        <v>-54.62495789828225</v>
      </c>
      <c r="K326" s="20">
        <f>E326-H326</f>
        <v>3243.63</v>
      </c>
      <c r="L326" s="57">
        <f t="shared" si="60"/>
        <v>0</v>
      </c>
      <c r="M326" s="47">
        <f t="shared" si="56"/>
        <v>-3243.63</v>
      </c>
    </row>
    <row r="327" spans="1:13" ht="15.75">
      <c r="A327" s="59"/>
      <c r="B327" s="23" t="s">
        <v>141</v>
      </c>
      <c r="C327" s="17"/>
      <c r="D327" s="16" t="s">
        <v>142</v>
      </c>
      <c r="E327" s="24">
        <v>949</v>
      </c>
      <c r="F327" s="24"/>
      <c r="G327" s="24">
        <f t="shared" si="54"/>
        <v>949</v>
      </c>
      <c r="H327" s="20">
        <v>419.21</v>
      </c>
      <c r="I327" s="20">
        <f>H327/E327*100</f>
        <v>44.17386722866175</v>
      </c>
      <c r="J327" s="20">
        <f>I327-100</f>
        <v>-55.82613277133825</v>
      </c>
      <c r="K327" s="20">
        <f>E327-H327</f>
        <v>529.79</v>
      </c>
      <c r="L327" s="57">
        <f t="shared" si="60"/>
        <v>0</v>
      </c>
      <c r="M327" s="47">
        <f t="shared" si="56"/>
        <v>-529.79</v>
      </c>
    </row>
    <row r="328" spans="1:12" ht="31.5">
      <c r="A328" s="59"/>
      <c r="B328" s="34" t="s">
        <v>153</v>
      </c>
      <c r="C328" s="17"/>
      <c r="D328" s="16" t="s">
        <v>154</v>
      </c>
      <c r="E328" s="24">
        <v>1840</v>
      </c>
      <c r="F328" s="24"/>
      <c r="G328" s="24">
        <f t="shared" si="54"/>
        <v>1840</v>
      </c>
      <c r="H328" s="20"/>
      <c r="I328" s="20"/>
      <c r="J328" s="20"/>
      <c r="K328" s="20"/>
      <c r="L328" s="57">
        <f t="shared" si="60"/>
        <v>0</v>
      </c>
    </row>
    <row r="329" spans="1:13" ht="15.75">
      <c r="A329" s="59"/>
      <c r="B329" s="23" t="s">
        <v>216</v>
      </c>
      <c r="C329" s="17"/>
      <c r="D329" s="16" t="s">
        <v>217</v>
      </c>
      <c r="E329" s="24">
        <v>85000</v>
      </c>
      <c r="F329" s="24"/>
      <c r="G329" s="24">
        <f t="shared" si="54"/>
        <v>85000</v>
      </c>
      <c r="H329" s="20">
        <v>36154.91</v>
      </c>
      <c r="I329" s="20">
        <f>H329/E329*100</f>
        <v>42.53518823529412</v>
      </c>
      <c r="J329" s="20">
        <f>I329-100</f>
        <v>-57.46481176470588</v>
      </c>
      <c r="K329" s="20">
        <f>E329-H329</f>
        <v>48845.09</v>
      </c>
      <c r="L329" s="57">
        <f t="shared" si="60"/>
        <v>0</v>
      </c>
      <c r="M329" s="47">
        <f aca="true" t="shared" si="61" ref="M329:M334">H329-G329</f>
        <v>-48845.09</v>
      </c>
    </row>
    <row r="330" spans="1:13" ht="15.75">
      <c r="A330" s="59"/>
      <c r="B330" s="37" t="s">
        <v>17</v>
      </c>
      <c r="C330" s="17" t="s">
        <v>58</v>
      </c>
      <c r="D330" s="16"/>
      <c r="E330" s="21">
        <f>SUM(E332:E337)</f>
        <v>44941</v>
      </c>
      <c r="F330" s="21">
        <f>SUM(F332:F337)</f>
        <v>0</v>
      </c>
      <c r="G330" s="21">
        <f t="shared" si="54"/>
        <v>44941</v>
      </c>
      <c r="H330" s="22">
        <f>SUM(H332:H337)</f>
        <v>5999</v>
      </c>
      <c r="I330" s="22">
        <f>H330/E330*100</f>
        <v>13.348612625442247</v>
      </c>
      <c r="J330" s="20">
        <f>I330-100</f>
        <v>-86.65138737455776</v>
      </c>
      <c r="K330" s="20">
        <f>E330-H330</f>
        <v>38942</v>
      </c>
      <c r="L330" s="57">
        <f t="shared" si="60"/>
        <v>0</v>
      </c>
      <c r="M330" s="47">
        <f t="shared" si="61"/>
        <v>-38942</v>
      </c>
    </row>
    <row r="331" spans="1:13" ht="15.75" hidden="1">
      <c r="A331" s="59"/>
      <c r="B331" s="37"/>
      <c r="C331" s="17"/>
      <c r="D331" s="16"/>
      <c r="E331" s="21">
        <f>-E330</f>
        <v>-44941</v>
      </c>
      <c r="F331" s="21">
        <f>-F330</f>
        <v>0</v>
      </c>
      <c r="G331" s="21">
        <f t="shared" si="54"/>
        <v>-44941</v>
      </c>
      <c r="H331" s="22">
        <f>-H330</f>
        <v>-5999</v>
      </c>
      <c r="I331" s="22"/>
      <c r="J331" s="20"/>
      <c r="K331" s="20"/>
      <c r="L331" s="57">
        <f t="shared" si="60"/>
        <v>0</v>
      </c>
      <c r="M331" s="47">
        <f t="shared" si="61"/>
        <v>38942</v>
      </c>
    </row>
    <row r="332" spans="1:13" ht="15.75">
      <c r="A332" s="59"/>
      <c r="B332" s="23" t="s">
        <v>161</v>
      </c>
      <c r="C332" s="17"/>
      <c r="D332" s="16" t="s">
        <v>162</v>
      </c>
      <c r="E332" s="24">
        <v>300</v>
      </c>
      <c r="F332" s="24"/>
      <c r="G332" s="24">
        <f t="shared" si="54"/>
        <v>300</v>
      </c>
      <c r="H332" s="20">
        <v>0</v>
      </c>
      <c r="I332" s="20">
        <f>H332/E332*100</f>
        <v>0</v>
      </c>
      <c r="J332" s="20">
        <f>I332-100</f>
        <v>-100</v>
      </c>
      <c r="K332" s="20">
        <f>E332-H332</f>
        <v>300</v>
      </c>
      <c r="L332" s="57">
        <f t="shared" si="60"/>
        <v>0</v>
      </c>
      <c r="M332" s="47">
        <f t="shared" si="61"/>
        <v>-300</v>
      </c>
    </row>
    <row r="333" spans="1:13" ht="15.75">
      <c r="A333" s="59"/>
      <c r="B333" s="23" t="s">
        <v>224</v>
      </c>
      <c r="C333" s="17"/>
      <c r="D333" s="16" t="s">
        <v>225</v>
      </c>
      <c r="E333" s="24">
        <v>5000</v>
      </c>
      <c r="F333" s="24"/>
      <c r="G333" s="24">
        <f t="shared" si="54"/>
        <v>5000</v>
      </c>
      <c r="H333" s="20">
        <v>5999</v>
      </c>
      <c r="I333" s="20">
        <f>H333/E333*100</f>
        <v>119.98</v>
      </c>
      <c r="J333" s="20">
        <f>I333-100</f>
        <v>19.980000000000004</v>
      </c>
      <c r="K333" s="20">
        <f>E333-H333</f>
        <v>-999</v>
      </c>
      <c r="L333" s="57">
        <f t="shared" si="60"/>
        <v>0</v>
      </c>
      <c r="M333" s="47">
        <f t="shared" si="61"/>
        <v>999</v>
      </c>
    </row>
    <row r="334" spans="1:13" ht="15.75">
      <c r="A334" s="59"/>
      <c r="B334" s="23" t="s">
        <v>99</v>
      </c>
      <c r="C334" s="17"/>
      <c r="D334" s="16" t="s">
        <v>100</v>
      </c>
      <c r="E334" s="24">
        <v>5000</v>
      </c>
      <c r="F334" s="24"/>
      <c r="G334" s="24">
        <f t="shared" si="54"/>
        <v>5000</v>
      </c>
      <c r="H334" s="20">
        <v>0</v>
      </c>
      <c r="I334" s="20">
        <f>H334/E334*100</f>
        <v>0</v>
      </c>
      <c r="J334" s="20">
        <f>I334-100</f>
        <v>-100</v>
      </c>
      <c r="K334" s="20">
        <f>E334-H334</f>
        <v>5000</v>
      </c>
      <c r="L334" s="57">
        <f t="shared" si="60"/>
        <v>0</v>
      </c>
      <c r="M334" s="47">
        <f t="shared" si="61"/>
        <v>-5000</v>
      </c>
    </row>
    <row r="335" spans="1:12" ht="15.75">
      <c r="A335" s="59"/>
      <c r="B335" s="23" t="s">
        <v>115</v>
      </c>
      <c r="C335" s="17"/>
      <c r="D335" s="16" t="s">
        <v>116</v>
      </c>
      <c r="E335" s="24">
        <v>17371</v>
      </c>
      <c r="F335"/>
      <c r="G335" s="24">
        <f t="shared" si="54"/>
        <v>17371</v>
      </c>
      <c r="H335" s="20"/>
      <c r="I335" s="20"/>
      <c r="J335" s="20"/>
      <c r="K335" s="20"/>
      <c r="L335" s="57"/>
    </row>
    <row r="336" spans="1:12" ht="15.75">
      <c r="A336" s="59"/>
      <c r="B336" s="23" t="s">
        <v>115</v>
      </c>
      <c r="C336" s="17"/>
      <c r="D336" s="16" t="s">
        <v>226</v>
      </c>
      <c r="E336" s="24">
        <v>13420</v>
      </c>
      <c r="F336"/>
      <c r="G336" s="24">
        <f t="shared" si="54"/>
        <v>13420</v>
      </c>
      <c r="H336" s="20"/>
      <c r="I336" s="20"/>
      <c r="J336" s="20"/>
      <c r="K336" s="20"/>
      <c r="L336" s="57"/>
    </row>
    <row r="337" spans="1:13" ht="15.75">
      <c r="A337" s="59"/>
      <c r="B337" s="23" t="s">
        <v>164</v>
      </c>
      <c r="C337" s="17"/>
      <c r="D337" s="16" t="s">
        <v>165</v>
      </c>
      <c r="E337" s="24">
        <v>3850</v>
      </c>
      <c r="F337"/>
      <c r="G337" s="24">
        <f t="shared" si="54"/>
        <v>3850</v>
      </c>
      <c r="H337" s="20">
        <v>0</v>
      </c>
      <c r="I337" s="20">
        <f>H337/E337*100</f>
        <v>0</v>
      </c>
      <c r="J337" s="20">
        <f>I337-100</f>
        <v>-100</v>
      </c>
      <c r="K337" s="20">
        <f>E337-H337</f>
        <v>3850</v>
      </c>
      <c r="L337" s="57">
        <f aca="true" t="shared" si="62" ref="L337:L384">G337-E337</f>
        <v>0</v>
      </c>
      <c r="M337" s="47">
        <f aca="true" t="shared" si="63" ref="M337:M384">H337-G337</f>
        <v>-3850</v>
      </c>
    </row>
    <row r="338" spans="1:13" ht="15.75">
      <c r="A338" s="55" t="s">
        <v>227</v>
      </c>
      <c r="B338" s="75" t="s">
        <v>228</v>
      </c>
      <c r="C338" s="17"/>
      <c r="D338" s="16"/>
      <c r="E338" s="18">
        <f>E340+E343+E347+E360</f>
        <v>142000</v>
      </c>
      <c r="F338" s="18">
        <f>F340+F343+F347+F360</f>
        <v>0</v>
      </c>
      <c r="G338" s="18">
        <f t="shared" si="54"/>
        <v>142000</v>
      </c>
      <c r="H338" s="19">
        <f>H340+H343+H347+H360</f>
        <v>145175.69</v>
      </c>
      <c r="I338" s="19">
        <f>H338/E338*100</f>
        <v>102.23640140845072</v>
      </c>
      <c r="J338" s="20">
        <f>I338-100</f>
        <v>2.2364014084507176</v>
      </c>
      <c r="K338" s="20">
        <f>E338-H338</f>
        <v>-3175.6900000000023</v>
      </c>
      <c r="L338" s="57">
        <f t="shared" si="62"/>
        <v>0</v>
      </c>
      <c r="M338" s="47">
        <f t="shared" si="63"/>
        <v>3175.6900000000023</v>
      </c>
    </row>
    <row r="339" spans="1:13" ht="15.75" hidden="1">
      <c r="A339" s="58"/>
      <c r="B339" s="75"/>
      <c r="C339" s="17"/>
      <c r="D339" s="16"/>
      <c r="E339" s="18">
        <f>-E338</f>
        <v>-142000</v>
      </c>
      <c r="F339" s="18">
        <f>-F338</f>
        <v>0</v>
      </c>
      <c r="G339" s="18">
        <f t="shared" si="54"/>
        <v>-142000</v>
      </c>
      <c r="H339" s="19">
        <f>-H338</f>
        <v>-145175.69</v>
      </c>
      <c r="I339" s="19"/>
      <c r="J339" s="20"/>
      <c r="K339" s="20"/>
      <c r="L339" s="57">
        <f t="shared" si="62"/>
        <v>0</v>
      </c>
      <c r="M339" s="47">
        <f t="shared" si="63"/>
        <v>-3175.6900000000023</v>
      </c>
    </row>
    <row r="340" spans="1:13" ht="15.75">
      <c r="A340" s="59"/>
      <c r="B340" s="37" t="s">
        <v>229</v>
      </c>
      <c r="C340" s="17" t="s">
        <v>230</v>
      </c>
      <c r="D340" s="16"/>
      <c r="E340" s="21">
        <f>E342</f>
        <v>10000</v>
      </c>
      <c r="F340" s="21">
        <f>SUM(F342)</f>
        <v>0</v>
      </c>
      <c r="G340" s="21">
        <f aca="true" t="shared" si="64" ref="G340:G403">E340+F340</f>
        <v>10000</v>
      </c>
      <c r="H340" s="22">
        <f>SUM(H342)</f>
        <v>54000</v>
      </c>
      <c r="I340" s="22">
        <f>H340/E340*100</f>
        <v>540</v>
      </c>
      <c r="J340" s="20">
        <f>I340-100</f>
        <v>440</v>
      </c>
      <c r="K340" s="20">
        <f>E340-H340</f>
        <v>-44000</v>
      </c>
      <c r="L340" s="57">
        <f t="shared" si="62"/>
        <v>0</v>
      </c>
      <c r="M340" s="47">
        <f t="shared" si="63"/>
        <v>44000</v>
      </c>
    </row>
    <row r="341" spans="1:13" ht="15.75" hidden="1">
      <c r="A341" s="59"/>
      <c r="B341" s="37"/>
      <c r="C341" s="17"/>
      <c r="D341" s="16"/>
      <c r="E341" s="21">
        <f>-E340</f>
        <v>-10000</v>
      </c>
      <c r="F341" s="21">
        <f>-F340</f>
        <v>0</v>
      </c>
      <c r="G341" s="21">
        <f t="shared" si="64"/>
        <v>-10000</v>
      </c>
      <c r="H341" s="22">
        <f>-H340</f>
        <v>-54000</v>
      </c>
      <c r="I341" s="22"/>
      <c r="J341" s="20"/>
      <c r="K341" s="20"/>
      <c r="L341" s="57">
        <f t="shared" si="62"/>
        <v>0</v>
      </c>
      <c r="M341" s="47">
        <f t="shared" si="63"/>
        <v>-44000</v>
      </c>
    </row>
    <row r="342" spans="1:14" ht="94.5">
      <c r="A342" s="59"/>
      <c r="B342" s="23" t="s">
        <v>111</v>
      </c>
      <c r="C342" s="17"/>
      <c r="D342" s="16" t="s">
        <v>22</v>
      </c>
      <c r="E342" s="24">
        <v>10000</v>
      </c>
      <c r="F342" s="24"/>
      <c r="G342" s="24">
        <f t="shared" si="64"/>
        <v>10000</v>
      </c>
      <c r="H342" s="20">
        <v>54000</v>
      </c>
      <c r="I342" s="20">
        <f>H342/E342*100</f>
        <v>540</v>
      </c>
      <c r="J342" s="20">
        <f>I342-100</f>
        <v>440</v>
      </c>
      <c r="K342" s="20">
        <f>E342-H342</f>
        <v>-44000</v>
      </c>
      <c r="L342" s="57">
        <f t="shared" si="62"/>
        <v>0</v>
      </c>
      <c r="M342" s="47">
        <f t="shared" si="63"/>
        <v>44000</v>
      </c>
      <c r="N342" s="36">
        <f>G342</f>
        <v>10000</v>
      </c>
    </row>
    <row r="343" spans="1:16" s="45" customFormat="1" ht="15.75">
      <c r="A343" s="59"/>
      <c r="B343" s="37" t="s">
        <v>231</v>
      </c>
      <c r="C343" s="17" t="s">
        <v>232</v>
      </c>
      <c r="D343" s="16"/>
      <c r="E343" s="21">
        <f>E345+E346</f>
        <v>5000</v>
      </c>
      <c r="F343" s="21">
        <f>SUM(F345:F346)</f>
        <v>0</v>
      </c>
      <c r="G343" s="21">
        <f t="shared" si="64"/>
        <v>5000</v>
      </c>
      <c r="H343" s="22">
        <f>SUM(H345:H346)</f>
        <v>3547.06</v>
      </c>
      <c r="I343" s="22">
        <f>H343/E343*100</f>
        <v>70.94120000000001</v>
      </c>
      <c r="J343" s="20">
        <f>I343-100</f>
        <v>-29.05879999999999</v>
      </c>
      <c r="K343" s="20">
        <f>E343-H343</f>
        <v>1452.94</v>
      </c>
      <c r="L343" s="57">
        <f t="shared" si="62"/>
        <v>0</v>
      </c>
      <c r="M343" s="47">
        <f t="shared" si="63"/>
        <v>-1452.94</v>
      </c>
      <c r="P343" s="72"/>
    </row>
    <row r="344" spans="1:16" s="45" customFormat="1" ht="15.75" hidden="1">
      <c r="A344" s="59"/>
      <c r="B344" s="37"/>
      <c r="C344" s="17"/>
      <c r="D344" s="16"/>
      <c r="E344" s="21">
        <f>-E343</f>
        <v>-5000</v>
      </c>
      <c r="F344" s="21">
        <f>-F343</f>
        <v>0</v>
      </c>
      <c r="G344" s="21">
        <f t="shared" si="64"/>
        <v>-5000</v>
      </c>
      <c r="H344" s="22">
        <f>-H343</f>
        <v>-3547.06</v>
      </c>
      <c r="I344" s="22"/>
      <c r="J344" s="20"/>
      <c r="K344" s="20"/>
      <c r="L344" s="57">
        <f t="shared" si="62"/>
        <v>0</v>
      </c>
      <c r="M344" s="47">
        <f t="shared" si="63"/>
        <v>1452.94</v>
      </c>
      <c r="P344" s="72"/>
    </row>
    <row r="345" spans="1:16" s="45" customFormat="1" ht="15.75">
      <c r="A345" s="59"/>
      <c r="B345" s="23" t="s">
        <v>99</v>
      </c>
      <c r="C345" s="17"/>
      <c r="D345" s="16" t="s">
        <v>100</v>
      </c>
      <c r="E345" s="24">
        <v>2000</v>
      </c>
      <c r="F345" s="24"/>
      <c r="G345" s="24">
        <f t="shared" si="64"/>
        <v>2000</v>
      </c>
      <c r="H345" s="20">
        <v>399.42</v>
      </c>
      <c r="I345" s="20">
        <f>H345/E345*100</f>
        <v>19.971</v>
      </c>
      <c r="J345" s="20">
        <f>I345-100</f>
        <v>-80.029</v>
      </c>
      <c r="K345" s="20">
        <f>E345-H345</f>
        <v>1600.58</v>
      </c>
      <c r="L345" s="57">
        <f t="shared" si="62"/>
        <v>0</v>
      </c>
      <c r="M345" s="47">
        <f t="shared" si="63"/>
        <v>-1600.58</v>
      </c>
      <c r="P345" s="72"/>
    </row>
    <row r="346" spans="1:16" s="45" customFormat="1" ht="15.75">
      <c r="A346" s="59"/>
      <c r="B346" s="23" t="s">
        <v>115</v>
      </c>
      <c r="C346" s="17"/>
      <c r="D346" s="16" t="s">
        <v>116</v>
      </c>
      <c r="E346" s="24">
        <v>3000</v>
      </c>
      <c r="F346" s="24"/>
      <c r="G346" s="24">
        <f t="shared" si="64"/>
        <v>3000</v>
      </c>
      <c r="H346" s="20">
        <v>3147.64</v>
      </c>
      <c r="I346" s="20">
        <f>H346/E346*100</f>
        <v>104.92133333333334</v>
      </c>
      <c r="J346" s="20">
        <f>I346-100</f>
        <v>4.921333333333337</v>
      </c>
      <c r="K346" s="20">
        <f>E346-H346</f>
        <v>-147.63999999999987</v>
      </c>
      <c r="L346" s="57">
        <f t="shared" si="62"/>
        <v>0</v>
      </c>
      <c r="M346" s="47">
        <f t="shared" si="63"/>
        <v>147.63999999999987</v>
      </c>
      <c r="P346" s="72"/>
    </row>
    <row r="347" spans="1:16" s="45" customFormat="1" ht="15.75">
      <c r="A347" s="59"/>
      <c r="B347" s="37" t="s">
        <v>233</v>
      </c>
      <c r="C347" s="17" t="s">
        <v>234</v>
      </c>
      <c r="D347" s="16"/>
      <c r="E347" s="21">
        <f>SUM(E349:E359)</f>
        <v>122000</v>
      </c>
      <c r="F347" s="21">
        <f>SUM(F349:F359)</f>
        <v>0</v>
      </c>
      <c r="G347" s="21">
        <f t="shared" si="64"/>
        <v>122000</v>
      </c>
      <c r="H347" s="22">
        <f>SUM(H349:H359)</f>
        <v>87628.63000000002</v>
      </c>
      <c r="I347" s="22">
        <f>H347/E347*100</f>
        <v>71.82674590163936</v>
      </c>
      <c r="J347" s="20">
        <f>I347-100</f>
        <v>-28.173254098360644</v>
      </c>
      <c r="K347" s="20">
        <f>E347-H347</f>
        <v>34371.36999999998</v>
      </c>
      <c r="L347" s="57">
        <f t="shared" si="62"/>
        <v>0</v>
      </c>
      <c r="M347" s="47">
        <f t="shared" si="63"/>
        <v>-34371.36999999998</v>
      </c>
      <c r="P347" s="72"/>
    </row>
    <row r="348" spans="1:16" s="45" customFormat="1" ht="15.75" hidden="1">
      <c r="A348" s="59"/>
      <c r="B348" s="37"/>
      <c r="C348" s="17"/>
      <c r="D348" s="16"/>
      <c r="E348" s="21">
        <f>-E347</f>
        <v>-122000</v>
      </c>
      <c r="F348" s="21">
        <f>-F347</f>
        <v>0</v>
      </c>
      <c r="G348" s="21">
        <f t="shared" si="64"/>
        <v>-122000</v>
      </c>
      <c r="H348" s="22">
        <f>-H347</f>
        <v>-87628.63000000002</v>
      </c>
      <c r="I348" s="22"/>
      <c r="J348" s="20"/>
      <c r="K348" s="20"/>
      <c r="L348" s="57">
        <f t="shared" si="62"/>
        <v>0</v>
      </c>
      <c r="M348" s="47">
        <f t="shared" si="63"/>
        <v>34371.36999999998</v>
      </c>
      <c r="P348" s="72"/>
    </row>
    <row r="349" spans="1:13" ht="78.75" hidden="1">
      <c r="A349" s="59"/>
      <c r="B349" s="23" t="s">
        <v>109</v>
      </c>
      <c r="C349" s="17"/>
      <c r="D349" s="16" t="s">
        <v>110</v>
      </c>
      <c r="E349" s="24">
        <v>0</v>
      </c>
      <c r="F349" s="24"/>
      <c r="G349" s="24">
        <f t="shared" si="64"/>
        <v>0</v>
      </c>
      <c r="H349" s="20">
        <v>2081</v>
      </c>
      <c r="I349" s="20" t="e">
        <f aca="true" t="shared" si="65" ref="I349:I360">H349/E349*100</f>
        <v>#DIV/0!</v>
      </c>
      <c r="J349" s="20" t="e">
        <f aca="true" t="shared" si="66" ref="J349:J360">I349-100</f>
        <v>#DIV/0!</v>
      </c>
      <c r="K349" s="20">
        <f aca="true" t="shared" si="67" ref="K349:K360">E349-H349</f>
        <v>-2081</v>
      </c>
      <c r="L349" s="57">
        <f t="shared" si="62"/>
        <v>0</v>
      </c>
      <c r="M349" s="47">
        <f t="shared" si="63"/>
        <v>2081</v>
      </c>
    </row>
    <row r="350" spans="1:13" ht="15.75">
      <c r="A350" s="59"/>
      <c r="B350" s="23" t="s">
        <v>139</v>
      </c>
      <c r="C350" s="17"/>
      <c r="D350" s="16" t="s">
        <v>140</v>
      </c>
      <c r="E350" s="24">
        <v>1100</v>
      </c>
      <c r="F350" s="24"/>
      <c r="G350" s="24">
        <f t="shared" si="64"/>
        <v>1100</v>
      </c>
      <c r="H350" s="20">
        <v>780.64</v>
      </c>
      <c r="I350" s="20">
        <f t="shared" si="65"/>
        <v>70.96727272727273</v>
      </c>
      <c r="J350" s="20">
        <f t="shared" si="66"/>
        <v>-29.03272727272727</v>
      </c>
      <c r="K350" s="20">
        <f t="shared" si="67"/>
        <v>319.36</v>
      </c>
      <c r="L350" s="57">
        <f t="shared" si="62"/>
        <v>0</v>
      </c>
      <c r="M350" s="47">
        <f t="shared" si="63"/>
        <v>-319.36</v>
      </c>
    </row>
    <row r="351" spans="1:13" ht="15.75">
      <c r="A351" s="59"/>
      <c r="B351" s="23" t="s">
        <v>141</v>
      </c>
      <c r="C351" s="17"/>
      <c r="D351" s="16" t="s">
        <v>142</v>
      </c>
      <c r="E351" s="24">
        <v>50</v>
      </c>
      <c r="F351" s="24"/>
      <c r="G351" s="24">
        <f t="shared" si="64"/>
        <v>50</v>
      </c>
      <c r="H351" s="20">
        <v>0</v>
      </c>
      <c r="I351" s="20">
        <f t="shared" si="65"/>
        <v>0</v>
      </c>
      <c r="J351" s="20">
        <f t="shared" si="66"/>
        <v>-100</v>
      </c>
      <c r="K351" s="20">
        <f t="shared" si="67"/>
        <v>50</v>
      </c>
      <c r="L351" s="57">
        <f t="shared" si="62"/>
        <v>0</v>
      </c>
      <c r="M351" s="47">
        <f t="shared" si="63"/>
        <v>-50</v>
      </c>
    </row>
    <row r="352" spans="1:13" ht="15.75">
      <c r="A352" s="59"/>
      <c r="B352" s="23" t="s">
        <v>143</v>
      </c>
      <c r="C352" s="17"/>
      <c r="D352" s="16" t="s">
        <v>144</v>
      </c>
      <c r="E352" s="24">
        <v>45000</v>
      </c>
      <c r="F352" s="24"/>
      <c r="G352" s="24">
        <f t="shared" si="64"/>
        <v>45000</v>
      </c>
      <c r="H352" s="20">
        <v>31021.38</v>
      </c>
      <c r="I352" s="20">
        <f t="shared" si="65"/>
        <v>68.93639999999999</v>
      </c>
      <c r="J352" s="20">
        <f t="shared" si="66"/>
        <v>-31.063600000000008</v>
      </c>
      <c r="K352" s="20">
        <f t="shared" si="67"/>
        <v>13978.619999999999</v>
      </c>
      <c r="L352" s="57">
        <f t="shared" si="62"/>
        <v>0</v>
      </c>
      <c r="M352" s="47">
        <f t="shared" si="63"/>
        <v>-13978.619999999999</v>
      </c>
    </row>
    <row r="353" spans="1:13" ht="15.75">
      <c r="A353" s="59"/>
      <c r="B353" s="23" t="s">
        <v>99</v>
      </c>
      <c r="C353" s="17"/>
      <c r="D353" s="16" t="s">
        <v>100</v>
      </c>
      <c r="E353" s="24">
        <v>34000</v>
      </c>
      <c r="F353" s="24"/>
      <c r="G353" s="24">
        <f t="shared" si="64"/>
        <v>34000</v>
      </c>
      <c r="H353" s="20">
        <v>17376.49</v>
      </c>
      <c r="I353" s="20">
        <f t="shared" si="65"/>
        <v>51.10732352941177</v>
      </c>
      <c r="J353" s="20">
        <f t="shared" si="66"/>
        <v>-48.89267647058823</v>
      </c>
      <c r="K353" s="20">
        <f t="shared" si="67"/>
        <v>16623.51</v>
      </c>
      <c r="L353" s="57">
        <f t="shared" si="62"/>
        <v>0</v>
      </c>
      <c r="M353" s="47">
        <f t="shared" si="63"/>
        <v>-16623.51</v>
      </c>
    </row>
    <row r="354" spans="1:13" ht="15.75">
      <c r="A354" s="59"/>
      <c r="B354" s="23" t="s">
        <v>168</v>
      </c>
      <c r="C354" s="17"/>
      <c r="D354" s="16" t="s">
        <v>169</v>
      </c>
      <c r="E354" s="24">
        <v>8500</v>
      </c>
      <c r="F354" s="24"/>
      <c r="G354" s="24">
        <f t="shared" si="64"/>
        <v>8500</v>
      </c>
      <c r="H354" s="20">
        <v>4568.33</v>
      </c>
      <c r="I354" s="20">
        <f t="shared" si="65"/>
        <v>53.74505882352941</v>
      </c>
      <c r="J354" s="20">
        <f t="shared" si="66"/>
        <v>-46.25494117647059</v>
      </c>
      <c r="K354" s="20">
        <f t="shared" si="67"/>
        <v>3931.67</v>
      </c>
      <c r="L354" s="57">
        <f t="shared" si="62"/>
        <v>0</v>
      </c>
      <c r="M354" s="47">
        <f t="shared" si="63"/>
        <v>-3931.67</v>
      </c>
    </row>
    <row r="355" spans="1:13" ht="15.75">
      <c r="A355" s="59"/>
      <c r="B355" s="23" t="s">
        <v>115</v>
      </c>
      <c r="C355" s="17"/>
      <c r="D355" s="16" t="s">
        <v>116</v>
      </c>
      <c r="E355" s="24">
        <v>29750</v>
      </c>
      <c r="F355" s="24"/>
      <c r="G355" s="24">
        <f t="shared" si="64"/>
        <v>29750</v>
      </c>
      <c r="H355" s="20">
        <v>30401.4</v>
      </c>
      <c r="I355" s="20">
        <f t="shared" si="65"/>
        <v>102.18957983193278</v>
      </c>
      <c r="J355" s="20">
        <f t="shared" si="66"/>
        <v>2.1895798319327753</v>
      </c>
      <c r="K355" s="20">
        <f t="shared" si="67"/>
        <v>-651.4000000000015</v>
      </c>
      <c r="L355" s="57">
        <f t="shared" si="62"/>
        <v>0</v>
      </c>
      <c r="M355" s="47">
        <f t="shared" si="63"/>
        <v>651.4000000000015</v>
      </c>
    </row>
    <row r="356" spans="1:13" ht="47.25">
      <c r="A356" s="59"/>
      <c r="B356" s="23" t="s">
        <v>149</v>
      </c>
      <c r="C356" s="17"/>
      <c r="D356" s="16" t="s">
        <v>150</v>
      </c>
      <c r="E356" s="24">
        <v>300</v>
      </c>
      <c r="F356" s="24"/>
      <c r="G356" s="24">
        <f t="shared" si="64"/>
        <v>300</v>
      </c>
      <c r="H356" s="20">
        <v>197.64</v>
      </c>
      <c r="I356" s="20">
        <f t="shared" si="65"/>
        <v>65.88</v>
      </c>
      <c r="J356" s="20">
        <f t="shared" si="66"/>
        <v>-34.120000000000005</v>
      </c>
      <c r="K356" s="20">
        <f t="shared" si="67"/>
        <v>102.36000000000001</v>
      </c>
      <c r="L356" s="57">
        <f t="shared" si="62"/>
        <v>0</v>
      </c>
      <c r="M356" s="47">
        <f t="shared" si="63"/>
        <v>-102.36000000000001</v>
      </c>
    </row>
    <row r="357" spans="1:13" ht="15.75">
      <c r="A357" s="59"/>
      <c r="B357" s="23" t="s">
        <v>163</v>
      </c>
      <c r="C357" s="17"/>
      <c r="D357" s="16" t="s">
        <v>152</v>
      </c>
      <c r="E357" s="24">
        <v>2000</v>
      </c>
      <c r="F357" s="24"/>
      <c r="G357" s="24">
        <f t="shared" si="64"/>
        <v>2000</v>
      </c>
      <c r="H357" s="20">
        <v>1201.75</v>
      </c>
      <c r="I357" s="20">
        <f t="shared" si="65"/>
        <v>60.087500000000006</v>
      </c>
      <c r="J357" s="20">
        <f t="shared" si="66"/>
        <v>-39.912499999999994</v>
      </c>
      <c r="K357" s="20">
        <f t="shared" si="67"/>
        <v>798.25</v>
      </c>
      <c r="L357" s="57">
        <f t="shared" si="62"/>
        <v>0</v>
      </c>
      <c r="M357" s="47">
        <f t="shared" si="63"/>
        <v>-798.25</v>
      </c>
    </row>
    <row r="358" spans="1:13" ht="47.25">
      <c r="A358" s="59"/>
      <c r="B358" s="23" t="s">
        <v>103</v>
      </c>
      <c r="C358" s="17"/>
      <c r="D358" s="16" t="s">
        <v>104</v>
      </c>
      <c r="E358" s="24">
        <v>300</v>
      </c>
      <c r="F358" s="24"/>
      <c r="G358" s="24">
        <f t="shared" si="64"/>
        <v>300</v>
      </c>
      <c r="H358" s="20">
        <v>0</v>
      </c>
      <c r="I358" s="20">
        <f t="shared" si="65"/>
        <v>0</v>
      </c>
      <c r="J358" s="20">
        <f t="shared" si="66"/>
        <v>-100</v>
      </c>
      <c r="K358" s="20">
        <f t="shared" si="67"/>
        <v>300</v>
      </c>
      <c r="L358" s="57">
        <f t="shared" si="62"/>
        <v>0</v>
      </c>
      <c r="M358" s="47">
        <f t="shared" si="63"/>
        <v>-300</v>
      </c>
    </row>
    <row r="359" spans="1:13" ht="31.5">
      <c r="A359" s="59"/>
      <c r="B359" s="23" t="s">
        <v>105</v>
      </c>
      <c r="C359" s="17"/>
      <c r="D359" s="16" t="s">
        <v>106</v>
      </c>
      <c r="E359" s="24">
        <v>1000</v>
      </c>
      <c r="F359" s="24"/>
      <c r="G359" s="24">
        <f t="shared" si="64"/>
        <v>1000</v>
      </c>
      <c r="H359" s="20">
        <v>0</v>
      </c>
      <c r="I359" s="20">
        <f t="shared" si="65"/>
        <v>0</v>
      </c>
      <c r="J359" s="20">
        <f t="shared" si="66"/>
        <v>-100</v>
      </c>
      <c r="K359" s="20">
        <f t="shared" si="67"/>
        <v>1000</v>
      </c>
      <c r="L359" s="57">
        <f t="shared" si="62"/>
        <v>0</v>
      </c>
      <c r="M359" s="47">
        <f t="shared" si="63"/>
        <v>-1000</v>
      </c>
    </row>
    <row r="360" spans="1:13" ht="15.75">
      <c r="A360" s="59"/>
      <c r="B360" s="37" t="s">
        <v>17</v>
      </c>
      <c r="C360" s="17" t="s">
        <v>235</v>
      </c>
      <c r="D360" s="16"/>
      <c r="E360" s="21">
        <f>E362</f>
        <v>5000</v>
      </c>
      <c r="F360" s="21">
        <f>SUM(F362)</f>
        <v>0</v>
      </c>
      <c r="G360" s="21">
        <f t="shared" si="64"/>
        <v>5000</v>
      </c>
      <c r="H360" s="22">
        <f>SUM(H362)</f>
        <v>0</v>
      </c>
      <c r="I360" s="22">
        <f t="shared" si="65"/>
        <v>0</v>
      </c>
      <c r="J360" s="20">
        <f t="shared" si="66"/>
        <v>-100</v>
      </c>
      <c r="K360" s="20">
        <f t="shared" si="67"/>
        <v>5000</v>
      </c>
      <c r="L360" s="57">
        <f t="shared" si="62"/>
        <v>0</v>
      </c>
      <c r="M360" s="47">
        <f t="shared" si="63"/>
        <v>-5000</v>
      </c>
    </row>
    <row r="361" spans="1:13" ht="15.75" hidden="1">
      <c r="A361" s="59"/>
      <c r="B361" s="37"/>
      <c r="C361" s="17"/>
      <c r="D361" s="16"/>
      <c r="E361" s="21">
        <f>-E360</f>
        <v>-5000</v>
      </c>
      <c r="F361" s="21">
        <f>-F360</f>
        <v>0</v>
      </c>
      <c r="G361" s="21">
        <f t="shared" si="64"/>
        <v>-5000</v>
      </c>
      <c r="H361" s="22">
        <f>-H360</f>
        <v>0</v>
      </c>
      <c r="I361" s="22"/>
      <c r="J361" s="20"/>
      <c r="K361" s="20"/>
      <c r="L361" s="57">
        <f t="shared" si="62"/>
        <v>0</v>
      </c>
      <c r="M361" s="47">
        <f t="shared" si="63"/>
        <v>5000</v>
      </c>
    </row>
    <row r="362" spans="1:16" s="66" customFormat="1" ht="15.75">
      <c r="A362" s="65"/>
      <c r="B362" s="23" t="s">
        <v>115</v>
      </c>
      <c r="C362" s="17"/>
      <c r="D362" s="16" t="s">
        <v>116</v>
      </c>
      <c r="E362" s="24">
        <v>5000</v>
      </c>
      <c r="F362" s="24"/>
      <c r="G362" s="24">
        <f t="shared" si="64"/>
        <v>5000</v>
      </c>
      <c r="H362" s="20">
        <v>0</v>
      </c>
      <c r="I362" s="20">
        <f>H362/E362*100</f>
        <v>0</v>
      </c>
      <c r="J362" s="20">
        <f>I362-100</f>
        <v>-100</v>
      </c>
      <c r="K362" s="20">
        <f>E362-H362</f>
        <v>5000</v>
      </c>
      <c r="L362" s="57">
        <f t="shared" si="62"/>
        <v>0</v>
      </c>
      <c r="M362" s="47">
        <f t="shared" si="63"/>
        <v>-5000</v>
      </c>
      <c r="P362" s="67"/>
    </row>
    <row r="363" spans="1:13" ht="15.75">
      <c r="A363" s="68" t="s">
        <v>59</v>
      </c>
      <c r="B363" s="76" t="s">
        <v>60</v>
      </c>
      <c r="C363" s="27"/>
      <c r="D363" s="28"/>
      <c r="E363" s="29">
        <f>E365+E368+E386+E389+E393+E396+E399+E419+E422</f>
        <v>5788571</v>
      </c>
      <c r="F363" s="29">
        <f>F365+F368+F386+F389+F393+F396+F399+F419+F422</f>
        <v>0</v>
      </c>
      <c r="G363" s="29">
        <f t="shared" si="64"/>
        <v>5788571</v>
      </c>
      <c r="H363" s="30">
        <f>H365+H368+H386+H389+H393+H396+H399+H419+H422</f>
        <v>2625413.41</v>
      </c>
      <c r="I363" s="30">
        <f>H363/E363*100</f>
        <v>45.35512149717089</v>
      </c>
      <c r="J363" s="31">
        <f>I363-100</f>
        <v>-54.64487850282911</v>
      </c>
      <c r="K363" s="20">
        <f>E363-H363</f>
        <v>3163157.59</v>
      </c>
      <c r="L363" s="57">
        <f t="shared" si="62"/>
        <v>0</v>
      </c>
      <c r="M363" s="47">
        <f t="shared" si="63"/>
        <v>-3163157.59</v>
      </c>
    </row>
    <row r="364" spans="1:13" ht="15.75" hidden="1">
      <c r="A364" s="58"/>
      <c r="B364" s="76"/>
      <c r="C364" s="27"/>
      <c r="D364" s="28"/>
      <c r="E364" s="30">
        <f>-E363</f>
        <v>-5788571</v>
      </c>
      <c r="F364" s="30">
        <f>-F363</f>
        <v>0</v>
      </c>
      <c r="G364" s="30">
        <f t="shared" si="64"/>
        <v>-5788571</v>
      </c>
      <c r="H364" s="30">
        <f>-H363</f>
        <v>-2625413.41</v>
      </c>
      <c r="I364" s="30"/>
      <c r="J364" s="31"/>
      <c r="K364" s="20"/>
      <c r="L364" s="57">
        <f t="shared" si="62"/>
        <v>0</v>
      </c>
      <c r="M364" s="47">
        <f t="shared" si="63"/>
        <v>3163157.59</v>
      </c>
    </row>
    <row r="365" spans="1:13" ht="15.75">
      <c r="A365" s="59"/>
      <c r="B365" s="37" t="s">
        <v>61</v>
      </c>
      <c r="C365" s="17" t="s">
        <v>62</v>
      </c>
      <c r="D365" s="16"/>
      <c r="E365" s="21">
        <f>E367</f>
        <v>288000</v>
      </c>
      <c r="F365" s="21">
        <f>SUM(F367)</f>
        <v>0</v>
      </c>
      <c r="G365" s="21">
        <f t="shared" si="64"/>
        <v>288000</v>
      </c>
      <c r="H365" s="22">
        <f>SUM(H367)</f>
        <v>68754.55</v>
      </c>
      <c r="I365" s="22">
        <f>H365/E365*100</f>
        <v>23.87310763888889</v>
      </c>
      <c r="J365" s="20">
        <f>I365-100</f>
        <v>-76.12689236111112</v>
      </c>
      <c r="K365" s="20">
        <f>E365-H365</f>
        <v>219245.45</v>
      </c>
      <c r="L365" s="57">
        <f t="shared" si="62"/>
        <v>0</v>
      </c>
      <c r="M365" s="47">
        <f t="shared" si="63"/>
        <v>-219245.45</v>
      </c>
    </row>
    <row r="366" spans="1:13" ht="15.75" hidden="1">
      <c r="A366" s="59"/>
      <c r="B366" s="37"/>
      <c r="C366" s="17"/>
      <c r="D366" s="16"/>
      <c r="E366" s="21">
        <f>-E365</f>
        <v>-288000</v>
      </c>
      <c r="F366" s="21">
        <f>-F365</f>
        <v>0</v>
      </c>
      <c r="G366" s="21">
        <f t="shared" si="64"/>
        <v>-288000</v>
      </c>
      <c r="H366" s="22">
        <f>-H365</f>
        <v>-68754.55</v>
      </c>
      <c r="I366" s="22"/>
      <c r="J366" s="20"/>
      <c r="K366" s="20"/>
      <c r="L366" s="57">
        <f t="shared" si="62"/>
        <v>0</v>
      </c>
      <c r="M366" s="47">
        <f t="shared" si="63"/>
        <v>219245.45</v>
      </c>
    </row>
    <row r="367" spans="1:13" ht="47.25">
      <c r="A367" s="59"/>
      <c r="B367" s="23" t="s">
        <v>236</v>
      </c>
      <c r="C367" s="17"/>
      <c r="D367" s="16" t="s">
        <v>237</v>
      </c>
      <c r="E367" s="24">
        <v>288000</v>
      </c>
      <c r="F367" s="24"/>
      <c r="G367" s="24">
        <f t="shared" si="64"/>
        <v>288000</v>
      </c>
      <c r="H367" s="20">
        <v>68754.55</v>
      </c>
      <c r="I367" s="20">
        <f>H367/E367*100</f>
        <v>23.87310763888889</v>
      </c>
      <c r="J367" s="20">
        <f>I367-100</f>
        <v>-76.12689236111112</v>
      </c>
      <c r="K367" s="20">
        <f>E367-H367</f>
        <v>219245.45</v>
      </c>
      <c r="L367" s="57">
        <f t="shared" si="62"/>
        <v>0</v>
      </c>
      <c r="M367" s="47">
        <f t="shared" si="63"/>
        <v>-219245.45</v>
      </c>
    </row>
    <row r="368" spans="1:16" s="45" customFormat="1" ht="63">
      <c r="A368" s="59"/>
      <c r="B368" s="37" t="s">
        <v>63</v>
      </c>
      <c r="C368" s="17" t="s">
        <v>64</v>
      </c>
      <c r="D368" s="16"/>
      <c r="E368" s="21">
        <f>SUM(E370:E385)</f>
        <v>3472600</v>
      </c>
      <c r="F368" s="21">
        <f>SUM(F370:F385)</f>
        <v>0</v>
      </c>
      <c r="G368" s="21">
        <f t="shared" si="64"/>
        <v>3472600</v>
      </c>
      <c r="H368" s="22">
        <f>SUM(H370:H384)</f>
        <v>1720825.6199999999</v>
      </c>
      <c r="I368" s="22">
        <f>H368/E368*100</f>
        <v>49.554386338766335</v>
      </c>
      <c r="J368" s="20">
        <f>I368-100</f>
        <v>-50.445613661233665</v>
      </c>
      <c r="K368" s="20">
        <f>E368-H368</f>
        <v>1751774.3800000001</v>
      </c>
      <c r="L368" s="57">
        <f t="shared" si="62"/>
        <v>0</v>
      </c>
      <c r="M368" s="47">
        <f t="shared" si="63"/>
        <v>-1751774.3800000001</v>
      </c>
      <c r="P368" s="72"/>
    </row>
    <row r="369" spans="1:16" s="45" customFormat="1" ht="15.75" hidden="1">
      <c r="A369" s="59"/>
      <c r="B369" s="37"/>
      <c r="C369" s="17"/>
      <c r="D369" s="16"/>
      <c r="E369" s="21">
        <f>-E368</f>
        <v>-3472600</v>
      </c>
      <c r="F369" s="21">
        <f>-F368</f>
        <v>0</v>
      </c>
      <c r="G369" s="21">
        <f t="shared" si="64"/>
        <v>-3472600</v>
      </c>
      <c r="H369" s="22">
        <f>-H368</f>
        <v>-1720825.6199999999</v>
      </c>
      <c r="I369" s="22"/>
      <c r="J369" s="20"/>
      <c r="K369" s="20"/>
      <c r="L369" s="57">
        <f t="shared" si="62"/>
        <v>0</v>
      </c>
      <c r="M369" s="47">
        <f t="shared" si="63"/>
        <v>1751774.3800000001</v>
      </c>
      <c r="P369" s="72"/>
    </row>
    <row r="370" spans="1:13" ht="15.75">
      <c r="A370" s="59"/>
      <c r="B370" s="23" t="s">
        <v>238</v>
      </c>
      <c r="C370" s="17"/>
      <c r="D370" s="16" t="s">
        <v>239</v>
      </c>
      <c r="E370" s="24">
        <v>3331200</v>
      </c>
      <c r="F370" s="24"/>
      <c r="G370" s="24">
        <f t="shared" si="64"/>
        <v>3331200</v>
      </c>
      <c r="H370" s="20">
        <v>1650627.62</v>
      </c>
      <c r="I370" s="20">
        <f aca="true" t="shared" si="68" ref="I370:I384">H370/E370*100</f>
        <v>49.55054094620557</v>
      </c>
      <c r="J370" s="20">
        <f aca="true" t="shared" si="69" ref="J370:J384">I370-100</f>
        <v>-50.44945905379443</v>
      </c>
      <c r="K370" s="20">
        <f aca="true" t="shared" si="70" ref="K370:K384">E370-H370</f>
        <v>1680572.38</v>
      </c>
      <c r="L370" s="57">
        <f t="shared" si="62"/>
        <v>0</v>
      </c>
      <c r="M370" s="47">
        <f t="shared" si="63"/>
        <v>-1680572.38</v>
      </c>
    </row>
    <row r="371" spans="1:13" ht="15.75">
      <c r="A371" s="59"/>
      <c r="B371" s="23" t="s">
        <v>135</v>
      </c>
      <c r="C371" s="17"/>
      <c r="D371" s="16" t="s">
        <v>136</v>
      </c>
      <c r="E371" s="24">
        <v>63772</v>
      </c>
      <c r="F371" s="24"/>
      <c r="G371" s="24">
        <f t="shared" si="64"/>
        <v>63772</v>
      </c>
      <c r="H371" s="20">
        <v>26121.79</v>
      </c>
      <c r="I371" s="20">
        <f t="shared" si="68"/>
        <v>40.961221225616256</v>
      </c>
      <c r="J371" s="20">
        <f t="shared" si="69"/>
        <v>-59.038778774383744</v>
      </c>
      <c r="K371" s="20">
        <f t="shared" si="70"/>
        <v>37650.21</v>
      </c>
      <c r="L371" s="57">
        <f t="shared" si="62"/>
        <v>0</v>
      </c>
      <c r="M371" s="47">
        <f t="shared" si="63"/>
        <v>-37650.21</v>
      </c>
    </row>
    <row r="372" spans="1:13" ht="15.75">
      <c r="A372" s="59"/>
      <c r="B372" s="23" t="s">
        <v>137</v>
      </c>
      <c r="C372" s="17"/>
      <c r="D372" s="16" t="s">
        <v>138</v>
      </c>
      <c r="E372" s="24">
        <v>3433</v>
      </c>
      <c r="F372" s="24"/>
      <c r="G372" s="24">
        <f t="shared" si="64"/>
        <v>3433</v>
      </c>
      <c r="H372" s="20">
        <v>3936.15</v>
      </c>
      <c r="I372" s="20">
        <f t="shared" si="68"/>
        <v>114.65627730847656</v>
      </c>
      <c r="J372" s="20">
        <f t="shared" si="69"/>
        <v>14.656277308476561</v>
      </c>
      <c r="K372" s="20">
        <f t="shared" si="70"/>
        <v>-503.1500000000001</v>
      </c>
      <c r="L372" s="57">
        <f t="shared" si="62"/>
        <v>0</v>
      </c>
      <c r="M372" s="47">
        <f t="shared" si="63"/>
        <v>503.1500000000001</v>
      </c>
    </row>
    <row r="373" spans="1:13" ht="15.75">
      <c r="A373" s="59"/>
      <c r="B373" s="23" t="s">
        <v>139</v>
      </c>
      <c r="C373" s="17"/>
      <c r="D373" s="16" t="s">
        <v>140</v>
      </c>
      <c r="E373" s="24">
        <v>48015</v>
      </c>
      <c r="F373" s="24"/>
      <c r="G373" s="24">
        <f t="shared" si="64"/>
        <v>48015</v>
      </c>
      <c r="H373" s="20">
        <v>22827.72</v>
      </c>
      <c r="I373" s="20">
        <f t="shared" si="68"/>
        <v>47.54289284598563</v>
      </c>
      <c r="J373" s="20">
        <f t="shared" si="69"/>
        <v>-52.45710715401437</v>
      </c>
      <c r="K373" s="20">
        <f t="shared" si="70"/>
        <v>25187.28</v>
      </c>
      <c r="L373" s="57">
        <f t="shared" si="62"/>
        <v>0</v>
      </c>
      <c r="M373" s="47">
        <f t="shared" si="63"/>
        <v>-25187.28</v>
      </c>
    </row>
    <row r="374" spans="1:13" ht="15.75">
      <c r="A374" s="59"/>
      <c r="B374" s="23" t="s">
        <v>141</v>
      </c>
      <c r="C374" s="17"/>
      <c r="D374" s="16" t="s">
        <v>142</v>
      </c>
      <c r="E374" s="24">
        <v>1647</v>
      </c>
      <c r="F374" s="24"/>
      <c r="G374" s="24">
        <f t="shared" si="64"/>
        <v>1647</v>
      </c>
      <c r="H374" s="20">
        <v>713.41</v>
      </c>
      <c r="I374" s="20">
        <f t="shared" si="68"/>
        <v>43.3157255616272</v>
      </c>
      <c r="J374" s="20">
        <f t="shared" si="69"/>
        <v>-56.6842744383728</v>
      </c>
      <c r="K374" s="20">
        <f t="shared" si="70"/>
        <v>933.59</v>
      </c>
      <c r="L374" s="57">
        <f t="shared" si="62"/>
        <v>0</v>
      </c>
      <c r="M374" s="47">
        <f t="shared" si="63"/>
        <v>-933.59</v>
      </c>
    </row>
    <row r="375" spans="1:13" ht="15.75" hidden="1">
      <c r="A375" s="59"/>
      <c r="B375" s="23" t="s">
        <v>143</v>
      </c>
      <c r="C375" s="17"/>
      <c r="D375" s="16" t="s">
        <v>144</v>
      </c>
      <c r="E375" s="24">
        <v>0</v>
      </c>
      <c r="F375" s="24"/>
      <c r="G375" s="24">
        <f t="shared" si="64"/>
        <v>0</v>
      </c>
      <c r="H375" s="20">
        <v>0</v>
      </c>
      <c r="I375" s="20" t="e">
        <f t="shared" si="68"/>
        <v>#DIV/0!</v>
      </c>
      <c r="J375" s="20" t="e">
        <f t="shared" si="69"/>
        <v>#DIV/0!</v>
      </c>
      <c r="K375" s="20">
        <f t="shared" si="70"/>
        <v>0</v>
      </c>
      <c r="L375" s="57">
        <f t="shared" si="62"/>
        <v>0</v>
      </c>
      <c r="M375" s="47">
        <f t="shared" si="63"/>
        <v>0</v>
      </c>
    </row>
    <row r="376" spans="1:13" ht="15.75">
      <c r="A376" s="59"/>
      <c r="B376" s="23" t="s">
        <v>99</v>
      </c>
      <c r="C376" s="17"/>
      <c r="D376" s="16" t="s">
        <v>100</v>
      </c>
      <c r="E376" s="24">
        <v>1000</v>
      </c>
      <c r="F376" s="24"/>
      <c r="G376" s="24">
        <f t="shared" si="64"/>
        <v>1000</v>
      </c>
      <c r="H376" s="20">
        <v>2102.44</v>
      </c>
      <c r="I376" s="20">
        <f t="shared" si="68"/>
        <v>210.244</v>
      </c>
      <c r="J376" s="20">
        <f t="shared" si="69"/>
        <v>110.244</v>
      </c>
      <c r="K376" s="20">
        <f t="shared" si="70"/>
        <v>-1102.44</v>
      </c>
      <c r="L376" s="57">
        <f t="shared" si="62"/>
        <v>0</v>
      </c>
      <c r="M376" s="47">
        <f t="shared" si="63"/>
        <v>1102.44</v>
      </c>
    </row>
    <row r="377" spans="1:13" ht="15.75">
      <c r="A377" s="59"/>
      <c r="B377" s="23" t="s">
        <v>145</v>
      </c>
      <c r="C377" s="17"/>
      <c r="D377" s="16" t="s">
        <v>146</v>
      </c>
      <c r="E377" s="24">
        <v>300</v>
      </c>
      <c r="F377" s="24"/>
      <c r="G377" s="24">
        <f t="shared" si="64"/>
        <v>300</v>
      </c>
      <c r="H377" s="20">
        <v>20</v>
      </c>
      <c r="I377" s="20">
        <f t="shared" si="68"/>
        <v>6.666666666666667</v>
      </c>
      <c r="J377" s="20">
        <f t="shared" si="69"/>
        <v>-93.33333333333333</v>
      </c>
      <c r="K377" s="20">
        <f t="shared" si="70"/>
        <v>280</v>
      </c>
      <c r="L377" s="57">
        <f t="shared" si="62"/>
        <v>0</v>
      </c>
      <c r="M377" s="47">
        <f t="shared" si="63"/>
        <v>-280</v>
      </c>
    </row>
    <row r="378" spans="1:13" ht="15.75">
      <c r="A378" s="59"/>
      <c r="B378" s="23" t="s">
        <v>115</v>
      </c>
      <c r="C378" s="17"/>
      <c r="D378" s="16" t="s">
        <v>116</v>
      </c>
      <c r="E378" s="24">
        <v>10000</v>
      </c>
      <c r="F378" s="24"/>
      <c r="G378" s="24">
        <f t="shared" si="64"/>
        <v>10000</v>
      </c>
      <c r="H378" s="20">
        <v>7290.33</v>
      </c>
      <c r="I378" s="20">
        <f t="shared" si="68"/>
        <v>72.9033</v>
      </c>
      <c r="J378" s="20">
        <f t="shared" si="69"/>
        <v>-27.0967</v>
      </c>
      <c r="K378" s="20">
        <f t="shared" si="70"/>
        <v>2709.67</v>
      </c>
      <c r="L378" s="57">
        <f t="shared" si="62"/>
        <v>0</v>
      </c>
      <c r="M378" s="47">
        <f t="shared" si="63"/>
        <v>-2709.67</v>
      </c>
    </row>
    <row r="379" spans="1:13" ht="47.25">
      <c r="A379" s="59"/>
      <c r="B379" s="23" t="s">
        <v>149</v>
      </c>
      <c r="C379" s="17"/>
      <c r="D379" s="16" t="s">
        <v>150</v>
      </c>
      <c r="E379" s="24">
        <v>4000</v>
      </c>
      <c r="F379" s="24"/>
      <c r="G379" s="24">
        <f t="shared" si="64"/>
        <v>4000</v>
      </c>
      <c r="H379" s="20">
        <v>2289.05</v>
      </c>
      <c r="I379" s="20">
        <f t="shared" si="68"/>
        <v>57.22625</v>
      </c>
      <c r="J379" s="20">
        <f t="shared" si="69"/>
        <v>-42.77375</v>
      </c>
      <c r="K379" s="20">
        <f t="shared" si="70"/>
        <v>1710.9499999999998</v>
      </c>
      <c r="L379" s="57">
        <f t="shared" si="62"/>
        <v>0</v>
      </c>
      <c r="M379" s="47">
        <f t="shared" si="63"/>
        <v>-1710.9499999999998</v>
      </c>
    </row>
    <row r="380" spans="1:13" ht="15.75">
      <c r="A380" s="59"/>
      <c r="B380" s="23" t="s">
        <v>163</v>
      </c>
      <c r="C380" s="17"/>
      <c r="D380" s="16" t="s">
        <v>152</v>
      </c>
      <c r="E380" s="24">
        <v>1473</v>
      </c>
      <c r="F380" s="24"/>
      <c r="G380" s="24">
        <f t="shared" si="64"/>
        <v>1473</v>
      </c>
      <c r="H380" s="20">
        <v>986.68</v>
      </c>
      <c r="I380" s="20">
        <f t="shared" si="68"/>
        <v>66.98438560760353</v>
      </c>
      <c r="J380" s="20">
        <f t="shared" si="69"/>
        <v>-33.01561439239647</v>
      </c>
      <c r="K380" s="20">
        <f t="shared" si="70"/>
        <v>486.32000000000005</v>
      </c>
      <c r="L380" s="57">
        <f t="shared" si="62"/>
        <v>0</v>
      </c>
      <c r="M380" s="47">
        <f t="shared" si="63"/>
        <v>-486.32000000000005</v>
      </c>
    </row>
    <row r="381" spans="1:13" ht="31.5">
      <c r="A381" s="59"/>
      <c r="B381" s="23" t="s">
        <v>153</v>
      </c>
      <c r="C381" s="17"/>
      <c r="D381" s="16" t="s">
        <v>154</v>
      </c>
      <c r="E381" s="24">
        <v>2760</v>
      </c>
      <c r="F381" s="24"/>
      <c r="G381" s="24">
        <f t="shared" si="64"/>
        <v>2760</v>
      </c>
      <c r="H381" s="20">
        <v>1500</v>
      </c>
      <c r="I381" s="20">
        <f t="shared" si="68"/>
        <v>54.347826086956516</v>
      </c>
      <c r="J381" s="20">
        <f t="shared" si="69"/>
        <v>-45.652173913043484</v>
      </c>
      <c r="K381" s="20">
        <f t="shared" si="70"/>
        <v>1260</v>
      </c>
      <c r="L381" s="57">
        <f t="shared" si="62"/>
        <v>0</v>
      </c>
      <c r="M381" s="47">
        <f t="shared" si="63"/>
        <v>-1260</v>
      </c>
    </row>
    <row r="382" spans="1:13" ht="31.5">
      <c r="A382" s="59"/>
      <c r="B382" s="23" t="s">
        <v>155</v>
      </c>
      <c r="C382" s="17"/>
      <c r="D382" s="16" t="s">
        <v>156</v>
      </c>
      <c r="E382" s="24">
        <v>1000</v>
      </c>
      <c r="F382" s="24"/>
      <c r="G382" s="24">
        <f t="shared" si="64"/>
        <v>1000</v>
      </c>
      <c r="H382" s="20">
        <v>250</v>
      </c>
      <c r="I382" s="20">
        <f t="shared" si="68"/>
        <v>25</v>
      </c>
      <c r="J382" s="20">
        <f t="shared" si="69"/>
        <v>-75</v>
      </c>
      <c r="K382" s="20">
        <f t="shared" si="70"/>
        <v>750</v>
      </c>
      <c r="L382" s="57">
        <f t="shared" si="62"/>
        <v>0</v>
      </c>
      <c r="M382" s="47">
        <f t="shared" si="63"/>
        <v>-750</v>
      </c>
    </row>
    <row r="383" spans="1:13" ht="47.25">
      <c r="A383" s="59"/>
      <c r="B383" s="23" t="s">
        <v>103</v>
      </c>
      <c r="C383" s="17"/>
      <c r="D383" s="16" t="s">
        <v>104</v>
      </c>
      <c r="E383" s="24">
        <v>1000</v>
      </c>
      <c r="F383" s="24"/>
      <c r="G383" s="24">
        <f t="shared" si="64"/>
        <v>1000</v>
      </c>
      <c r="H383" s="20">
        <v>0</v>
      </c>
      <c r="I383" s="20">
        <f t="shared" si="68"/>
        <v>0</v>
      </c>
      <c r="J383" s="20">
        <f t="shared" si="69"/>
        <v>-100</v>
      </c>
      <c r="K383" s="20">
        <f t="shared" si="70"/>
        <v>1000</v>
      </c>
      <c r="L383" s="57">
        <f t="shared" si="62"/>
        <v>0</v>
      </c>
      <c r="M383" s="47">
        <f t="shared" si="63"/>
        <v>-1000</v>
      </c>
    </row>
    <row r="384" spans="1:13" ht="31.5">
      <c r="A384" s="59"/>
      <c r="B384" s="23" t="s">
        <v>105</v>
      </c>
      <c r="C384" s="17"/>
      <c r="D384" s="16" t="s">
        <v>106</v>
      </c>
      <c r="E384" s="24">
        <v>3000</v>
      </c>
      <c r="F384" s="24"/>
      <c r="G384" s="24">
        <f t="shared" si="64"/>
        <v>3000</v>
      </c>
      <c r="H384" s="20">
        <v>2160.43</v>
      </c>
      <c r="I384" s="20">
        <f t="shared" si="68"/>
        <v>72.01433333333333</v>
      </c>
      <c r="J384" s="20">
        <f t="shared" si="69"/>
        <v>-27.985666666666674</v>
      </c>
      <c r="K384" s="20">
        <f t="shared" si="70"/>
        <v>839.5700000000002</v>
      </c>
      <c r="L384" s="57">
        <f t="shared" si="62"/>
        <v>0</v>
      </c>
      <c r="M384" s="47">
        <f t="shared" si="63"/>
        <v>-839.5700000000002</v>
      </c>
    </row>
    <row r="385" spans="1:12" ht="31.5" hidden="1">
      <c r="A385" s="59"/>
      <c r="B385" s="23" t="s">
        <v>172</v>
      </c>
      <c r="C385" s="17"/>
      <c r="D385" s="16" t="s">
        <v>173</v>
      </c>
      <c r="E385" s="24">
        <v>0</v>
      </c>
      <c r="F385" s="24"/>
      <c r="G385" s="24">
        <f t="shared" si="64"/>
        <v>0</v>
      </c>
      <c r="H385" s="20"/>
      <c r="I385" s="20"/>
      <c r="J385" s="20"/>
      <c r="K385" s="20"/>
      <c r="L385" s="57"/>
    </row>
    <row r="386" spans="1:13" ht="78.75">
      <c r="A386" s="59"/>
      <c r="B386" s="37" t="s">
        <v>240</v>
      </c>
      <c r="C386" s="17" t="s">
        <v>65</v>
      </c>
      <c r="D386" s="16"/>
      <c r="E386" s="21">
        <f>E388</f>
        <v>35900</v>
      </c>
      <c r="F386" s="21">
        <f>SUM(F388)</f>
        <v>0</v>
      </c>
      <c r="G386" s="21">
        <f t="shared" si="64"/>
        <v>35900</v>
      </c>
      <c r="H386" s="22">
        <f>SUM(H388)</f>
        <v>14263.15</v>
      </c>
      <c r="I386" s="22">
        <f>H386/E386*100</f>
        <v>39.730222841225626</v>
      </c>
      <c r="J386" s="20">
        <f>I386-100</f>
        <v>-60.269777158774374</v>
      </c>
      <c r="K386" s="20">
        <f>E386-H386</f>
        <v>21636.85</v>
      </c>
      <c r="L386" s="57">
        <f aca="true" t="shared" si="71" ref="L386:L417">G386-E386</f>
        <v>0</v>
      </c>
      <c r="M386" s="47">
        <f aca="true" t="shared" si="72" ref="M386:M417">H386-G386</f>
        <v>-21636.85</v>
      </c>
    </row>
    <row r="387" spans="1:13" ht="15.75" hidden="1">
      <c r="A387" s="59"/>
      <c r="B387" s="37"/>
      <c r="C387" s="17"/>
      <c r="D387" s="16"/>
      <c r="E387" s="21">
        <f>-E386</f>
        <v>-35900</v>
      </c>
      <c r="F387" s="21">
        <f>-F386</f>
        <v>0</v>
      </c>
      <c r="G387" s="21">
        <f t="shared" si="64"/>
        <v>-35900</v>
      </c>
      <c r="H387" s="22">
        <f>-H386</f>
        <v>-14263.15</v>
      </c>
      <c r="I387" s="22"/>
      <c r="J387" s="20"/>
      <c r="K387" s="20"/>
      <c r="L387" s="57">
        <f t="shared" si="71"/>
        <v>0</v>
      </c>
      <c r="M387" s="47">
        <f t="shared" si="72"/>
        <v>21636.85</v>
      </c>
    </row>
    <row r="388" spans="1:13" ht="15.75">
      <c r="A388" s="59"/>
      <c r="B388" s="23" t="s">
        <v>241</v>
      </c>
      <c r="C388" s="17"/>
      <c r="D388" s="16" t="s">
        <v>242</v>
      </c>
      <c r="E388" s="24">
        <v>35900</v>
      </c>
      <c r="F388" s="24"/>
      <c r="G388" s="24">
        <f t="shared" si="64"/>
        <v>35900</v>
      </c>
      <c r="H388" s="20">
        <v>14263.15</v>
      </c>
      <c r="I388" s="20">
        <f>H388/E388*100</f>
        <v>39.730222841225626</v>
      </c>
      <c r="J388" s="20">
        <f>I388-100</f>
        <v>-60.269777158774374</v>
      </c>
      <c r="K388" s="20">
        <f>E388-H388</f>
        <v>21636.85</v>
      </c>
      <c r="L388" s="57">
        <f t="shared" si="71"/>
        <v>0</v>
      </c>
      <c r="M388" s="47">
        <f t="shared" si="72"/>
        <v>-21636.85</v>
      </c>
    </row>
    <row r="389" spans="1:16" s="45" customFormat="1" ht="47.25">
      <c r="A389" s="59"/>
      <c r="B389" s="37" t="s">
        <v>243</v>
      </c>
      <c r="C389" s="17" t="s">
        <v>66</v>
      </c>
      <c r="D389" s="16"/>
      <c r="E389" s="21">
        <f>E391+E392</f>
        <v>1104000</v>
      </c>
      <c r="F389" s="21">
        <f>SUM(F391:F392)</f>
        <v>0</v>
      </c>
      <c r="G389" s="21">
        <f t="shared" si="64"/>
        <v>1104000</v>
      </c>
      <c r="H389" s="22">
        <f>SUM(H391:H392)</f>
        <v>416552.22</v>
      </c>
      <c r="I389" s="22">
        <f>H389/E389*100</f>
        <v>37.731179347826085</v>
      </c>
      <c r="J389" s="20">
        <f>I389-100</f>
        <v>-62.268820652173915</v>
      </c>
      <c r="K389" s="20">
        <f>E389-H389</f>
        <v>687447.78</v>
      </c>
      <c r="L389" s="57">
        <f t="shared" si="71"/>
        <v>0</v>
      </c>
      <c r="M389" s="47">
        <f t="shared" si="72"/>
        <v>-687447.78</v>
      </c>
      <c r="P389" s="72"/>
    </row>
    <row r="390" spans="1:16" s="45" customFormat="1" ht="15.75" hidden="1">
      <c r="A390" s="59"/>
      <c r="B390" s="37"/>
      <c r="C390" s="17"/>
      <c r="D390" s="16"/>
      <c r="E390" s="21">
        <f>-E389</f>
        <v>-1104000</v>
      </c>
      <c r="F390" s="21">
        <f>-F389</f>
        <v>0</v>
      </c>
      <c r="G390" s="21">
        <f t="shared" si="64"/>
        <v>-1104000</v>
      </c>
      <c r="H390" s="22">
        <f>-H389</f>
        <v>-416552.22</v>
      </c>
      <c r="I390" s="22"/>
      <c r="J390" s="20"/>
      <c r="K390" s="20"/>
      <c r="L390" s="57">
        <f t="shared" si="71"/>
        <v>0</v>
      </c>
      <c r="M390" s="47">
        <f t="shared" si="72"/>
        <v>687447.78</v>
      </c>
      <c r="P390" s="72"/>
    </row>
    <row r="391" spans="1:16" s="45" customFormat="1" ht="15.75">
      <c r="A391" s="59"/>
      <c r="B391" s="23" t="s">
        <v>238</v>
      </c>
      <c r="C391" s="17"/>
      <c r="D391" s="16" t="s">
        <v>239</v>
      </c>
      <c r="E391" s="24">
        <v>1100000</v>
      </c>
      <c r="F391" s="24"/>
      <c r="G391" s="24">
        <f t="shared" si="64"/>
        <v>1100000</v>
      </c>
      <c r="H391" s="20">
        <v>415907.55</v>
      </c>
      <c r="I391" s="20">
        <f>H391/E391*100</f>
        <v>37.809777272727274</v>
      </c>
      <c r="J391" s="20">
        <f>I391-100</f>
        <v>-62.190222727272726</v>
      </c>
      <c r="K391" s="20">
        <f>E391-H391</f>
        <v>684092.45</v>
      </c>
      <c r="L391" s="57">
        <f t="shared" si="71"/>
        <v>0</v>
      </c>
      <c r="M391" s="47">
        <f t="shared" si="72"/>
        <v>-684092.45</v>
      </c>
      <c r="P391" s="72"/>
    </row>
    <row r="392" spans="1:16" s="45" customFormat="1" ht="15.75">
      <c r="A392" s="59"/>
      <c r="B392" s="23" t="s">
        <v>139</v>
      </c>
      <c r="C392" s="17"/>
      <c r="D392" s="16" t="s">
        <v>140</v>
      </c>
      <c r="E392" s="24">
        <v>4000</v>
      </c>
      <c r="F392" s="24"/>
      <c r="G392" s="24">
        <f t="shared" si="64"/>
        <v>4000</v>
      </c>
      <c r="H392" s="20">
        <v>644.67</v>
      </c>
      <c r="I392" s="20">
        <f>H392/E392*100</f>
        <v>16.11675</v>
      </c>
      <c r="J392" s="20">
        <f>I392-100</f>
        <v>-83.88325</v>
      </c>
      <c r="K392" s="20">
        <f>E392-H392</f>
        <v>3355.33</v>
      </c>
      <c r="L392" s="57">
        <f t="shared" si="71"/>
        <v>0</v>
      </c>
      <c r="M392" s="47">
        <f t="shared" si="72"/>
        <v>-3355.33</v>
      </c>
      <c r="P392" s="72"/>
    </row>
    <row r="393" spans="1:16" s="45" customFormat="1" ht="15.75">
      <c r="A393" s="59"/>
      <c r="B393" s="37" t="s">
        <v>244</v>
      </c>
      <c r="C393" s="17" t="s">
        <v>245</v>
      </c>
      <c r="D393" s="16"/>
      <c r="E393" s="21">
        <f>E395</f>
        <v>130000</v>
      </c>
      <c r="F393" s="21">
        <f>SUM(F395)</f>
        <v>0</v>
      </c>
      <c r="G393" s="21">
        <f t="shared" si="64"/>
        <v>130000</v>
      </c>
      <c r="H393" s="22">
        <f>SUM(H395)</f>
        <v>59872.11</v>
      </c>
      <c r="I393" s="22">
        <f>H393/E393*100</f>
        <v>46.05546923076923</v>
      </c>
      <c r="J393" s="20">
        <f>I393-100</f>
        <v>-53.94453076923077</v>
      </c>
      <c r="K393" s="20">
        <f>E393-H393</f>
        <v>70127.89</v>
      </c>
      <c r="L393" s="57">
        <f t="shared" si="71"/>
        <v>0</v>
      </c>
      <c r="M393" s="47">
        <f t="shared" si="72"/>
        <v>-70127.89</v>
      </c>
      <c r="P393" s="72"/>
    </row>
    <row r="394" spans="1:16" s="45" customFormat="1" ht="15.75" hidden="1">
      <c r="A394" s="59"/>
      <c r="B394" s="37"/>
      <c r="C394" s="17"/>
      <c r="D394" s="16"/>
      <c r="E394" s="21">
        <f>-E393</f>
        <v>-130000</v>
      </c>
      <c r="F394" s="21">
        <f>-F393</f>
        <v>0</v>
      </c>
      <c r="G394" s="21">
        <f t="shared" si="64"/>
        <v>-130000</v>
      </c>
      <c r="H394" s="22">
        <f>-H393</f>
        <v>-59872.11</v>
      </c>
      <c r="I394" s="22"/>
      <c r="J394" s="20"/>
      <c r="K394" s="20"/>
      <c r="L394" s="57">
        <f t="shared" si="71"/>
        <v>0</v>
      </c>
      <c r="M394" s="47">
        <f t="shared" si="72"/>
        <v>70127.89</v>
      </c>
      <c r="P394" s="72"/>
    </row>
    <row r="395" spans="1:16" s="45" customFormat="1" ht="15.75">
      <c r="A395" s="59"/>
      <c r="B395" s="23" t="s">
        <v>238</v>
      </c>
      <c r="C395" s="17"/>
      <c r="D395" s="16" t="s">
        <v>239</v>
      </c>
      <c r="E395" s="24">
        <v>130000</v>
      </c>
      <c r="F395" s="24"/>
      <c r="G395" s="24">
        <f t="shared" si="64"/>
        <v>130000</v>
      </c>
      <c r="H395" s="20">
        <v>59872.11</v>
      </c>
      <c r="I395" s="20">
        <f>H395/E395*100</f>
        <v>46.05546923076923</v>
      </c>
      <c r="J395" s="20">
        <f>I395-100</f>
        <v>-53.94453076923077</v>
      </c>
      <c r="K395" s="20">
        <f>E395-H395</f>
        <v>70127.89</v>
      </c>
      <c r="L395" s="57">
        <f t="shared" si="71"/>
        <v>0</v>
      </c>
      <c r="M395" s="47">
        <f t="shared" si="72"/>
        <v>-70127.89</v>
      </c>
      <c r="P395" s="72"/>
    </row>
    <row r="396" spans="1:16" s="45" customFormat="1" ht="15.75">
      <c r="A396" s="59"/>
      <c r="B396" s="37" t="s">
        <v>246</v>
      </c>
      <c r="C396" s="17" t="s">
        <v>247</v>
      </c>
      <c r="D396" s="16"/>
      <c r="E396" s="21">
        <f>E398</f>
        <v>18600</v>
      </c>
      <c r="F396" s="21">
        <f>SUM(F398)</f>
        <v>0</v>
      </c>
      <c r="G396" s="21">
        <f t="shared" si="64"/>
        <v>18600</v>
      </c>
      <c r="H396" s="22">
        <f>SUM(H398)</f>
        <v>20000</v>
      </c>
      <c r="I396" s="22">
        <f>H396/E396*100</f>
        <v>107.5268817204301</v>
      </c>
      <c r="J396" s="20">
        <f>I396-100</f>
        <v>7.526881720430097</v>
      </c>
      <c r="K396" s="20">
        <f>E396-H396</f>
        <v>-1400</v>
      </c>
      <c r="L396" s="57">
        <f t="shared" si="71"/>
        <v>0</v>
      </c>
      <c r="M396" s="47">
        <f t="shared" si="72"/>
        <v>1400</v>
      </c>
      <c r="P396" s="72"/>
    </row>
    <row r="397" spans="1:16" s="45" customFormat="1" ht="15.75" hidden="1">
      <c r="A397" s="59"/>
      <c r="B397" s="37"/>
      <c r="C397" s="17"/>
      <c r="D397" s="16"/>
      <c r="E397" s="21">
        <f>-E396</f>
        <v>-18600</v>
      </c>
      <c r="F397" s="21">
        <f>-F396</f>
        <v>0</v>
      </c>
      <c r="G397" s="21">
        <f t="shared" si="64"/>
        <v>-18600</v>
      </c>
      <c r="H397" s="22">
        <f>-H396</f>
        <v>-20000</v>
      </c>
      <c r="I397" s="22"/>
      <c r="J397" s="20"/>
      <c r="K397" s="20"/>
      <c r="L397" s="57">
        <f t="shared" si="71"/>
        <v>0</v>
      </c>
      <c r="M397" s="47">
        <f t="shared" si="72"/>
        <v>-1400</v>
      </c>
      <c r="P397" s="72"/>
    </row>
    <row r="398" spans="1:13" ht="78.75">
      <c r="A398" s="59"/>
      <c r="B398" s="23" t="s">
        <v>109</v>
      </c>
      <c r="C398" s="17"/>
      <c r="D398" s="16" t="s">
        <v>110</v>
      </c>
      <c r="E398" s="24">
        <v>18600</v>
      </c>
      <c r="F398" s="24"/>
      <c r="G398" s="24">
        <f t="shared" si="64"/>
        <v>18600</v>
      </c>
      <c r="H398" s="20">
        <v>20000</v>
      </c>
      <c r="I398" s="20">
        <f>H398/E398*100</f>
        <v>107.5268817204301</v>
      </c>
      <c r="J398" s="20">
        <f>I398-100</f>
        <v>7.526881720430097</v>
      </c>
      <c r="K398" s="20">
        <f>E398-H398</f>
        <v>-1400</v>
      </c>
      <c r="L398" s="57">
        <f t="shared" si="71"/>
        <v>0</v>
      </c>
      <c r="M398" s="47">
        <f t="shared" si="72"/>
        <v>1400</v>
      </c>
    </row>
    <row r="399" spans="1:13" ht="15.75">
      <c r="A399" s="59"/>
      <c r="B399" s="37" t="s">
        <v>67</v>
      </c>
      <c r="C399" s="17" t="s">
        <v>68</v>
      </c>
      <c r="D399" s="16"/>
      <c r="E399" s="21">
        <f>SUM(E401:E418)</f>
        <v>366741</v>
      </c>
      <c r="F399" s="21">
        <f>SUM(F401:F417)</f>
        <v>0</v>
      </c>
      <c r="G399" s="21">
        <f t="shared" si="64"/>
        <v>366741</v>
      </c>
      <c r="H399" s="22">
        <f>SUM(H401:H417)</f>
        <v>152259.1</v>
      </c>
      <c r="I399" s="22">
        <f>H399/E399*100</f>
        <v>41.51679250479221</v>
      </c>
      <c r="J399" s="20">
        <f>I399-100</f>
        <v>-58.48320749520779</v>
      </c>
      <c r="K399" s="20">
        <f>E399-H399</f>
        <v>214481.9</v>
      </c>
      <c r="L399" s="57">
        <f t="shared" si="71"/>
        <v>0</v>
      </c>
      <c r="M399" s="47">
        <f t="shared" si="72"/>
        <v>-214481.9</v>
      </c>
    </row>
    <row r="400" spans="1:13" ht="15.75" hidden="1">
      <c r="A400" s="59"/>
      <c r="B400" s="37"/>
      <c r="C400" s="17"/>
      <c r="D400" s="16"/>
      <c r="E400" s="21">
        <f>-E399</f>
        <v>-366741</v>
      </c>
      <c r="F400" s="21">
        <f>-F399</f>
        <v>0</v>
      </c>
      <c r="G400" s="21">
        <f t="shared" si="64"/>
        <v>-366741</v>
      </c>
      <c r="H400" s="22">
        <f>-H399</f>
        <v>-152259.1</v>
      </c>
      <c r="I400" s="22"/>
      <c r="J400" s="20"/>
      <c r="K400" s="20"/>
      <c r="L400" s="57">
        <f t="shared" si="71"/>
        <v>0</v>
      </c>
      <c r="M400" s="47">
        <f t="shared" si="72"/>
        <v>214481.9</v>
      </c>
    </row>
    <row r="401" spans="1:13" ht="31.5">
      <c r="A401" s="59"/>
      <c r="B401" s="23" t="s">
        <v>133</v>
      </c>
      <c r="C401" s="17"/>
      <c r="D401" s="16" t="s">
        <v>134</v>
      </c>
      <c r="E401" s="24">
        <v>2400</v>
      </c>
      <c r="F401" s="24"/>
      <c r="G401" s="24">
        <f t="shared" si="64"/>
        <v>2400</v>
      </c>
      <c r="H401" s="20">
        <v>90</v>
      </c>
      <c r="I401" s="20">
        <f aca="true" t="shared" si="73" ref="I401:I417">H401/E401*100</f>
        <v>3.75</v>
      </c>
      <c r="J401" s="20">
        <f aca="true" t="shared" si="74" ref="J401:J417">I401-100</f>
        <v>-96.25</v>
      </c>
      <c r="K401" s="20">
        <f aca="true" t="shared" si="75" ref="K401:K417">E401-H401</f>
        <v>2310</v>
      </c>
      <c r="L401" s="57">
        <f t="shared" si="71"/>
        <v>0</v>
      </c>
      <c r="M401" s="47">
        <f t="shared" si="72"/>
        <v>-2310</v>
      </c>
    </row>
    <row r="402" spans="1:13" ht="15.75">
      <c r="A402" s="59"/>
      <c r="B402" s="23" t="s">
        <v>135</v>
      </c>
      <c r="C402" s="17"/>
      <c r="D402" s="16" t="s">
        <v>136</v>
      </c>
      <c r="E402" s="24">
        <v>250478</v>
      </c>
      <c r="F402" s="24"/>
      <c r="G402" s="24">
        <f t="shared" si="64"/>
        <v>250478</v>
      </c>
      <c r="H402" s="20">
        <v>95477</v>
      </c>
      <c r="I402" s="20">
        <f t="shared" si="73"/>
        <v>38.117918539752</v>
      </c>
      <c r="J402" s="20">
        <f t="shared" si="74"/>
        <v>-61.882081460248</v>
      </c>
      <c r="K402" s="20">
        <f t="shared" si="75"/>
        <v>155001</v>
      </c>
      <c r="L402" s="57">
        <f t="shared" si="71"/>
        <v>0</v>
      </c>
      <c r="M402" s="47">
        <f t="shared" si="72"/>
        <v>-155001</v>
      </c>
    </row>
    <row r="403" spans="1:13" ht="15.75">
      <c r="A403" s="59"/>
      <c r="B403" s="23" t="s">
        <v>137</v>
      </c>
      <c r="C403" s="17"/>
      <c r="D403" s="16" t="s">
        <v>138</v>
      </c>
      <c r="E403" s="24">
        <v>19389</v>
      </c>
      <c r="F403" s="24"/>
      <c r="G403" s="24">
        <f t="shared" si="64"/>
        <v>19389</v>
      </c>
      <c r="H403" s="20">
        <v>14563.15</v>
      </c>
      <c r="I403" s="20">
        <f t="shared" si="73"/>
        <v>75.11037186033317</v>
      </c>
      <c r="J403" s="20">
        <f t="shared" si="74"/>
        <v>-24.889628139666826</v>
      </c>
      <c r="K403" s="20">
        <f t="shared" si="75"/>
        <v>4825.85</v>
      </c>
      <c r="L403" s="57">
        <f t="shared" si="71"/>
        <v>0</v>
      </c>
      <c r="M403" s="47">
        <f t="shared" si="72"/>
        <v>-4825.85</v>
      </c>
    </row>
    <row r="404" spans="1:13" ht="15.75">
      <c r="A404" s="59"/>
      <c r="B404" s="23" t="s">
        <v>139</v>
      </c>
      <c r="C404" s="17"/>
      <c r="D404" s="16" t="s">
        <v>140</v>
      </c>
      <c r="E404" s="24">
        <v>42700</v>
      </c>
      <c r="F404" s="24"/>
      <c r="G404" s="24">
        <f aca="true" t="shared" si="76" ref="G404:G424">E404+F404</f>
        <v>42700</v>
      </c>
      <c r="H404" s="20">
        <v>16702.04</v>
      </c>
      <c r="I404" s="20">
        <f t="shared" si="73"/>
        <v>39.11484777517565</v>
      </c>
      <c r="J404" s="20">
        <f t="shared" si="74"/>
        <v>-60.88515222482435</v>
      </c>
      <c r="K404" s="20">
        <f t="shared" si="75"/>
        <v>25997.96</v>
      </c>
      <c r="L404" s="57">
        <f t="shared" si="71"/>
        <v>0</v>
      </c>
      <c r="M404" s="47">
        <f t="shared" si="72"/>
        <v>-25997.96</v>
      </c>
    </row>
    <row r="405" spans="1:13" ht="15.75">
      <c r="A405" s="59"/>
      <c r="B405" s="23" t="s">
        <v>141</v>
      </c>
      <c r="C405" s="17"/>
      <c r="D405" s="16" t="s">
        <v>142</v>
      </c>
      <c r="E405" s="24">
        <v>6514</v>
      </c>
      <c r="F405" s="24"/>
      <c r="G405" s="24">
        <f t="shared" si="76"/>
        <v>6514</v>
      </c>
      <c r="H405" s="20">
        <v>2577.35</v>
      </c>
      <c r="I405" s="20">
        <f t="shared" si="73"/>
        <v>39.56631869818851</v>
      </c>
      <c r="J405" s="20">
        <f t="shared" si="74"/>
        <v>-60.43368130181149</v>
      </c>
      <c r="K405" s="20">
        <f t="shared" si="75"/>
        <v>3936.65</v>
      </c>
      <c r="L405" s="57">
        <f t="shared" si="71"/>
        <v>0</v>
      </c>
      <c r="M405" s="47">
        <f t="shared" si="72"/>
        <v>-3936.65</v>
      </c>
    </row>
    <row r="406" spans="1:13" ht="15.75">
      <c r="A406" s="59"/>
      <c r="B406" s="23" t="s">
        <v>143</v>
      </c>
      <c r="C406" s="17"/>
      <c r="D406" s="16" t="s">
        <v>144</v>
      </c>
      <c r="E406" s="24">
        <v>3000</v>
      </c>
      <c r="F406" s="24"/>
      <c r="G406" s="24">
        <f t="shared" si="76"/>
        <v>3000</v>
      </c>
      <c r="H406" s="20">
        <v>1800</v>
      </c>
      <c r="I406" s="20">
        <f t="shared" si="73"/>
        <v>60</v>
      </c>
      <c r="J406" s="20">
        <f t="shared" si="74"/>
        <v>-40</v>
      </c>
      <c r="K406" s="20">
        <f t="shared" si="75"/>
        <v>1200</v>
      </c>
      <c r="L406" s="57">
        <f t="shared" si="71"/>
        <v>0</v>
      </c>
      <c r="M406" s="47">
        <f t="shared" si="72"/>
        <v>-1200</v>
      </c>
    </row>
    <row r="407" spans="1:13" ht="15.75">
      <c r="A407" s="59"/>
      <c r="B407" s="23" t="s">
        <v>99</v>
      </c>
      <c r="C407" s="17"/>
      <c r="D407" s="16" t="s">
        <v>100</v>
      </c>
      <c r="E407" s="24">
        <v>2000</v>
      </c>
      <c r="F407" s="24"/>
      <c r="G407" s="24">
        <f t="shared" si="76"/>
        <v>2000</v>
      </c>
      <c r="H407" s="20">
        <v>1299.68</v>
      </c>
      <c r="I407" s="20">
        <f t="shared" si="73"/>
        <v>64.98400000000001</v>
      </c>
      <c r="J407" s="20">
        <f t="shared" si="74"/>
        <v>-35.01599999999999</v>
      </c>
      <c r="K407" s="20">
        <f t="shared" si="75"/>
        <v>700.3199999999999</v>
      </c>
      <c r="L407" s="57">
        <f t="shared" si="71"/>
        <v>0</v>
      </c>
      <c r="M407" s="47">
        <f t="shared" si="72"/>
        <v>-700.3199999999999</v>
      </c>
    </row>
    <row r="408" spans="1:13" ht="15.75">
      <c r="A408" s="59"/>
      <c r="B408" s="23" t="s">
        <v>145</v>
      </c>
      <c r="C408" s="17"/>
      <c r="D408" s="16" t="s">
        <v>146</v>
      </c>
      <c r="E408" s="24">
        <v>300</v>
      </c>
      <c r="F408" s="24"/>
      <c r="G408" s="24">
        <f t="shared" si="76"/>
        <v>300</v>
      </c>
      <c r="H408" s="20">
        <v>200</v>
      </c>
      <c r="I408" s="20">
        <f t="shared" si="73"/>
        <v>66.66666666666666</v>
      </c>
      <c r="J408" s="20">
        <f t="shared" si="74"/>
        <v>-33.33333333333334</v>
      </c>
      <c r="K408" s="20">
        <f t="shared" si="75"/>
        <v>100</v>
      </c>
      <c r="L408" s="57">
        <f t="shared" si="71"/>
        <v>0</v>
      </c>
      <c r="M408" s="47">
        <f t="shared" si="72"/>
        <v>-100</v>
      </c>
    </row>
    <row r="409" spans="1:16" s="66" customFormat="1" ht="15.75">
      <c r="A409" s="59"/>
      <c r="B409" s="23" t="s">
        <v>115</v>
      </c>
      <c r="C409" s="17"/>
      <c r="D409" s="16" t="s">
        <v>116</v>
      </c>
      <c r="E409" s="24">
        <v>10000</v>
      </c>
      <c r="F409" s="24"/>
      <c r="G409" s="24">
        <f t="shared" si="76"/>
        <v>10000</v>
      </c>
      <c r="H409" s="20">
        <v>6396.1</v>
      </c>
      <c r="I409" s="20">
        <f t="shared" si="73"/>
        <v>63.961</v>
      </c>
      <c r="J409" s="20">
        <f t="shared" si="74"/>
        <v>-36.039</v>
      </c>
      <c r="K409" s="20">
        <f t="shared" si="75"/>
        <v>3603.8999999999996</v>
      </c>
      <c r="L409" s="57">
        <f t="shared" si="71"/>
        <v>0</v>
      </c>
      <c r="M409" s="47">
        <f t="shared" si="72"/>
        <v>-3603.8999999999996</v>
      </c>
      <c r="P409" s="67"/>
    </row>
    <row r="410" spans="1:13" ht="15.75" hidden="1">
      <c r="A410" s="59"/>
      <c r="B410" s="34" t="s">
        <v>170</v>
      </c>
      <c r="C410" s="27"/>
      <c r="D410" s="28" t="s">
        <v>171</v>
      </c>
      <c r="E410" s="35">
        <v>0</v>
      </c>
      <c r="F410" s="35"/>
      <c r="G410" s="35">
        <f t="shared" si="76"/>
        <v>0</v>
      </c>
      <c r="H410" s="31">
        <v>0</v>
      </c>
      <c r="I410" s="31" t="e">
        <f t="shared" si="73"/>
        <v>#DIV/0!</v>
      </c>
      <c r="J410" s="31" t="e">
        <f t="shared" si="74"/>
        <v>#DIV/0!</v>
      </c>
      <c r="K410" s="20">
        <f t="shared" si="75"/>
        <v>0</v>
      </c>
      <c r="L410" s="57">
        <f t="shared" si="71"/>
        <v>0</v>
      </c>
      <c r="M410" s="47">
        <f t="shared" si="72"/>
        <v>0</v>
      </c>
    </row>
    <row r="411" spans="1:13" ht="47.25">
      <c r="A411" s="59"/>
      <c r="B411" s="23" t="s">
        <v>149</v>
      </c>
      <c r="C411" s="17"/>
      <c r="D411" s="16" t="s">
        <v>150</v>
      </c>
      <c r="E411" s="24">
        <v>4000</v>
      </c>
      <c r="F411" s="24"/>
      <c r="G411" s="24">
        <f t="shared" si="76"/>
        <v>4000</v>
      </c>
      <c r="H411" s="20">
        <v>1985.68</v>
      </c>
      <c r="I411" s="20">
        <f t="shared" si="73"/>
        <v>49.642</v>
      </c>
      <c r="J411" s="20">
        <f t="shared" si="74"/>
        <v>-50.358</v>
      </c>
      <c r="K411" s="20">
        <f t="shared" si="75"/>
        <v>2014.32</v>
      </c>
      <c r="L411" s="57">
        <f t="shared" si="71"/>
        <v>0</v>
      </c>
      <c r="M411" s="47">
        <f t="shared" si="72"/>
        <v>-2014.32</v>
      </c>
    </row>
    <row r="412" spans="1:13" ht="15.75">
      <c r="A412" s="59"/>
      <c r="B412" s="23" t="s">
        <v>163</v>
      </c>
      <c r="C412" s="17"/>
      <c r="D412" s="16" t="s">
        <v>152</v>
      </c>
      <c r="E412" s="24">
        <v>9000</v>
      </c>
      <c r="F412" s="24"/>
      <c r="G412" s="24">
        <f t="shared" si="76"/>
        <v>9000</v>
      </c>
      <c r="H412" s="20">
        <v>3911.1</v>
      </c>
      <c r="I412" s="20">
        <f t="shared" si="73"/>
        <v>43.45666666666666</v>
      </c>
      <c r="J412" s="20">
        <f t="shared" si="74"/>
        <v>-56.54333333333334</v>
      </c>
      <c r="K412" s="20">
        <f t="shared" si="75"/>
        <v>5088.9</v>
      </c>
      <c r="L412" s="57">
        <f t="shared" si="71"/>
        <v>0</v>
      </c>
      <c r="M412" s="47">
        <f t="shared" si="72"/>
        <v>-5088.9</v>
      </c>
    </row>
    <row r="413" spans="1:13" ht="15.75">
      <c r="A413" s="59"/>
      <c r="B413" s="23" t="s">
        <v>101</v>
      </c>
      <c r="C413" s="17"/>
      <c r="D413" s="16" t="s">
        <v>102</v>
      </c>
      <c r="E413" s="24">
        <v>600</v>
      </c>
      <c r="F413" s="24"/>
      <c r="G413" s="24">
        <f t="shared" si="76"/>
        <v>600</v>
      </c>
      <c r="H413" s="20">
        <v>530</v>
      </c>
      <c r="I413" s="20">
        <f t="shared" si="73"/>
        <v>88.33333333333333</v>
      </c>
      <c r="J413" s="20">
        <f t="shared" si="74"/>
        <v>-11.666666666666671</v>
      </c>
      <c r="K413" s="20">
        <f t="shared" si="75"/>
        <v>70</v>
      </c>
      <c r="L413" s="57">
        <f t="shared" si="71"/>
        <v>0</v>
      </c>
      <c r="M413" s="47">
        <f t="shared" si="72"/>
        <v>-70</v>
      </c>
    </row>
    <row r="414" spans="1:13" ht="31.5">
      <c r="A414" s="59"/>
      <c r="B414" s="23" t="s">
        <v>153</v>
      </c>
      <c r="C414" s="17"/>
      <c r="D414" s="16" t="s">
        <v>154</v>
      </c>
      <c r="E414" s="24">
        <v>7360</v>
      </c>
      <c r="F414" s="24"/>
      <c r="G414" s="24">
        <f t="shared" si="76"/>
        <v>7360</v>
      </c>
      <c r="H414" s="20">
        <v>4300</v>
      </c>
      <c r="I414" s="20">
        <f t="shared" si="73"/>
        <v>58.42391304347826</v>
      </c>
      <c r="J414" s="20">
        <f t="shared" si="74"/>
        <v>-41.57608695652174</v>
      </c>
      <c r="K414" s="20">
        <f t="shared" si="75"/>
        <v>3060</v>
      </c>
      <c r="L414" s="57">
        <f t="shared" si="71"/>
        <v>0</v>
      </c>
      <c r="M414" s="47">
        <f t="shared" si="72"/>
        <v>-3060</v>
      </c>
    </row>
    <row r="415" spans="1:13" ht="31.5">
      <c r="A415" s="59"/>
      <c r="B415" s="23" t="s">
        <v>155</v>
      </c>
      <c r="C415" s="17"/>
      <c r="D415" s="16" t="s">
        <v>156</v>
      </c>
      <c r="E415" s="24">
        <v>1500</v>
      </c>
      <c r="F415" s="24"/>
      <c r="G415" s="24">
        <f t="shared" si="76"/>
        <v>1500</v>
      </c>
      <c r="H415" s="20">
        <v>1300</v>
      </c>
      <c r="I415" s="20">
        <f t="shared" si="73"/>
        <v>86.66666666666667</v>
      </c>
      <c r="J415" s="20">
        <f t="shared" si="74"/>
        <v>-13.333333333333329</v>
      </c>
      <c r="K415" s="20">
        <f t="shared" si="75"/>
        <v>200</v>
      </c>
      <c r="L415" s="57">
        <f t="shared" si="71"/>
        <v>0</v>
      </c>
      <c r="M415" s="47">
        <f t="shared" si="72"/>
        <v>-200</v>
      </c>
    </row>
    <row r="416" spans="1:13" ht="47.25">
      <c r="A416" s="59"/>
      <c r="B416" s="23" t="s">
        <v>103</v>
      </c>
      <c r="C416" s="17"/>
      <c r="D416" s="16" t="s">
        <v>104</v>
      </c>
      <c r="E416" s="24">
        <v>500</v>
      </c>
      <c r="F416" s="24"/>
      <c r="G416" s="24">
        <f t="shared" si="76"/>
        <v>500</v>
      </c>
      <c r="H416" s="20">
        <v>0</v>
      </c>
      <c r="I416" s="20">
        <f t="shared" si="73"/>
        <v>0</v>
      </c>
      <c r="J416" s="20">
        <f t="shared" si="74"/>
        <v>-100</v>
      </c>
      <c r="K416" s="20">
        <f t="shared" si="75"/>
        <v>500</v>
      </c>
      <c r="L416" s="57">
        <f t="shared" si="71"/>
        <v>0</v>
      </c>
      <c r="M416" s="47">
        <f t="shared" si="72"/>
        <v>-500</v>
      </c>
    </row>
    <row r="417" spans="1:13" ht="31.5">
      <c r="A417" s="59"/>
      <c r="B417" s="23" t="s">
        <v>105</v>
      </c>
      <c r="C417" s="17"/>
      <c r="D417" s="16" t="s">
        <v>106</v>
      </c>
      <c r="E417" s="24">
        <v>2000</v>
      </c>
      <c r="F417" s="24"/>
      <c r="G417" s="24">
        <f t="shared" si="76"/>
        <v>2000</v>
      </c>
      <c r="H417" s="20">
        <v>1127</v>
      </c>
      <c r="I417" s="20">
        <f t="shared" si="73"/>
        <v>56.35</v>
      </c>
      <c r="J417" s="20">
        <f t="shared" si="74"/>
        <v>-43.65</v>
      </c>
      <c r="K417" s="20">
        <f t="shared" si="75"/>
        <v>873</v>
      </c>
      <c r="L417" s="57">
        <f t="shared" si="71"/>
        <v>0</v>
      </c>
      <c r="M417" s="47">
        <f t="shared" si="72"/>
        <v>-873</v>
      </c>
    </row>
    <row r="418" spans="1:14" ht="31.5">
      <c r="A418" s="59"/>
      <c r="B418" s="23" t="s">
        <v>172</v>
      </c>
      <c r="C418" s="17"/>
      <c r="D418" s="16" t="s">
        <v>173</v>
      </c>
      <c r="E418" s="24">
        <v>5000</v>
      </c>
      <c r="F418" s="24"/>
      <c r="G418" s="24">
        <f t="shared" si="76"/>
        <v>5000</v>
      </c>
      <c r="H418" s="20"/>
      <c r="I418" s="20"/>
      <c r="J418" s="20"/>
      <c r="K418" s="20"/>
      <c r="L418" s="57">
        <f aca="true" t="shared" si="77" ref="L418:L449">G418-E418</f>
        <v>0</v>
      </c>
      <c r="N418" s="36">
        <f>G418</f>
        <v>5000</v>
      </c>
    </row>
    <row r="419" spans="1:13" ht="31.5">
      <c r="A419" s="59"/>
      <c r="B419" s="37" t="s">
        <v>69</v>
      </c>
      <c r="C419" s="17" t="s">
        <v>70</v>
      </c>
      <c r="D419" s="16"/>
      <c r="E419" s="21">
        <f>E421</f>
        <v>167000</v>
      </c>
      <c r="F419" s="21">
        <f>SUM(F421)</f>
        <v>0</v>
      </c>
      <c r="G419" s="21">
        <f t="shared" si="76"/>
        <v>167000</v>
      </c>
      <c r="H419" s="22">
        <f>SUM(H421)</f>
        <v>67768.25</v>
      </c>
      <c r="I419" s="22">
        <f>H419/E419*100</f>
        <v>40.579790419161675</v>
      </c>
      <c r="J419" s="20">
        <f>I419-100</f>
        <v>-59.420209580838325</v>
      </c>
      <c r="K419" s="20">
        <f>E419-H419</f>
        <v>99231.75</v>
      </c>
      <c r="L419" s="57">
        <f t="shared" si="77"/>
        <v>0</v>
      </c>
      <c r="M419" s="47">
        <f aca="true" t="shared" si="78" ref="M419:M450">H419-G419</f>
        <v>-99231.75</v>
      </c>
    </row>
    <row r="420" spans="1:13" ht="15.75" hidden="1">
      <c r="A420" s="59"/>
      <c r="B420" s="37"/>
      <c r="C420" s="17"/>
      <c r="D420" s="16"/>
      <c r="E420" s="21">
        <f>-E419</f>
        <v>-167000</v>
      </c>
      <c r="F420" s="21">
        <f>-F419</f>
        <v>0</v>
      </c>
      <c r="G420" s="21">
        <f t="shared" si="76"/>
        <v>-167000</v>
      </c>
      <c r="H420" s="22">
        <f>-H419</f>
        <v>-67768.25</v>
      </c>
      <c r="I420" s="22"/>
      <c r="J420" s="20"/>
      <c r="K420" s="20"/>
      <c r="L420" s="57">
        <f t="shared" si="77"/>
        <v>0</v>
      </c>
      <c r="M420" s="47">
        <f t="shared" si="78"/>
        <v>99231.75</v>
      </c>
    </row>
    <row r="421" spans="1:13" ht="15.75">
      <c r="A421" s="59"/>
      <c r="B421" s="23" t="s">
        <v>115</v>
      </c>
      <c r="C421" s="17"/>
      <c r="D421" s="16" t="s">
        <v>116</v>
      </c>
      <c r="E421" s="24">
        <v>167000</v>
      </c>
      <c r="F421" s="24"/>
      <c r="G421" s="24">
        <f t="shared" si="76"/>
        <v>167000</v>
      </c>
      <c r="H421" s="20">
        <v>67768.25</v>
      </c>
      <c r="I421" s="20">
        <f>H421/E421*100</f>
        <v>40.579790419161675</v>
      </c>
      <c r="J421" s="20">
        <f>I421-100</f>
        <v>-59.420209580838325</v>
      </c>
      <c r="K421" s="20">
        <f>E421-H421</f>
        <v>99231.75</v>
      </c>
      <c r="L421" s="57">
        <f t="shared" si="77"/>
        <v>0</v>
      </c>
      <c r="M421" s="47">
        <f t="shared" si="78"/>
        <v>-99231.75</v>
      </c>
    </row>
    <row r="422" spans="1:13" ht="15.75">
      <c r="A422" s="59"/>
      <c r="B422" s="37" t="s">
        <v>17</v>
      </c>
      <c r="C422" s="17" t="s">
        <v>71</v>
      </c>
      <c r="D422" s="16"/>
      <c r="E422" s="21">
        <f>E424</f>
        <v>205730</v>
      </c>
      <c r="F422" s="21">
        <f>SUM(F424)</f>
        <v>0</v>
      </c>
      <c r="G422" s="21">
        <f t="shared" si="76"/>
        <v>205730</v>
      </c>
      <c r="H422" s="22">
        <f>SUM(H424)</f>
        <v>105118.41</v>
      </c>
      <c r="I422" s="22">
        <f>H422/E422*100</f>
        <v>51.09532396830798</v>
      </c>
      <c r="J422" s="20">
        <f>I422-100</f>
        <v>-48.90467603169202</v>
      </c>
      <c r="K422" s="20">
        <f>E422-H422</f>
        <v>100611.59</v>
      </c>
      <c r="L422" s="57">
        <f t="shared" si="77"/>
        <v>0</v>
      </c>
      <c r="M422" s="47">
        <f t="shared" si="78"/>
        <v>-100611.59</v>
      </c>
    </row>
    <row r="423" spans="1:13" ht="15.75" hidden="1">
      <c r="A423" s="59"/>
      <c r="B423" s="37"/>
      <c r="C423" s="17"/>
      <c r="D423" s="16"/>
      <c r="E423" s="21">
        <f>-E422</f>
        <v>-205730</v>
      </c>
      <c r="F423" s="21">
        <f>-F422</f>
        <v>0</v>
      </c>
      <c r="G423" s="21">
        <f t="shared" si="76"/>
        <v>-205730</v>
      </c>
      <c r="H423" s="22">
        <f>-H422</f>
        <v>-105118.41</v>
      </c>
      <c r="I423" s="22"/>
      <c r="J423" s="20"/>
      <c r="K423" s="20"/>
      <c r="L423" s="57">
        <f t="shared" si="77"/>
        <v>0</v>
      </c>
      <c r="M423" s="47">
        <f t="shared" si="78"/>
        <v>100611.59</v>
      </c>
    </row>
    <row r="424" spans="1:13" ht="15.75">
      <c r="A424" s="59"/>
      <c r="B424" s="23" t="s">
        <v>238</v>
      </c>
      <c r="C424" s="17"/>
      <c r="D424" s="16" t="s">
        <v>239</v>
      </c>
      <c r="E424" s="24">
        <v>205730</v>
      </c>
      <c r="F424" s="24"/>
      <c r="G424" s="24">
        <f t="shared" si="76"/>
        <v>205730</v>
      </c>
      <c r="H424" s="20">
        <v>105118.41</v>
      </c>
      <c r="I424" s="20">
        <f aca="true" t="shared" si="79" ref="I424:I446">H424/E424*100</f>
        <v>51.09532396830798</v>
      </c>
      <c r="J424" s="20">
        <f aca="true" t="shared" si="80" ref="J424:J446">I424-100</f>
        <v>-48.90467603169202</v>
      </c>
      <c r="K424" s="20">
        <f aca="true" t="shared" si="81" ref="K424:K446">E424-H424</f>
        <v>100611.59</v>
      </c>
      <c r="L424" s="57">
        <f t="shared" si="77"/>
        <v>0</v>
      </c>
      <c r="M424" s="47">
        <f t="shared" si="78"/>
        <v>-100611.59</v>
      </c>
    </row>
    <row r="425" spans="1:13" ht="47.25">
      <c r="A425" s="55">
        <v>853</v>
      </c>
      <c r="B425" s="26" t="s">
        <v>72</v>
      </c>
      <c r="C425" s="17"/>
      <c r="D425" s="16"/>
      <c r="E425" s="18">
        <f>E427</f>
        <v>15000</v>
      </c>
      <c r="F425" s="18">
        <f>F427</f>
        <v>0</v>
      </c>
      <c r="G425" s="18">
        <f>G427</f>
        <v>15000</v>
      </c>
      <c r="H425" s="19">
        <f>H427</f>
        <v>0</v>
      </c>
      <c r="I425" s="20">
        <f t="shared" si="79"/>
        <v>0</v>
      </c>
      <c r="J425" s="20">
        <f t="shared" si="80"/>
        <v>-100</v>
      </c>
      <c r="K425" s="20">
        <f t="shared" si="81"/>
        <v>15000</v>
      </c>
      <c r="L425" s="57">
        <f t="shared" si="77"/>
        <v>0</v>
      </c>
      <c r="M425" s="47">
        <f t="shared" si="78"/>
        <v>-15000</v>
      </c>
    </row>
    <row r="426" spans="1:13" ht="15.75" hidden="1">
      <c r="A426" s="58"/>
      <c r="B426" s="23"/>
      <c r="C426" s="17"/>
      <c r="D426" s="16"/>
      <c r="E426" s="18">
        <f>-E425</f>
        <v>-15000</v>
      </c>
      <c r="F426" s="18">
        <f>-F425</f>
        <v>0</v>
      </c>
      <c r="G426" s="18">
        <f aca="true" t="shared" si="82" ref="G426:G457">E426+F426</f>
        <v>-15000</v>
      </c>
      <c r="H426" s="19">
        <f>H425</f>
        <v>0</v>
      </c>
      <c r="I426" s="20">
        <f t="shared" si="79"/>
        <v>0</v>
      </c>
      <c r="J426" s="20">
        <f t="shared" si="80"/>
        <v>-100</v>
      </c>
      <c r="K426" s="20">
        <f t="shared" si="81"/>
        <v>-15000</v>
      </c>
      <c r="L426" s="57">
        <f t="shared" si="77"/>
        <v>0</v>
      </c>
      <c r="M426" s="47">
        <f t="shared" si="78"/>
        <v>15000</v>
      </c>
    </row>
    <row r="427" spans="1:13" ht="15.75">
      <c r="A427" s="59"/>
      <c r="B427" s="25" t="s">
        <v>17</v>
      </c>
      <c r="C427" s="17" t="s">
        <v>73</v>
      </c>
      <c r="D427" s="16"/>
      <c r="E427" s="21">
        <f>SUM(E429:E445)</f>
        <v>15000</v>
      </c>
      <c r="F427" s="21">
        <f>SUM(F429:F445)</f>
        <v>0</v>
      </c>
      <c r="G427" s="21">
        <f t="shared" si="82"/>
        <v>15000</v>
      </c>
      <c r="H427" s="22">
        <f>SUM(H429:H445)</f>
        <v>0</v>
      </c>
      <c r="I427" s="20">
        <f t="shared" si="79"/>
        <v>0</v>
      </c>
      <c r="J427" s="20">
        <f t="shared" si="80"/>
        <v>-100</v>
      </c>
      <c r="K427" s="20">
        <f t="shared" si="81"/>
        <v>15000</v>
      </c>
      <c r="L427" s="57">
        <f t="shared" si="77"/>
        <v>0</v>
      </c>
      <c r="M427" s="47">
        <f t="shared" si="78"/>
        <v>-15000</v>
      </c>
    </row>
    <row r="428" spans="1:13" ht="15.75" hidden="1">
      <c r="A428" s="59"/>
      <c r="B428" s="25"/>
      <c r="C428" s="17"/>
      <c r="D428" s="16"/>
      <c r="E428" s="21">
        <f>-E427</f>
        <v>-15000</v>
      </c>
      <c r="F428" s="21">
        <f>-F427</f>
        <v>0</v>
      </c>
      <c r="G428" s="21">
        <f t="shared" si="82"/>
        <v>-15000</v>
      </c>
      <c r="H428" s="22">
        <f>-H427</f>
        <v>0</v>
      </c>
      <c r="I428" s="20">
        <f t="shared" si="79"/>
        <v>0</v>
      </c>
      <c r="J428" s="20">
        <f t="shared" si="80"/>
        <v>-100</v>
      </c>
      <c r="K428" s="20">
        <f t="shared" si="81"/>
        <v>-15000</v>
      </c>
      <c r="L428" s="57">
        <f t="shared" si="77"/>
        <v>0</v>
      </c>
      <c r="M428" s="47">
        <f t="shared" si="78"/>
        <v>15000</v>
      </c>
    </row>
    <row r="429" spans="1:13" ht="15.75" hidden="1">
      <c r="A429" s="59"/>
      <c r="B429" s="23" t="s">
        <v>135</v>
      </c>
      <c r="C429" s="17"/>
      <c r="D429" s="16" t="s">
        <v>248</v>
      </c>
      <c r="E429" s="24"/>
      <c r="F429" s="24"/>
      <c r="G429" s="24">
        <f t="shared" si="82"/>
        <v>0</v>
      </c>
      <c r="H429" s="20">
        <v>0</v>
      </c>
      <c r="I429" s="20" t="e">
        <f t="shared" si="79"/>
        <v>#DIV/0!</v>
      </c>
      <c r="J429" s="20" t="e">
        <f t="shared" si="80"/>
        <v>#DIV/0!</v>
      </c>
      <c r="K429" s="20">
        <f t="shared" si="81"/>
        <v>0</v>
      </c>
      <c r="L429" s="57">
        <f t="shared" si="77"/>
        <v>0</v>
      </c>
      <c r="M429" s="47">
        <f t="shared" si="78"/>
        <v>0</v>
      </c>
    </row>
    <row r="430" spans="1:13" ht="15.75" hidden="1">
      <c r="A430" s="59"/>
      <c r="B430" s="23" t="s">
        <v>135</v>
      </c>
      <c r="C430" s="17"/>
      <c r="D430" s="16" t="s">
        <v>249</v>
      </c>
      <c r="E430" s="24"/>
      <c r="F430" s="24"/>
      <c r="G430" s="24">
        <f t="shared" si="82"/>
        <v>0</v>
      </c>
      <c r="H430" s="20">
        <v>0</v>
      </c>
      <c r="I430" s="20" t="e">
        <f t="shared" si="79"/>
        <v>#DIV/0!</v>
      </c>
      <c r="J430" s="20" t="e">
        <f t="shared" si="80"/>
        <v>#DIV/0!</v>
      </c>
      <c r="K430" s="20">
        <f t="shared" si="81"/>
        <v>0</v>
      </c>
      <c r="L430" s="57">
        <f t="shared" si="77"/>
        <v>0</v>
      </c>
      <c r="M430" s="47">
        <f t="shared" si="78"/>
        <v>0</v>
      </c>
    </row>
    <row r="431" spans="1:13" ht="15.75" hidden="1">
      <c r="A431" s="59"/>
      <c r="B431" s="23" t="s">
        <v>139</v>
      </c>
      <c r="C431" s="17"/>
      <c r="D431" s="16" t="s">
        <v>250</v>
      </c>
      <c r="E431" s="24"/>
      <c r="F431" s="24"/>
      <c r="G431" s="24">
        <f t="shared" si="82"/>
        <v>0</v>
      </c>
      <c r="H431" s="20">
        <v>0</v>
      </c>
      <c r="I431" s="20" t="e">
        <f t="shared" si="79"/>
        <v>#DIV/0!</v>
      </c>
      <c r="J431" s="20" t="e">
        <f t="shared" si="80"/>
        <v>#DIV/0!</v>
      </c>
      <c r="K431" s="20">
        <f t="shared" si="81"/>
        <v>0</v>
      </c>
      <c r="L431" s="57">
        <f t="shared" si="77"/>
        <v>0</v>
      </c>
      <c r="M431" s="47">
        <f t="shared" si="78"/>
        <v>0</v>
      </c>
    </row>
    <row r="432" spans="1:13" ht="15.75" hidden="1">
      <c r="A432" s="59"/>
      <c r="B432" s="23" t="s">
        <v>139</v>
      </c>
      <c r="C432" s="17"/>
      <c r="D432" s="16" t="s">
        <v>251</v>
      </c>
      <c r="E432" s="24"/>
      <c r="F432" s="24"/>
      <c r="G432" s="24">
        <f t="shared" si="82"/>
        <v>0</v>
      </c>
      <c r="H432" s="20">
        <v>0</v>
      </c>
      <c r="I432" s="20" t="e">
        <f t="shared" si="79"/>
        <v>#DIV/0!</v>
      </c>
      <c r="J432" s="20" t="e">
        <f t="shared" si="80"/>
        <v>#DIV/0!</v>
      </c>
      <c r="K432" s="20">
        <f t="shared" si="81"/>
        <v>0</v>
      </c>
      <c r="L432" s="57">
        <f t="shared" si="77"/>
        <v>0</v>
      </c>
      <c r="M432" s="47">
        <f t="shared" si="78"/>
        <v>0</v>
      </c>
    </row>
    <row r="433" spans="1:13" ht="15.75" hidden="1">
      <c r="A433" s="59"/>
      <c r="B433" s="23" t="s">
        <v>141</v>
      </c>
      <c r="C433" s="17"/>
      <c r="D433" s="16" t="s">
        <v>252</v>
      </c>
      <c r="E433" s="24"/>
      <c r="F433" s="24"/>
      <c r="G433" s="24">
        <f t="shared" si="82"/>
        <v>0</v>
      </c>
      <c r="H433" s="20">
        <v>0</v>
      </c>
      <c r="I433" s="20" t="e">
        <f t="shared" si="79"/>
        <v>#DIV/0!</v>
      </c>
      <c r="J433" s="20" t="e">
        <f t="shared" si="80"/>
        <v>#DIV/0!</v>
      </c>
      <c r="K433" s="20">
        <f t="shared" si="81"/>
        <v>0</v>
      </c>
      <c r="L433" s="57">
        <f t="shared" si="77"/>
        <v>0</v>
      </c>
      <c r="M433" s="47">
        <f t="shared" si="78"/>
        <v>0</v>
      </c>
    </row>
    <row r="434" spans="1:13" ht="15.75" hidden="1">
      <c r="A434" s="59"/>
      <c r="B434" s="23" t="s">
        <v>141</v>
      </c>
      <c r="C434" s="17"/>
      <c r="D434" s="16" t="s">
        <v>253</v>
      </c>
      <c r="E434" s="24"/>
      <c r="F434" s="24"/>
      <c r="G434" s="24">
        <f t="shared" si="82"/>
        <v>0</v>
      </c>
      <c r="H434" s="20">
        <v>0</v>
      </c>
      <c r="I434" s="20" t="e">
        <f t="shared" si="79"/>
        <v>#DIV/0!</v>
      </c>
      <c r="J434" s="20" t="e">
        <f t="shared" si="80"/>
        <v>#DIV/0!</v>
      </c>
      <c r="K434" s="20">
        <f t="shared" si="81"/>
        <v>0</v>
      </c>
      <c r="L434" s="57">
        <f t="shared" si="77"/>
        <v>0</v>
      </c>
      <c r="M434" s="47">
        <f t="shared" si="78"/>
        <v>0</v>
      </c>
    </row>
    <row r="435" spans="1:13" ht="15.75" hidden="1">
      <c r="A435" s="59"/>
      <c r="B435" s="23" t="s">
        <v>143</v>
      </c>
      <c r="C435" s="17"/>
      <c r="D435" s="16" t="s">
        <v>254</v>
      </c>
      <c r="E435" s="24"/>
      <c r="F435" s="24"/>
      <c r="G435" s="24">
        <f t="shared" si="82"/>
        <v>0</v>
      </c>
      <c r="H435" s="20">
        <v>0</v>
      </c>
      <c r="I435" s="20" t="e">
        <f t="shared" si="79"/>
        <v>#DIV/0!</v>
      </c>
      <c r="J435" s="20" t="e">
        <f t="shared" si="80"/>
        <v>#DIV/0!</v>
      </c>
      <c r="K435" s="20">
        <f t="shared" si="81"/>
        <v>0</v>
      </c>
      <c r="L435" s="57">
        <f t="shared" si="77"/>
        <v>0</v>
      </c>
      <c r="M435" s="47">
        <f t="shared" si="78"/>
        <v>0</v>
      </c>
    </row>
    <row r="436" spans="1:13" ht="15.75" hidden="1">
      <c r="A436" s="59"/>
      <c r="B436" s="23" t="s">
        <v>143</v>
      </c>
      <c r="C436" s="17"/>
      <c r="D436" s="16" t="s">
        <v>255</v>
      </c>
      <c r="E436" s="24"/>
      <c r="F436" s="24"/>
      <c r="G436" s="24">
        <f t="shared" si="82"/>
        <v>0</v>
      </c>
      <c r="H436" s="20">
        <v>0</v>
      </c>
      <c r="I436" s="20" t="e">
        <f t="shared" si="79"/>
        <v>#DIV/0!</v>
      </c>
      <c r="J436" s="20" t="e">
        <f t="shared" si="80"/>
        <v>#DIV/0!</v>
      </c>
      <c r="K436" s="20">
        <f t="shared" si="81"/>
        <v>0</v>
      </c>
      <c r="L436" s="57">
        <f t="shared" si="77"/>
        <v>0</v>
      </c>
      <c r="M436" s="47">
        <f t="shared" si="78"/>
        <v>0</v>
      </c>
    </row>
    <row r="437" spans="1:13" ht="15.75" hidden="1">
      <c r="A437" s="59"/>
      <c r="B437" s="23" t="s">
        <v>99</v>
      </c>
      <c r="C437" s="17"/>
      <c r="D437" s="16" t="s">
        <v>256</v>
      </c>
      <c r="E437" s="24"/>
      <c r="F437" s="24"/>
      <c r="G437" s="24">
        <f t="shared" si="82"/>
        <v>0</v>
      </c>
      <c r="H437" s="20">
        <v>0</v>
      </c>
      <c r="I437" s="20" t="e">
        <f t="shared" si="79"/>
        <v>#DIV/0!</v>
      </c>
      <c r="J437" s="20" t="e">
        <f t="shared" si="80"/>
        <v>#DIV/0!</v>
      </c>
      <c r="K437" s="20">
        <f t="shared" si="81"/>
        <v>0</v>
      </c>
      <c r="L437" s="57">
        <f t="shared" si="77"/>
        <v>0</v>
      </c>
      <c r="M437" s="47">
        <f t="shared" si="78"/>
        <v>0</v>
      </c>
    </row>
    <row r="438" spans="1:13" ht="15.75" hidden="1">
      <c r="A438" s="59"/>
      <c r="B438" s="23" t="s">
        <v>99</v>
      </c>
      <c r="C438" s="17"/>
      <c r="D438" s="16" t="s">
        <v>257</v>
      </c>
      <c r="E438" s="24"/>
      <c r="F438" s="24"/>
      <c r="G438" s="24">
        <f t="shared" si="82"/>
        <v>0</v>
      </c>
      <c r="H438" s="20">
        <v>0</v>
      </c>
      <c r="I438" s="20" t="e">
        <f t="shared" si="79"/>
        <v>#DIV/0!</v>
      </c>
      <c r="J438" s="20" t="e">
        <f t="shared" si="80"/>
        <v>#DIV/0!</v>
      </c>
      <c r="K438" s="20">
        <f t="shared" si="81"/>
        <v>0</v>
      </c>
      <c r="L438" s="57">
        <f t="shared" si="77"/>
        <v>0</v>
      </c>
      <c r="M438" s="47">
        <f t="shared" si="78"/>
        <v>0</v>
      </c>
    </row>
    <row r="439" spans="1:13" ht="15.75" hidden="1">
      <c r="A439" s="59"/>
      <c r="B439" s="23" t="s">
        <v>145</v>
      </c>
      <c r="C439" s="17"/>
      <c r="D439" s="16" t="s">
        <v>258</v>
      </c>
      <c r="E439" s="24"/>
      <c r="F439" s="24"/>
      <c r="G439" s="24">
        <f t="shared" si="82"/>
        <v>0</v>
      </c>
      <c r="H439" s="20">
        <v>0</v>
      </c>
      <c r="I439" s="20" t="e">
        <f t="shared" si="79"/>
        <v>#DIV/0!</v>
      </c>
      <c r="J439" s="20" t="e">
        <f t="shared" si="80"/>
        <v>#DIV/0!</v>
      </c>
      <c r="K439" s="20">
        <f t="shared" si="81"/>
        <v>0</v>
      </c>
      <c r="L439" s="57">
        <f t="shared" si="77"/>
        <v>0</v>
      </c>
      <c r="M439" s="47">
        <f t="shared" si="78"/>
        <v>0</v>
      </c>
    </row>
    <row r="440" spans="1:13" ht="15.75" hidden="1">
      <c r="A440" s="59"/>
      <c r="B440" s="23" t="s">
        <v>145</v>
      </c>
      <c r="C440" s="17"/>
      <c r="D440" s="16" t="s">
        <v>259</v>
      </c>
      <c r="E440" s="24"/>
      <c r="F440" s="24"/>
      <c r="G440" s="24">
        <f t="shared" si="82"/>
        <v>0</v>
      </c>
      <c r="H440" s="20">
        <v>0</v>
      </c>
      <c r="I440" s="20" t="e">
        <f t="shared" si="79"/>
        <v>#DIV/0!</v>
      </c>
      <c r="J440" s="20" t="e">
        <f t="shared" si="80"/>
        <v>#DIV/0!</v>
      </c>
      <c r="K440" s="20">
        <f t="shared" si="81"/>
        <v>0</v>
      </c>
      <c r="L440" s="57">
        <f t="shared" si="77"/>
        <v>0</v>
      </c>
      <c r="M440" s="47">
        <f t="shared" si="78"/>
        <v>0</v>
      </c>
    </row>
    <row r="441" spans="1:15" ht="15.75" hidden="1">
      <c r="A441" s="59"/>
      <c r="B441" s="23" t="s">
        <v>115</v>
      </c>
      <c r="C441" s="17"/>
      <c r="D441" s="16" t="s">
        <v>260</v>
      </c>
      <c r="E441" s="24"/>
      <c r="F441" s="24"/>
      <c r="G441" s="24">
        <f t="shared" si="82"/>
        <v>0</v>
      </c>
      <c r="H441" s="20">
        <v>0</v>
      </c>
      <c r="I441" s="20" t="e">
        <f t="shared" si="79"/>
        <v>#DIV/0!</v>
      </c>
      <c r="J441" s="20" t="e">
        <f t="shared" si="80"/>
        <v>#DIV/0!</v>
      </c>
      <c r="K441" s="20">
        <f t="shared" si="81"/>
        <v>0</v>
      </c>
      <c r="L441" s="57">
        <f t="shared" si="77"/>
        <v>0</v>
      </c>
      <c r="M441" s="47">
        <f t="shared" si="78"/>
        <v>0</v>
      </c>
      <c r="O441" s="38"/>
    </row>
    <row r="442" spans="1:13" ht="15.75" hidden="1">
      <c r="A442" s="59"/>
      <c r="B442" s="23" t="s">
        <v>115</v>
      </c>
      <c r="C442" s="17"/>
      <c r="D442" s="16" t="s">
        <v>226</v>
      </c>
      <c r="E442" s="24"/>
      <c r="F442" s="24"/>
      <c r="G442" s="24">
        <f t="shared" si="82"/>
        <v>0</v>
      </c>
      <c r="H442" s="20">
        <v>0</v>
      </c>
      <c r="I442" s="20" t="e">
        <f t="shared" si="79"/>
        <v>#DIV/0!</v>
      </c>
      <c r="J442" s="20" t="e">
        <f t="shared" si="80"/>
        <v>#DIV/0!</v>
      </c>
      <c r="K442" s="20">
        <f t="shared" si="81"/>
        <v>0</v>
      </c>
      <c r="L442" s="57">
        <f t="shared" si="77"/>
        <v>0</v>
      </c>
      <c r="M442" s="47">
        <f t="shared" si="78"/>
        <v>0</v>
      </c>
    </row>
    <row r="443" spans="1:13" ht="31.5" hidden="1">
      <c r="A443" s="59"/>
      <c r="B443" s="23" t="s">
        <v>105</v>
      </c>
      <c r="C443" s="17"/>
      <c r="D443" s="16" t="s">
        <v>261</v>
      </c>
      <c r="E443" s="24"/>
      <c r="F443" s="24"/>
      <c r="G443" s="24">
        <f t="shared" si="82"/>
        <v>0</v>
      </c>
      <c r="H443" s="20">
        <v>0</v>
      </c>
      <c r="I443" s="20" t="e">
        <f t="shared" si="79"/>
        <v>#DIV/0!</v>
      </c>
      <c r="J443" s="20" t="e">
        <f t="shared" si="80"/>
        <v>#DIV/0!</v>
      </c>
      <c r="K443" s="20">
        <f t="shared" si="81"/>
        <v>0</v>
      </c>
      <c r="L443" s="57">
        <f t="shared" si="77"/>
        <v>0</v>
      </c>
      <c r="M443" s="47">
        <f t="shared" si="78"/>
        <v>0</v>
      </c>
    </row>
    <row r="444" spans="1:13" ht="31.5" hidden="1">
      <c r="A444" s="59"/>
      <c r="B444" s="23" t="s">
        <v>105</v>
      </c>
      <c r="C444" s="17"/>
      <c r="D444" s="16" t="s">
        <v>262</v>
      </c>
      <c r="E444" s="24"/>
      <c r="F444" s="24"/>
      <c r="G444" s="24">
        <f t="shared" si="82"/>
        <v>0</v>
      </c>
      <c r="H444" s="20">
        <v>0</v>
      </c>
      <c r="I444" s="20" t="e">
        <f t="shared" si="79"/>
        <v>#DIV/0!</v>
      </c>
      <c r="J444" s="20" t="e">
        <f t="shared" si="80"/>
        <v>#DIV/0!</v>
      </c>
      <c r="K444" s="20">
        <f t="shared" si="81"/>
        <v>0</v>
      </c>
      <c r="L444" s="57">
        <f t="shared" si="77"/>
        <v>0</v>
      </c>
      <c r="M444" s="47">
        <f t="shared" si="78"/>
        <v>0</v>
      </c>
    </row>
    <row r="445" spans="1:13" ht="15.75">
      <c r="A445" s="59"/>
      <c r="B445" s="23" t="s">
        <v>263</v>
      </c>
      <c r="C445" s="17"/>
      <c r="D445" s="16" t="s">
        <v>264</v>
      </c>
      <c r="E445" s="24">
        <v>15000</v>
      </c>
      <c r="F445" s="24"/>
      <c r="G445" s="24">
        <f t="shared" si="82"/>
        <v>15000</v>
      </c>
      <c r="H445" s="20">
        <v>0</v>
      </c>
      <c r="I445" s="20">
        <f t="shared" si="79"/>
        <v>0</v>
      </c>
      <c r="J445" s="20">
        <f t="shared" si="80"/>
        <v>-100</v>
      </c>
      <c r="K445" s="20">
        <f t="shared" si="81"/>
        <v>15000</v>
      </c>
      <c r="L445" s="57">
        <f t="shared" si="77"/>
        <v>0</v>
      </c>
      <c r="M445" s="47">
        <f t="shared" si="78"/>
        <v>-15000</v>
      </c>
    </row>
    <row r="446" spans="1:13" ht="31.5">
      <c r="A446" s="55" t="s">
        <v>74</v>
      </c>
      <c r="B446" s="75" t="s">
        <v>75</v>
      </c>
      <c r="C446" s="17"/>
      <c r="D446" s="16"/>
      <c r="E446" s="18">
        <f>E448+E458+E461+E464</f>
        <v>398251</v>
      </c>
      <c r="F446" s="18">
        <f>SUM(F448:F467)</f>
        <v>0</v>
      </c>
      <c r="G446" s="18">
        <f t="shared" si="82"/>
        <v>398251</v>
      </c>
      <c r="H446" s="19">
        <f>H448+H458+H461+H464</f>
        <v>222849.45</v>
      </c>
      <c r="I446" s="19">
        <f t="shared" si="79"/>
        <v>55.9570346339369</v>
      </c>
      <c r="J446" s="20">
        <f t="shared" si="80"/>
        <v>-44.0429653660631</v>
      </c>
      <c r="K446" s="20">
        <f t="shared" si="81"/>
        <v>175401.55</v>
      </c>
      <c r="L446" s="57">
        <f t="shared" si="77"/>
        <v>0</v>
      </c>
      <c r="M446" s="47">
        <f t="shared" si="78"/>
        <v>-175401.55</v>
      </c>
    </row>
    <row r="447" spans="1:13" ht="15.75" hidden="1">
      <c r="A447" s="58"/>
      <c r="B447" s="75"/>
      <c r="C447" s="17"/>
      <c r="D447" s="16"/>
      <c r="E447" s="18">
        <f>-E446</f>
        <v>-398251</v>
      </c>
      <c r="F447" s="18">
        <f>-F446</f>
        <v>0</v>
      </c>
      <c r="G447" s="18">
        <f t="shared" si="82"/>
        <v>-398251</v>
      </c>
      <c r="H447" s="19">
        <f>-H446</f>
        <v>-222849.45</v>
      </c>
      <c r="I447" s="19"/>
      <c r="J447" s="20"/>
      <c r="K447" s="20"/>
      <c r="L447" s="57">
        <f t="shared" si="77"/>
        <v>0</v>
      </c>
      <c r="M447" s="47">
        <f t="shared" si="78"/>
        <v>175401.55</v>
      </c>
    </row>
    <row r="448" spans="1:13" ht="15.75">
      <c r="A448" s="59"/>
      <c r="B448" s="37" t="s">
        <v>265</v>
      </c>
      <c r="C448" s="17" t="s">
        <v>266</v>
      </c>
      <c r="D448" s="16"/>
      <c r="E448" s="21">
        <f>SUM(E450:E457)</f>
        <v>342191</v>
      </c>
      <c r="F448" s="21">
        <f>SUM(F450:F457)</f>
        <v>0</v>
      </c>
      <c r="G448" s="21">
        <f t="shared" si="82"/>
        <v>342191</v>
      </c>
      <c r="H448" s="22">
        <f>SUM(H450:H457)</f>
        <v>174019.45</v>
      </c>
      <c r="I448" s="22">
        <f>H448/E448*100</f>
        <v>50.85447893135705</v>
      </c>
      <c r="J448" s="20">
        <f>I448-100</f>
        <v>-49.14552106864295</v>
      </c>
      <c r="K448" s="20">
        <f>E448-H448</f>
        <v>168171.55</v>
      </c>
      <c r="L448" s="57">
        <f t="shared" si="77"/>
        <v>0</v>
      </c>
      <c r="M448" s="47">
        <f t="shared" si="78"/>
        <v>-168171.55</v>
      </c>
    </row>
    <row r="449" spans="1:13" ht="15.75" hidden="1">
      <c r="A449" s="59"/>
      <c r="B449" s="37"/>
      <c r="C449" s="17"/>
      <c r="D449" s="16"/>
      <c r="E449" s="21">
        <f>-E448</f>
        <v>-342191</v>
      </c>
      <c r="F449" s="21">
        <f>-F448</f>
        <v>0</v>
      </c>
      <c r="G449" s="21">
        <f t="shared" si="82"/>
        <v>-342191</v>
      </c>
      <c r="H449" s="22">
        <f>-H448</f>
        <v>-174019.45</v>
      </c>
      <c r="I449" s="22"/>
      <c r="J449" s="20"/>
      <c r="K449" s="20"/>
      <c r="L449" s="57">
        <f t="shared" si="77"/>
        <v>0</v>
      </c>
      <c r="M449" s="47">
        <f t="shared" si="78"/>
        <v>168171.55</v>
      </c>
    </row>
    <row r="450" spans="1:13" ht="31.5">
      <c r="A450" s="59"/>
      <c r="B450" s="23" t="s">
        <v>133</v>
      </c>
      <c r="C450" s="17"/>
      <c r="D450" s="16" t="s">
        <v>134</v>
      </c>
      <c r="E450" s="24">
        <v>18318</v>
      </c>
      <c r="F450" s="24"/>
      <c r="G450" s="24">
        <f t="shared" si="82"/>
        <v>18318</v>
      </c>
      <c r="H450" s="20">
        <v>8263.3</v>
      </c>
      <c r="I450" s="20">
        <f aca="true" t="shared" si="83" ref="I450:I458">H450/E450*100</f>
        <v>45.110274047385076</v>
      </c>
      <c r="J450" s="20">
        <f aca="true" t="shared" si="84" ref="J450:J458">I450-100</f>
        <v>-54.889725952614924</v>
      </c>
      <c r="K450" s="20">
        <f aca="true" t="shared" si="85" ref="K450:K458">E450-H450</f>
        <v>10054.7</v>
      </c>
      <c r="L450" s="57">
        <f aca="true" t="shared" si="86" ref="L450:L481">G450-E450</f>
        <v>0</v>
      </c>
      <c r="M450" s="47">
        <f t="shared" si="78"/>
        <v>-10054.7</v>
      </c>
    </row>
    <row r="451" spans="1:13" ht="15.75">
      <c r="A451" s="59"/>
      <c r="B451" s="23" t="s">
        <v>135</v>
      </c>
      <c r="C451" s="17"/>
      <c r="D451" s="16" t="s">
        <v>136</v>
      </c>
      <c r="E451" s="24">
        <v>231132</v>
      </c>
      <c r="F451" s="24"/>
      <c r="G451" s="24">
        <f t="shared" si="82"/>
        <v>231132</v>
      </c>
      <c r="H451" s="20">
        <v>109889.99</v>
      </c>
      <c r="I451" s="20">
        <f t="shared" si="83"/>
        <v>47.54425609608363</v>
      </c>
      <c r="J451" s="20">
        <f t="shared" si="84"/>
        <v>-52.45574390391637</v>
      </c>
      <c r="K451" s="20">
        <f t="shared" si="85"/>
        <v>121242.01</v>
      </c>
      <c r="L451" s="57">
        <f t="shared" si="86"/>
        <v>0</v>
      </c>
      <c r="M451" s="47">
        <f aca="true" t="shared" si="87" ref="M451:M482">H451-G451</f>
        <v>-121242.01</v>
      </c>
    </row>
    <row r="452" spans="1:13" ht="15.75">
      <c r="A452" s="59"/>
      <c r="B452" s="23" t="s">
        <v>137</v>
      </c>
      <c r="C452" s="17"/>
      <c r="D452" s="16" t="s">
        <v>138</v>
      </c>
      <c r="E452" s="24">
        <v>20750</v>
      </c>
      <c r="F452" s="24"/>
      <c r="G452" s="24">
        <f t="shared" si="82"/>
        <v>20750</v>
      </c>
      <c r="H452" s="20">
        <v>15565.76</v>
      </c>
      <c r="I452" s="20">
        <f t="shared" si="83"/>
        <v>75.0157108433735</v>
      </c>
      <c r="J452" s="20">
        <f t="shared" si="84"/>
        <v>-24.984289156626502</v>
      </c>
      <c r="K452" s="20">
        <f t="shared" si="85"/>
        <v>5184.24</v>
      </c>
      <c r="L452" s="57">
        <f t="shared" si="86"/>
        <v>0</v>
      </c>
      <c r="M452" s="47">
        <f t="shared" si="87"/>
        <v>-5184.24</v>
      </c>
    </row>
    <row r="453" spans="1:13" ht="15.75">
      <c r="A453" s="59"/>
      <c r="B453" s="23" t="s">
        <v>139</v>
      </c>
      <c r="C453" s="17"/>
      <c r="D453" s="16" t="s">
        <v>140</v>
      </c>
      <c r="E453" s="24">
        <v>40476</v>
      </c>
      <c r="F453" s="24"/>
      <c r="G453" s="24">
        <f t="shared" si="82"/>
        <v>40476</v>
      </c>
      <c r="H453" s="20">
        <v>20731.91</v>
      </c>
      <c r="I453" s="20">
        <f t="shared" si="83"/>
        <v>51.22025397766578</v>
      </c>
      <c r="J453" s="20">
        <f t="shared" si="84"/>
        <v>-48.77974602233422</v>
      </c>
      <c r="K453" s="20">
        <f t="shared" si="85"/>
        <v>19744.09</v>
      </c>
      <c r="L453" s="57">
        <f t="shared" si="86"/>
        <v>0</v>
      </c>
      <c r="M453" s="47">
        <f t="shared" si="87"/>
        <v>-19744.09</v>
      </c>
    </row>
    <row r="454" spans="1:13" ht="15.75">
      <c r="A454" s="59"/>
      <c r="B454" s="23" t="s">
        <v>141</v>
      </c>
      <c r="C454" s="17"/>
      <c r="D454" s="16" t="s">
        <v>142</v>
      </c>
      <c r="E454" s="24">
        <v>6465</v>
      </c>
      <c r="F454" s="24"/>
      <c r="G454" s="24">
        <f t="shared" si="82"/>
        <v>6465</v>
      </c>
      <c r="H454" s="20">
        <v>2963.37</v>
      </c>
      <c r="I454" s="20">
        <f t="shared" si="83"/>
        <v>45.83712296983759</v>
      </c>
      <c r="J454" s="20">
        <f t="shared" si="84"/>
        <v>-54.16287703016241</v>
      </c>
      <c r="K454" s="20">
        <f t="shared" si="85"/>
        <v>3501.63</v>
      </c>
      <c r="L454" s="57">
        <f t="shared" si="86"/>
        <v>0</v>
      </c>
      <c r="M454" s="47">
        <f t="shared" si="87"/>
        <v>-3501.63</v>
      </c>
    </row>
    <row r="455" spans="1:13" ht="15.75">
      <c r="A455" s="59"/>
      <c r="B455" s="23" t="s">
        <v>99</v>
      </c>
      <c r="C455" s="17"/>
      <c r="D455" s="16" t="s">
        <v>100</v>
      </c>
      <c r="E455" s="24">
        <v>4500</v>
      </c>
      <c r="F455" s="24"/>
      <c r="G455" s="24">
        <f t="shared" si="82"/>
        <v>4500</v>
      </c>
      <c r="H455" s="20">
        <v>4762.12</v>
      </c>
      <c r="I455" s="20">
        <f t="shared" si="83"/>
        <v>105.82488888888888</v>
      </c>
      <c r="J455" s="20">
        <f t="shared" si="84"/>
        <v>5.824888888888879</v>
      </c>
      <c r="K455" s="20">
        <f t="shared" si="85"/>
        <v>-262.1199999999999</v>
      </c>
      <c r="L455" s="57">
        <f t="shared" si="86"/>
        <v>0</v>
      </c>
      <c r="M455" s="47">
        <f t="shared" si="87"/>
        <v>262.1199999999999</v>
      </c>
    </row>
    <row r="456" spans="1:13" ht="15.75">
      <c r="A456" s="59"/>
      <c r="B456" s="23" t="s">
        <v>115</v>
      </c>
      <c r="C456" s="17"/>
      <c r="D456" s="16" t="s">
        <v>116</v>
      </c>
      <c r="E456" s="24">
        <v>5530</v>
      </c>
      <c r="F456" s="24"/>
      <c r="G456" s="24">
        <f t="shared" si="82"/>
        <v>5530</v>
      </c>
      <c r="H456" s="20">
        <v>30.5</v>
      </c>
      <c r="I456" s="20">
        <f t="shared" si="83"/>
        <v>0.5515370705244123</v>
      </c>
      <c r="J456" s="20">
        <f t="shared" si="84"/>
        <v>-99.44846292947558</v>
      </c>
      <c r="K456" s="20">
        <f t="shared" si="85"/>
        <v>5499.5</v>
      </c>
      <c r="L456" s="57">
        <f t="shared" si="86"/>
        <v>0</v>
      </c>
      <c r="M456" s="47">
        <f t="shared" si="87"/>
        <v>-5499.5</v>
      </c>
    </row>
    <row r="457" spans="1:13" ht="31.5">
      <c r="A457" s="59"/>
      <c r="B457" s="23" t="s">
        <v>153</v>
      </c>
      <c r="C457" s="17"/>
      <c r="D457" s="16" t="s">
        <v>154</v>
      </c>
      <c r="E457" s="24">
        <v>15020</v>
      </c>
      <c r="F457" s="24"/>
      <c r="G457" s="24">
        <f t="shared" si="82"/>
        <v>15020</v>
      </c>
      <c r="H457" s="20">
        <v>11812.5</v>
      </c>
      <c r="I457" s="20">
        <f t="shared" si="83"/>
        <v>78.64513981358189</v>
      </c>
      <c r="J457" s="20">
        <f t="shared" si="84"/>
        <v>-21.354860186418108</v>
      </c>
      <c r="K457" s="20">
        <f t="shared" si="85"/>
        <v>3207.5</v>
      </c>
      <c r="L457" s="57">
        <f t="shared" si="86"/>
        <v>0</v>
      </c>
      <c r="M457" s="47">
        <f t="shared" si="87"/>
        <v>-3207.5</v>
      </c>
    </row>
    <row r="458" spans="1:16" s="45" customFormat="1" ht="15.75">
      <c r="A458" s="59"/>
      <c r="B458" s="37" t="s">
        <v>76</v>
      </c>
      <c r="C458" s="17" t="s">
        <v>77</v>
      </c>
      <c r="D458" s="16"/>
      <c r="E458" s="21">
        <f>E460</f>
        <v>50000</v>
      </c>
      <c r="F458" s="21">
        <f>SUM(F460)</f>
        <v>0</v>
      </c>
      <c r="G458" s="21">
        <f aca="true" t="shared" si="88" ref="G458:G489">E458+F458</f>
        <v>50000</v>
      </c>
      <c r="H458" s="22">
        <f>SUM(H460)</f>
        <v>48830</v>
      </c>
      <c r="I458" s="22">
        <f t="shared" si="83"/>
        <v>97.66</v>
      </c>
      <c r="J458" s="20">
        <f t="shared" si="84"/>
        <v>-2.3400000000000034</v>
      </c>
      <c r="K458" s="20">
        <f t="shared" si="85"/>
        <v>1170</v>
      </c>
      <c r="L458" s="57">
        <f t="shared" si="86"/>
        <v>0</v>
      </c>
      <c r="M458" s="47">
        <f t="shared" si="87"/>
        <v>-1170</v>
      </c>
      <c r="P458" s="72"/>
    </row>
    <row r="459" spans="1:16" s="45" customFormat="1" ht="15.75" hidden="1">
      <c r="A459" s="59"/>
      <c r="B459" s="37"/>
      <c r="C459" s="17"/>
      <c r="D459" s="16"/>
      <c r="E459" s="21">
        <f>-E458</f>
        <v>-50000</v>
      </c>
      <c r="F459" s="21">
        <f>-F458</f>
        <v>0</v>
      </c>
      <c r="G459" s="21">
        <f t="shared" si="88"/>
        <v>-50000</v>
      </c>
      <c r="H459" s="22">
        <f>-H458</f>
        <v>-48830</v>
      </c>
      <c r="I459" s="22"/>
      <c r="J459" s="20"/>
      <c r="K459" s="20"/>
      <c r="L459" s="57">
        <f t="shared" si="86"/>
        <v>0</v>
      </c>
      <c r="M459" s="47">
        <f t="shared" si="87"/>
        <v>1170</v>
      </c>
      <c r="P459" s="72"/>
    </row>
    <row r="460" spans="1:16" s="45" customFormat="1" ht="15.75">
      <c r="A460" s="59"/>
      <c r="B460" s="23" t="s">
        <v>224</v>
      </c>
      <c r="C460" s="17"/>
      <c r="D460" s="16" t="s">
        <v>225</v>
      </c>
      <c r="E460" s="24">
        <v>50000</v>
      </c>
      <c r="F460" s="24"/>
      <c r="G460" s="24">
        <f t="shared" si="88"/>
        <v>50000</v>
      </c>
      <c r="H460" s="20">
        <f>48013+817</f>
        <v>48830</v>
      </c>
      <c r="I460" s="20">
        <f>H460/E460*100</f>
        <v>97.66</v>
      </c>
      <c r="J460" s="20">
        <f>I460-100</f>
        <v>-2.3400000000000034</v>
      </c>
      <c r="K460" s="20">
        <f>E460-H460</f>
        <v>1170</v>
      </c>
      <c r="L460" s="57">
        <f t="shared" si="86"/>
        <v>0</v>
      </c>
      <c r="M460" s="47">
        <f t="shared" si="87"/>
        <v>-1170</v>
      </c>
      <c r="P460" s="72"/>
    </row>
    <row r="461" spans="1:16" s="45" customFormat="1" ht="15.75">
      <c r="A461" s="59"/>
      <c r="B461" s="37" t="s">
        <v>267</v>
      </c>
      <c r="C461" s="17" t="s">
        <v>268</v>
      </c>
      <c r="D461" s="16"/>
      <c r="E461" s="21">
        <f>E463</f>
        <v>4000</v>
      </c>
      <c r="F461" s="21">
        <f>SUM(F463)</f>
        <v>0</v>
      </c>
      <c r="G461" s="21">
        <f t="shared" si="88"/>
        <v>4000</v>
      </c>
      <c r="H461" s="22">
        <f>SUM(H463)</f>
        <v>0</v>
      </c>
      <c r="I461" s="22">
        <f>H461/E461*100</f>
        <v>0</v>
      </c>
      <c r="J461" s="20">
        <f>I461-100</f>
        <v>-100</v>
      </c>
      <c r="K461" s="20">
        <f>E461-H461</f>
        <v>4000</v>
      </c>
      <c r="L461" s="57">
        <f t="shared" si="86"/>
        <v>0</v>
      </c>
      <c r="M461" s="47">
        <f t="shared" si="87"/>
        <v>-4000</v>
      </c>
      <c r="P461" s="72"/>
    </row>
    <row r="462" spans="1:16" s="45" customFormat="1" ht="15.75" hidden="1">
      <c r="A462" s="59"/>
      <c r="B462" s="37"/>
      <c r="C462" s="17"/>
      <c r="D462" s="16"/>
      <c r="E462" s="21">
        <f>-E461</f>
        <v>-4000</v>
      </c>
      <c r="F462" s="21">
        <f>-F461</f>
        <v>0</v>
      </c>
      <c r="G462" s="21">
        <f t="shared" si="88"/>
        <v>-4000</v>
      </c>
      <c r="H462" s="22">
        <f>-H461</f>
        <v>0</v>
      </c>
      <c r="I462" s="22"/>
      <c r="J462" s="20"/>
      <c r="K462" s="20"/>
      <c r="L462" s="57">
        <f t="shared" si="86"/>
        <v>0</v>
      </c>
      <c r="M462" s="47">
        <f t="shared" si="87"/>
        <v>4000</v>
      </c>
      <c r="P462" s="72"/>
    </row>
    <row r="463" spans="1:16" s="45" customFormat="1" ht="15.75">
      <c r="A463" s="59"/>
      <c r="B463" s="23" t="s">
        <v>143</v>
      </c>
      <c r="C463" s="17"/>
      <c r="D463" s="16" t="s">
        <v>144</v>
      </c>
      <c r="E463" s="24">
        <v>4000</v>
      </c>
      <c r="F463" s="24"/>
      <c r="G463" s="24">
        <f t="shared" si="88"/>
        <v>4000</v>
      </c>
      <c r="H463" s="20">
        <v>0</v>
      </c>
      <c r="I463" s="20">
        <f>H463/E463*100</f>
        <v>0</v>
      </c>
      <c r="J463" s="20">
        <f>I463-100</f>
        <v>-100</v>
      </c>
      <c r="K463" s="20">
        <f>E463-H463</f>
        <v>4000</v>
      </c>
      <c r="L463" s="57">
        <f t="shared" si="86"/>
        <v>0</v>
      </c>
      <c r="M463" s="47">
        <f t="shared" si="87"/>
        <v>-4000</v>
      </c>
      <c r="P463" s="72"/>
    </row>
    <row r="464" spans="1:16" s="45" customFormat="1" ht="31.5">
      <c r="A464" s="59"/>
      <c r="B464" s="37" t="s">
        <v>222</v>
      </c>
      <c r="C464" s="17" t="s">
        <v>269</v>
      </c>
      <c r="D464" s="16"/>
      <c r="E464" s="21">
        <f>E466+E467</f>
        <v>2060</v>
      </c>
      <c r="F464" s="21">
        <f>SUM(F466:F467)</f>
        <v>0</v>
      </c>
      <c r="G464" s="21">
        <f t="shared" si="88"/>
        <v>2060</v>
      </c>
      <c r="H464" s="22">
        <f>SUM(H466:H467)</f>
        <v>0</v>
      </c>
      <c r="I464" s="22">
        <f>H464/E464*100</f>
        <v>0</v>
      </c>
      <c r="J464" s="20">
        <f>I464-100</f>
        <v>-100</v>
      </c>
      <c r="K464" s="20">
        <f>E464-H464</f>
        <v>2060</v>
      </c>
      <c r="L464" s="57">
        <f t="shared" si="86"/>
        <v>0</v>
      </c>
      <c r="M464" s="47">
        <f t="shared" si="87"/>
        <v>-2060</v>
      </c>
      <c r="P464" s="72"/>
    </row>
    <row r="465" spans="1:16" s="45" customFormat="1" ht="15.75" hidden="1">
      <c r="A465" s="59"/>
      <c r="B465" s="37"/>
      <c r="C465" s="17"/>
      <c r="D465" s="16"/>
      <c r="E465" s="21">
        <f>-E464</f>
        <v>-2060</v>
      </c>
      <c r="F465" s="21">
        <f>-F464</f>
        <v>0</v>
      </c>
      <c r="G465" s="21">
        <f t="shared" si="88"/>
        <v>-2060</v>
      </c>
      <c r="H465" s="22">
        <f>-H464</f>
        <v>0</v>
      </c>
      <c r="I465" s="22"/>
      <c r="J465" s="20"/>
      <c r="K465" s="20"/>
      <c r="L465" s="57">
        <f t="shared" si="86"/>
        <v>0</v>
      </c>
      <c r="M465" s="47">
        <f t="shared" si="87"/>
        <v>2060</v>
      </c>
      <c r="P465" s="72"/>
    </row>
    <row r="466" spans="1:16" s="45" customFormat="1" ht="15.75" hidden="1">
      <c r="A466" s="59"/>
      <c r="B466" s="23" t="s">
        <v>163</v>
      </c>
      <c r="C466" s="17"/>
      <c r="D466" s="16" t="s">
        <v>152</v>
      </c>
      <c r="E466" s="24">
        <v>0</v>
      </c>
      <c r="F466" s="24"/>
      <c r="G466" s="24">
        <f t="shared" si="88"/>
        <v>0</v>
      </c>
      <c r="H466" s="20">
        <v>0</v>
      </c>
      <c r="I466" s="20" t="e">
        <f>H466/E466*100</f>
        <v>#DIV/0!</v>
      </c>
      <c r="J466" s="20" t="e">
        <f>I466-100</f>
        <v>#DIV/0!</v>
      </c>
      <c r="K466" s="20">
        <f>E466-H466</f>
        <v>0</v>
      </c>
      <c r="L466" s="57">
        <f t="shared" si="86"/>
        <v>0</v>
      </c>
      <c r="M466" s="47">
        <f t="shared" si="87"/>
        <v>0</v>
      </c>
      <c r="P466" s="72"/>
    </row>
    <row r="467" spans="1:13" ht="31.5">
      <c r="A467" s="59"/>
      <c r="B467" s="23" t="s">
        <v>155</v>
      </c>
      <c r="C467" s="17"/>
      <c r="D467" s="16" t="s">
        <v>156</v>
      </c>
      <c r="E467" s="24">
        <v>2060</v>
      </c>
      <c r="F467" s="24"/>
      <c r="G467" s="24">
        <f t="shared" si="88"/>
        <v>2060</v>
      </c>
      <c r="H467" s="20">
        <v>0</v>
      </c>
      <c r="I467" s="20">
        <f>H467/E467*100</f>
        <v>0</v>
      </c>
      <c r="J467" s="20">
        <f>I467-100</f>
        <v>-100</v>
      </c>
      <c r="K467" s="20">
        <f>E467-H467</f>
        <v>2060</v>
      </c>
      <c r="L467" s="57">
        <f t="shared" si="86"/>
        <v>0</v>
      </c>
      <c r="M467" s="47">
        <f t="shared" si="87"/>
        <v>-2060</v>
      </c>
    </row>
    <row r="468" spans="1:13" ht="31.5">
      <c r="A468" s="55" t="s">
        <v>78</v>
      </c>
      <c r="B468" s="75" t="s">
        <v>79</v>
      </c>
      <c r="C468" s="17"/>
      <c r="D468" s="16"/>
      <c r="E468" s="18">
        <f>E470+E473+E476+E481+E511+E514</f>
        <v>3861503</v>
      </c>
      <c r="F468" s="18">
        <f>SUM(F470:F521)</f>
        <v>0</v>
      </c>
      <c r="G468" s="18">
        <f t="shared" si="88"/>
        <v>3861503</v>
      </c>
      <c r="H468" s="19">
        <f>H470+H473+H476+H481+H511+H514</f>
        <v>1699227.91</v>
      </c>
      <c r="I468" s="19">
        <f>H468/E468*100</f>
        <v>44.00431412328308</v>
      </c>
      <c r="J468" s="20">
        <f>I468-100</f>
        <v>-55.99568587671692</v>
      </c>
      <c r="K468" s="20">
        <f>E468-H468</f>
        <v>2162275.09</v>
      </c>
      <c r="L468" s="57">
        <f t="shared" si="86"/>
        <v>0</v>
      </c>
      <c r="M468" s="47">
        <f t="shared" si="87"/>
        <v>-2162275.09</v>
      </c>
    </row>
    <row r="469" spans="1:13" ht="15.75" hidden="1">
      <c r="A469" s="58"/>
      <c r="B469" s="75"/>
      <c r="C469" s="17"/>
      <c r="D469" s="16"/>
      <c r="E469" s="18">
        <f>-E468</f>
        <v>-3861503</v>
      </c>
      <c r="F469" s="18">
        <f>-F468</f>
        <v>0</v>
      </c>
      <c r="G469" s="18">
        <f t="shared" si="88"/>
        <v>-3861503</v>
      </c>
      <c r="H469" s="19">
        <f>-H468</f>
        <v>-1699227.91</v>
      </c>
      <c r="I469" s="19"/>
      <c r="J469" s="20"/>
      <c r="K469" s="20"/>
      <c r="L469" s="57">
        <f t="shared" si="86"/>
        <v>0</v>
      </c>
      <c r="M469" s="47">
        <f t="shared" si="87"/>
        <v>2162275.09</v>
      </c>
    </row>
    <row r="470" spans="1:16" s="45" customFormat="1" ht="15.75">
      <c r="A470" s="59"/>
      <c r="B470" s="37" t="s">
        <v>270</v>
      </c>
      <c r="C470" s="17" t="s">
        <v>271</v>
      </c>
      <c r="D470" s="16"/>
      <c r="E470" s="21">
        <f>E472</f>
        <v>110000</v>
      </c>
      <c r="F470" s="21">
        <f>SUM(F472)</f>
        <v>0</v>
      </c>
      <c r="G470" s="21">
        <f t="shared" si="88"/>
        <v>110000</v>
      </c>
      <c r="H470" s="22">
        <f>SUM(H472)</f>
        <v>58553.29</v>
      </c>
      <c r="I470" s="22">
        <f>H470/E470*100</f>
        <v>53.23026363636364</v>
      </c>
      <c r="J470" s="20">
        <f>I470-100</f>
        <v>-46.76973636363636</v>
      </c>
      <c r="K470" s="20">
        <f>E470-H470</f>
        <v>51446.71</v>
      </c>
      <c r="L470" s="57">
        <f t="shared" si="86"/>
        <v>0</v>
      </c>
      <c r="M470" s="47">
        <f t="shared" si="87"/>
        <v>-51446.71</v>
      </c>
      <c r="P470" s="72"/>
    </row>
    <row r="471" spans="1:16" s="45" customFormat="1" ht="15.75" hidden="1">
      <c r="A471" s="59"/>
      <c r="B471" s="37"/>
      <c r="C471" s="17"/>
      <c r="D471" s="16"/>
      <c r="E471" s="21">
        <f>-E470</f>
        <v>-110000</v>
      </c>
      <c r="F471" s="21">
        <f>-F470</f>
        <v>0</v>
      </c>
      <c r="G471" s="21">
        <f t="shared" si="88"/>
        <v>-110000</v>
      </c>
      <c r="H471" s="22">
        <f>-H470</f>
        <v>-58553.29</v>
      </c>
      <c r="I471" s="22"/>
      <c r="J471" s="20"/>
      <c r="K471" s="20"/>
      <c r="L471" s="57">
        <f t="shared" si="86"/>
        <v>0</v>
      </c>
      <c r="M471" s="47">
        <f t="shared" si="87"/>
        <v>51446.71</v>
      </c>
      <c r="P471" s="72"/>
    </row>
    <row r="472" spans="1:16" s="45" customFormat="1" ht="15.75">
      <c r="A472" s="59"/>
      <c r="B472" s="23" t="s">
        <v>115</v>
      </c>
      <c r="C472" s="17"/>
      <c r="D472" s="16" t="s">
        <v>116</v>
      </c>
      <c r="E472" s="24">
        <v>110000</v>
      </c>
      <c r="F472" s="24"/>
      <c r="G472" s="24">
        <f t="shared" si="88"/>
        <v>110000</v>
      </c>
      <c r="H472" s="20">
        <v>58553.29</v>
      </c>
      <c r="I472" s="20">
        <f>H472/E472*100</f>
        <v>53.23026363636364</v>
      </c>
      <c r="J472" s="20">
        <f>I472-100</f>
        <v>-46.76973636363636</v>
      </c>
      <c r="K472" s="20">
        <f>E472-H472</f>
        <v>51446.71</v>
      </c>
      <c r="L472" s="57">
        <f t="shared" si="86"/>
        <v>0</v>
      </c>
      <c r="M472" s="47">
        <f t="shared" si="87"/>
        <v>-51446.71</v>
      </c>
      <c r="P472" s="72"/>
    </row>
    <row r="473" spans="1:16" s="45" customFormat="1" ht="15.75">
      <c r="A473" s="59"/>
      <c r="B473" s="37" t="s">
        <v>272</v>
      </c>
      <c r="C473" s="17" t="s">
        <v>273</v>
      </c>
      <c r="D473" s="16"/>
      <c r="E473" s="21">
        <f>E475</f>
        <v>35000</v>
      </c>
      <c r="F473" s="21">
        <f>SUM(F475)</f>
        <v>0</v>
      </c>
      <c r="G473" s="21">
        <f t="shared" si="88"/>
        <v>35000</v>
      </c>
      <c r="H473" s="22">
        <f>SUM(H475)</f>
        <v>24245.22</v>
      </c>
      <c r="I473" s="22">
        <f>H473/E473*100</f>
        <v>69.27205714285715</v>
      </c>
      <c r="J473" s="20">
        <f>I473-100</f>
        <v>-30.72794285714285</v>
      </c>
      <c r="K473" s="20">
        <f>E473-H473</f>
        <v>10754.779999999999</v>
      </c>
      <c r="L473" s="57">
        <f t="shared" si="86"/>
        <v>0</v>
      </c>
      <c r="M473" s="47">
        <f t="shared" si="87"/>
        <v>-10754.779999999999</v>
      </c>
      <c r="P473" s="72"/>
    </row>
    <row r="474" spans="1:16" s="45" customFormat="1" ht="15.75" hidden="1">
      <c r="A474" s="59"/>
      <c r="B474" s="37"/>
      <c r="C474" s="17"/>
      <c r="D474" s="16"/>
      <c r="E474" s="21">
        <f>-E473</f>
        <v>-35000</v>
      </c>
      <c r="F474" s="21">
        <f>-F473</f>
        <v>0</v>
      </c>
      <c r="G474" s="21">
        <f t="shared" si="88"/>
        <v>-35000</v>
      </c>
      <c r="H474" s="22">
        <f>-H473</f>
        <v>-24245.22</v>
      </c>
      <c r="I474" s="22"/>
      <c r="J474" s="20"/>
      <c r="K474" s="20"/>
      <c r="L474" s="57">
        <f t="shared" si="86"/>
        <v>0</v>
      </c>
      <c r="M474" s="47">
        <f t="shared" si="87"/>
        <v>10754.779999999999</v>
      </c>
      <c r="P474" s="72"/>
    </row>
    <row r="475" spans="1:16" s="45" customFormat="1" ht="15.75">
      <c r="A475" s="59"/>
      <c r="B475" s="23" t="s">
        <v>115</v>
      </c>
      <c r="C475" s="17"/>
      <c r="D475" s="16" t="s">
        <v>116</v>
      </c>
      <c r="E475" s="24">
        <v>35000</v>
      </c>
      <c r="F475" s="24"/>
      <c r="G475" s="24">
        <f t="shared" si="88"/>
        <v>35000</v>
      </c>
      <c r="H475" s="20">
        <v>24245.22</v>
      </c>
      <c r="I475" s="20">
        <f>H475/E475*100</f>
        <v>69.27205714285715</v>
      </c>
      <c r="J475" s="20">
        <f>I475-100</f>
        <v>-30.72794285714285</v>
      </c>
      <c r="K475" s="20">
        <f>E475-H475</f>
        <v>10754.779999999999</v>
      </c>
      <c r="L475" s="57">
        <f t="shared" si="86"/>
        <v>0</v>
      </c>
      <c r="M475" s="47">
        <f t="shared" si="87"/>
        <v>-10754.779999999999</v>
      </c>
      <c r="P475" s="72"/>
    </row>
    <row r="476" spans="1:16" s="45" customFormat="1" ht="15.75">
      <c r="A476" s="59"/>
      <c r="B476" s="37" t="s">
        <v>274</v>
      </c>
      <c r="C476" s="17" t="s">
        <v>275</v>
      </c>
      <c r="D476" s="16"/>
      <c r="E476" s="21">
        <f>E478+E479+E480</f>
        <v>252000</v>
      </c>
      <c r="F476" s="21">
        <f>SUM(F478:F480)</f>
        <v>0</v>
      </c>
      <c r="G476" s="21">
        <f t="shared" si="88"/>
        <v>252000</v>
      </c>
      <c r="H476" s="22">
        <f>SUM(H478:H480)</f>
        <v>194929.16999999998</v>
      </c>
      <c r="I476" s="22">
        <f>H476/E476*100</f>
        <v>77.35284523809524</v>
      </c>
      <c r="J476" s="20">
        <f>I476-100</f>
        <v>-22.64715476190476</v>
      </c>
      <c r="K476" s="20">
        <f>E476-H476</f>
        <v>57070.830000000016</v>
      </c>
      <c r="L476" s="57">
        <f t="shared" si="86"/>
        <v>0</v>
      </c>
      <c r="M476" s="47">
        <f t="shared" si="87"/>
        <v>-57070.830000000016</v>
      </c>
      <c r="P476" s="72"/>
    </row>
    <row r="477" spans="1:16" s="45" customFormat="1" ht="15.75" hidden="1">
      <c r="A477" s="59"/>
      <c r="B477" s="37"/>
      <c r="C477" s="17"/>
      <c r="D477" s="16"/>
      <c r="E477" s="21">
        <f>-E476</f>
        <v>-252000</v>
      </c>
      <c r="F477" s="21">
        <f>-F476</f>
        <v>0</v>
      </c>
      <c r="G477" s="21">
        <f t="shared" si="88"/>
        <v>-252000</v>
      </c>
      <c r="H477" s="22">
        <f>-H476</f>
        <v>-194929.16999999998</v>
      </c>
      <c r="I477" s="22"/>
      <c r="J477" s="20"/>
      <c r="K477" s="20"/>
      <c r="L477" s="57">
        <f t="shared" si="86"/>
        <v>0</v>
      </c>
      <c r="M477" s="47">
        <f t="shared" si="87"/>
        <v>57070.830000000016</v>
      </c>
      <c r="P477" s="72"/>
    </row>
    <row r="478" spans="1:16" s="45" customFormat="1" ht="15.75">
      <c r="A478" s="59"/>
      <c r="B478" s="23" t="s">
        <v>168</v>
      </c>
      <c r="C478" s="17"/>
      <c r="D478" s="16" t="s">
        <v>169</v>
      </c>
      <c r="E478" s="24">
        <v>200000</v>
      </c>
      <c r="F478" s="24"/>
      <c r="G478" s="24">
        <f t="shared" si="88"/>
        <v>200000</v>
      </c>
      <c r="H478" s="20">
        <v>149380.93</v>
      </c>
      <c r="I478" s="20">
        <f>H478/E478*100</f>
        <v>74.69046499999999</v>
      </c>
      <c r="J478" s="20">
        <f>I478-100</f>
        <v>-25.30953500000001</v>
      </c>
      <c r="K478" s="20">
        <f>E478-H478</f>
        <v>50619.07000000001</v>
      </c>
      <c r="L478" s="57">
        <f t="shared" si="86"/>
        <v>0</v>
      </c>
      <c r="M478" s="47">
        <f t="shared" si="87"/>
        <v>-50619.07000000001</v>
      </c>
      <c r="P478" s="72"/>
    </row>
    <row r="479" spans="1:16" s="45" customFormat="1" ht="15.75">
      <c r="A479" s="59"/>
      <c r="B479" s="23" t="s">
        <v>113</v>
      </c>
      <c r="C479" s="17"/>
      <c r="D479" s="16" t="s">
        <v>114</v>
      </c>
      <c r="E479" s="24">
        <v>12000</v>
      </c>
      <c r="F479" s="24"/>
      <c r="G479" s="24">
        <f t="shared" si="88"/>
        <v>12000</v>
      </c>
      <c r="H479" s="20">
        <v>16380.1</v>
      </c>
      <c r="I479" s="20">
        <f>H479/E479*100</f>
        <v>136.50083333333333</v>
      </c>
      <c r="J479" s="20">
        <f>I479-100</f>
        <v>36.50083333333333</v>
      </c>
      <c r="K479" s="20">
        <f>E479-H479</f>
        <v>-4380.1</v>
      </c>
      <c r="L479" s="57">
        <f t="shared" si="86"/>
        <v>0</v>
      </c>
      <c r="M479" s="47">
        <f t="shared" si="87"/>
        <v>4380.1</v>
      </c>
      <c r="P479" s="72"/>
    </row>
    <row r="480" spans="1:16" s="77" customFormat="1" ht="15.75">
      <c r="A480" s="59"/>
      <c r="B480" s="23" t="s">
        <v>115</v>
      </c>
      <c r="C480" s="17"/>
      <c r="D480" s="16" t="s">
        <v>116</v>
      </c>
      <c r="E480" s="24">
        <v>40000</v>
      </c>
      <c r="F480" s="24"/>
      <c r="G480" s="24">
        <f t="shared" si="88"/>
        <v>40000</v>
      </c>
      <c r="H480" s="20">
        <v>29168.14</v>
      </c>
      <c r="I480" s="20">
        <f>H480/E480*100</f>
        <v>72.92035</v>
      </c>
      <c r="J480" s="20">
        <f>I480-100</f>
        <v>-27.07965</v>
      </c>
      <c r="K480" s="20">
        <f>E480-H480</f>
        <v>10831.86</v>
      </c>
      <c r="L480" s="57">
        <f t="shared" si="86"/>
        <v>0</v>
      </c>
      <c r="M480" s="47">
        <f t="shared" si="87"/>
        <v>-10831.86</v>
      </c>
      <c r="P480" s="78"/>
    </row>
    <row r="481" spans="1:16" s="45" customFormat="1" ht="15.75">
      <c r="A481" s="59"/>
      <c r="B481" s="79" t="s">
        <v>80</v>
      </c>
      <c r="C481" s="27" t="s">
        <v>81</v>
      </c>
      <c r="D481" s="28"/>
      <c r="E481" s="32">
        <f>SUM(E483:E510)</f>
        <v>2292503</v>
      </c>
      <c r="F481" s="32">
        <f>SUM(F483:F510)</f>
        <v>0</v>
      </c>
      <c r="G481" s="32">
        <f t="shared" si="88"/>
        <v>2292503</v>
      </c>
      <c r="H481" s="33">
        <f>SUM(H483:H510)</f>
        <v>1203486.84</v>
      </c>
      <c r="I481" s="33">
        <f>H481/E481*100</f>
        <v>52.49663097496492</v>
      </c>
      <c r="J481" s="31">
        <f>I481-100</f>
        <v>-47.50336902503508</v>
      </c>
      <c r="K481" s="20">
        <f>E481-H481</f>
        <v>1089016.16</v>
      </c>
      <c r="L481" s="57">
        <f t="shared" si="86"/>
        <v>0</v>
      </c>
      <c r="M481" s="47">
        <f t="shared" si="87"/>
        <v>-1089016.16</v>
      </c>
      <c r="P481" s="72"/>
    </row>
    <row r="482" spans="1:16" s="45" customFormat="1" ht="15.75" hidden="1">
      <c r="A482" s="59"/>
      <c r="B482" s="79"/>
      <c r="C482" s="27"/>
      <c r="D482" s="28"/>
      <c r="E482" s="32">
        <f>-E481</f>
        <v>-2292503</v>
      </c>
      <c r="F482" s="32">
        <f>-F481</f>
        <v>0</v>
      </c>
      <c r="G482" s="32">
        <f t="shared" si="88"/>
        <v>-2292503</v>
      </c>
      <c r="H482" s="33">
        <f>-H481</f>
        <v>-1203486.84</v>
      </c>
      <c r="I482" s="33"/>
      <c r="J482" s="31"/>
      <c r="K482" s="20"/>
      <c r="L482" s="57">
        <f aca="true" t="shared" si="89" ref="L482:L498">G482-E482</f>
        <v>0</v>
      </c>
      <c r="M482" s="47">
        <f t="shared" si="87"/>
        <v>1089016.16</v>
      </c>
      <c r="P482" s="72"/>
    </row>
    <row r="483" spans="1:13" ht="31.5">
      <c r="A483" s="59"/>
      <c r="B483" s="23" t="s">
        <v>133</v>
      </c>
      <c r="C483" s="17"/>
      <c r="D483" s="16" t="s">
        <v>134</v>
      </c>
      <c r="E483" s="24">
        <v>30800</v>
      </c>
      <c r="F483" s="24"/>
      <c r="G483" s="24">
        <f t="shared" si="88"/>
        <v>30800</v>
      </c>
      <c r="H483" s="20">
        <v>13607.43</v>
      </c>
      <c r="I483" s="20">
        <f aca="true" t="shared" si="90" ref="I483:I511">H483/E483*100</f>
        <v>44.179967532467536</v>
      </c>
      <c r="J483" s="20">
        <f aca="true" t="shared" si="91" ref="J483:J511">I483-100</f>
        <v>-55.820032467532464</v>
      </c>
      <c r="K483" s="20">
        <f aca="true" t="shared" si="92" ref="K483:K511">E483-H483</f>
        <v>17192.57</v>
      </c>
      <c r="L483" s="57">
        <f t="shared" si="89"/>
        <v>0</v>
      </c>
      <c r="M483" s="47">
        <f aca="true" t="shared" si="93" ref="M483:M514">H483-G483</f>
        <v>-17192.57</v>
      </c>
    </row>
    <row r="484" spans="1:13" ht="15.75">
      <c r="A484" s="59"/>
      <c r="B484" s="23" t="s">
        <v>135</v>
      </c>
      <c r="C484" s="17"/>
      <c r="D484" s="16" t="s">
        <v>136</v>
      </c>
      <c r="E484" s="24">
        <v>621024</v>
      </c>
      <c r="F484" s="24"/>
      <c r="G484" s="24">
        <f t="shared" si="88"/>
        <v>621024</v>
      </c>
      <c r="H484" s="20">
        <v>238512.99</v>
      </c>
      <c r="I484" s="20">
        <f t="shared" si="90"/>
        <v>38.40640458339774</v>
      </c>
      <c r="J484" s="20">
        <f t="shared" si="91"/>
        <v>-61.59359541660226</v>
      </c>
      <c r="K484" s="20">
        <f t="shared" si="92"/>
        <v>382511.01</v>
      </c>
      <c r="L484" s="57">
        <f t="shared" si="89"/>
        <v>0</v>
      </c>
      <c r="M484" s="47">
        <f t="shared" si="93"/>
        <v>-382511.01</v>
      </c>
    </row>
    <row r="485" spans="1:13" ht="15.75">
      <c r="A485" s="59"/>
      <c r="B485" s="23" t="s">
        <v>137</v>
      </c>
      <c r="C485" s="17"/>
      <c r="D485" s="16" t="s">
        <v>138</v>
      </c>
      <c r="E485" s="24">
        <v>52787</v>
      </c>
      <c r="F485" s="24"/>
      <c r="G485" s="24">
        <f t="shared" si="88"/>
        <v>52787</v>
      </c>
      <c r="H485" s="20">
        <v>37413.22</v>
      </c>
      <c r="I485" s="20">
        <f t="shared" si="90"/>
        <v>70.87582169852425</v>
      </c>
      <c r="J485" s="20">
        <f t="shared" si="91"/>
        <v>-29.12417830147575</v>
      </c>
      <c r="K485" s="20">
        <f t="shared" si="92"/>
        <v>15373.779999999999</v>
      </c>
      <c r="L485" s="57">
        <f t="shared" si="89"/>
        <v>0</v>
      </c>
      <c r="M485" s="47">
        <f t="shared" si="93"/>
        <v>-15373.779999999999</v>
      </c>
    </row>
    <row r="486" spans="1:13" ht="15.75">
      <c r="A486" s="59"/>
      <c r="B486" s="23" t="s">
        <v>139</v>
      </c>
      <c r="C486" s="17"/>
      <c r="D486" s="16" t="s">
        <v>140</v>
      </c>
      <c r="E486" s="24">
        <v>106507</v>
      </c>
      <c r="F486" s="24"/>
      <c r="G486" s="24">
        <f t="shared" si="88"/>
        <v>106507</v>
      </c>
      <c r="H486" s="20">
        <v>40913.12</v>
      </c>
      <c r="I486" s="20">
        <f t="shared" si="90"/>
        <v>38.41355028307999</v>
      </c>
      <c r="J486" s="20">
        <f t="shared" si="91"/>
        <v>-61.58644971692001</v>
      </c>
      <c r="K486" s="20">
        <f t="shared" si="92"/>
        <v>65593.88</v>
      </c>
      <c r="L486" s="57">
        <f t="shared" si="89"/>
        <v>0</v>
      </c>
      <c r="M486" s="47">
        <f t="shared" si="93"/>
        <v>-65593.88</v>
      </c>
    </row>
    <row r="487" spans="1:13" ht="15.75">
      <c r="A487" s="59"/>
      <c r="B487" s="23" t="s">
        <v>141</v>
      </c>
      <c r="C487" s="17"/>
      <c r="D487" s="16" t="s">
        <v>142</v>
      </c>
      <c r="E487" s="24">
        <v>16901</v>
      </c>
      <c r="F487" s="24"/>
      <c r="G487" s="24">
        <f t="shared" si="88"/>
        <v>16901</v>
      </c>
      <c r="H487" s="20">
        <v>6565.48</v>
      </c>
      <c r="I487" s="20">
        <f t="shared" si="90"/>
        <v>38.84669546180699</v>
      </c>
      <c r="J487" s="20">
        <f t="shared" si="91"/>
        <v>-61.15330453819301</v>
      </c>
      <c r="K487" s="20">
        <f t="shared" si="92"/>
        <v>10335.52</v>
      </c>
      <c r="L487" s="57">
        <f t="shared" si="89"/>
        <v>0</v>
      </c>
      <c r="M487" s="47">
        <f t="shared" si="93"/>
        <v>-10335.52</v>
      </c>
    </row>
    <row r="488" spans="1:13" ht="15.75" hidden="1">
      <c r="A488" s="59"/>
      <c r="B488" s="23" t="s">
        <v>166</v>
      </c>
      <c r="C488" s="17"/>
      <c r="D488" s="16" t="s">
        <v>167</v>
      </c>
      <c r="E488" s="24">
        <v>0</v>
      </c>
      <c r="F488" s="24"/>
      <c r="G488" s="24">
        <f t="shared" si="88"/>
        <v>0</v>
      </c>
      <c r="H488" s="20">
        <v>0</v>
      </c>
      <c r="I488" s="20" t="e">
        <f t="shared" si="90"/>
        <v>#DIV/0!</v>
      </c>
      <c r="J488" s="20" t="e">
        <f t="shared" si="91"/>
        <v>#DIV/0!</v>
      </c>
      <c r="K488" s="20">
        <f t="shared" si="92"/>
        <v>0</v>
      </c>
      <c r="L488" s="57">
        <f t="shared" si="89"/>
        <v>0</v>
      </c>
      <c r="M488" s="47">
        <f t="shared" si="93"/>
        <v>0</v>
      </c>
    </row>
    <row r="489" spans="1:13" ht="15.75">
      <c r="A489" s="59"/>
      <c r="B489" s="23" t="s">
        <v>143</v>
      </c>
      <c r="C489" s="17"/>
      <c r="D489" s="16" t="s">
        <v>144</v>
      </c>
      <c r="E489" s="24">
        <v>16000</v>
      </c>
      <c r="F489" s="24"/>
      <c r="G489" s="24">
        <f t="shared" si="88"/>
        <v>16000</v>
      </c>
      <c r="H489" s="20">
        <v>8535.2</v>
      </c>
      <c r="I489" s="20">
        <f t="shared" si="90"/>
        <v>53.345000000000006</v>
      </c>
      <c r="J489" s="20">
        <f t="shared" si="91"/>
        <v>-46.654999999999994</v>
      </c>
      <c r="K489" s="20">
        <f t="shared" si="92"/>
        <v>7464.799999999999</v>
      </c>
      <c r="L489" s="57">
        <f t="shared" si="89"/>
        <v>0</v>
      </c>
      <c r="M489" s="47">
        <f t="shared" si="93"/>
        <v>-7464.799999999999</v>
      </c>
    </row>
    <row r="490" spans="1:13" ht="15.75">
      <c r="A490" s="59"/>
      <c r="B490" s="23" t="s">
        <v>99</v>
      </c>
      <c r="C490" s="17"/>
      <c r="D490" s="16" t="s">
        <v>100</v>
      </c>
      <c r="E490" s="24">
        <v>208000</v>
      </c>
      <c r="F490"/>
      <c r="G490" s="24">
        <f aca="true" t="shared" si="94" ref="G490:G521">E490+F490</f>
        <v>208000</v>
      </c>
      <c r="H490" s="20">
        <v>122358.71</v>
      </c>
      <c r="I490" s="20">
        <f t="shared" si="90"/>
        <v>58.82630288461539</v>
      </c>
      <c r="J490" s="20">
        <f t="shared" si="91"/>
        <v>-41.17369711538461</v>
      </c>
      <c r="K490" s="20">
        <f t="shared" si="92"/>
        <v>85641.29</v>
      </c>
      <c r="L490" s="57">
        <f t="shared" si="89"/>
        <v>0</v>
      </c>
      <c r="M490" s="47">
        <f t="shared" si="93"/>
        <v>-85641.29</v>
      </c>
    </row>
    <row r="491" spans="1:13" ht="15.75">
      <c r="A491" s="59"/>
      <c r="B491" s="23" t="s">
        <v>168</v>
      </c>
      <c r="C491" s="17"/>
      <c r="D491" s="16" t="s">
        <v>169</v>
      </c>
      <c r="E491" s="24">
        <v>868400</v>
      </c>
      <c r="F491" s="24"/>
      <c r="G491" s="24">
        <f t="shared" si="94"/>
        <v>868400</v>
      </c>
      <c r="H491" s="20">
        <v>452838.04</v>
      </c>
      <c r="I491" s="20">
        <f t="shared" si="90"/>
        <v>52.14625057577153</v>
      </c>
      <c r="J491" s="20">
        <f t="shared" si="91"/>
        <v>-47.85374942422847</v>
      </c>
      <c r="K491" s="20">
        <f t="shared" si="92"/>
        <v>415561.96</v>
      </c>
      <c r="L491" s="57">
        <f t="shared" si="89"/>
        <v>0</v>
      </c>
      <c r="M491" s="47">
        <f t="shared" si="93"/>
        <v>-415561.96</v>
      </c>
    </row>
    <row r="492" spans="1:13" ht="15.75">
      <c r="A492" s="59"/>
      <c r="B492" s="23" t="s">
        <v>113</v>
      </c>
      <c r="C492" s="17"/>
      <c r="D492" s="16" t="s">
        <v>114</v>
      </c>
      <c r="E492" s="24">
        <v>25000</v>
      </c>
      <c r="F492" s="24"/>
      <c r="G492" s="24">
        <f t="shared" si="94"/>
        <v>25000</v>
      </c>
      <c r="H492" s="20">
        <v>17022.3</v>
      </c>
      <c r="I492" s="20">
        <f t="shared" si="90"/>
        <v>68.08919999999999</v>
      </c>
      <c r="J492" s="20">
        <f t="shared" si="91"/>
        <v>-31.91080000000001</v>
      </c>
      <c r="K492" s="20">
        <f t="shared" si="92"/>
        <v>7977.700000000001</v>
      </c>
      <c r="L492" s="57">
        <f t="shared" si="89"/>
        <v>0</v>
      </c>
      <c r="M492" s="47">
        <f t="shared" si="93"/>
        <v>-7977.700000000001</v>
      </c>
    </row>
    <row r="493" spans="1:13" ht="15.75">
      <c r="A493" s="59"/>
      <c r="B493" s="23" t="s">
        <v>145</v>
      </c>
      <c r="C493" s="17"/>
      <c r="D493" s="16" t="s">
        <v>146</v>
      </c>
      <c r="E493" s="24">
        <v>1600</v>
      </c>
      <c r="F493" s="24"/>
      <c r="G493" s="24">
        <f t="shared" si="94"/>
        <v>1600</v>
      </c>
      <c r="H493" s="20">
        <v>360</v>
      </c>
      <c r="I493" s="20">
        <f t="shared" si="90"/>
        <v>22.5</v>
      </c>
      <c r="J493" s="20">
        <f t="shared" si="91"/>
        <v>-77.5</v>
      </c>
      <c r="K493" s="20">
        <f t="shared" si="92"/>
        <v>1240</v>
      </c>
      <c r="L493" s="57">
        <f t="shared" si="89"/>
        <v>0</v>
      </c>
      <c r="M493" s="47">
        <f t="shared" si="93"/>
        <v>-1240</v>
      </c>
    </row>
    <row r="494" spans="1:13" ht="15.75">
      <c r="A494" s="59"/>
      <c r="B494" s="23" t="s">
        <v>115</v>
      </c>
      <c r="C494" s="17"/>
      <c r="D494" s="16" t="s">
        <v>116</v>
      </c>
      <c r="E494" s="24">
        <v>120000</v>
      </c>
      <c r="F494" s="24"/>
      <c r="G494" s="24">
        <f t="shared" si="94"/>
        <v>120000</v>
      </c>
      <c r="H494" s="20">
        <v>42052.86</v>
      </c>
      <c r="I494" s="20">
        <f t="shared" si="90"/>
        <v>35.04405</v>
      </c>
      <c r="J494" s="20">
        <f t="shared" si="91"/>
        <v>-64.95595</v>
      </c>
      <c r="K494" s="20">
        <f t="shared" si="92"/>
        <v>77947.14</v>
      </c>
      <c r="L494" s="57">
        <f t="shared" si="89"/>
        <v>0</v>
      </c>
      <c r="M494" s="47">
        <f t="shared" si="93"/>
        <v>-77947.14</v>
      </c>
    </row>
    <row r="495" spans="1:13" ht="15.75">
      <c r="A495" s="59"/>
      <c r="B495" s="23" t="s">
        <v>170</v>
      </c>
      <c r="C495" s="17"/>
      <c r="D495" s="16" t="s">
        <v>171</v>
      </c>
      <c r="E495" s="24">
        <v>700</v>
      </c>
      <c r="F495" s="24"/>
      <c r="G495" s="24">
        <f t="shared" si="94"/>
        <v>700</v>
      </c>
      <c r="H495" s="20">
        <v>330</v>
      </c>
      <c r="I495" s="20">
        <f t="shared" si="90"/>
        <v>47.14285714285714</v>
      </c>
      <c r="J495" s="20">
        <f t="shared" si="91"/>
        <v>-52.85714285714286</v>
      </c>
      <c r="K495" s="20">
        <f t="shared" si="92"/>
        <v>370</v>
      </c>
      <c r="L495" s="57">
        <f t="shared" si="89"/>
        <v>0</v>
      </c>
      <c r="M495" s="47">
        <f t="shared" si="93"/>
        <v>-370</v>
      </c>
    </row>
    <row r="496" spans="1:13" ht="47.25">
      <c r="A496" s="59"/>
      <c r="B496" s="23" t="s">
        <v>147</v>
      </c>
      <c r="C496" s="17"/>
      <c r="D496" s="16" t="s">
        <v>148</v>
      </c>
      <c r="E496" s="24">
        <v>4550</v>
      </c>
      <c r="F496" s="24"/>
      <c r="G496" s="24">
        <f t="shared" si="94"/>
        <v>4550</v>
      </c>
      <c r="H496" s="20">
        <v>2373.19</v>
      </c>
      <c r="I496" s="20">
        <f t="shared" si="90"/>
        <v>52.158021978021985</v>
      </c>
      <c r="J496" s="20">
        <f t="shared" si="91"/>
        <v>-47.841978021978015</v>
      </c>
      <c r="K496" s="20">
        <f t="shared" si="92"/>
        <v>2176.81</v>
      </c>
      <c r="L496" s="57">
        <f t="shared" si="89"/>
        <v>0</v>
      </c>
      <c r="M496" s="47">
        <f t="shared" si="93"/>
        <v>-2176.81</v>
      </c>
    </row>
    <row r="497" spans="1:13" ht="47.25">
      <c r="A497" s="59"/>
      <c r="B497" s="23" t="s">
        <v>149</v>
      </c>
      <c r="C497" s="17"/>
      <c r="D497" s="16" t="s">
        <v>150</v>
      </c>
      <c r="E497" s="24">
        <v>5100</v>
      </c>
      <c r="F497" s="24"/>
      <c r="G497" s="24">
        <f t="shared" si="94"/>
        <v>5100</v>
      </c>
      <c r="H497" s="20">
        <v>2724.84</v>
      </c>
      <c r="I497" s="20">
        <f t="shared" si="90"/>
        <v>53.428235294117655</v>
      </c>
      <c r="J497" s="20">
        <f t="shared" si="91"/>
        <v>-46.571764705882345</v>
      </c>
      <c r="K497" s="20">
        <f t="shared" si="92"/>
        <v>2375.16</v>
      </c>
      <c r="L497" s="57">
        <f t="shared" si="89"/>
        <v>0</v>
      </c>
      <c r="M497" s="47">
        <f t="shared" si="93"/>
        <v>-2375.16</v>
      </c>
    </row>
    <row r="498" spans="1:13" ht="15.75">
      <c r="A498" s="59"/>
      <c r="B498" s="23" t="s">
        <v>163</v>
      </c>
      <c r="C498" s="17"/>
      <c r="D498" s="16" t="s">
        <v>152</v>
      </c>
      <c r="E498" s="24">
        <v>5100</v>
      </c>
      <c r="F498" s="24"/>
      <c r="G498" s="24">
        <f t="shared" si="94"/>
        <v>5100</v>
      </c>
      <c r="H498" s="20">
        <v>2332.12</v>
      </c>
      <c r="I498" s="20">
        <f t="shared" si="90"/>
        <v>45.7278431372549</v>
      </c>
      <c r="J498" s="20">
        <f t="shared" si="91"/>
        <v>-54.2721568627451</v>
      </c>
      <c r="K498" s="20">
        <f t="shared" si="92"/>
        <v>2767.88</v>
      </c>
      <c r="L498" s="57">
        <f t="shared" si="89"/>
        <v>0</v>
      </c>
      <c r="M498" s="47">
        <f t="shared" si="93"/>
        <v>-2767.88</v>
      </c>
    </row>
    <row r="499" spans="1:13" ht="15.75" hidden="1">
      <c r="A499" s="59"/>
      <c r="B499" s="23" t="s">
        <v>164</v>
      </c>
      <c r="C499" s="17"/>
      <c r="D499" s="16" t="s">
        <v>165</v>
      </c>
      <c r="E499" s="24">
        <v>0</v>
      </c>
      <c r="F499" s="24"/>
      <c r="G499" s="24">
        <f t="shared" si="94"/>
        <v>0</v>
      </c>
      <c r="H499" s="20">
        <v>0</v>
      </c>
      <c r="I499" s="20" t="e">
        <f t="shared" si="90"/>
        <v>#DIV/0!</v>
      </c>
      <c r="J499" s="20" t="e">
        <f t="shared" si="91"/>
        <v>#DIV/0!</v>
      </c>
      <c r="K499" s="20">
        <f t="shared" si="92"/>
        <v>0</v>
      </c>
      <c r="L499" s="57"/>
      <c r="M499" s="47">
        <f t="shared" si="93"/>
        <v>0</v>
      </c>
    </row>
    <row r="500" spans="1:13" ht="15.75">
      <c r="A500" s="59"/>
      <c r="B500" s="23" t="s">
        <v>101</v>
      </c>
      <c r="C500" s="17"/>
      <c r="D500" s="16" t="s">
        <v>102</v>
      </c>
      <c r="E500" s="24">
        <v>1000</v>
      </c>
      <c r="F500" s="24"/>
      <c r="G500" s="24">
        <f t="shared" si="94"/>
        <v>1000</v>
      </c>
      <c r="H500" s="20">
        <v>477.98</v>
      </c>
      <c r="I500" s="20">
        <f t="shared" si="90"/>
        <v>47.798</v>
      </c>
      <c r="J500" s="20">
        <f t="shared" si="91"/>
        <v>-52.202</v>
      </c>
      <c r="K500" s="20">
        <f t="shared" si="92"/>
        <v>522.02</v>
      </c>
      <c r="L500" s="57">
        <f aca="true" t="shared" si="95" ref="L500:L525">G500-E500</f>
        <v>0</v>
      </c>
      <c r="M500" s="47">
        <f t="shared" si="93"/>
        <v>-522.02</v>
      </c>
    </row>
    <row r="501" spans="1:13" ht="31.5">
      <c r="A501" s="59"/>
      <c r="B501" s="23" t="s">
        <v>153</v>
      </c>
      <c r="C501" s="17"/>
      <c r="D501" s="16" t="s">
        <v>154</v>
      </c>
      <c r="E501" s="24">
        <v>27954</v>
      </c>
      <c r="F501" s="24"/>
      <c r="G501" s="24">
        <f t="shared" si="94"/>
        <v>27954</v>
      </c>
      <c r="H501" s="20">
        <v>20004.4</v>
      </c>
      <c r="I501" s="20">
        <f t="shared" si="90"/>
        <v>71.56185161336482</v>
      </c>
      <c r="J501" s="20">
        <f t="shared" si="91"/>
        <v>-28.438148386635177</v>
      </c>
      <c r="K501" s="20">
        <f t="shared" si="92"/>
        <v>7949.5999999999985</v>
      </c>
      <c r="L501" s="57">
        <f t="shared" si="95"/>
        <v>0</v>
      </c>
      <c r="M501" s="47">
        <f t="shared" si="93"/>
        <v>-7949.5999999999985</v>
      </c>
    </row>
    <row r="502" spans="1:13" ht="15.75">
      <c r="A502" s="59"/>
      <c r="B502" s="23" t="s">
        <v>44</v>
      </c>
      <c r="C502" s="17"/>
      <c r="D502" s="16" t="s">
        <v>276</v>
      </c>
      <c r="E502" s="24">
        <v>121980</v>
      </c>
      <c r="F502" s="24"/>
      <c r="G502" s="24">
        <f t="shared" si="94"/>
        <v>121980</v>
      </c>
      <c r="H502" s="20">
        <v>60990</v>
      </c>
      <c r="I502" s="20">
        <f t="shared" si="90"/>
        <v>50</v>
      </c>
      <c r="J502" s="20">
        <f t="shared" si="91"/>
        <v>-50</v>
      </c>
      <c r="K502" s="20">
        <f t="shared" si="92"/>
        <v>60990</v>
      </c>
      <c r="L502" s="57">
        <f t="shared" si="95"/>
        <v>0</v>
      </c>
      <c r="M502" s="47">
        <f t="shared" si="93"/>
        <v>-60990</v>
      </c>
    </row>
    <row r="503" spans="1:13" ht="15.75">
      <c r="A503" s="59"/>
      <c r="B503" s="23" t="s">
        <v>277</v>
      </c>
      <c r="C503" s="17"/>
      <c r="D503" s="16" t="s">
        <v>278</v>
      </c>
      <c r="E503" s="24">
        <v>16000</v>
      </c>
      <c r="F503" s="24"/>
      <c r="G503" s="24">
        <f t="shared" si="94"/>
        <v>16000</v>
      </c>
      <c r="H503" s="20">
        <v>14797.26</v>
      </c>
      <c r="I503" s="20">
        <f t="shared" si="90"/>
        <v>92.48287499999999</v>
      </c>
      <c r="J503" s="20">
        <f t="shared" si="91"/>
        <v>-7.517125000000007</v>
      </c>
      <c r="K503" s="20">
        <f t="shared" si="92"/>
        <v>1202.7399999999998</v>
      </c>
      <c r="L503" s="57">
        <f t="shared" si="95"/>
        <v>0</v>
      </c>
      <c r="M503" s="47">
        <f t="shared" si="93"/>
        <v>-1202.7399999999998</v>
      </c>
    </row>
    <row r="504" spans="1:13" ht="31.5">
      <c r="A504" s="59"/>
      <c r="B504" s="23" t="s">
        <v>279</v>
      </c>
      <c r="C504" s="17"/>
      <c r="D504" s="16" t="s">
        <v>280</v>
      </c>
      <c r="E504" s="24">
        <v>1500</v>
      </c>
      <c r="F504" s="24"/>
      <c r="G504" s="24">
        <f t="shared" si="94"/>
        <v>1500</v>
      </c>
      <c r="H504" s="20">
        <v>1447</v>
      </c>
      <c r="I504" s="20">
        <f t="shared" si="90"/>
        <v>96.46666666666667</v>
      </c>
      <c r="J504" s="20">
        <f t="shared" si="91"/>
        <v>-3.5333333333333314</v>
      </c>
      <c r="K504" s="20">
        <f t="shared" si="92"/>
        <v>53</v>
      </c>
      <c r="L504" s="57">
        <f t="shared" si="95"/>
        <v>0</v>
      </c>
      <c r="M504" s="47">
        <f t="shared" si="93"/>
        <v>-53</v>
      </c>
    </row>
    <row r="505" spans="1:13" ht="15.75">
      <c r="A505" s="59"/>
      <c r="B505" s="23" t="s">
        <v>281</v>
      </c>
      <c r="C505" s="17"/>
      <c r="D505" s="16" t="s">
        <v>126</v>
      </c>
      <c r="E505" s="24">
        <v>3100</v>
      </c>
      <c r="F505" s="24"/>
      <c r="G505" s="24">
        <f t="shared" si="94"/>
        <v>3100</v>
      </c>
      <c r="H505" s="20">
        <v>0</v>
      </c>
      <c r="I505" s="20">
        <f t="shared" si="90"/>
        <v>0</v>
      </c>
      <c r="J505" s="20">
        <f t="shared" si="91"/>
        <v>-100</v>
      </c>
      <c r="K505" s="20">
        <f t="shared" si="92"/>
        <v>3100</v>
      </c>
      <c r="L505" s="57">
        <f t="shared" si="95"/>
        <v>0</v>
      </c>
      <c r="M505" s="47">
        <f t="shared" si="93"/>
        <v>-3100</v>
      </c>
    </row>
    <row r="506" spans="1:13" ht="31.5">
      <c r="A506" s="59"/>
      <c r="B506" s="23" t="s">
        <v>155</v>
      </c>
      <c r="C506" s="17"/>
      <c r="D506" s="16" t="s">
        <v>156</v>
      </c>
      <c r="E506" s="24">
        <v>4000</v>
      </c>
      <c r="F506" s="24"/>
      <c r="G506" s="24">
        <f t="shared" si="94"/>
        <v>4000</v>
      </c>
      <c r="H506" s="20">
        <v>1990</v>
      </c>
      <c r="I506" s="20">
        <f t="shared" si="90"/>
        <v>49.75</v>
      </c>
      <c r="J506" s="20">
        <f t="shared" si="91"/>
        <v>-50.25</v>
      </c>
      <c r="K506" s="20">
        <f t="shared" si="92"/>
        <v>2010</v>
      </c>
      <c r="L506" s="57">
        <f t="shared" si="95"/>
        <v>0</v>
      </c>
      <c r="M506" s="47">
        <f t="shared" si="93"/>
        <v>-2010</v>
      </c>
    </row>
    <row r="507" spans="1:13" ht="47.25">
      <c r="A507" s="59"/>
      <c r="B507" s="23" t="s">
        <v>103</v>
      </c>
      <c r="C507" s="17"/>
      <c r="D507" s="16" t="s">
        <v>104</v>
      </c>
      <c r="E507" s="24">
        <v>3500</v>
      </c>
      <c r="F507" s="24"/>
      <c r="G507" s="24">
        <f t="shared" si="94"/>
        <v>3500</v>
      </c>
      <c r="H507" s="20">
        <v>220.56</v>
      </c>
      <c r="I507" s="20">
        <f t="shared" si="90"/>
        <v>6.301714285714286</v>
      </c>
      <c r="J507" s="20">
        <f t="shared" si="91"/>
        <v>-93.69828571428572</v>
      </c>
      <c r="K507" s="20">
        <f t="shared" si="92"/>
        <v>3279.44</v>
      </c>
      <c r="L507" s="57">
        <f t="shared" si="95"/>
        <v>0</v>
      </c>
      <c r="M507" s="47">
        <f t="shared" si="93"/>
        <v>-3279.44</v>
      </c>
    </row>
    <row r="508" spans="1:13" ht="31.5">
      <c r="A508" s="59"/>
      <c r="B508" s="23" t="s">
        <v>105</v>
      </c>
      <c r="C508" s="17"/>
      <c r="D508" s="16" t="s">
        <v>106</v>
      </c>
      <c r="E508" s="24">
        <v>11000</v>
      </c>
      <c r="F508" s="24"/>
      <c r="G508" s="24">
        <f t="shared" si="94"/>
        <v>11000</v>
      </c>
      <c r="H508" s="20">
        <v>5089.62</v>
      </c>
      <c r="I508" s="20">
        <f t="shared" si="90"/>
        <v>46.26927272727273</v>
      </c>
      <c r="J508" s="20">
        <f t="shared" si="91"/>
        <v>-53.73072727272727</v>
      </c>
      <c r="K508" s="20">
        <f t="shared" si="92"/>
        <v>5910.38</v>
      </c>
      <c r="L508" s="57">
        <f t="shared" si="95"/>
        <v>0</v>
      </c>
      <c r="M508" s="47">
        <f t="shared" si="93"/>
        <v>-5910.38</v>
      </c>
    </row>
    <row r="509" spans="1:13" ht="31.5" hidden="1">
      <c r="A509" s="59"/>
      <c r="B509" s="23" t="s">
        <v>117</v>
      </c>
      <c r="C509" s="17"/>
      <c r="D509" s="16" t="s">
        <v>118</v>
      </c>
      <c r="E509" s="24">
        <v>0</v>
      </c>
      <c r="F509" s="24"/>
      <c r="G509" s="24">
        <f t="shared" si="94"/>
        <v>0</v>
      </c>
      <c r="H509" s="20">
        <v>90667.49</v>
      </c>
      <c r="I509" s="20" t="e">
        <f t="shared" si="90"/>
        <v>#DIV/0!</v>
      </c>
      <c r="J509" s="20" t="e">
        <f t="shared" si="91"/>
        <v>#DIV/0!</v>
      </c>
      <c r="K509" s="20">
        <f t="shared" si="92"/>
        <v>-90667.49</v>
      </c>
      <c r="L509" s="57">
        <f t="shared" si="95"/>
        <v>0</v>
      </c>
      <c r="M509" s="47">
        <f t="shared" si="93"/>
        <v>90667.49</v>
      </c>
    </row>
    <row r="510" spans="1:14" ht="31.5">
      <c r="A510" s="59"/>
      <c r="B510" s="23" t="s">
        <v>172</v>
      </c>
      <c r="C510" s="17"/>
      <c r="D510" s="16" t="s">
        <v>173</v>
      </c>
      <c r="E510" s="24">
        <v>20000</v>
      </c>
      <c r="F510"/>
      <c r="G510" s="24">
        <f t="shared" si="94"/>
        <v>20000</v>
      </c>
      <c r="H510" s="20">
        <v>19863.03</v>
      </c>
      <c r="I510" s="20">
        <f t="shared" si="90"/>
        <v>99.31515</v>
      </c>
      <c r="J510" s="20">
        <f t="shared" si="91"/>
        <v>-0.6848499999999973</v>
      </c>
      <c r="K510" s="20">
        <f t="shared" si="92"/>
        <v>136.97000000000116</v>
      </c>
      <c r="L510" s="57">
        <f t="shared" si="95"/>
        <v>0</v>
      </c>
      <c r="M510" s="47">
        <f t="shared" si="93"/>
        <v>-136.97000000000116</v>
      </c>
      <c r="N510" s="36">
        <f>G510</f>
        <v>20000</v>
      </c>
    </row>
    <row r="511" spans="1:13" ht="47.25">
      <c r="A511" s="59"/>
      <c r="B511" s="37" t="s">
        <v>282</v>
      </c>
      <c r="C511" s="17" t="s">
        <v>283</v>
      </c>
      <c r="D511" s="16"/>
      <c r="E511" s="21">
        <f>E513</f>
        <v>7000</v>
      </c>
      <c r="F511" s="21">
        <f>SUM(F513)</f>
        <v>0</v>
      </c>
      <c r="G511" s="21">
        <f t="shared" si="94"/>
        <v>7000</v>
      </c>
      <c r="H511" s="22">
        <f>SUM(H513)</f>
        <v>3215.63</v>
      </c>
      <c r="I511" s="22">
        <f t="shared" si="90"/>
        <v>45.93757142857143</v>
      </c>
      <c r="J511" s="20">
        <f t="shared" si="91"/>
        <v>-54.06242857142857</v>
      </c>
      <c r="K511" s="20">
        <f t="shared" si="92"/>
        <v>3784.37</v>
      </c>
      <c r="L511" s="57">
        <f t="shared" si="95"/>
        <v>0</v>
      </c>
      <c r="M511" s="47">
        <f t="shared" si="93"/>
        <v>-3784.37</v>
      </c>
    </row>
    <row r="512" spans="1:13" ht="15.75" hidden="1">
      <c r="A512" s="59"/>
      <c r="B512" s="37"/>
      <c r="C512" s="17"/>
      <c r="D512" s="16"/>
      <c r="E512" s="21">
        <f>-E511</f>
        <v>-7000</v>
      </c>
      <c r="F512" s="21">
        <f>-F511</f>
        <v>0</v>
      </c>
      <c r="G512" s="21">
        <f t="shared" si="94"/>
        <v>-7000</v>
      </c>
      <c r="H512" s="22">
        <f>-H511</f>
        <v>-3215.63</v>
      </c>
      <c r="I512" s="22"/>
      <c r="J512" s="20"/>
      <c r="K512" s="20"/>
      <c r="L512" s="57">
        <f t="shared" si="95"/>
        <v>0</v>
      </c>
      <c r="M512" s="47">
        <f t="shared" si="93"/>
        <v>3784.37</v>
      </c>
    </row>
    <row r="513" spans="1:16" s="45" customFormat="1" ht="15.75">
      <c r="A513" s="59"/>
      <c r="B513" s="23" t="s">
        <v>101</v>
      </c>
      <c r="C513" s="17"/>
      <c r="D513" s="16" t="s">
        <v>102</v>
      </c>
      <c r="E513" s="24">
        <v>7000</v>
      </c>
      <c r="F513" s="24"/>
      <c r="G513" s="24">
        <f t="shared" si="94"/>
        <v>7000</v>
      </c>
      <c r="H513" s="20">
        <v>3215.63</v>
      </c>
      <c r="I513" s="20">
        <f>H513/E513*100</f>
        <v>45.93757142857143</v>
      </c>
      <c r="J513" s="20">
        <f>I513-100</f>
        <v>-54.06242857142857</v>
      </c>
      <c r="K513" s="20">
        <f>E513-H513</f>
        <v>3784.37</v>
      </c>
      <c r="L513" s="57">
        <f t="shared" si="95"/>
        <v>0</v>
      </c>
      <c r="M513" s="47">
        <f t="shared" si="93"/>
        <v>-3784.37</v>
      </c>
      <c r="P513" s="72"/>
    </row>
    <row r="514" spans="1:16" s="45" customFormat="1" ht="15.75">
      <c r="A514" s="59"/>
      <c r="B514" s="37" t="s">
        <v>17</v>
      </c>
      <c r="C514" s="17" t="s">
        <v>82</v>
      </c>
      <c r="D514" s="16"/>
      <c r="E514" s="21">
        <f>SUM(E516:E521)</f>
        <v>1165000</v>
      </c>
      <c r="F514" s="21">
        <f>SUM(F516:F521)</f>
        <v>0</v>
      </c>
      <c r="G514" s="21">
        <f t="shared" si="94"/>
        <v>1165000</v>
      </c>
      <c r="H514" s="22">
        <f>SUM(H516:H521)</f>
        <v>214797.76</v>
      </c>
      <c r="I514" s="22">
        <f>H514/E514*100</f>
        <v>18.437575965665236</v>
      </c>
      <c r="J514" s="20">
        <f>I514-100</f>
        <v>-81.56242403433477</v>
      </c>
      <c r="K514" s="20">
        <f>E514-H514</f>
        <v>950202.24</v>
      </c>
      <c r="L514" s="57">
        <f t="shared" si="95"/>
        <v>0</v>
      </c>
      <c r="M514" s="47">
        <f t="shared" si="93"/>
        <v>-950202.24</v>
      </c>
      <c r="P514" s="72"/>
    </row>
    <row r="515" spans="1:16" s="45" customFormat="1" ht="15.75" hidden="1">
      <c r="A515" s="59"/>
      <c r="B515" s="37"/>
      <c r="C515" s="17"/>
      <c r="D515" s="16"/>
      <c r="E515" s="21">
        <f>-E514</f>
        <v>-1165000</v>
      </c>
      <c r="F515" s="21">
        <f>-F514</f>
        <v>0</v>
      </c>
      <c r="G515" s="21">
        <f t="shared" si="94"/>
        <v>-1165000</v>
      </c>
      <c r="H515" s="22">
        <f>-H514</f>
        <v>-214797.76</v>
      </c>
      <c r="I515" s="22"/>
      <c r="J515" s="20"/>
      <c r="K515" s="20"/>
      <c r="L515" s="57">
        <f t="shared" si="95"/>
        <v>0</v>
      </c>
      <c r="M515" s="47">
        <f aca="true" t="shared" si="96" ref="M515:M525">H515-G515</f>
        <v>950202.24</v>
      </c>
      <c r="P515" s="72"/>
    </row>
    <row r="516" spans="1:16" s="45" customFormat="1" ht="15.75">
      <c r="A516" s="59"/>
      <c r="B516" s="23" t="s">
        <v>99</v>
      </c>
      <c r="C516" s="17"/>
      <c r="D516" s="16" t="s">
        <v>100</v>
      </c>
      <c r="E516" s="24">
        <v>30000</v>
      </c>
      <c r="F516" s="24"/>
      <c r="G516" s="24">
        <f t="shared" si="94"/>
        <v>30000</v>
      </c>
      <c r="H516" s="20">
        <v>24950.58</v>
      </c>
      <c r="I516" s="20">
        <f aca="true" t="shared" si="97" ref="I516:I522">H516/E516*100</f>
        <v>83.1686</v>
      </c>
      <c r="J516" s="20">
        <f aca="true" t="shared" si="98" ref="J516:J522">I516-100</f>
        <v>-16.831400000000002</v>
      </c>
      <c r="K516" s="20">
        <f aca="true" t="shared" si="99" ref="K516:K522">E516-H516</f>
        <v>5049.419999999998</v>
      </c>
      <c r="L516" s="57">
        <f t="shared" si="95"/>
        <v>0</v>
      </c>
      <c r="M516" s="47">
        <f t="shared" si="96"/>
        <v>-5049.419999999998</v>
      </c>
      <c r="P516" s="72"/>
    </row>
    <row r="517" spans="1:16" s="45" customFormat="1" ht="15.75">
      <c r="A517" s="59"/>
      <c r="B517" s="23" t="s">
        <v>115</v>
      </c>
      <c r="C517" s="17"/>
      <c r="D517" s="16" t="s">
        <v>116</v>
      </c>
      <c r="E517" s="24">
        <v>300000</v>
      </c>
      <c r="F517" s="24"/>
      <c r="G517" s="24">
        <f t="shared" si="94"/>
        <v>300000</v>
      </c>
      <c r="H517" s="20">
        <v>131442.56</v>
      </c>
      <c r="I517" s="20">
        <f t="shared" si="97"/>
        <v>43.814186666666664</v>
      </c>
      <c r="J517" s="20">
        <f t="shared" si="98"/>
        <v>-56.185813333333336</v>
      </c>
      <c r="K517" s="20">
        <f t="shared" si="99"/>
        <v>168557.44</v>
      </c>
      <c r="L517" s="57">
        <f t="shared" si="95"/>
        <v>0</v>
      </c>
      <c r="M517" s="47">
        <f t="shared" si="96"/>
        <v>-168557.44</v>
      </c>
      <c r="P517" s="72"/>
    </row>
    <row r="518" spans="1:13" ht="31.5">
      <c r="A518" s="59"/>
      <c r="B518" s="23" t="s">
        <v>284</v>
      </c>
      <c r="C518" s="17"/>
      <c r="D518" s="16" t="s">
        <v>132</v>
      </c>
      <c r="E518" s="24">
        <v>7000</v>
      </c>
      <c r="F518" s="24"/>
      <c r="G518" s="24">
        <f t="shared" si="94"/>
        <v>7000</v>
      </c>
      <c r="H518" s="20">
        <v>6371.76</v>
      </c>
      <c r="I518" s="20">
        <f t="shared" si="97"/>
        <v>91.02514285714285</v>
      </c>
      <c r="J518" s="20">
        <f t="shared" si="98"/>
        <v>-8.974857142857147</v>
      </c>
      <c r="K518" s="20">
        <f t="shared" si="99"/>
        <v>628.2399999999998</v>
      </c>
      <c r="L518" s="57">
        <f t="shared" si="95"/>
        <v>0</v>
      </c>
      <c r="M518" s="47">
        <f t="shared" si="96"/>
        <v>-628.2399999999998</v>
      </c>
    </row>
    <row r="519" spans="1:13" ht="15.75">
      <c r="A519" s="59"/>
      <c r="B519" s="23" t="s">
        <v>101</v>
      </c>
      <c r="C519" s="17"/>
      <c r="D519" s="16" t="s">
        <v>102</v>
      </c>
      <c r="E519" s="24">
        <v>70000</v>
      </c>
      <c r="F519" s="24"/>
      <c r="G519" s="24">
        <f t="shared" si="94"/>
        <v>70000</v>
      </c>
      <c r="H519" s="20">
        <v>38749.56</v>
      </c>
      <c r="I519" s="20">
        <f t="shared" si="97"/>
        <v>55.35651428571428</v>
      </c>
      <c r="J519" s="20">
        <f t="shared" si="98"/>
        <v>-44.64348571428572</v>
      </c>
      <c r="K519" s="20">
        <f t="shared" si="99"/>
        <v>31250.440000000002</v>
      </c>
      <c r="L519" s="57">
        <f t="shared" si="95"/>
        <v>0</v>
      </c>
      <c r="M519" s="47">
        <f t="shared" si="96"/>
        <v>-31250.440000000002</v>
      </c>
    </row>
    <row r="520" spans="1:13" ht="15.75" hidden="1">
      <c r="A520" s="59"/>
      <c r="B520" s="23" t="s">
        <v>47</v>
      </c>
      <c r="C520" s="17"/>
      <c r="D520" s="16" t="s">
        <v>285</v>
      </c>
      <c r="E520" s="24">
        <v>0</v>
      </c>
      <c r="F520" s="24"/>
      <c r="G520" s="24">
        <f t="shared" si="94"/>
        <v>0</v>
      </c>
      <c r="H520" s="20">
        <v>283.3</v>
      </c>
      <c r="I520" s="20" t="e">
        <f t="shared" si="97"/>
        <v>#DIV/0!</v>
      </c>
      <c r="J520" s="20" t="e">
        <f t="shared" si="98"/>
        <v>#DIV/0!</v>
      </c>
      <c r="K520" s="20">
        <f t="shared" si="99"/>
        <v>-283.3</v>
      </c>
      <c r="L520" s="57">
        <f t="shared" si="95"/>
        <v>0</v>
      </c>
      <c r="M520" s="47">
        <f t="shared" si="96"/>
        <v>283.3</v>
      </c>
    </row>
    <row r="521" spans="1:16" s="66" customFormat="1" ht="31.5">
      <c r="A521" s="65"/>
      <c r="B521" s="23" t="s">
        <v>117</v>
      </c>
      <c r="C521" s="17"/>
      <c r="D521" s="16" t="s">
        <v>118</v>
      </c>
      <c r="E521" s="24">
        <f>25000+50000+200000+200000+70000+70000+70000+73000</f>
        <v>758000</v>
      </c>
      <c r="F521" s="24"/>
      <c r="G521" s="24">
        <f t="shared" si="94"/>
        <v>758000</v>
      </c>
      <c r="H521" s="20">
        <v>13000</v>
      </c>
      <c r="I521" s="20">
        <f t="shared" si="97"/>
        <v>1.7150395778364116</v>
      </c>
      <c r="J521" s="20">
        <f t="shared" si="98"/>
        <v>-98.28496042216359</v>
      </c>
      <c r="K521" s="20">
        <f t="shared" si="99"/>
        <v>745000</v>
      </c>
      <c r="L521" s="57">
        <f t="shared" si="95"/>
        <v>0</v>
      </c>
      <c r="M521" s="47">
        <f t="shared" si="96"/>
        <v>-745000</v>
      </c>
      <c r="N521" s="70">
        <v>758000</v>
      </c>
      <c r="P521" s="67"/>
    </row>
    <row r="522" spans="1:13" ht="31.5">
      <c r="A522" s="68" t="s">
        <v>286</v>
      </c>
      <c r="B522" s="76" t="s">
        <v>287</v>
      </c>
      <c r="C522" s="27"/>
      <c r="D522" s="28"/>
      <c r="E522" s="29">
        <f>E524+E528</f>
        <v>840000</v>
      </c>
      <c r="F522" s="29">
        <f>SUM(F524:F531)</f>
        <v>0</v>
      </c>
      <c r="G522" s="29">
        <f aca="true" t="shared" si="100" ref="G522:G547">E522+F522</f>
        <v>840000</v>
      </c>
      <c r="H522" s="30" t="e">
        <f>H524+#REF!+H528</f>
        <v>#REF!</v>
      </c>
      <c r="I522" s="30" t="e">
        <f t="shared" si="97"/>
        <v>#REF!</v>
      </c>
      <c r="J522" s="31" t="e">
        <f t="shared" si="98"/>
        <v>#REF!</v>
      </c>
      <c r="K522" s="20" t="e">
        <f t="shared" si="99"/>
        <v>#REF!</v>
      </c>
      <c r="L522" s="57">
        <f t="shared" si="95"/>
        <v>0</v>
      </c>
      <c r="M522" s="47" t="e">
        <f t="shared" si="96"/>
        <v>#REF!</v>
      </c>
    </row>
    <row r="523" spans="1:13" ht="15.75" hidden="1">
      <c r="A523" s="58"/>
      <c r="B523" s="76"/>
      <c r="C523" s="27"/>
      <c r="D523" s="28"/>
      <c r="E523" s="29">
        <f>-E522</f>
        <v>-840000</v>
      </c>
      <c r="F523" s="29">
        <f>-F522</f>
        <v>0</v>
      </c>
      <c r="G523" s="29">
        <f t="shared" si="100"/>
        <v>-840000</v>
      </c>
      <c r="H523" s="30" t="e">
        <f>-H522</f>
        <v>#REF!</v>
      </c>
      <c r="I523" s="30"/>
      <c r="J523" s="31"/>
      <c r="K523" s="20"/>
      <c r="L523" s="57">
        <f t="shared" si="95"/>
        <v>0</v>
      </c>
      <c r="M523" s="47" t="e">
        <f t="shared" si="96"/>
        <v>#REF!</v>
      </c>
    </row>
    <row r="524" spans="1:16" s="45" customFormat="1" ht="31.5">
      <c r="A524" s="59"/>
      <c r="B524" s="37" t="s">
        <v>288</v>
      </c>
      <c r="C524" s="17" t="s">
        <v>289</v>
      </c>
      <c r="D524" s="16"/>
      <c r="E524" s="21">
        <f>E526+E527</f>
        <v>830000</v>
      </c>
      <c r="F524" s="21">
        <f>SUM(F526:F527)</f>
        <v>0</v>
      </c>
      <c r="G524" s="21">
        <f t="shared" si="100"/>
        <v>830000</v>
      </c>
      <c r="H524" s="22">
        <f>SUM(H527)</f>
        <v>438750</v>
      </c>
      <c r="I524" s="22">
        <f>H524/E524*100</f>
        <v>52.86144578313253</v>
      </c>
      <c r="J524" s="20">
        <f>I524-100</f>
        <v>-47.13855421686747</v>
      </c>
      <c r="K524" s="20">
        <f>E524-H524</f>
        <v>391250</v>
      </c>
      <c r="L524" s="57">
        <f t="shared" si="95"/>
        <v>0</v>
      </c>
      <c r="M524" s="47">
        <f t="shared" si="96"/>
        <v>-391250</v>
      </c>
      <c r="P524" s="72"/>
    </row>
    <row r="525" spans="1:16" s="45" customFormat="1" ht="15.75" hidden="1">
      <c r="A525" s="59"/>
      <c r="B525" s="37"/>
      <c r="C525" s="17"/>
      <c r="D525" s="16"/>
      <c r="E525" s="21">
        <f>-E524</f>
        <v>-830000</v>
      </c>
      <c r="F525" s="21">
        <f>-F524</f>
        <v>0</v>
      </c>
      <c r="G525" s="21">
        <f t="shared" si="100"/>
        <v>-830000</v>
      </c>
      <c r="H525" s="22">
        <f>-H524</f>
        <v>-438750</v>
      </c>
      <c r="I525" s="22"/>
      <c r="J525" s="20"/>
      <c r="K525" s="20"/>
      <c r="L525" s="57">
        <f t="shared" si="95"/>
        <v>0</v>
      </c>
      <c r="M525" s="47">
        <f t="shared" si="96"/>
        <v>391250</v>
      </c>
      <c r="P525" s="72"/>
    </row>
    <row r="526" spans="1:16" s="45" customFormat="1" ht="78.75" hidden="1">
      <c r="A526" s="59"/>
      <c r="B526" s="80" t="s">
        <v>290</v>
      </c>
      <c r="C526" s="17"/>
      <c r="D526" s="16" t="s">
        <v>291</v>
      </c>
      <c r="E526" s="24">
        <v>0</v>
      </c>
      <c r="F526" s="24"/>
      <c r="G526" s="24">
        <f t="shared" si="100"/>
        <v>0</v>
      </c>
      <c r="H526" s="22"/>
      <c r="I526" s="22"/>
      <c r="J526" s="20"/>
      <c r="K526" s="20"/>
      <c r="L526" s="57"/>
      <c r="M526" s="47"/>
      <c r="P526" s="72"/>
    </row>
    <row r="527" spans="1:13" ht="31.5">
      <c r="A527" s="59"/>
      <c r="B527" s="23" t="s">
        <v>292</v>
      </c>
      <c r="C527" s="17"/>
      <c r="D527" s="16" t="s">
        <v>293</v>
      </c>
      <c r="E527" s="24">
        <v>830000</v>
      </c>
      <c r="F527" s="24"/>
      <c r="G527" s="24">
        <f t="shared" si="100"/>
        <v>830000</v>
      </c>
      <c r="H527" s="20">
        <v>438750</v>
      </c>
      <c r="I527" s="20">
        <f>H527/E527*100</f>
        <v>52.86144578313253</v>
      </c>
      <c r="J527" s="20">
        <f>I527-100</f>
        <v>-47.13855421686747</v>
      </c>
      <c r="K527" s="20">
        <f>E527-H527</f>
        <v>391250</v>
      </c>
      <c r="L527" s="57">
        <f aca="true" t="shared" si="101" ref="L527:L547">G527-E527</f>
        <v>0</v>
      </c>
      <c r="M527" s="47">
        <f aca="true" t="shared" si="102" ref="M527:M547">H527-G527</f>
        <v>-391250</v>
      </c>
    </row>
    <row r="528" spans="1:13" ht="31.5">
      <c r="A528" s="59"/>
      <c r="B528" s="37" t="s">
        <v>294</v>
      </c>
      <c r="C528" s="17" t="s">
        <v>295</v>
      </c>
      <c r="D528" s="16"/>
      <c r="E528" s="21">
        <f>E530+E531</f>
        <v>10000</v>
      </c>
      <c r="F528" s="21">
        <f>SUM(F530:F531)</f>
        <v>0</v>
      </c>
      <c r="G528" s="21">
        <f t="shared" si="100"/>
        <v>10000</v>
      </c>
      <c r="H528" s="22">
        <f>SUM(H530:H531)</f>
        <v>25915.4</v>
      </c>
      <c r="I528" s="22">
        <f>H528/E528*100</f>
        <v>259.154</v>
      </c>
      <c r="J528" s="20">
        <f>I528-100</f>
        <v>159.154</v>
      </c>
      <c r="K528" s="20">
        <f>E528-H528</f>
        <v>-15915.400000000001</v>
      </c>
      <c r="L528" s="57">
        <f t="shared" si="101"/>
        <v>0</v>
      </c>
      <c r="M528" s="47">
        <f t="shared" si="102"/>
        <v>15915.400000000001</v>
      </c>
    </row>
    <row r="529" spans="1:13" ht="15.75" hidden="1">
      <c r="A529" s="59"/>
      <c r="B529" s="37"/>
      <c r="C529" s="17"/>
      <c r="D529" s="16"/>
      <c r="E529" s="21">
        <f>-E528</f>
        <v>-10000</v>
      </c>
      <c r="F529" s="21">
        <f>-F528</f>
        <v>0</v>
      </c>
      <c r="G529" s="21">
        <f t="shared" si="100"/>
        <v>-10000</v>
      </c>
      <c r="H529" s="22">
        <f>-H528</f>
        <v>-25915.4</v>
      </c>
      <c r="I529" s="22"/>
      <c r="J529" s="20"/>
      <c r="K529" s="20"/>
      <c r="L529" s="57">
        <f t="shared" si="101"/>
        <v>0</v>
      </c>
      <c r="M529" s="47">
        <f t="shared" si="102"/>
        <v>-15915.400000000001</v>
      </c>
    </row>
    <row r="530" spans="1:13" ht="94.5">
      <c r="A530" s="59"/>
      <c r="B530" s="23" t="s">
        <v>296</v>
      </c>
      <c r="C530" s="17"/>
      <c r="D530" s="16" t="s">
        <v>297</v>
      </c>
      <c r="E530" s="24">
        <v>10000</v>
      </c>
      <c r="F530" s="24"/>
      <c r="G530" s="24">
        <f t="shared" si="100"/>
        <v>10000</v>
      </c>
      <c r="H530" s="20">
        <v>24000</v>
      </c>
      <c r="I530" s="20">
        <f>H530/E530*100</f>
        <v>240</v>
      </c>
      <c r="J530" s="20">
        <f>I530-100</f>
        <v>140</v>
      </c>
      <c r="K530" s="20">
        <f>E530-H530</f>
        <v>-14000</v>
      </c>
      <c r="L530" s="57">
        <f t="shared" si="101"/>
        <v>0</v>
      </c>
      <c r="M530" s="47">
        <f t="shared" si="102"/>
        <v>14000</v>
      </c>
    </row>
    <row r="531" spans="1:13" ht="31.5" hidden="1">
      <c r="A531" s="59"/>
      <c r="B531" s="23" t="s">
        <v>284</v>
      </c>
      <c r="C531" s="17"/>
      <c r="D531" s="16" t="s">
        <v>132</v>
      </c>
      <c r="E531" s="24">
        <v>0</v>
      </c>
      <c r="F531" s="24"/>
      <c r="G531" s="24">
        <f t="shared" si="100"/>
        <v>0</v>
      </c>
      <c r="H531" s="20">
        <v>1915.4</v>
      </c>
      <c r="I531" s="20" t="e">
        <f>H531/E531*100</f>
        <v>#DIV/0!</v>
      </c>
      <c r="J531" s="20" t="e">
        <f>I531-100</f>
        <v>#DIV/0!</v>
      </c>
      <c r="K531" s="20">
        <f>E531-H531</f>
        <v>-1915.4</v>
      </c>
      <c r="L531" s="57">
        <f t="shared" si="101"/>
        <v>0</v>
      </c>
      <c r="M531" s="47">
        <f t="shared" si="102"/>
        <v>1915.4</v>
      </c>
    </row>
    <row r="532" spans="1:13" ht="15.75">
      <c r="A532" s="55" t="s">
        <v>298</v>
      </c>
      <c r="B532" s="75" t="s">
        <v>83</v>
      </c>
      <c r="C532" s="17"/>
      <c r="D532" s="16"/>
      <c r="E532" s="18">
        <f>E534+E540</f>
        <v>161000</v>
      </c>
      <c r="F532" s="18">
        <f>F534+F540</f>
        <v>0</v>
      </c>
      <c r="G532" s="18">
        <f t="shared" si="100"/>
        <v>161000</v>
      </c>
      <c r="H532" s="19">
        <f>H534+H540</f>
        <v>114474.34999999999</v>
      </c>
      <c r="I532" s="19">
        <f>H532/E532*100</f>
        <v>71.10208074534161</v>
      </c>
      <c r="J532" s="20">
        <f>I532-100</f>
        <v>-28.89791925465839</v>
      </c>
      <c r="K532" s="20">
        <f>E532-H532</f>
        <v>46525.65000000001</v>
      </c>
      <c r="L532" s="57">
        <f t="shared" si="101"/>
        <v>0</v>
      </c>
      <c r="M532" s="47">
        <f t="shared" si="102"/>
        <v>-46525.65000000001</v>
      </c>
    </row>
    <row r="533" spans="1:13" ht="15.75" hidden="1">
      <c r="A533" s="58"/>
      <c r="B533" s="75"/>
      <c r="C533" s="17"/>
      <c r="D533" s="16"/>
      <c r="E533" s="18">
        <f>-E532</f>
        <v>-161000</v>
      </c>
      <c r="F533" s="18">
        <f>-F532</f>
        <v>0</v>
      </c>
      <c r="G533" s="18">
        <f t="shared" si="100"/>
        <v>-161000</v>
      </c>
      <c r="H533" s="19">
        <f>-H532</f>
        <v>-114474.34999999999</v>
      </c>
      <c r="I533" s="19"/>
      <c r="J533" s="20"/>
      <c r="K533" s="20"/>
      <c r="L533" s="57">
        <f t="shared" si="101"/>
        <v>0</v>
      </c>
      <c r="M533" s="47">
        <f t="shared" si="102"/>
        <v>46525.65000000001</v>
      </c>
    </row>
    <row r="534" spans="1:16" s="45" customFormat="1" ht="15.75">
      <c r="A534" s="59"/>
      <c r="B534" s="37" t="s">
        <v>84</v>
      </c>
      <c r="C534" s="17" t="s">
        <v>85</v>
      </c>
      <c r="D534" s="16"/>
      <c r="E534" s="21">
        <f>E536+E537+E538+E539</f>
        <v>28000</v>
      </c>
      <c r="F534" s="21">
        <f>SUM(F536:F539)</f>
        <v>0</v>
      </c>
      <c r="G534" s="21">
        <f t="shared" si="100"/>
        <v>28000</v>
      </c>
      <c r="H534" s="22">
        <f>SUM(H536:H539)</f>
        <v>19673.66</v>
      </c>
      <c r="I534" s="22">
        <f>H534/E534*100</f>
        <v>70.26307142857144</v>
      </c>
      <c r="J534" s="20">
        <f>I534-100</f>
        <v>-29.736928571428564</v>
      </c>
      <c r="K534" s="20">
        <f>E534-H534</f>
        <v>8326.34</v>
      </c>
      <c r="L534" s="57">
        <f t="shared" si="101"/>
        <v>0</v>
      </c>
      <c r="M534" s="47">
        <f t="shared" si="102"/>
        <v>-8326.34</v>
      </c>
      <c r="P534" s="72"/>
    </row>
    <row r="535" spans="1:16" s="45" customFormat="1" ht="15.75" hidden="1">
      <c r="A535" s="59"/>
      <c r="B535" s="37"/>
      <c r="C535" s="17"/>
      <c r="D535" s="16"/>
      <c r="E535" s="21">
        <f>-E534</f>
        <v>-28000</v>
      </c>
      <c r="F535" s="21">
        <f>-F534</f>
        <v>0</v>
      </c>
      <c r="G535" s="21">
        <f t="shared" si="100"/>
        <v>-28000</v>
      </c>
      <c r="H535" s="22">
        <f>-H534</f>
        <v>-19673.66</v>
      </c>
      <c r="I535" s="22"/>
      <c r="J535" s="20"/>
      <c r="K535" s="20"/>
      <c r="L535" s="57">
        <f t="shared" si="101"/>
        <v>0</v>
      </c>
      <c r="M535" s="47">
        <f t="shared" si="102"/>
        <v>8326.34</v>
      </c>
      <c r="P535" s="72"/>
    </row>
    <row r="536" spans="1:16" s="45" customFormat="1" ht="15.75">
      <c r="A536" s="59"/>
      <c r="B536" s="23" t="s">
        <v>99</v>
      </c>
      <c r="C536" s="17"/>
      <c r="D536" s="16" t="s">
        <v>100</v>
      </c>
      <c r="E536" s="24">
        <v>10000</v>
      </c>
      <c r="F536" s="24"/>
      <c r="G536" s="24">
        <f t="shared" si="100"/>
        <v>10000</v>
      </c>
      <c r="H536" s="20">
        <v>7734.66</v>
      </c>
      <c r="I536" s="20">
        <f>H536/E536*100</f>
        <v>77.3466</v>
      </c>
      <c r="J536" s="20">
        <f>I536-100</f>
        <v>-22.653400000000005</v>
      </c>
      <c r="K536" s="20">
        <f>E536-H536</f>
        <v>2265.34</v>
      </c>
      <c r="L536" s="57">
        <f t="shared" si="101"/>
        <v>0</v>
      </c>
      <c r="M536" s="47">
        <f t="shared" si="102"/>
        <v>-2265.34</v>
      </c>
      <c r="P536" s="72"/>
    </row>
    <row r="537" spans="1:16" s="45" customFormat="1" ht="15.75">
      <c r="A537" s="59"/>
      <c r="B537" s="23" t="s">
        <v>168</v>
      </c>
      <c r="C537" s="17"/>
      <c r="D537" s="16" t="s">
        <v>169</v>
      </c>
      <c r="E537" s="24">
        <v>8000</v>
      </c>
      <c r="F537" s="24"/>
      <c r="G537" s="24">
        <f t="shared" si="100"/>
        <v>8000</v>
      </c>
      <c r="H537" s="20">
        <v>5965.68</v>
      </c>
      <c r="I537" s="20">
        <f>H537/E537*100</f>
        <v>74.571</v>
      </c>
      <c r="J537" s="20">
        <f>I537-100</f>
        <v>-25.429000000000002</v>
      </c>
      <c r="K537" s="20">
        <f>E537-H537</f>
        <v>2034.3199999999997</v>
      </c>
      <c r="L537" s="57">
        <f t="shared" si="101"/>
        <v>0</v>
      </c>
      <c r="M537" s="47">
        <f t="shared" si="102"/>
        <v>-2034.3199999999997</v>
      </c>
      <c r="P537" s="72"/>
    </row>
    <row r="538" spans="1:16" s="45" customFormat="1" ht="15.75">
      <c r="A538" s="59"/>
      <c r="B538" s="23" t="s">
        <v>115</v>
      </c>
      <c r="C538" s="17"/>
      <c r="D538" s="16" t="s">
        <v>116</v>
      </c>
      <c r="E538" s="24">
        <v>10000</v>
      </c>
      <c r="F538" s="24"/>
      <c r="G538" s="24">
        <f t="shared" si="100"/>
        <v>10000</v>
      </c>
      <c r="H538" s="20">
        <v>5973.32</v>
      </c>
      <c r="I538" s="20">
        <f>H538/E538*100</f>
        <v>59.7332</v>
      </c>
      <c r="J538" s="20">
        <f>I538-100</f>
        <v>-40.2668</v>
      </c>
      <c r="K538" s="20">
        <f>E538-H538</f>
        <v>4026.6800000000003</v>
      </c>
      <c r="L538" s="57">
        <f t="shared" si="101"/>
        <v>0</v>
      </c>
      <c r="M538" s="47">
        <f t="shared" si="102"/>
        <v>-4026.6800000000003</v>
      </c>
      <c r="P538" s="72"/>
    </row>
    <row r="539" spans="1:16" s="45" customFormat="1" ht="31.5" hidden="1">
      <c r="A539" s="59"/>
      <c r="B539" s="23" t="s">
        <v>117</v>
      </c>
      <c r="C539" s="17"/>
      <c r="D539" s="16" t="s">
        <v>118</v>
      </c>
      <c r="E539" s="24">
        <v>0</v>
      </c>
      <c r="F539" s="24"/>
      <c r="G539" s="24">
        <f t="shared" si="100"/>
        <v>0</v>
      </c>
      <c r="H539" s="20">
        <v>0</v>
      </c>
      <c r="I539" s="20" t="e">
        <f>H539/E539*100</f>
        <v>#DIV/0!</v>
      </c>
      <c r="J539" s="20" t="e">
        <f>I539-100</f>
        <v>#DIV/0!</v>
      </c>
      <c r="K539" s="20">
        <f>E539-H539</f>
        <v>0</v>
      </c>
      <c r="L539" s="57">
        <f t="shared" si="101"/>
        <v>0</v>
      </c>
      <c r="M539" s="47">
        <f t="shared" si="102"/>
        <v>0</v>
      </c>
      <c r="N539" s="81">
        <f>G539-20040</f>
        <v>-20040</v>
      </c>
      <c r="P539" s="72"/>
    </row>
    <row r="540" spans="1:16" s="45" customFormat="1" ht="15.75">
      <c r="A540" s="59"/>
      <c r="B540" s="37" t="s">
        <v>17</v>
      </c>
      <c r="C540" s="17" t="s">
        <v>299</v>
      </c>
      <c r="D540" s="16"/>
      <c r="E540" s="21">
        <f>SUM(E542:E547)</f>
        <v>133000</v>
      </c>
      <c r="F540" s="21">
        <f>SUM(F542:F547)</f>
        <v>0</v>
      </c>
      <c r="G540" s="21">
        <f t="shared" si="100"/>
        <v>133000</v>
      </c>
      <c r="H540" s="22">
        <f>SUM(H542:H547)</f>
        <v>94800.68999999999</v>
      </c>
      <c r="I540" s="22">
        <f>H540/E540*100</f>
        <v>71.27871428571427</v>
      </c>
      <c r="J540" s="20">
        <f>I540-100</f>
        <v>-28.721285714285727</v>
      </c>
      <c r="K540" s="20">
        <f>E540-H540</f>
        <v>38199.31000000001</v>
      </c>
      <c r="L540" s="57">
        <f t="shared" si="101"/>
        <v>0</v>
      </c>
      <c r="M540" s="47">
        <f t="shared" si="102"/>
        <v>-38199.31000000001</v>
      </c>
      <c r="P540" s="72"/>
    </row>
    <row r="541" spans="1:16" s="45" customFormat="1" ht="15.75" hidden="1">
      <c r="A541" s="59"/>
      <c r="B541" s="37"/>
      <c r="C541" s="17"/>
      <c r="D541" s="16"/>
      <c r="E541" s="21">
        <f>-E540</f>
        <v>-133000</v>
      </c>
      <c r="F541" s="21">
        <f>-F540</f>
        <v>0</v>
      </c>
      <c r="G541" s="21">
        <f t="shared" si="100"/>
        <v>-133000</v>
      </c>
      <c r="H541" s="22">
        <f>-H540</f>
        <v>-94800.68999999999</v>
      </c>
      <c r="I541" s="22"/>
      <c r="J541" s="20"/>
      <c r="K541" s="20"/>
      <c r="L541" s="57">
        <f t="shared" si="101"/>
        <v>0</v>
      </c>
      <c r="M541" s="47">
        <f t="shared" si="102"/>
        <v>38199.31000000001</v>
      </c>
      <c r="P541" s="72"/>
    </row>
    <row r="542" spans="1:13" ht="47.25">
      <c r="A542" s="59"/>
      <c r="B542" s="23" t="s">
        <v>300</v>
      </c>
      <c r="C542" s="17"/>
      <c r="D542" s="16" t="s">
        <v>301</v>
      </c>
      <c r="E542" s="24">
        <v>65000</v>
      </c>
      <c r="F542" s="24"/>
      <c r="G542" s="24">
        <f t="shared" si="100"/>
        <v>65000</v>
      </c>
      <c r="H542" s="20">
        <v>46502</v>
      </c>
      <c r="I542" s="20">
        <f aca="true" t="shared" si="103" ref="I542:I547">H542/E542*100</f>
        <v>71.54153846153845</v>
      </c>
      <c r="J542" s="20">
        <f aca="true" t="shared" si="104" ref="J542:J547">I542-100</f>
        <v>-28.45846153846155</v>
      </c>
      <c r="K542" s="20">
        <f aca="true" t="shared" si="105" ref="K542:K547">E542-H542</f>
        <v>18498</v>
      </c>
      <c r="L542" s="57">
        <f t="shared" si="101"/>
        <v>0</v>
      </c>
      <c r="M542" s="47">
        <f t="shared" si="102"/>
        <v>-18498</v>
      </c>
    </row>
    <row r="543" spans="1:13" ht="82.5" customHeight="1">
      <c r="A543" s="59"/>
      <c r="B543" s="23" t="s">
        <v>302</v>
      </c>
      <c r="C543" s="17"/>
      <c r="D543" s="16" t="s">
        <v>303</v>
      </c>
      <c r="E543" s="24">
        <v>33000</v>
      </c>
      <c r="F543" s="24"/>
      <c r="G543" s="24">
        <f t="shared" si="100"/>
        <v>33000</v>
      </c>
      <c r="H543" s="20">
        <v>15000</v>
      </c>
      <c r="I543" s="20">
        <f t="shared" si="103"/>
        <v>45.45454545454545</v>
      </c>
      <c r="J543" s="20">
        <f t="shared" si="104"/>
        <v>-54.54545454545455</v>
      </c>
      <c r="K543" s="20">
        <f t="shared" si="105"/>
        <v>18000</v>
      </c>
      <c r="L543" s="57">
        <f t="shared" si="101"/>
        <v>0</v>
      </c>
      <c r="M543" s="47">
        <f t="shared" si="102"/>
        <v>-18000</v>
      </c>
    </row>
    <row r="544" spans="1:13" ht="15.75">
      <c r="A544" s="59"/>
      <c r="B544" s="23" t="s">
        <v>161</v>
      </c>
      <c r="C544" s="17"/>
      <c r="D544" s="16" t="s">
        <v>162</v>
      </c>
      <c r="E544" s="24">
        <v>4000</v>
      </c>
      <c r="F544" s="24"/>
      <c r="G544" s="24">
        <f t="shared" si="100"/>
        <v>4000</v>
      </c>
      <c r="H544" s="20">
        <v>3980</v>
      </c>
      <c r="I544" s="20">
        <f t="shared" si="103"/>
        <v>99.5</v>
      </c>
      <c r="J544" s="20">
        <f t="shared" si="104"/>
        <v>-0.5</v>
      </c>
      <c r="K544" s="20">
        <f t="shared" si="105"/>
        <v>20</v>
      </c>
      <c r="L544" s="57">
        <f t="shared" si="101"/>
        <v>0</v>
      </c>
      <c r="M544" s="47">
        <f t="shared" si="102"/>
        <v>-20</v>
      </c>
    </row>
    <row r="545" spans="1:13" ht="15.75">
      <c r="A545" s="59"/>
      <c r="B545" s="23" t="s">
        <v>143</v>
      </c>
      <c r="C545" s="17"/>
      <c r="D545" s="16" t="s">
        <v>144</v>
      </c>
      <c r="E545" s="24">
        <v>1500</v>
      </c>
      <c r="F545" s="24"/>
      <c r="G545" s="24">
        <f t="shared" si="100"/>
        <v>1500</v>
      </c>
      <c r="H545" s="20">
        <v>650</v>
      </c>
      <c r="I545" s="20">
        <f t="shared" si="103"/>
        <v>43.333333333333336</v>
      </c>
      <c r="J545" s="20">
        <f t="shared" si="104"/>
        <v>-56.666666666666664</v>
      </c>
      <c r="K545" s="20">
        <f t="shared" si="105"/>
        <v>850</v>
      </c>
      <c r="L545" s="57">
        <f t="shared" si="101"/>
        <v>0</v>
      </c>
      <c r="M545" s="47">
        <f t="shared" si="102"/>
        <v>-850</v>
      </c>
    </row>
    <row r="546" spans="1:13" ht="15.75">
      <c r="A546" s="59"/>
      <c r="B546" s="23" t="s">
        <v>99</v>
      </c>
      <c r="C546" s="17"/>
      <c r="D546" s="16" t="s">
        <v>100</v>
      </c>
      <c r="E546" s="24">
        <v>20500</v>
      </c>
      <c r="F546" s="24"/>
      <c r="G546" s="24">
        <f t="shared" si="100"/>
        <v>20500</v>
      </c>
      <c r="H546" s="20">
        <v>16770.96</v>
      </c>
      <c r="I546" s="20">
        <f t="shared" si="103"/>
        <v>81.80956097560976</v>
      </c>
      <c r="J546" s="20">
        <f t="shared" si="104"/>
        <v>-18.190439024390244</v>
      </c>
      <c r="K546" s="20">
        <f t="shared" si="105"/>
        <v>3729.040000000001</v>
      </c>
      <c r="L546" s="57">
        <f t="shared" si="101"/>
        <v>0</v>
      </c>
      <c r="M546" s="47">
        <f t="shared" si="102"/>
        <v>-3729.040000000001</v>
      </c>
    </row>
    <row r="547" spans="1:13" ht="15.75">
      <c r="A547" s="59"/>
      <c r="B547" s="23" t="s">
        <v>115</v>
      </c>
      <c r="C547" s="17"/>
      <c r="D547" s="16" t="s">
        <v>116</v>
      </c>
      <c r="E547" s="24">
        <v>9000</v>
      </c>
      <c r="F547" s="24"/>
      <c r="G547" s="24">
        <f t="shared" si="100"/>
        <v>9000</v>
      </c>
      <c r="H547" s="20">
        <v>11897.73</v>
      </c>
      <c r="I547" s="20">
        <f t="shared" si="103"/>
        <v>132.19699999999997</v>
      </c>
      <c r="J547" s="20">
        <f t="shared" si="104"/>
        <v>32.196999999999974</v>
      </c>
      <c r="K547" s="20">
        <f t="shared" si="105"/>
        <v>-2897.7299999999996</v>
      </c>
      <c r="L547" s="57">
        <f t="shared" si="101"/>
        <v>0</v>
      </c>
      <c r="M547" s="47">
        <f t="shared" si="102"/>
        <v>2897.7299999999996</v>
      </c>
    </row>
    <row r="548" spans="1:14" ht="29.25" customHeight="1">
      <c r="A548" s="87" t="s">
        <v>86</v>
      </c>
      <c r="B548" s="87"/>
      <c r="C548" s="87"/>
      <c r="D548" s="87"/>
      <c r="E548" s="82">
        <f>E532+E522+E468+E446+E425+E363+E338+E208+E202+E197+E189+E140+E132+E64+E52+E39+E27+E16</f>
        <v>28743841</v>
      </c>
      <c r="F548" s="82">
        <f aca="true" t="shared" si="106" ref="F548:M548">SUM(F16:F547)</f>
        <v>0</v>
      </c>
      <c r="G548" s="82">
        <f t="shared" si="106"/>
        <v>28743841</v>
      </c>
      <c r="H548" s="40" t="e">
        <f t="shared" si="106"/>
        <v>#REF!</v>
      </c>
      <c r="I548" s="40" t="e">
        <f t="shared" si="106"/>
        <v>#DIV/0!</v>
      </c>
      <c r="J548" s="40" t="e">
        <f t="shared" si="106"/>
        <v>#DIV/0!</v>
      </c>
      <c r="K548" s="40" t="e">
        <f t="shared" si="106"/>
        <v>#REF!</v>
      </c>
      <c r="L548" s="40" t="e">
        <f t="shared" si="106"/>
        <v>#REF!</v>
      </c>
      <c r="M548" s="40" t="e">
        <f t="shared" si="106"/>
        <v>#REF!</v>
      </c>
      <c r="N548" s="40"/>
    </row>
    <row r="549" spans="5:11" ht="15.75">
      <c r="E549" s="4"/>
      <c r="G549" s="4"/>
      <c r="K549" s="38"/>
    </row>
    <row r="550" spans="5:15" ht="15.75">
      <c r="E550" s="42">
        <v>28743841</v>
      </c>
      <c r="F550"/>
      <c r="G550" s="42">
        <v>28743841</v>
      </c>
      <c r="H550" s="41" t="e">
        <f>H551-H548</f>
        <v>#REF!</v>
      </c>
      <c r="J550" s="38" t="e">
        <f>I548-100</f>
        <v>#DIV/0!</v>
      </c>
      <c r="K550" s="38"/>
      <c r="N550" s="38">
        <f>E548-G550</f>
        <v>0</v>
      </c>
      <c r="O550" s="36"/>
    </row>
    <row r="551" spans="5:11" ht="15.75">
      <c r="E551" s="42">
        <f>E548</f>
        <v>28743841</v>
      </c>
      <c r="F551" s="42">
        <f>F548</f>
        <v>0</v>
      </c>
      <c r="G551" s="42">
        <f>G548</f>
        <v>28743841</v>
      </c>
      <c r="H551" s="41"/>
      <c r="K551" s="38"/>
    </row>
    <row r="552" spans="5:11" ht="15.75">
      <c r="E552" s="42">
        <f>E550-E551</f>
        <v>0</v>
      </c>
      <c r="F552" s="42">
        <f>F548-F550</f>
        <v>0</v>
      </c>
      <c r="G552" s="42">
        <f>G551-G550</f>
        <v>0</v>
      </c>
      <c r="H552" s="41" t="e">
        <f>H551-H550</f>
        <v>#REF!</v>
      </c>
      <c r="K552" s="38"/>
    </row>
    <row r="553" spans="5:11" ht="15.75">
      <c r="E553" s="4"/>
      <c r="G553" s="4"/>
      <c r="K553" s="38"/>
    </row>
    <row r="554" spans="5:11" ht="15.75">
      <c r="E554" s="4"/>
      <c r="G554" s="4"/>
      <c r="K554" s="38"/>
    </row>
    <row r="555" spans="5:11" ht="15.75">
      <c r="E555" s="4"/>
      <c r="G555" s="4"/>
      <c r="K555" s="38"/>
    </row>
    <row r="556" spans="4:16" ht="15.75">
      <c r="D556" s="2" t="s">
        <v>304</v>
      </c>
      <c r="E556" s="41">
        <f>E16+E27+E39+E52+E64+E132+E140+E189+E197+E202+E208+E338+E363+E425+E446+E468+E522+E532</f>
        <v>28743841</v>
      </c>
      <c r="F556" s="42">
        <f>F16+F27+F39+F52+F64+F132+F140+F189+F197+F202+F208+F338+F363+F425+F446+F468+F522+F532</f>
        <v>0</v>
      </c>
      <c r="G556" s="41">
        <f>G16+G27+G39+G52+G64+G132+G140+G189+G197+G202+G208+G338+G363+G425+G446+G468+G522+G532</f>
        <v>28743841</v>
      </c>
      <c r="K556" s="38"/>
      <c r="O556" s="38"/>
      <c r="P556" s="44"/>
    </row>
    <row r="557" spans="5:18" ht="15.75">
      <c r="E557" s="4">
        <f>E556-E548</f>
        <v>0</v>
      </c>
      <c r="F557" s="4">
        <f>F556-F548</f>
        <v>0</v>
      </c>
      <c r="G557" s="4">
        <f>G556-G548</f>
        <v>0</v>
      </c>
      <c r="K557" s="38"/>
      <c r="R557" s="38"/>
    </row>
    <row r="558" spans="5:17" ht="15.75">
      <c r="E558" s="4"/>
      <c r="G558" s="4"/>
      <c r="K558" s="38"/>
      <c r="P558" s="44"/>
      <c r="Q558" s="38"/>
    </row>
    <row r="559" spans="4:17" ht="15.75">
      <c r="D559" s="2" t="s">
        <v>305</v>
      </c>
      <c r="E559" s="4"/>
      <c r="G559" s="4"/>
      <c r="K559" s="38"/>
      <c r="P559" s="44"/>
      <c r="Q559" s="38"/>
    </row>
    <row r="560" spans="5:17" ht="15.75">
      <c r="E560" s="4"/>
      <c r="G560" s="4"/>
      <c r="K560" s="38"/>
      <c r="P560" s="44"/>
      <c r="Q560" s="38"/>
    </row>
    <row r="561" spans="5:17" ht="15.75">
      <c r="E561" s="4"/>
      <c r="G561" s="4"/>
      <c r="K561" s="38"/>
      <c r="P561" s="44"/>
      <c r="Q561" s="38"/>
    </row>
    <row r="562" spans="5:17" ht="15.75">
      <c r="E562" s="4"/>
      <c r="G562" s="4"/>
      <c r="K562" s="38"/>
      <c r="P562" s="44"/>
      <c r="Q562" s="38"/>
    </row>
    <row r="563" spans="5:17" ht="15.75">
      <c r="E563" s="4"/>
      <c r="G563" s="4"/>
      <c r="K563" s="38"/>
      <c r="P563" s="44"/>
      <c r="Q563" s="38"/>
    </row>
    <row r="564" spans="5:17" ht="15.75">
      <c r="E564" s="4"/>
      <c r="G564" s="4"/>
      <c r="K564" s="38"/>
      <c r="P564" s="44"/>
      <c r="Q564" s="38"/>
    </row>
    <row r="565" spans="5:17" ht="15.75">
      <c r="E565" s="4"/>
      <c r="G565" s="4"/>
      <c r="K565" s="38"/>
      <c r="P565" s="44"/>
      <c r="Q565" s="38"/>
    </row>
    <row r="566" spans="5:17" ht="15.75">
      <c r="E566" s="4"/>
      <c r="G566" s="4"/>
      <c r="K566" s="38"/>
      <c r="P566" s="44"/>
      <c r="Q566" s="38"/>
    </row>
    <row r="567" spans="5:17" ht="15.75">
      <c r="E567" s="4"/>
      <c r="G567" s="4"/>
      <c r="K567" s="38"/>
      <c r="P567" s="44"/>
      <c r="Q567" s="38"/>
    </row>
    <row r="568" spans="5:17" ht="15.75">
      <c r="E568" s="4"/>
      <c r="G568" s="4"/>
      <c r="K568" s="38"/>
      <c r="P568" s="44"/>
      <c r="Q568" s="38"/>
    </row>
    <row r="569" spans="5:17" ht="15.75">
      <c r="E569" s="4"/>
      <c r="G569" s="4"/>
      <c r="K569" s="38"/>
      <c r="P569" s="44"/>
      <c r="Q569" s="38"/>
    </row>
    <row r="570" spans="5:17" ht="15.75">
      <c r="E570" s="4"/>
      <c r="G570" s="4"/>
      <c r="K570" s="38"/>
      <c r="P570" s="44"/>
      <c r="Q570" s="38"/>
    </row>
    <row r="571" spans="3:11" ht="15.75">
      <c r="C571" s="3"/>
      <c r="E571" s="42"/>
      <c r="F571" s="42"/>
      <c r="G571" s="42"/>
      <c r="H571" s="41"/>
      <c r="I571" s="41"/>
      <c r="J571" s="43"/>
      <c r="K571" s="44"/>
    </row>
    <row r="572" spans="3:11" ht="15.75">
      <c r="C572" s="3"/>
      <c r="E572" s="42"/>
      <c r="F572" s="42"/>
      <c r="G572" s="42"/>
      <c r="H572" s="41"/>
      <c r="I572" s="41"/>
      <c r="J572" s="43"/>
      <c r="K572" s="44"/>
    </row>
    <row r="573" spans="3:5" ht="15.75">
      <c r="C573" s="3"/>
      <c r="E573" s="4"/>
    </row>
    <row r="574" spans="3:5" ht="15.75">
      <c r="C574" s="3"/>
      <c r="E574" s="4"/>
    </row>
    <row r="575" spans="3:5" ht="15.75">
      <c r="C575" s="3"/>
      <c r="E575" s="4"/>
    </row>
    <row r="576" spans="3:17" ht="15.75">
      <c r="C576" s="3"/>
      <c r="E576" s="4"/>
      <c r="Q576" s="38"/>
    </row>
    <row r="577" spans="3:5" ht="15.75">
      <c r="C577" s="3"/>
      <c r="E577" s="4"/>
    </row>
    <row r="578" spans="3:5" ht="15.75">
      <c r="C578" s="3"/>
      <c r="E578" s="4"/>
    </row>
    <row r="579" spans="3:7" ht="15.75">
      <c r="C579" s="3"/>
      <c r="E579" s="42">
        <f>SUM(E560:E578)</f>
        <v>0</v>
      </c>
      <c r="G579" s="4"/>
    </row>
    <row r="580" spans="3:5" ht="15.75">
      <c r="C580" s="3"/>
      <c r="E580" s="3">
        <v>5761973</v>
      </c>
    </row>
    <row r="581" spans="3:5" ht="15.75">
      <c r="C581" s="3"/>
      <c r="E581" s="4">
        <f>E579-E580</f>
        <v>-5761973</v>
      </c>
    </row>
    <row r="582" ht="15.75">
      <c r="C582" s="83"/>
    </row>
    <row r="583" ht="15.75">
      <c r="E583" s="4"/>
    </row>
    <row r="584" ht="15.75">
      <c r="E584" s="4"/>
    </row>
    <row r="585" ht="15.75">
      <c r="E585" s="4"/>
    </row>
    <row r="586" ht="15.75">
      <c r="E586" s="4"/>
    </row>
    <row r="587" ht="15.75">
      <c r="E587" s="4"/>
    </row>
    <row r="588" ht="15.75">
      <c r="E588" s="4"/>
    </row>
    <row r="589" ht="15.75">
      <c r="E589" s="4"/>
    </row>
    <row r="590" ht="15.75">
      <c r="E590" s="4"/>
    </row>
    <row r="591" ht="15.75">
      <c r="E591" s="4"/>
    </row>
    <row r="592" ht="15.75">
      <c r="E592" s="4"/>
    </row>
    <row r="593" ht="15.75">
      <c r="E593" s="4"/>
    </row>
    <row r="594" ht="15.75">
      <c r="E594" s="4"/>
    </row>
    <row r="595" ht="15.75">
      <c r="E595" s="4"/>
    </row>
    <row r="596" ht="15.75">
      <c r="E596" s="4"/>
    </row>
    <row r="597" ht="15.75">
      <c r="E597" s="4"/>
    </row>
    <row r="598" ht="15.75">
      <c r="E598" s="4"/>
    </row>
    <row r="599" ht="15.75">
      <c r="E599" s="4"/>
    </row>
    <row r="600" ht="15.75">
      <c r="E600" s="4"/>
    </row>
    <row r="601" ht="15.75">
      <c r="E601" s="4"/>
    </row>
    <row r="602" ht="15.75">
      <c r="E602" s="4"/>
    </row>
    <row r="603" ht="15.75">
      <c r="E603" s="4"/>
    </row>
    <row r="604" ht="15.75">
      <c r="E604" s="4"/>
    </row>
    <row r="605" ht="15.75">
      <c r="E605" s="4"/>
    </row>
    <row r="606" ht="15.75">
      <c r="E606" s="4"/>
    </row>
    <row r="607" ht="15.75">
      <c r="E607" s="4"/>
    </row>
    <row r="608" ht="15.75">
      <c r="E608" s="4"/>
    </row>
    <row r="609" ht="15.75">
      <c r="E609" s="4"/>
    </row>
    <row r="610" ht="15.75">
      <c r="E610" s="4"/>
    </row>
    <row r="611" ht="15.75">
      <c r="E611" s="4"/>
    </row>
    <row r="612" ht="15.75">
      <c r="E612" s="4"/>
    </row>
    <row r="613" ht="15.75">
      <c r="E613" s="4"/>
    </row>
    <row r="614" ht="15.75">
      <c r="E614" s="4"/>
    </row>
    <row r="615" ht="15.75">
      <c r="E615" s="4"/>
    </row>
    <row r="616" spans="5:7" ht="15.75">
      <c r="E616" s="4">
        <f>SUM(E584:E615)</f>
        <v>0</v>
      </c>
      <c r="F616" s="4">
        <f>SUM(F584:F615)</f>
        <v>0</v>
      </c>
      <c r="G616" s="4">
        <f>SUM(E616:F616)</f>
        <v>0</v>
      </c>
    </row>
    <row r="617" spans="5:7" ht="15.75">
      <c r="E617" s="4"/>
      <c r="G617" s="4"/>
    </row>
    <row r="620" ht="15.75">
      <c r="E620" s="5">
        <v>-25000</v>
      </c>
    </row>
    <row r="621" ht="15.75">
      <c r="E621" s="5">
        <v>112000</v>
      </c>
    </row>
    <row r="622" ht="15.75">
      <c r="E622" s="5">
        <v>24100</v>
      </c>
    </row>
    <row r="623" ht="15.75">
      <c r="E623" s="5">
        <v>-1000</v>
      </c>
    </row>
    <row r="624" ht="15.75">
      <c r="E624" s="5">
        <v>2000</v>
      </c>
    </row>
    <row r="625" ht="15.75">
      <c r="E625" s="5">
        <v>-44130</v>
      </c>
    </row>
    <row r="626" ht="15.75">
      <c r="E626" s="5">
        <v>-7470</v>
      </c>
    </row>
    <row r="627" ht="15.75">
      <c r="E627" s="5">
        <v>-96760</v>
      </c>
    </row>
    <row r="628" ht="15.75">
      <c r="E628" s="5">
        <v>-1820</v>
      </c>
    </row>
    <row r="629" ht="15.75">
      <c r="E629" s="5">
        <v>-1690</v>
      </c>
    </row>
    <row r="630" ht="15.75">
      <c r="E630" s="5">
        <v>37000</v>
      </c>
    </row>
    <row r="631" ht="15.75">
      <c r="E631" s="5">
        <v>-9600</v>
      </c>
    </row>
    <row r="632" ht="15.75">
      <c r="E632" s="5">
        <v>-15405</v>
      </c>
    </row>
    <row r="633" ht="15.75">
      <c r="E633" s="5">
        <v>-723</v>
      </c>
    </row>
    <row r="634" ht="15.75">
      <c r="E634" s="5">
        <v>42880</v>
      </c>
    </row>
    <row r="635" ht="15.75">
      <c r="E635" s="5">
        <v>-4210</v>
      </c>
    </row>
    <row r="636" ht="15.75">
      <c r="E636" s="5">
        <v>-36166</v>
      </c>
    </row>
    <row r="637" ht="15.75">
      <c r="E637" s="5">
        <v>766</v>
      </c>
    </row>
    <row r="638" ht="15.75">
      <c r="E638" s="5">
        <v>-3500</v>
      </c>
    </row>
    <row r="639" ht="15.75">
      <c r="E639" s="5">
        <v>-1400</v>
      </c>
    </row>
    <row r="640" ht="15.75">
      <c r="E640" s="5">
        <v>2450</v>
      </c>
    </row>
    <row r="641" ht="15.75">
      <c r="E641" s="5">
        <v>-190</v>
      </c>
    </row>
    <row r="642" ht="15.75">
      <c r="E642" s="5">
        <v>-1163</v>
      </c>
    </row>
    <row r="643" ht="15.75">
      <c r="E643" s="5">
        <v>-61</v>
      </c>
    </row>
    <row r="644" ht="15.75">
      <c r="E644" s="5">
        <v>6004</v>
      </c>
    </row>
    <row r="645" ht="15.75">
      <c r="E645" s="5">
        <v>965</v>
      </c>
    </row>
    <row r="646" ht="15.75">
      <c r="E646" s="5">
        <v>178</v>
      </c>
    </row>
    <row r="647" ht="15.75">
      <c r="E647" s="5">
        <v>21950</v>
      </c>
    </row>
    <row r="648" ht="15.75">
      <c r="E648" s="5">
        <v>-900</v>
      </c>
    </row>
    <row r="649" ht="15.75">
      <c r="E649" s="5">
        <v>-1220</v>
      </c>
    </row>
    <row r="650" ht="15.75">
      <c r="E650" s="5">
        <v>227</v>
      </c>
    </row>
    <row r="651" ht="15.75">
      <c r="E651" s="5">
        <v>-1300</v>
      </c>
    </row>
    <row r="652" ht="15.75">
      <c r="E652" s="5">
        <f>SUM(E620:E651)</f>
        <v>-3188</v>
      </c>
    </row>
    <row r="653" ht="15.75">
      <c r="E653" s="5"/>
    </row>
    <row r="654" ht="15.75">
      <c r="E654" s="5"/>
    </row>
    <row r="655" ht="15.75">
      <c r="E655" s="5"/>
    </row>
    <row r="656" ht="15.75">
      <c r="E656" s="5"/>
    </row>
    <row r="657" ht="15.75">
      <c r="E657" s="5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</sheetData>
  <mergeCells count="2">
    <mergeCell ref="A12:H12"/>
    <mergeCell ref="A548:D548"/>
  </mergeCells>
  <printOptions horizontalCentered="1" verticalCentered="1"/>
  <pageMargins left="0.4722222222222222" right="0.27569444444444446" top="0.39375" bottom="0.39305555555555555" header="0.5118055555555555" footer="0.19652777777777777"/>
  <pageSetup horizontalDpi="300" verticalDpi="300" orientation="portrait" paperSize="9" scale="94" r:id="rId1"/>
  <headerFooter alignWithMargins="0">
    <oddFooter>&amp;R&amp;P</oddFooter>
  </headerFooter>
  <rowBreaks count="12" manualBreakCount="12">
    <brk id="51" max="255" man="1"/>
    <brk id="91" max="255" man="1"/>
    <brk id="131" max="255" man="1"/>
    <brk id="168" max="255" man="1"/>
    <brk id="207" max="255" man="1"/>
    <brk id="245" max="255" man="1"/>
    <brk id="282" max="255" man="1"/>
    <brk id="317" max="255" man="1"/>
    <brk id="362" max="255" man="1"/>
    <brk id="395" max="255" man="1"/>
    <brk id="454" max="255" man="1"/>
    <brk id="5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dcterms:modified xsi:type="dcterms:W3CDTF">2009-02-24T11:45:22Z</dcterms:modified>
  <cp:category/>
  <cp:version/>
  <cp:contentType/>
  <cp:contentStatus/>
</cp:coreProperties>
</file>