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1"/>
  </bookViews>
  <sheets>
    <sheet name="Dochody Budżetowe" sheetId="1" r:id="rId1"/>
    <sheet name="Wydatki Budżetowe " sheetId="2" r:id="rId2"/>
    <sheet name="Arkusz1" sheetId="3" r:id="rId3"/>
    <sheet name="Arkusz2" sheetId="4" r:id="rId4"/>
  </sheets>
  <definedNames>
    <definedName name="_xlnm.Print_Area" localSheetId="0">'Dochody Budżetowe'!$A$1:$L$171</definedName>
    <definedName name="_xlnm.Print_Area" localSheetId="1">'Wydatki Budżetowe '!$A$1:$J$497</definedName>
    <definedName name="Z_5EC75725_E357_42F6_85CF_19E5F3419F6E_.wvu.Cols" localSheetId="0" hidden="1">'Dochody Budżetowe'!$E:$G,'Dochody Budżetowe'!$K:$L</definedName>
    <definedName name="Z_5EC75725_E357_42F6_85CF_19E5F3419F6E_.wvu.Cols" localSheetId="1" hidden="1">'Wydatki Budżetowe '!$E:$G,'Wydatki Budżetowe '!$K:$M</definedName>
    <definedName name="Z_5EC75725_E357_42F6_85CF_19E5F3419F6E_.wvu.FilterData" localSheetId="1" hidden="1">'Wydatki Budżetowe '!$B$12:$B$34</definedName>
    <definedName name="Z_5EC75725_E357_42F6_85CF_19E5F3419F6E_.wvu.PrintArea" localSheetId="0" hidden="1">'Dochody Budżetowe'!$A$1:$L$171</definedName>
    <definedName name="Z_5EC75725_E357_42F6_85CF_19E5F3419F6E_.wvu.PrintArea" localSheetId="1" hidden="1">'Wydatki Budżetowe '!$A$1:$J$497</definedName>
    <definedName name="Z_5EC75725_E357_42F6_85CF_19E5F3419F6E_.wvu.Rows" localSheetId="0" hidden="1">'Dochody Budżetowe'!$18:$18,'Dochody Budżetowe'!$20:$20,'Dochody Budżetowe'!$24:$24,'Dochody Budżetowe'!$26:$26,'Dochody Budżetowe'!$29:$29,'Dochody Budżetowe'!$31:$31,'Dochody Budżetowe'!$35:$35,'Dochody Budżetowe'!$37:$37,'Dochody Budżetowe'!$44:$44,'Dochody Budżetowe'!$46:$46,'Dochody Budżetowe'!$49:$49,'Dochody Budżetowe'!$51:$51,'Dochody Budżetowe'!$55:$55,'Dochody Budżetowe'!$59:$59,'Dochody Budżetowe'!$61:$61,'Dochody Budżetowe'!$64:$64,'Dochody Budżetowe'!$66:$66,'Dochody Budżetowe'!$70:$70,'Dochody Budżetowe'!$77:$77,'Dochody Budżetowe'!$89:$89,'Dochody Budżetowe'!$95:$95,'Dochody Budżetowe'!$99:$99,'Dochody Budżetowe'!$101:$101,'Dochody Budżetowe'!$104:$104,'Dochody Budżetowe'!$107:$107,'Dochody Budżetowe'!$110:$110,'Dochody Budżetowe'!$113:$113,'Dochody Budżetowe'!$115:$115,'Dochody Budżetowe'!$119:$119,'Dochody Budżetowe'!$123:$123,'Dochody Budżetowe'!$126:$126,'Dochody Budżetowe'!$129:$129,'Dochody Budżetowe'!$132:$132,'Dochody Budżetowe'!$134:$134,'Dochody Budżetowe'!$138:$138,'Dochody Budżetowe'!$141:$141,'Dochody Budżetowe'!$145:$145,'Dochody Budżetowe'!$148:$148,'Dochody Budżetowe'!$151:$151,'Dochody Budżetowe'!$154:$154,'Dochody Budżetowe'!$156:$156,'Dochody Budżetowe'!$159:$159,'Dochody Budżetowe'!$161:$161,'Dochody Budżetowe'!$165:$165,'Dochody Budżetowe'!$168:$168</definedName>
    <definedName name="Z_5EC75725_E357_42F6_85CF_19E5F3419F6E_.wvu.Rows" localSheetId="1" hidden="1">'Wydatki Budżetowe '!$13:$13,'Wydatki Budżetowe '!$15:$15,'Wydatki Budżetowe '!$18:$18,'Wydatki Budżetowe '!$24:$24,'Wydatki Budżetowe '!$26:$26,'Wydatki Budżetowe '!$30:$30,'Wydatki Budżetowe '!$36:$36,'Wydatki Budżetowe '!$38:$38,'Wydatki Budżetowe '!$42:$42,'Wydatki Budżetowe '!$48:$48,'Wydatki Budżetowe '!$50:$50,'Wydatki Budżetowe '!$53:$53,'Wydatki Budżetowe '!$57:$57,'Wydatki Budżetowe '!$60:$60,'Wydatki Budżetowe '!$62:$62,'Wydatki Budżetowe '!$79:$79,'Wydatki Budżetowe '!$82:$82,'Wydatki Budżetowe '!$93:$93,'Wydatki Budżetowe '!$117:$117,'Wydatki Budżetowe '!$120:$120,'Wydatki Budżetowe '!$122:$122,'Wydatki Budżetowe '!$128:$128,'Wydatki Budżetowe '!$130:$130,'Wydatki Budżetowe '!$133:$133,'Wydatki Budżetowe '!$135:$135,'Wydatki Budżetowe '!$146:$146,'Wydatki Budżetowe '!$168:$168,'Wydatki Budżetowe '!$172:$172,'Wydatki Budżetowe '!$174:$174,'Wydatki Budżetowe '!$180:$180,'Wydatki Budżetowe '!$182:$182,'Wydatki Budżetowe '!$185:$185,'Wydatki Budżetowe '!$187:$187,'Wydatki Budżetowe '!$191:$191,'Wydatki Budżetowe '!$193:$193,'Wydatki Budżetowe '!$215:$215,'Wydatki Budżetowe '!$228:$228,'Wydatki Budżetowe '!$250:$250,'Wydatki Budżetowe '!$273:$273,'Wydatki Budżetowe '!$276:$276,'Wydatki Budżetowe '!$295:$295,'Wydatki Budżetowe '!$299:$299,'Wydatki Budżetowe '!$306:$306,'Wydatki Budżetowe '!$312:$312,'Wydatki Budżetowe '!$314:$314,'Wydatki Budżetowe '!$317:$317,'Wydatki Budżetowe '!$321:$321,'Wydatki Budżetowe '!$334:$334,'Wydatki Budżetowe '!$337:$337,'Wydatki Budżetowe '!$339:$339,'Wydatki Budżetowe '!$342:$342,'Wydatki Budżetowe '!$358:$358,'Wydatki Budżetowe '!$361:$361,'Wydatki Budżetowe '!$365:$365,'Wydatki Budżetowe '!$368:$368,'Wydatki Budżetowe '!$371:$371,'Wydatki Budżetowe '!$390:$390,'Wydatki Budżetowe '!$393:$393,'Wydatki Budżetowe '!$396:$396,'Wydatki Budżetowe '!$398:$398,'Wydatki Budżetowe '!$408:$408,'Wydatki Budżetowe '!$411:$411,'Wydatki Budżetowe '!$414:$414,'Wydatki Budżetowe '!$418:$418,'Wydatki Budżetowe '!$420:$420,'Wydatki Budżetowe '!$423:$423,'Wydatki Budżetowe '!$426:$426,'Wydatki Budżetowe '!$431:$431,'Wydatki Budżetowe '!$460:$460,'Wydatki Budżetowe '!$463:$463,'Wydatki Budżetowe '!$470:$470,'Wydatki Budżetowe '!$472:$472,'Wydatki Budżetowe '!$475:$475,'Wydatki Budżetowe '!$478:$478,'Wydatki Budżetowe '!$482:$482,'Wydatki Budżetowe '!$484:$484,'Wydatki Budżetowe '!$490:$490</definedName>
    <definedName name="Z_6CAE5F13_3887_42F3_AE42_626F28AC7672_.wvu.Cols" localSheetId="0" hidden="1">'Dochody Budżetowe'!$E:$G</definedName>
    <definedName name="Z_6CAE5F13_3887_42F3_AE42_626F28AC7672_.wvu.Cols" localSheetId="1" hidden="1">'Wydatki Budżetowe '!$E:$G</definedName>
    <definedName name="Z_6CAE5F13_3887_42F3_AE42_626F28AC7672_.wvu.FilterData" localSheetId="1" hidden="1">'Wydatki Budżetowe '!$B$12:$B$34</definedName>
    <definedName name="Z_6CAE5F13_3887_42F3_AE42_626F28AC7672_.wvu.PrintArea" localSheetId="0" hidden="1">'Dochody Budżetowe'!$A$1:$J$171</definedName>
    <definedName name="Z_6CAE5F13_3887_42F3_AE42_626F28AC7672_.wvu.PrintArea" localSheetId="1" hidden="1">'Wydatki Budżetowe '!$A$1:$J$497</definedName>
    <definedName name="Z_6CAE5F13_3887_42F3_AE42_626F28AC7672_.wvu.Rows" localSheetId="0" hidden="1">'Dochody Budżetowe'!$18:$18,'Dochody Budżetowe'!$20:$20,'Dochody Budżetowe'!$24:$24,'Dochody Budżetowe'!$26:$26,'Dochody Budżetowe'!$29:$29,'Dochody Budżetowe'!$31:$31,'Dochody Budżetowe'!$35:$35,'Dochody Budżetowe'!$37:$37,'Dochody Budżetowe'!$44:$44,'Dochody Budżetowe'!$46:$46,'Dochody Budżetowe'!$49:$49,'Dochody Budżetowe'!$51:$51,'Dochody Budżetowe'!$55:$55,'Dochody Budżetowe'!$59:$59,'Dochody Budżetowe'!$61:$61,'Dochody Budżetowe'!$64:$64,'Dochody Budżetowe'!$66:$66,'Dochody Budżetowe'!$70:$70,'Dochody Budżetowe'!$77:$77,'Dochody Budżetowe'!$89:$89,'Dochody Budżetowe'!$95:$95,'Dochody Budżetowe'!$99:$99,'Dochody Budżetowe'!$101:$101,'Dochody Budżetowe'!$104:$104,'Dochody Budżetowe'!$107:$107,'Dochody Budżetowe'!$110:$110,'Dochody Budżetowe'!$113:$113,'Dochody Budżetowe'!$115:$115,'Dochody Budżetowe'!$119:$119,'Dochody Budżetowe'!$123:$123,'Dochody Budżetowe'!$126:$126,'Dochody Budżetowe'!$129:$129,'Dochody Budżetowe'!$132:$132,'Dochody Budżetowe'!$134:$134,'Dochody Budżetowe'!$138:$138,'Dochody Budżetowe'!$141:$141,'Dochody Budżetowe'!$145:$145,'Dochody Budżetowe'!$148:$148,'Dochody Budżetowe'!$151:$151,'Dochody Budżetowe'!$154:$154,'Dochody Budżetowe'!$156:$156,'Dochody Budżetowe'!$159:$159,'Dochody Budżetowe'!$161:$161,'Dochody Budżetowe'!$165:$165,'Dochody Budżetowe'!$168:$168</definedName>
    <definedName name="Z_6CAE5F13_3887_42F3_AE42_626F28AC7672_.wvu.Rows" localSheetId="1" hidden="1">'Wydatki Budżetowe '!$13:$13,'Wydatki Budżetowe '!$15:$15,'Wydatki Budżetowe '!$18:$18,'Wydatki Budżetowe '!$24:$24,'Wydatki Budżetowe '!$26:$26,'Wydatki Budżetowe '!$30:$30,'Wydatki Budżetowe '!$36:$36,'Wydatki Budżetowe '!$38:$38,'Wydatki Budżetowe '!$42:$42,'Wydatki Budżetowe '!$48:$48,'Wydatki Budżetowe '!$50:$50,'Wydatki Budżetowe '!$53:$53,'Wydatki Budżetowe '!$57:$57,'Wydatki Budżetowe '!$60:$60,'Wydatki Budżetowe '!$62:$62,'Wydatki Budżetowe '!$79:$79,'Wydatki Budżetowe '!$82:$82,'Wydatki Budżetowe '!$93:$93,'Wydatki Budżetowe '!$117:$117,'Wydatki Budżetowe '!$120:$120,'Wydatki Budżetowe '!$122:$122,'Wydatki Budżetowe '!$128:$128,'Wydatki Budżetowe '!$130:$130,'Wydatki Budżetowe '!$133:$133,'Wydatki Budżetowe '!$135:$135,'Wydatki Budżetowe '!$146:$146,'Wydatki Budżetowe '!$168:$168,'Wydatki Budżetowe '!$172:$172,'Wydatki Budżetowe '!$174:$174,'Wydatki Budżetowe '!$180:$180,'Wydatki Budżetowe '!$182:$182,'Wydatki Budżetowe '!$185:$185,'Wydatki Budżetowe '!$187:$187,'Wydatki Budżetowe '!$191:$191,'Wydatki Budżetowe '!$193:$193,'Wydatki Budżetowe '!$215:$215,'Wydatki Budżetowe '!$228:$228,'Wydatki Budżetowe '!$250:$250,'Wydatki Budżetowe '!$273:$273,'Wydatki Budżetowe '!$276:$276,'Wydatki Budżetowe '!$295:$295,'Wydatki Budżetowe '!$299:$299,'Wydatki Budżetowe '!$306:$306,'Wydatki Budżetowe '!$312:$312,'Wydatki Budżetowe '!$314:$314,'Wydatki Budżetowe '!$317:$317,'Wydatki Budżetowe '!$321:$321,'Wydatki Budżetowe '!$334:$334,'Wydatki Budżetowe '!$337:$337,'Wydatki Budżetowe '!$339:$339,'Wydatki Budżetowe '!$342:$342,'Wydatki Budżetowe '!$358:$358,'Wydatki Budżetowe '!$361:$361,'Wydatki Budżetowe '!$365:$365,'Wydatki Budżetowe '!$368:$368,'Wydatki Budżetowe '!$371:$371,'Wydatki Budżetowe '!$390:$390,'Wydatki Budżetowe '!$393:$393,'Wydatki Budżetowe '!$396:$396,'Wydatki Budżetowe '!$398:$398,'Wydatki Budżetowe '!$408:$408,'Wydatki Budżetowe '!$411:$411,'Wydatki Budżetowe '!$414:$414,'Wydatki Budżetowe '!$418:$418,'Wydatki Budżetowe '!$420:$420,'Wydatki Budżetowe '!$423:$423,'Wydatki Budżetowe '!$426:$426,'Wydatki Budżetowe '!$431:$431,'Wydatki Budżetowe '!$460:$460,'Wydatki Budżetowe '!$463:$463,'Wydatki Budżetowe '!$470:$470,'Wydatki Budżetowe '!$472:$472,'Wydatki Budżetowe '!$475:$475,'Wydatki Budżetowe '!$478:$478,'Wydatki Budżetowe '!$482:$482,'Wydatki Budżetowe '!$484:$484,'Wydatki Budżetowe '!$490:$490</definedName>
  </definedNames>
  <calcPr fullCalcOnLoad="1"/>
</workbook>
</file>

<file path=xl/sharedStrings.xml><?xml version="1.0" encoding="utf-8"?>
<sst xmlns="http://schemas.openxmlformats.org/spreadsheetml/2006/main" count="1164" uniqueCount="396">
  <si>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</si>
  <si>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</si>
  <si>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</si>
  <si>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</si>
  <si>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</si>
  <si>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</si>
  <si>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</si>
  <si>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</si>
  <si>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</si>
  <si>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Wpływy z usług</t>
  </si>
  <si>
    <t>0830</t>
  </si>
  <si>
    <t>Wpływy z róznych dochodów</t>
  </si>
  <si>
    <t>0970</t>
  </si>
  <si>
    <t>Pozostała działalność</t>
  </si>
  <si>
    <t>01095</t>
  </si>
  <si>
    <t>Dotacje celowe otrzymane z budżetu państwa na realizację zadań zleconych gminie ustawami</t>
  </si>
  <si>
    <t>020</t>
  </si>
  <si>
    <t>LEŚNICTWO</t>
  </si>
  <si>
    <t>02095</t>
  </si>
  <si>
    <t>% WYK</t>
  </si>
  <si>
    <t>Wsk str</t>
  </si>
  <si>
    <t>wsk str</t>
  </si>
  <si>
    <t>% wyk</t>
  </si>
  <si>
    <t>wyk</t>
  </si>
  <si>
    <t>ośw</t>
  </si>
  <si>
    <t>VAT</t>
  </si>
  <si>
    <t>Rada</t>
  </si>
  <si>
    <t>Pozostałe</t>
  </si>
  <si>
    <t>opłaty</t>
  </si>
  <si>
    <t>OSP</t>
  </si>
  <si>
    <t>poz. ZGKiM</t>
  </si>
  <si>
    <t>roboty publiczne</t>
  </si>
  <si>
    <t>osobomiesiące</t>
  </si>
  <si>
    <t>Wpływy z tytułu odpłatnego nabycia prawa własności oraz prawa użytkowania wieczystego nieruchomości</t>
  </si>
  <si>
    <t>0770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</si>
  <si>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</si>
  <si>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</si>
  <si>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</si>
  <si>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</si>
  <si>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</si>
  <si>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</si>
  <si>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</si>
  <si>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</si>
  <si>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</si>
  <si>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</si>
  <si>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</si>
  <si>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</si>
  <si>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</si>
  <si>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 </t>
  </si>
  <si>
    <t>0750</t>
  </si>
  <si>
    <t>0760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</si>
  <si>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</si>
  <si>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</si>
  <si>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</si>
  <si>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</si>
  <si>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</si>
  <si>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</si>
  <si>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</si>
  <si>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</si>
  <si>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</si>
  <si>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2010</t>
  </si>
  <si>
    <t>2360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</si>
  <si>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</si>
  <si>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</si>
  <si>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</si>
  <si>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</si>
  <si>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</si>
  <si>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</si>
  <si>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</si>
  <si>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</si>
  <si>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</si>
  <si>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</si>
  <si>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</si>
  <si>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</si>
  <si>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</si>
  <si>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75616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</si>
  <si>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</si>
  <si>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</si>
  <si>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</si>
  <si>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</si>
  <si>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</si>
  <si>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</si>
  <si>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</si>
  <si>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</si>
  <si>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</si>
  <si>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</si>
  <si>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czynności cywilno-prawnych</t>
  </si>
  <si>
    <t>0500</t>
  </si>
  <si>
    <t>Podatek od posiadania psów</t>
  </si>
  <si>
    <t>0370</t>
  </si>
  <si>
    <t>Wpływy z opłaty targowej</t>
  </si>
  <si>
    <t>0430</t>
  </si>
  <si>
    <t>Wpływy z róznych opłat</t>
  </si>
  <si>
    <t>0690</t>
  </si>
  <si>
    <t>Odsetki od nieterminowych wplat z tytułu podatków i opłat</t>
  </si>
  <si>
    <t>0910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</si>
  <si>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</si>
  <si>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</si>
  <si>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</si>
  <si>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</si>
  <si>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</si>
  <si>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</si>
  <si>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</si>
  <si>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</si>
  <si>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</si>
  <si>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</si>
  <si>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</si>
  <si>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</si>
  <si>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</si>
  <si>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</si>
  <si>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</si>
  <si>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</si>
  <si>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</si>
  <si>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</si>
  <si>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</si>
  <si>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</si>
  <si>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</si>
  <si>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</si>
  <si>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</si>
  <si>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</si>
  <si>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</si>
  <si>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</si>
  <si>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</si>
  <si>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</si>
  <si>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</si>
  <si>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</si>
  <si>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</si>
  <si>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</si>
  <si>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</si>
  <si>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</si>
  <si>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</si>
  <si>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</si>
  <si>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</si>
  <si>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</si>
  <si>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</si>
  <si>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</si>
  <si>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</si>
  <si>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</si>
  <si>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</si>
  <si>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</si>
  <si>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85212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</si>
  <si>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</si>
  <si>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</si>
  <si>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</si>
  <si>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</si>
  <si>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zadań bieżących gmin</t>
  </si>
  <si>
    <t>Ośrodki pomocy społecznej</t>
  </si>
  <si>
    <t>85219</t>
  </si>
  <si>
    <t>Usługi opiekuńcze i specjalistyczne usługi opiekuńcze</t>
  </si>
  <si>
    <t>85228</t>
  </si>
  <si>
    <t>85295</t>
  </si>
  <si>
    <t>854</t>
  </si>
  <si>
    <t>EDUKACYJNA OPIEKA WYCHOWAWCZA</t>
  </si>
  <si>
    <t>Pomoc materialna dla uczniów</t>
  </si>
  <si>
    <t>85415</t>
  </si>
  <si>
    <t>Dotacje celowe otrzymane z budżetu państwa na realizację własnych zadań bieżących gmin</t>
  </si>
  <si>
    <t>900</t>
  </si>
  <si>
    <t>GOSPODARKA KOMUNALNA I OCHRONA ŚRODOWISKA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</si>
  <si>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</si>
  <si>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</si>
  <si>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</si>
  <si>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</si>
  <si>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</si>
  <si>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</si>
  <si>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</si>
  <si>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</si>
  <si>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OGÓŁEM</t>
  </si>
  <si>
    <t>Zakłady gospodarki komunalnej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</si>
  <si>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</si>
  <si>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</si>
  <si>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</si>
  <si>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</si>
  <si>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</si>
  <si>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</si>
  <si>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</si>
  <si>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</si>
  <si>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</si>
  <si>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</si>
  <si>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</si>
  <si>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</si>
  <si>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</si>
  <si>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</si>
  <si>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Rózne jednostki obsługi gospodarki mieszkaniowej i komunalnej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</si>
  <si>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</si>
  <si>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</si>
  <si>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</si>
  <si>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</si>
  <si>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</si>
  <si>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</si>
  <si>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</si>
  <si>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</si>
  <si>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</si>
  <si>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</si>
  <si>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</si>
  <si>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</si>
  <si>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</si>
  <si>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</si>
  <si>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</si>
  <si>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</si>
  <si>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</si>
  <si>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</si>
  <si>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</si>
  <si>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</si>
  <si>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</si>
  <si>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</si>
  <si>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</si>
  <si>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</si>
  <si>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</si>
  <si>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</si>
  <si>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</si>
  <si>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</si>
  <si>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</si>
  <si>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</si>
  <si>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</si>
  <si>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</si>
  <si>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</si>
  <si>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</si>
  <si>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</si>
  <si>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niebędąccych członkami korpusu służby cywilnej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</si>
  <si>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</si>
  <si>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</si>
  <si>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</si>
  <si>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</si>
  <si>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</si>
  <si>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</si>
  <si>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</si>
  <si>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</si>
  <si>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</si>
  <si>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</si>
  <si>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</si>
  <si>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</si>
  <si>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</si>
  <si>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</si>
  <si>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</si>
  <si>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</si>
  <si>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</si>
  <si>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</si>
  <si>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</si>
  <si>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</si>
  <si>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</si>
  <si>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</si>
  <si>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</si>
  <si>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</si>
  <si>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</si>
  <si>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</si>
  <si>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</si>
  <si>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</si>
  <si>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</si>
  <si>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</si>
  <si>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</si>
  <si>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</si>
  <si>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</si>
  <si>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</si>
  <si>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</si>
  <si>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</si>
  <si>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</si>
  <si>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</si>
  <si>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</si>
  <si>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</si>
  <si>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</si>
  <si>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</si>
  <si>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</si>
  <si>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</si>
  <si>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</si>
  <si>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</si>
  <si>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</si>
  <si>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</si>
  <si>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</si>
  <si>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</si>
  <si>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</si>
  <si>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</si>
  <si>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</si>
  <si>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</si>
  <si>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</si>
  <si>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</si>
  <si>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</si>
  <si>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</si>
  <si>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</si>
  <si>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</si>
  <si>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</si>
  <si>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</si>
  <si>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Oddziały przedszkolne w szkołach podstawowych</t>
  </si>
  <si>
    <t>80103</t>
  </si>
  <si>
    <t>Nagrody i wydatki niezaliczane do wynagrodzeń</t>
  </si>
  <si>
    <t>Zakup środków żywności</t>
  </si>
  <si>
    <t>4220</t>
  </si>
  <si>
    <t>Dowożenie uczniów do szkół</t>
  </si>
  <si>
    <t>80113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</si>
  <si>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</si>
  <si>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</si>
  <si>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</si>
  <si>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</si>
  <si>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</si>
  <si>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</si>
  <si>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</si>
  <si>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</si>
  <si>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</si>
  <si>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</si>
  <si>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</si>
  <si>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</si>
  <si>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</si>
  <si>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</si>
  <si>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Świadczenia rodzinne, zaliczka alimentacyjna oraz składki na ubezpieczenia emerytalne i rentowe z ubezpieczenia społecznego</t>
  </si>
  <si>
    <t>Domy pomocy społecznej</t>
  </si>
  <si>
    <t>85202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</si>
  <si>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</si>
  <si>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</si>
  <si>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</si>
  <si>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</si>
  <si>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</si>
  <si>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</si>
  <si>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</si>
  <si>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</si>
  <si>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</si>
  <si>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</si>
  <si>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</si>
  <si>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</si>
  <si>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</si>
  <si>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</si>
  <si>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</si>
  <si>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</si>
  <si>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</si>
  <si>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</si>
  <si>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</si>
  <si>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</si>
  <si>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</si>
  <si>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</si>
  <si>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</si>
  <si>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</si>
  <si>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</si>
  <si>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</si>
  <si>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</si>
  <si>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</si>
  <si>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</si>
  <si>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</si>
  <si>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</si>
  <si>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</si>
  <si>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</si>
  <si>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</si>
  <si>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</si>
  <si>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</si>
  <si>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</si>
  <si>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</si>
  <si>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</si>
  <si>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</si>
  <si>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</si>
  <si>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</si>
  <si>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</si>
  <si>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</si>
  <si>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</si>
  <si>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</si>
  <si>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</si>
  <si>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</si>
  <si>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</si>
  <si>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</si>
  <si>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</si>
  <si>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</si>
  <si>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</si>
  <si>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</si>
  <si>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</si>
  <si>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</si>
  <si>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75831</t>
  </si>
  <si>
    <t>Wpływy z tytułu pomocy finansowej udzielonej między jednostkami samorządu terytorialnego na dofinansowanie własnych zadań inwestycyjnych i zakupów inwestycyjnych</t>
  </si>
  <si>
    <t>Składki na ubezpieczenie społeczne</t>
  </si>
  <si>
    <t>Odpisy na Zakładowy Fundusz Świadczeń Socjalnych</t>
  </si>
  <si>
    <t>Zespoły ekonomiczno-administracyjne szkół</t>
  </si>
  <si>
    <t>Zakup usług przez jednostki samorządu terytorialnego od innych jednostek samorządu terytorialnego</t>
  </si>
  <si>
    <t>plan</t>
  </si>
  <si>
    <t>wykonanie</t>
  </si>
  <si>
    <t>Dochody</t>
  </si>
  <si>
    <t>Wydatki GPPN</t>
  </si>
  <si>
    <t>Wydatki GPP i RPA</t>
  </si>
  <si>
    <t>Nadwyżka w 2007</t>
  </si>
  <si>
    <t>Nadwyżka do wykorzystania w 2008</t>
  </si>
  <si>
    <t>PLAN</t>
  </si>
  <si>
    <t>PLN</t>
  </si>
  <si>
    <t xml:space="preserve">Plan na 2008 po zmianie </t>
  </si>
  <si>
    <t xml:space="preserve">Wykonanie na 30.06.2008 r. </t>
  </si>
  <si>
    <t xml:space="preserve">do wykonania </t>
  </si>
  <si>
    <t>Wykonanie na 30.06.2008 r.</t>
  </si>
  <si>
    <t>Plan przed zmianą</t>
  </si>
  <si>
    <t>Zmiana</t>
  </si>
  <si>
    <t xml:space="preserve">DOCHODY BUDŻETOWE MIASTA I GMINY OKONEK NA 2008 ROK </t>
  </si>
  <si>
    <t>WYDATKI BUDŻETOWE MIASTA I GMINY OKONEK W 2008 ROKU</t>
  </si>
  <si>
    <t>Różnica</t>
  </si>
  <si>
    <t>5+6</t>
  </si>
  <si>
    <t>X</t>
  </si>
  <si>
    <t>za I półrocze 2008 roku</t>
  </si>
  <si>
    <t>x</t>
  </si>
  <si>
    <t>Wpływy z różnych dochodów</t>
  </si>
  <si>
    <t>Plan po zmianie na 2008 rok</t>
  </si>
  <si>
    <t>Do wykonania"-"/   ponad plan"+"</t>
  </si>
  <si>
    <t>Analiza wskaźnikowa ogólna – I półrocze 2007 roku</t>
  </si>
  <si>
    <t>Załącznik nr 1</t>
  </si>
  <si>
    <t xml:space="preserve">do informacji o przebiegu wykonania budżetu Miasta i Gminy Okonek 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</si>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</sst>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</numFmts>
  <fonts count="19">
    <font>
      <sz val="10"/>
      <name val="Arial"/>
      <family val="0"/>
    </font>
    <font>
      <b/>
      <sz val="12"/>
      <name val="Arial"/>
      <family val="2"/>
    </font>
    <font>
      <sz val="10"/>
      <color indexed="57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sz val="12"/>
      <color indexed="9"/>
      <name val="Times New Roman"/>
      <family val="1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b/>
      <i/>
      <sz val="12"/>
      <color indexed="5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Continuous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 wrapText="1"/>
    </xf>
    <xf numFmtId="4" fontId="5" fillId="0" borderId="0" xfId="0" applyNumberFormat="1" applyFont="1" applyFill="1" applyAlignment="1">
      <alignment horizontal="centerContinuous" vertical="center" wrapText="1"/>
    </xf>
    <xf numFmtId="0" fontId="15" fillId="0" borderId="0" xfId="0" applyFont="1" applyFill="1" applyAlignment="1">
      <alignment horizontal="centerContinuous" vertical="center" wrapText="1"/>
    </xf>
    <xf numFmtId="4" fontId="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Continuous" wrapText="1"/>
    </xf>
    <xf numFmtId="4" fontId="5" fillId="0" borderId="0" xfId="0" applyNumberFormat="1" applyFont="1" applyFill="1" applyAlignment="1">
      <alignment horizontal="centerContinuous" vertical="center"/>
    </xf>
    <xf numFmtId="4" fontId="8" fillId="0" borderId="0" xfId="0" applyNumberFormat="1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17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3" fontId="8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17" fillId="0" borderId="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0" fontId="7" fillId="0" borderId="1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 wrapText="1"/>
    </xf>
    <xf numFmtId="4" fontId="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16" fillId="0" borderId="0" xfId="0" applyNumberFormat="1" applyFont="1" applyFill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85"/>
  <sheetViews>
    <sheetView view="pageBreakPreview" zoomScaleSheetLayoutView="100" workbookViewId="0" topLeftCell="A150">
      <pane xSplit="7" topLeftCell="H1" activePane="topRight" state="frozen"/>
      <selection pane="topLeft" activeCell="A1" sqref="A1"/>
      <selection pane="topRight" activeCell="O11" sqref="O11"/>
    </sheetView>
  </sheetViews>
  <sheetFormatPr defaultColWidth="9.140625" defaultRowHeight="12.75"/>
  <cols>
    <col min="1" max="1" width="6.421875" style="9" customWidth="1"/>
    <col min="2" max="2" width="33.140625" style="9" customWidth="1"/>
    <col min="3" max="3" width="9.140625" style="22" customWidth="1"/>
    <col min="4" max="4" width="8.57421875" style="22" customWidth="1"/>
    <col min="5" max="5" width="13.8515625" style="11" hidden="1" customWidth="1"/>
    <col min="6" max="6" width="10.7109375" style="11" hidden="1" customWidth="1"/>
    <col min="7" max="7" width="11.28125" style="11" hidden="1" customWidth="1"/>
    <col min="8" max="8" width="15.140625" style="40" customWidth="1"/>
    <col min="9" max="9" width="14.7109375" style="40" customWidth="1"/>
    <col min="10" max="10" width="11.7109375" style="40" customWidth="1"/>
    <col min="11" max="11" width="12.7109375" style="35" hidden="1" customWidth="1"/>
    <col min="12" max="12" width="15.28125" style="35" hidden="1" customWidth="1"/>
    <col min="13" max="13" width="12.28125" style="9" bestFit="1" customWidth="1"/>
    <col min="14" max="14" width="11.28125" style="9" bestFit="1" customWidth="1"/>
    <col min="15" max="16384" width="9.140625" style="9" customWidth="1"/>
  </cols>
  <sheetData>
    <row r="1" spans="1:10" ht="15.75">
      <c r="A1" s="12" t="s">
        <v>393</v>
      </c>
      <c r="B1" s="37"/>
      <c r="C1" s="31"/>
      <c r="D1" s="31"/>
      <c r="E1" s="31"/>
      <c r="F1" s="31"/>
      <c r="G1" s="31"/>
      <c r="H1" s="38"/>
      <c r="I1" s="38"/>
      <c r="J1" s="39"/>
    </row>
    <row r="2" spans="1:12" ht="15.75">
      <c r="A2" s="12" t="s">
        <v>394</v>
      </c>
      <c r="B2" s="37"/>
      <c r="C2" s="31"/>
      <c r="D2" s="31"/>
      <c r="E2" s="31"/>
      <c r="F2" s="31"/>
      <c r="G2" s="31"/>
      <c r="H2" s="38"/>
      <c r="I2" s="38"/>
      <c r="J2" s="39"/>
      <c r="L2" s="36"/>
    </row>
    <row r="3" spans="1:10" ht="15.75">
      <c r="A3" s="12" t="s">
        <v>387</v>
      </c>
      <c r="B3" s="37"/>
      <c r="C3" s="31"/>
      <c r="D3" s="31"/>
      <c r="E3" s="31"/>
      <c r="F3" s="31"/>
      <c r="G3" s="31"/>
      <c r="H3" s="38"/>
      <c r="I3" s="38"/>
      <c r="J3" s="39"/>
    </row>
    <row r="4" spans="1:10" ht="15.75">
      <c r="A4" s="37"/>
      <c r="B4" s="37"/>
      <c r="C4" s="31"/>
      <c r="D4" s="31"/>
      <c r="E4" s="31"/>
      <c r="F4" s="31"/>
      <c r="G4" s="31"/>
      <c r="H4" s="38"/>
      <c r="I4" s="38"/>
      <c r="J4" s="39"/>
    </row>
    <row r="5" spans="1:10" ht="15.75">
      <c r="A5" s="37"/>
      <c r="B5" s="37"/>
      <c r="C5" s="31"/>
      <c r="D5" s="31"/>
      <c r="E5" s="31"/>
      <c r="F5" s="31"/>
      <c r="G5" s="31"/>
      <c r="H5" s="38"/>
      <c r="I5" s="38"/>
      <c r="J5" s="39"/>
    </row>
    <row r="6" ht="15.75">
      <c r="J6" s="41"/>
    </row>
    <row r="7" ht="15.75">
      <c r="J7" s="41"/>
    </row>
    <row r="8" ht="15.75">
      <c r="J8" s="41"/>
    </row>
    <row r="9" ht="15.75">
      <c r="J9" s="41"/>
    </row>
    <row r="10" ht="15.75">
      <c r="J10" s="11"/>
    </row>
    <row r="11" ht="15.75">
      <c r="J11" s="11"/>
    </row>
    <row r="12" spans="1:12" ht="15.75">
      <c r="A12" s="42" t="s">
        <v>382</v>
      </c>
      <c r="B12" s="42"/>
      <c r="C12" s="12"/>
      <c r="D12" s="12"/>
      <c r="E12" s="12"/>
      <c r="F12" s="12"/>
      <c r="G12" s="12"/>
      <c r="H12" s="43"/>
      <c r="I12" s="44"/>
      <c r="J12" s="12"/>
      <c r="L12" s="36"/>
    </row>
    <row r="13" spans="1:10" ht="15.75">
      <c r="A13" s="42"/>
      <c r="B13" s="42"/>
      <c r="C13" s="12"/>
      <c r="D13" s="12"/>
      <c r="E13" s="12"/>
      <c r="F13" s="12"/>
      <c r="G13" s="12"/>
      <c r="I13" s="44"/>
      <c r="J13" s="12"/>
    </row>
    <row r="14" ht="25.5" customHeight="1">
      <c r="J14" s="45" t="s">
        <v>375</v>
      </c>
    </row>
    <row r="15" spans="1:12" s="48" customFormat="1" ht="47.25">
      <c r="A15" s="46" t="s">
        <v>4</v>
      </c>
      <c r="B15" s="46" t="s">
        <v>3</v>
      </c>
      <c r="C15" s="46" t="s">
        <v>2</v>
      </c>
      <c r="D15" s="46" t="s">
        <v>1</v>
      </c>
      <c r="E15" s="13" t="s">
        <v>380</v>
      </c>
      <c r="F15" s="13" t="s">
        <v>381</v>
      </c>
      <c r="G15" s="13" t="s">
        <v>385</v>
      </c>
      <c r="H15" s="32" t="s">
        <v>390</v>
      </c>
      <c r="I15" s="32" t="s">
        <v>379</v>
      </c>
      <c r="J15" s="13" t="s">
        <v>0</v>
      </c>
      <c r="K15" s="47" t="s">
        <v>168</v>
      </c>
      <c r="L15" s="47" t="s">
        <v>391</v>
      </c>
    </row>
    <row r="16" spans="1:12" s="48" customFormat="1" ht="15.75">
      <c r="A16" s="49">
        <v>1</v>
      </c>
      <c r="B16" s="49">
        <v>2</v>
      </c>
      <c r="C16" s="14">
        <v>3</v>
      </c>
      <c r="D16" s="14">
        <v>4</v>
      </c>
      <c r="E16" s="14">
        <v>5</v>
      </c>
      <c r="F16" s="14">
        <v>6</v>
      </c>
      <c r="G16" s="14" t="s">
        <v>388</v>
      </c>
      <c r="H16" s="50">
        <v>7</v>
      </c>
      <c r="I16" s="50">
        <v>8</v>
      </c>
      <c r="J16" s="14">
        <v>9</v>
      </c>
      <c r="K16" s="51">
        <v>10</v>
      </c>
      <c r="L16" s="51"/>
    </row>
    <row r="17" spans="1:12" ht="15.75">
      <c r="A17" s="52" t="s">
        <v>5</v>
      </c>
      <c r="B17" s="53" t="s">
        <v>6</v>
      </c>
      <c r="C17" s="54"/>
      <c r="D17" s="24"/>
      <c r="E17" s="15">
        <f>E19</f>
        <v>214850</v>
      </c>
      <c r="F17" s="15">
        <f>F19</f>
        <v>0</v>
      </c>
      <c r="G17" s="15">
        <f>E17+F17</f>
        <v>214850</v>
      </c>
      <c r="H17" s="55">
        <f>SUM(H19)</f>
        <v>214850</v>
      </c>
      <c r="I17" s="55">
        <f>I19</f>
        <v>226972.88</v>
      </c>
      <c r="J17" s="55">
        <f>I17/H17*100</f>
        <v>105.6424854549686</v>
      </c>
      <c r="K17" s="56">
        <f>J17-100</f>
        <v>5.642485454968593</v>
      </c>
      <c r="L17" s="56">
        <f>I17-H17</f>
        <v>12122.880000000005</v>
      </c>
    </row>
    <row r="18" spans="1:12" ht="15.75" hidden="1">
      <c r="A18" s="57"/>
      <c r="B18" s="25"/>
      <c r="C18" s="26"/>
      <c r="D18" s="27"/>
      <c r="E18" s="29">
        <f>-E17</f>
        <v>-214850</v>
      </c>
      <c r="F18" s="29">
        <f>-F17</f>
        <v>0</v>
      </c>
      <c r="G18" s="29"/>
      <c r="H18" s="33">
        <f>-H17</f>
        <v>-214850</v>
      </c>
      <c r="I18" s="33">
        <f>-I17</f>
        <v>-226972.88</v>
      </c>
      <c r="J18" s="55">
        <f aca="true" t="shared" si="0" ref="J18:J80">I18/H18*100</f>
        <v>105.6424854549686</v>
      </c>
      <c r="K18" s="56"/>
      <c r="L18" s="56">
        <f aca="true" t="shared" si="1" ref="L18:L81">I18-H18</f>
        <v>-12122.880000000005</v>
      </c>
    </row>
    <row r="19" spans="1:12" ht="15.75">
      <c r="A19" s="58"/>
      <c r="B19" s="59" t="s">
        <v>13</v>
      </c>
      <c r="C19" s="54" t="s">
        <v>14</v>
      </c>
      <c r="D19" s="24"/>
      <c r="E19" s="16">
        <v>214850</v>
      </c>
      <c r="F19" s="16">
        <f>SUM(F21:F22)</f>
        <v>0</v>
      </c>
      <c r="G19" s="15">
        <f aca="true" t="shared" si="2" ref="G19:G81">E19+F19</f>
        <v>214850</v>
      </c>
      <c r="H19" s="60">
        <f>SUM(H21:H22)</f>
        <v>214850</v>
      </c>
      <c r="I19" s="60">
        <f>SUM(I21:I22)</f>
        <v>226972.88</v>
      </c>
      <c r="J19" s="55">
        <f t="shared" si="0"/>
        <v>105.6424854549686</v>
      </c>
      <c r="K19" s="56">
        <f aca="true" t="shared" si="3" ref="K19:K100">J19-100</f>
        <v>5.642485454968593</v>
      </c>
      <c r="L19" s="56">
        <f t="shared" si="1"/>
        <v>12122.880000000005</v>
      </c>
    </row>
    <row r="20" spans="1:12" ht="15.75" hidden="1">
      <c r="A20" s="58"/>
      <c r="B20" s="28"/>
      <c r="C20" s="26"/>
      <c r="D20" s="27"/>
      <c r="E20" s="30">
        <f>-E19</f>
        <v>-214850</v>
      </c>
      <c r="F20" s="30">
        <f>-F19</f>
        <v>0</v>
      </c>
      <c r="G20" s="15">
        <f t="shared" si="2"/>
        <v>-214850</v>
      </c>
      <c r="H20" s="34">
        <f>-H19</f>
        <v>-214850</v>
      </c>
      <c r="I20" s="34">
        <f>-I19</f>
        <v>-226972.88</v>
      </c>
      <c r="J20" s="55">
        <f t="shared" si="0"/>
        <v>105.6424854549686</v>
      </c>
      <c r="K20" s="56"/>
      <c r="L20" s="56">
        <f t="shared" si="1"/>
        <v>-12122.880000000005</v>
      </c>
    </row>
    <row r="21" spans="1:12" ht="63">
      <c r="A21" s="58"/>
      <c r="B21" s="61" t="s">
        <v>33</v>
      </c>
      <c r="C21" s="54"/>
      <c r="D21" s="24" t="s">
        <v>34</v>
      </c>
      <c r="E21" s="62">
        <v>15000</v>
      </c>
      <c r="F21" s="62"/>
      <c r="G21" s="15">
        <f t="shared" si="2"/>
        <v>15000</v>
      </c>
      <c r="H21" s="63">
        <f aca="true" t="shared" si="4" ref="H21:H62">E21+F21</f>
        <v>15000</v>
      </c>
      <c r="I21" s="63">
        <v>27123.2</v>
      </c>
      <c r="J21" s="55">
        <f t="shared" si="0"/>
        <v>180.82133333333334</v>
      </c>
      <c r="K21" s="56">
        <f t="shared" si="3"/>
        <v>80.82133333333334</v>
      </c>
      <c r="L21" s="56">
        <f t="shared" si="1"/>
        <v>12123.2</v>
      </c>
    </row>
    <row r="22" spans="1:12" ht="47.25">
      <c r="A22" s="58"/>
      <c r="B22" s="61" t="s">
        <v>15</v>
      </c>
      <c r="C22" s="54"/>
      <c r="D22" s="24" t="s">
        <v>60</v>
      </c>
      <c r="E22" s="62">
        <v>199850</v>
      </c>
      <c r="F22" s="64"/>
      <c r="G22" s="15">
        <f t="shared" si="2"/>
        <v>199850</v>
      </c>
      <c r="H22" s="63">
        <f t="shared" si="4"/>
        <v>199850</v>
      </c>
      <c r="I22" s="63">
        <v>199849.68</v>
      </c>
      <c r="J22" s="55">
        <f t="shared" si="0"/>
        <v>99.99983987990993</v>
      </c>
      <c r="K22" s="56">
        <f t="shared" si="3"/>
        <v>-0.0001601200900722688</v>
      </c>
      <c r="L22" s="56">
        <f t="shared" si="1"/>
        <v>-0.3200000000069849</v>
      </c>
    </row>
    <row r="23" spans="1:12" ht="15.75">
      <c r="A23" s="52" t="s">
        <v>16</v>
      </c>
      <c r="B23" s="53" t="s">
        <v>17</v>
      </c>
      <c r="C23" s="54"/>
      <c r="D23" s="24"/>
      <c r="E23" s="15">
        <f>E25</f>
        <v>10000</v>
      </c>
      <c r="F23" s="15">
        <f>F25</f>
        <v>0</v>
      </c>
      <c r="G23" s="15">
        <f t="shared" si="2"/>
        <v>10000</v>
      </c>
      <c r="H23" s="55">
        <f t="shared" si="4"/>
        <v>10000</v>
      </c>
      <c r="I23" s="55">
        <f>I25</f>
        <v>9719.99</v>
      </c>
      <c r="J23" s="55">
        <f t="shared" si="0"/>
        <v>97.1999</v>
      </c>
      <c r="K23" s="56">
        <f t="shared" si="3"/>
        <v>-2.8001000000000005</v>
      </c>
      <c r="L23" s="56">
        <f t="shared" si="1"/>
        <v>-280.0100000000002</v>
      </c>
    </row>
    <row r="24" spans="1:12" ht="15.75" hidden="1">
      <c r="A24" s="57"/>
      <c r="B24" s="53"/>
      <c r="C24" s="54"/>
      <c r="D24" s="24"/>
      <c r="E24" s="15">
        <f>-E23</f>
        <v>-10000</v>
      </c>
      <c r="F24" s="15">
        <f>-F23</f>
        <v>0</v>
      </c>
      <c r="G24" s="15">
        <f t="shared" si="2"/>
        <v>-10000</v>
      </c>
      <c r="H24" s="55">
        <f>-H23</f>
        <v>-10000</v>
      </c>
      <c r="I24" s="55">
        <f>-I23</f>
        <v>-9719.99</v>
      </c>
      <c r="J24" s="55">
        <f t="shared" si="0"/>
        <v>97.1999</v>
      </c>
      <c r="K24" s="56"/>
      <c r="L24" s="56">
        <f t="shared" si="1"/>
        <v>280.0100000000002</v>
      </c>
    </row>
    <row r="25" spans="1:12" ht="15.75">
      <c r="A25" s="58"/>
      <c r="B25" s="59" t="s">
        <v>13</v>
      </c>
      <c r="C25" s="54" t="s">
        <v>18</v>
      </c>
      <c r="D25" s="24"/>
      <c r="E25" s="16">
        <v>10000</v>
      </c>
      <c r="F25" s="16">
        <f>SUM(F27:F27)</f>
        <v>0</v>
      </c>
      <c r="G25" s="15">
        <f t="shared" si="2"/>
        <v>10000</v>
      </c>
      <c r="H25" s="60">
        <f t="shared" si="4"/>
        <v>10000</v>
      </c>
      <c r="I25" s="60">
        <f>SUM(I27:I27)</f>
        <v>9719.99</v>
      </c>
      <c r="J25" s="55">
        <f t="shared" si="0"/>
        <v>97.1999</v>
      </c>
      <c r="K25" s="56">
        <f t="shared" si="3"/>
        <v>-2.8001000000000005</v>
      </c>
      <c r="L25" s="56">
        <f t="shared" si="1"/>
        <v>-280.0100000000002</v>
      </c>
    </row>
    <row r="26" spans="1:12" ht="15.75" hidden="1">
      <c r="A26" s="58"/>
      <c r="B26" s="59"/>
      <c r="C26" s="54"/>
      <c r="D26" s="24"/>
      <c r="E26" s="16">
        <f>-E25</f>
        <v>-10000</v>
      </c>
      <c r="F26" s="16">
        <f>-F25</f>
        <v>0</v>
      </c>
      <c r="G26" s="15">
        <f t="shared" si="2"/>
        <v>-10000</v>
      </c>
      <c r="H26" s="60">
        <f>-H25</f>
        <v>-10000</v>
      </c>
      <c r="I26" s="60">
        <f>-I25</f>
        <v>-9719.99</v>
      </c>
      <c r="J26" s="55">
        <f t="shared" si="0"/>
        <v>97.1999</v>
      </c>
      <c r="K26" s="56"/>
      <c r="L26" s="56">
        <f t="shared" si="1"/>
        <v>280.0100000000002</v>
      </c>
    </row>
    <row r="27" spans="1:12" ht="63">
      <c r="A27" s="58"/>
      <c r="B27" s="61" t="s">
        <v>33</v>
      </c>
      <c r="C27" s="54"/>
      <c r="D27" s="24" t="s">
        <v>34</v>
      </c>
      <c r="E27" s="62">
        <v>10000</v>
      </c>
      <c r="F27" s="62"/>
      <c r="G27" s="15">
        <f t="shared" si="2"/>
        <v>10000</v>
      </c>
      <c r="H27" s="63">
        <f t="shared" si="4"/>
        <v>10000</v>
      </c>
      <c r="I27" s="63">
        <v>9719.99</v>
      </c>
      <c r="J27" s="55">
        <f t="shared" si="0"/>
        <v>97.1999</v>
      </c>
      <c r="K27" s="56">
        <f t="shared" si="3"/>
        <v>-2.8001000000000005</v>
      </c>
      <c r="L27" s="56">
        <f t="shared" si="1"/>
        <v>-280.0100000000002</v>
      </c>
    </row>
    <row r="28" spans="1:12" ht="15.75">
      <c r="A28" s="52" t="s">
        <v>35</v>
      </c>
      <c r="B28" s="53" t="s">
        <v>36</v>
      </c>
      <c r="C28" s="54"/>
      <c r="D28" s="24"/>
      <c r="E28" s="15">
        <f>E30</f>
        <v>730550</v>
      </c>
      <c r="F28" s="15">
        <f>F30</f>
        <v>0</v>
      </c>
      <c r="G28" s="15">
        <f t="shared" si="2"/>
        <v>730550</v>
      </c>
      <c r="H28" s="55">
        <f t="shared" si="4"/>
        <v>730550</v>
      </c>
      <c r="I28" s="55">
        <f>I30</f>
        <v>0</v>
      </c>
      <c r="J28" s="65" t="s">
        <v>388</v>
      </c>
      <c r="K28" s="56" t="e">
        <f t="shared" si="3"/>
        <v>#VALUE!</v>
      </c>
      <c r="L28" s="56">
        <f t="shared" si="1"/>
        <v>-730550</v>
      </c>
    </row>
    <row r="29" spans="1:12" ht="15.75" hidden="1">
      <c r="A29" s="57"/>
      <c r="B29" s="53"/>
      <c r="C29" s="54"/>
      <c r="D29" s="24"/>
      <c r="E29" s="15">
        <f>-E28</f>
        <v>-730550</v>
      </c>
      <c r="F29" s="15">
        <f>-F28</f>
        <v>0</v>
      </c>
      <c r="G29" s="15">
        <f t="shared" si="2"/>
        <v>-730550</v>
      </c>
      <c r="H29" s="55">
        <f>-H28</f>
        <v>-730550</v>
      </c>
      <c r="I29" s="55">
        <f>-I28</f>
        <v>0</v>
      </c>
      <c r="J29" s="65">
        <f t="shared" si="0"/>
        <v>0</v>
      </c>
      <c r="K29" s="56"/>
      <c r="L29" s="56">
        <f t="shared" si="1"/>
        <v>730550</v>
      </c>
    </row>
    <row r="30" spans="1:12" ht="15.75">
      <c r="A30" s="58"/>
      <c r="B30" s="59" t="s">
        <v>37</v>
      </c>
      <c r="C30" s="54" t="s">
        <v>38</v>
      </c>
      <c r="D30" s="24"/>
      <c r="E30" s="16">
        <v>730550</v>
      </c>
      <c r="F30" s="16">
        <f>SUM(F32:F33)</f>
        <v>0</v>
      </c>
      <c r="G30" s="15">
        <f t="shared" si="2"/>
        <v>730550</v>
      </c>
      <c r="H30" s="60">
        <f t="shared" si="4"/>
        <v>730550</v>
      </c>
      <c r="I30" s="60">
        <f>SUM(I32:I33)</f>
        <v>0</v>
      </c>
      <c r="J30" s="65" t="s">
        <v>388</v>
      </c>
      <c r="K30" s="56" t="e">
        <f t="shared" si="3"/>
        <v>#VALUE!</v>
      </c>
      <c r="L30" s="56">
        <f t="shared" si="1"/>
        <v>-730550</v>
      </c>
    </row>
    <row r="31" spans="1:12" ht="15.75" hidden="1">
      <c r="A31" s="58"/>
      <c r="B31" s="59"/>
      <c r="C31" s="54"/>
      <c r="D31" s="24"/>
      <c r="E31" s="16">
        <f>-E30</f>
        <v>-730550</v>
      </c>
      <c r="F31" s="16">
        <f>-F30</f>
        <v>0</v>
      </c>
      <c r="G31" s="15">
        <f t="shared" si="2"/>
        <v>-730550</v>
      </c>
      <c r="H31" s="60">
        <f>-H30</f>
        <v>-730550</v>
      </c>
      <c r="I31" s="60">
        <f>-I30</f>
        <v>0</v>
      </c>
      <c r="J31" s="65">
        <f t="shared" si="0"/>
        <v>0</v>
      </c>
      <c r="K31" s="56"/>
      <c r="L31" s="56">
        <f t="shared" si="1"/>
        <v>730550</v>
      </c>
    </row>
    <row r="32" spans="1:12" ht="126">
      <c r="A32" s="58"/>
      <c r="B32" s="61" t="s">
        <v>39</v>
      </c>
      <c r="C32" s="54"/>
      <c r="D32" s="24" t="s">
        <v>40</v>
      </c>
      <c r="E32" s="62">
        <v>677000</v>
      </c>
      <c r="F32" s="62"/>
      <c r="G32" s="15">
        <f t="shared" si="2"/>
        <v>677000</v>
      </c>
      <c r="H32" s="63">
        <f t="shared" si="4"/>
        <v>677000</v>
      </c>
      <c r="I32" s="63">
        <v>0</v>
      </c>
      <c r="J32" s="65" t="s">
        <v>388</v>
      </c>
      <c r="K32" s="56" t="e">
        <f t="shared" si="3"/>
        <v>#VALUE!</v>
      </c>
      <c r="L32" s="56">
        <f t="shared" si="1"/>
        <v>-677000</v>
      </c>
    </row>
    <row r="33" spans="1:12" ht="94.5">
      <c r="A33" s="66"/>
      <c r="B33" s="61" t="s">
        <v>362</v>
      </c>
      <c r="C33" s="54"/>
      <c r="D33" s="24" t="s">
        <v>171</v>
      </c>
      <c r="E33" s="62">
        <v>53550</v>
      </c>
      <c r="F33" s="62"/>
      <c r="G33" s="15">
        <f t="shared" si="2"/>
        <v>53550</v>
      </c>
      <c r="H33" s="63">
        <f t="shared" si="4"/>
        <v>53550</v>
      </c>
      <c r="I33" s="63">
        <v>0</v>
      </c>
      <c r="J33" s="65" t="s">
        <v>388</v>
      </c>
      <c r="K33" s="56" t="e">
        <f t="shared" si="3"/>
        <v>#VALUE!</v>
      </c>
      <c r="L33" s="56">
        <f t="shared" si="1"/>
        <v>-53550</v>
      </c>
    </row>
    <row r="34" spans="1:12" ht="15.75">
      <c r="A34" s="52" t="s">
        <v>41</v>
      </c>
      <c r="B34" s="53" t="s">
        <v>42</v>
      </c>
      <c r="C34" s="54"/>
      <c r="D34" s="24"/>
      <c r="E34" s="15">
        <f>E36</f>
        <v>300500</v>
      </c>
      <c r="F34" s="15">
        <f>F36</f>
        <v>0</v>
      </c>
      <c r="G34" s="15">
        <f t="shared" si="2"/>
        <v>300500</v>
      </c>
      <c r="H34" s="55">
        <f t="shared" si="4"/>
        <v>300500</v>
      </c>
      <c r="I34" s="55">
        <f>I36</f>
        <v>152365.86000000002</v>
      </c>
      <c r="J34" s="55">
        <f t="shared" si="0"/>
        <v>50.70411314475874</v>
      </c>
      <c r="K34" s="56">
        <f t="shared" si="3"/>
        <v>-49.29588685524126</v>
      </c>
      <c r="L34" s="56">
        <f t="shared" si="1"/>
        <v>-148134.13999999998</v>
      </c>
    </row>
    <row r="35" spans="1:12" ht="15.75" hidden="1">
      <c r="A35" s="57"/>
      <c r="B35" s="53"/>
      <c r="C35" s="54"/>
      <c r="D35" s="24"/>
      <c r="E35" s="15">
        <f>-E34</f>
        <v>-300500</v>
      </c>
      <c r="F35" s="15">
        <f>-F34</f>
        <v>0</v>
      </c>
      <c r="G35" s="15">
        <f t="shared" si="2"/>
        <v>-300500</v>
      </c>
      <c r="H35" s="55">
        <f>-H34</f>
        <v>-300500</v>
      </c>
      <c r="I35" s="55">
        <f>-I34</f>
        <v>-152365.86000000002</v>
      </c>
      <c r="J35" s="55">
        <f t="shared" si="0"/>
        <v>50.70411314475874</v>
      </c>
      <c r="K35" s="56"/>
      <c r="L35" s="56">
        <f t="shared" si="1"/>
        <v>148134.13999999998</v>
      </c>
    </row>
    <row r="36" spans="1:12" ht="31.5">
      <c r="A36" s="58"/>
      <c r="B36" s="67" t="s">
        <v>43</v>
      </c>
      <c r="C36" s="54" t="s">
        <v>44</v>
      </c>
      <c r="D36" s="24"/>
      <c r="E36" s="16">
        <v>300500</v>
      </c>
      <c r="F36" s="16">
        <f>SUM(F38:F42)</f>
        <v>0</v>
      </c>
      <c r="G36" s="15">
        <f t="shared" si="2"/>
        <v>300500</v>
      </c>
      <c r="H36" s="60">
        <f t="shared" si="4"/>
        <v>300500</v>
      </c>
      <c r="I36" s="60">
        <f>SUM(I38:I42)</f>
        <v>152365.86000000002</v>
      </c>
      <c r="J36" s="55">
        <f t="shared" si="0"/>
        <v>50.70411314475874</v>
      </c>
      <c r="K36" s="56">
        <f t="shared" si="3"/>
        <v>-49.29588685524126</v>
      </c>
      <c r="L36" s="56">
        <f t="shared" si="1"/>
        <v>-148134.13999999998</v>
      </c>
    </row>
    <row r="37" spans="1:12" ht="15.75" hidden="1">
      <c r="A37" s="58"/>
      <c r="B37" s="67"/>
      <c r="C37" s="54"/>
      <c r="D37" s="24"/>
      <c r="E37" s="16">
        <f>-E36</f>
        <v>-300500</v>
      </c>
      <c r="F37" s="16">
        <f>-F36</f>
        <v>0</v>
      </c>
      <c r="G37" s="15">
        <f t="shared" si="2"/>
        <v>-300500</v>
      </c>
      <c r="H37" s="60">
        <f>-H36</f>
        <v>-300500</v>
      </c>
      <c r="I37" s="60">
        <f>-I36</f>
        <v>-152365.86000000002</v>
      </c>
      <c r="J37" s="55">
        <f t="shared" si="0"/>
        <v>50.70411314475874</v>
      </c>
      <c r="K37" s="56"/>
      <c r="L37" s="56">
        <f t="shared" si="1"/>
        <v>148134.13999999998</v>
      </c>
    </row>
    <row r="38" spans="1:12" ht="47.25">
      <c r="A38" s="58"/>
      <c r="B38" s="61" t="s">
        <v>45</v>
      </c>
      <c r="C38" s="54"/>
      <c r="D38" s="24" t="s">
        <v>46</v>
      </c>
      <c r="E38" s="62">
        <v>8000</v>
      </c>
      <c r="F38" s="62"/>
      <c r="G38" s="15">
        <f t="shared" si="2"/>
        <v>8000</v>
      </c>
      <c r="H38" s="63">
        <f t="shared" si="4"/>
        <v>8000</v>
      </c>
      <c r="I38" s="63">
        <v>6163.45</v>
      </c>
      <c r="J38" s="55">
        <f t="shared" si="0"/>
        <v>77.043125</v>
      </c>
      <c r="K38" s="56">
        <f t="shared" si="3"/>
        <v>-22.956874999999997</v>
      </c>
      <c r="L38" s="56">
        <f t="shared" si="1"/>
        <v>-1836.5500000000002</v>
      </c>
    </row>
    <row r="39" spans="1:12" ht="110.25">
      <c r="A39" s="58"/>
      <c r="B39" s="61" t="s">
        <v>47</v>
      </c>
      <c r="C39" s="54"/>
      <c r="D39" s="24" t="s">
        <v>49</v>
      </c>
      <c r="E39" s="62">
        <v>215000</v>
      </c>
      <c r="F39" s="62"/>
      <c r="G39" s="15">
        <f t="shared" si="2"/>
        <v>215000</v>
      </c>
      <c r="H39" s="63">
        <f t="shared" si="4"/>
        <v>215000</v>
      </c>
      <c r="I39" s="63">
        <v>104299.71</v>
      </c>
      <c r="J39" s="55">
        <f t="shared" si="0"/>
        <v>48.51149302325582</v>
      </c>
      <c r="K39" s="56">
        <f t="shared" si="3"/>
        <v>-51.48850697674418</v>
      </c>
      <c r="L39" s="56">
        <f t="shared" si="1"/>
        <v>-110700.29</v>
      </c>
    </row>
    <row r="40" spans="1:12" ht="63">
      <c r="A40" s="58"/>
      <c r="B40" s="61" t="s">
        <v>48</v>
      </c>
      <c r="C40" s="54"/>
      <c r="D40" s="24" t="s">
        <v>50</v>
      </c>
      <c r="E40" s="62">
        <v>6000</v>
      </c>
      <c r="F40" s="62"/>
      <c r="G40" s="15">
        <f t="shared" si="2"/>
        <v>6000</v>
      </c>
      <c r="H40" s="63">
        <f t="shared" si="4"/>
        <v>6000</v>
      </c>
      <c r="I40" s="63">
        <v>1203.57</v>
      </c>
      <c r="J40" s="55">
        <f t="shared" si="0"/>
        <v>20.0595</v>
      </c>
      <c r="K40" s="56">
        <f t="shared" si="3"/>
        <v>-79.9405</v>
      </c>
      <c r="L40" s="56">
        <f t="shared" si="1"/>
        <v>-4796.43</v>
      </c>
    </row>
    <row r="41" spans="1:12" ht="15.75">
      <c r="A41" s="58"/>
      <c r="B41" s="61" t="s">
        <v>9</v>
      </c>
      <c r="C41" s="54"/>
      <c r="D41" s="24" t="s">
        <v>10</v>
      </c>
      <c r="E41" s="62">
        <v>1500</v>
      </c>
      <c r="F41" s="62"/>
      <c r="G41" s="15">
        <f t="shared" si="2"/>
        <v>1500</v>
      </c>
      <c r="H41" s="63">
        <f t="shared" si="4"/>
        <v>1500</v>
      </c>
      <c r="I41" s="63">
        <v>162.64</v>
      </c>
      <c r="J41" s="55">
        <f t="shared" si="0"/>
        <v>10.842666666666666</v>
      </c>
      <c r="K41" s="56">
        <f t="shared" si="3"/>
        <v>-89.15733333333333</v>
      </c>
      <c r="L41" s="56">
        <f t="shared" si="1"/>
        <v>-1337.3600000000001</v>
      </c>
    </row>
    <row r="42" spans="1:12" ht="63">
      <c r="A42" s="66"/>
      <c r="B42" s="61" t="s">
        <v>33</v>
      </c>
      <c r="C42" s="54"/>
      <c r="D42" s="24" t="s">
        <v>34</v>
      </c>
      <c r="E42" s="62">
        <v>70000</v>
      </c>
      <c r="F42" s="62"/>
      <c r="G42" s="15">
        <f t="shared" si="2"/>
        <v>70000</v>
      </c>
      <c r="H42" s="63">
        <f t="shared" si="4"/>
        <v>70000</v>
      </c>
      <c r="I42" s="63">
        <v>40536.49</v>
      </c>
      <c r="J42" s="55">
        <f t="shared" si="0"/>
        <v>57.90927142857143</v>
      </c>
      <c r="K42" s="56">
        <f t="shared" si="3"/>
        <v>-42.09072857142857</v>
      </c>
      <c r="L42" s="56">
        <f t="shared" si="1"/>
        <v>-29463.510000000002</v>
      </c>
    </row>
    <row r="43" spans="1:12" ht="15.75">
      <c r="A43" s="52" t="s">
        <v>51</v>
      </c>
      <c r="B43" s="53" t="s">
        <v>52</v>
      </c>
      <c r="C43" s="54"/>
      <c r="D43" s="24"/>
      <c r="E43" s="15">
        <f>E45</f>
        <v>6000</v>
      </c>
      <c r="F43" s="15">
        <f>F45</f>
        <v>0</v>
      </c>
      <c r="G43" s="15">
        <f t="shared" si="2"/>
        <v>6000</v>
      </c>
      <c r="H43" s="55">
        <f t="shared" si="4"/>
        <v>6000</v>
      </c>
      <c r="I43" s="55">
        <f>I45</f>
        <v>1749.03</v>
      </c>
      <c r="J43" s="55">
        <f t="shared" si="0"/>
        <v>29.1505</v>
      </c>
      <c r="K43" s="56">
        <f t="shared" si="3"/>
        <v>-70.8495</v>
      </c>
      <c r="L43" s="56">
        <f t="shared" si="1"/>
        <v>-4250.97</v>
      </c>
    </row>
    <row r="44" spans="1:12" ht="15.75" hidden="1">
      <c r="A44" s="57"/>
      <c r="B44" s="53"/>
      <c r="C44" s="54"/>
      <c r="D44" s="24"/>
      <c r="E44" s="15">
        <f>-E43</f>
        <v>-6000</v>
      </c>
      <c r="F44" s="15">
        <f>-F43</f>
        <v>0</v>
      </c>
      <c r="G44" s="15">
        <f t="shared" si="2"/>
        <v>-6000</v>
      </c>
      <c r="H44" s="55">
        <f>-H43</f>
        <v>-6000</v>
      </c>
      <c r="I44" s="55">
        <f>-I43</f>
        <v>-1749.03</v>
      </c>
      <c r="J44" s="55">
        <f t="shared" si="0"/>
        <v>29.1505</v>
      </c>
      <c r="K44" s="56"/>
      <c r="L44" s="56">
        <f t="shared" si="1"/>
        <v>4250.97</v>
      </c>
    </row>
    <row r="45" spans="1:12" ht="15.75">
      <c r="A45" s="58"/>
      <c r="B45" s="67" t="s">
        <v>53</v>
      </c>
      <c r="C45" s="54" t="s">
        <v>54</v>
      </c>
      <c r="D45" s="24"/>
      <c r="E45" s="16">
        <v>6000</v>
      </c>
      <c r="F45" s="16">
        <f>SUM(F47)</f>
        <v>0</v>
      </c>
      <c r="G45" s="15">
        <f t="shared" si="2"/>
        <v>6000</v>
      </c>
      <c r="H45" s="60">
        <f t="shared" si="4"/>
        <v>6000</v>
      </c>
      <c r="I45" s="60">
        <f>SUM(I47)</f>
        <v>1749.03</v>
      </c>
      <c r="J45" s="55">
        <f t="shared" si="0"/>
        <v>29.1505</v>
      </c>
      <c r="K45" s="56">
        <f t="shared" si="3"/>
        <v>-70.8495</v>
      </c>
      <c r="L45" s="56">
        <f t="shared" si="1"/>
        <v>-4250.97</v>
      </c>
    </row>
    <row r="46" spans="1:12" ht="15.75" hidden="1">
      <c r="A46" s="58"/>
      <c r="B46" s="67"/>
      <c r="C46" s="54"/>
      <c r="D46" s="24"/>
      <c r="E46" s="16">
        <f>-E45</f>
        <v>-6000</v>
      </c>
      <c r="F46" s="16">
        <f>-F45</f>
        <v>0</v>
      </c>
      <c r="G46" s="15">
        <f t="shared" si="2"/>
        <v>-6000</v>
      </c>
      <c r="H46" s="60">
        <f>-H45</f>
        <v>-6000</v>
      </c>
      <c r="I46" s="60">
        <f>-I45</f>
        <v>-1749.03</v>
      </c>
      <c r="J46" s="55">
        <f t="shared" si="0"/>
        <v>29.1505</v>
      </c>
      <c r="K46" s="56"/>
      <c r="L46" s="56">
        <f t="shared" si="1"/>
        <v>4250.97</v>
      </c>
    </row>
    <row r="47" spans="1:12" ht="15.75">
      <c r="A47" s="58"/>
      <c r="B47" s="61" t="s">
        <v>9</v>
      </c>
      <c r="C47" s="54"/>
      <c r="D47" s="24" t="s">
        <v>10</v>
      </c>
      <c r="E47" s="62">
        <v>6000</v>
      </c>
      <c r="F47" s="62"/>
      <c r="G47" s="15">
        <f t="shared" si="2"/>
        <v>6000</v>
      </c>
      <c r="H47" s="63">
        <f t="shared" si="4"/>
        <v>6000</v>
      </c>
      <c r="I47" s="63">
        <v>1749.03</v>
      </c>
      <c r="J47" s="55">
        <f t="shared" si="0"/>
        <v>29.1505</v>
      </c>
      <c r="K47" s="56">
        <f t="shared" si="3"/>
        <v>-70.8495</v>
      </c>
      <c r="L47" s="56">
        <f t="shared" si="1"/>
        <v>-4250.97</v>
      </c>
    </row>
    <row r="48" spans="1:12" ht="15.75">
      <c r="A48" s="52" t="s">
        <v>55</v>
      </c>
      <c r="B48" s="53" t="s">
        <v>56</v>
      </c>
      <c r="C48" s="54"/>
      <c r="D48" s="24"/>
      <c r="E48" s="15">
        <f>E50+E54</f>
        <v>170750</v>
      </c>
      <c r="F48" s="15">
        <f>F50+F54</f>
        <v>0</v>
      </c>
      <c r="G48" s="15">
        <f t="shared" si="2"/>
        <v>170750</v>
      </c>
      <c r="H48" s="55">
        <f t="shared" si="4"/>
        <v>170750</v>
      </c>
      <c r="I48" s="55">
        <f>I50+I54</f>
        <v>82864.3</v>
      </c>
      <c r="J48" s="55">
        <f t="shared" si="0"/>
        <v>48.529604685212306</v>
      </c>
      <c r="K48" s="56">
        <f t="shared" si="3"/>
        <v>-51.470395314787694</v>
      </c>
      <c r="L48" s="56">
        <f t="shared" si="1"/>
        <v>-87885.7</v>
      </c>
    </row>
    <row r="49" spans="1:12" ht="15.75" hidden="1">
      <c r="A49" s="57"/>
      <c r="B49" s="53"/>
      <c r="C49" s="54"/>
      <c r="D49" s="24"/>
      <c r="E49" s="15">
        <f>-E48</f>
        <v>-170750</v>
      </c>
      <c r="F49" s="15">
        <f>-F48</f>
        <v>0</v>
      </c>
      <c r="G49" s="15">
        <f t="shared" si="2"/>
        <v>-170750</v>
      </c>
      <c r="H49" s="55">
        <f>-H48</f>
        <v>-170750</v>
      </c>
      <c r="I49" s="55">
        <f>-I48</f>
        <v>-82864.3</v>
      </c>
      <c r="J49" s="55">
        <f t="shared" si="0"/>
        <v>48.529604685212306</v>
      </c>
      <c r="K49" s="56"/>
      <c r="L49" s="56">
        <f t="shared" si="1"/>
        <v>87885.7</v>
      </c>
    </row>
    <row r="50" spans="1:12" ht="15.75">
      <c r="A50" s="58"/>
      <c r="B50" s="67" t="s">
        <v>57</v>
      </c>
      <c r="C50" s="54" t="s">
        <v>58</v>
      </c>
      <c r="D50" s="24"/>
      <c r="E50" s="16">
        <v>73750</v>
      </c>
      <c r="F50" s="16">
        <f>SUM(F52:F53)</f>
        <v>0</v>
      </c>
      <c r="G50" s="15">
        <f t="shared" si="2"/>
        <v>73750</v>
      </c>
      <c r="H50" s="60">
        <f t="shared" si="4"/>
        <v>73750</v>
      </c>
      <c r="I50" s="60">
        <f>SUM(I52:I53)</f>
        <v>39576.08</v>
      </c>
      <c r="J50" s="55">
        <f t="shared" si="0"/>
        <v>53.6624813559322</v>
      </c>
      <c r="K50" s="56">
        <f t="shared" si="3"/>
        <v>-46.3375186440678</v>
      </c>
      <c r="L50" s="56">
        <f t="shared" si="1"/>
        <v>-34173.92</v>
      </c>
    </row>
    <row r="51" spans="1:12" ht="15.75" hidden="1">
      <c r="A51" s="58"/>
      <c r="B51" s="67"/>
      <c r="C51" s="54"/>
      <c r="D51" s="24"/>
      <c r="E51" s="16">
        <f>-E50</f>
        <v>-73750</v>
      </c>
      <c r="F51" s="16">
        <f>-F50</f>
        <v>0</v>
      </c>
      <c r="G51" s="15">
        <f t="shared" si="2"/>
        <v>-73750</v>
      </c>
      <c r="H51" s="60">
        <f>-H50</f>
        <v>-73750</v>
      </c>
      <c r="I51" s="60">
        <f>-I50</f>
        <v>-39576.08</v>
      </c>
      <c r="J51" s="55">
        <f t="shared" si="0"/>
        <v>53.6624813559322</v>
      </c>
      <c r="K51" s="56"/>
      <c r="L51" s="56">
        <f t="shared" si="1"/>
        <v>34173.92</v>
      </c>
    </row>
    <row r="52" spans="1:12" ht="47.25">
      <c r="A52" s="58"/>
      <c r="B52" s="61" t="s">
        <v>15</v>
      </c>
      <c r="C52" s="54"/>
      <c r="D52" s="24" t="s">
        <v>60</v>
      </c>
      <c r="E52" s="62">
        <v>72600</v>
      </c>
      <c r="F52" s="62"/>
      <c r="G52" s="15">
        <f t="shared" si="2"/>
        <v>72600</v>
      </c>
      <c r="H52" s="63">
        <f t="shared" si="4"/>
        <v>72600</v>
      </c>
      <c r="I52" s="63">
        <v>39057</v>
      </c>
      <c r="J52" s="55">
        <f t="shared" si="0"/>
        <v>53.79752066115703</v>
      </c>
      <c r="K52" s="56">
        <f t="shared" si="3"/>
        <v>-46.20247933884297</v>
      </c>
      <c r="L52" s="56">
        <f t="shared" si="1"/>
        <v>-33543</v>
      </c>
    </row>
    <row r="53" spans="1:12" ht="63">
      <c r="A53" s="58"/>
      <c r="B53" s="61" t="s">
        <v>59</v>
      </c>
      <c r="C53" s="54"/>
      <c r="D53" s="24" t="s">
        <v>61</v>
      </c>
      <c r="E53" s="62">
        <v>1150</v>
      </c>
      <c r="F53" s="62"/>
      <c r="G53" s="15">
        <f t="shared" si="2"/>
        <v>1150</v>
      </c>
      <c r="H53" s="63">
        <f t="shared" si="4"/>
        <v>1150</v>
      </c>
      <c r="I53" s="63">
        <v>519.08</v>
      </c>
      <c r="J53" s="55">
        <f t="shared" si="0"/>
        <v>45.13739130434783</v>
      </c>
      <c r="K53" s="56">
        <f t="shared" si="3"/>
        <v>-54.86260869565217</v>
      </c>
      <c r="L53" s="56">
        <f t="shared" si="1"/>
        <v>-630.92</v>
      </c>
    </row>
    <row r="54" spans="1:12" ht="15.75">
      <c r="A54" s="58"/>
      <c r="B54" s="67" t="s">
        <v>62</v>
      </c>
      <c r="C54" s="54" t="s">
        <v>63</v>
      </c>
      <c r="D54" s="24"/>
      <c r="E54" s="16">
        <v>97000</v>
      </c>
      <c r="F54" s="16">
        <f>SUM(F56:F57)</f>
        <v>0</v>
      </c>
      <c r="G54" s="15">
        <f t="shared" si="2"/>
        <v>97000</v>
      </c>
      <c r="H54" s="60">
        <f t="shared" si="4"/>
        <v>97000</v>
      </c>
      <c r="I54" s="60">
        <f>SUM(I56:I57)</f>
        <v>43288.22</v>
      </c>
      <c r="J54" s="55">
        <f t="shared" si="0"/>
        <v>44.62703092783505</v>
      </c>
      <c r="K54" s="56">
        <f t="shared" si="3"/>
        <v>-55.37296907216495</v>
      </c>
      <c r="L54" s="56">
        <f t="shared" si="1"/>
        <v>-53711.78</v>
      </c>
    </row>
    <row r="55" spans="1:12" ht="15.75" hidden="1">
      <c r="A55" s="58"/>
      <c r="B55" s="67"/>
      <c r="C55" s="54"/>
      <c r="D55" s="24"/>
      <c r="E55" s="16">
        <f>-E54</f>
        <v>-97000</v>
      </c>
      <c r="F55" s="16">
        <f>-F54</f>
        <v>0</v>
      </c>
      <c r="G55" s="15">
        <f t="shared" si="2"/>
        <v>-97000</v>
      </c>
      <c r="H55" s="60">
        <f>-H54</f>
        <v>-97000</v>
      </c>
      <c r="I55" s="60">
        <f>-I54</f>
        <v>-43288.22</v>
      </c>
      <c r="J55" s="55">
        <f t="shared" si="0"/>
        <v>44.62703092783505</v>
      </c>
      <c r="K55" s="56"/>
      <c r="L55" s="56">
        <f t="shared" si="1"/>
        <v>53711.78</v>
      </c>
    </row>
    <row r="56" spans="1:12" ht="15.75">
      <c r="A56" s="58"/>
      <c r="B56" s="61" t="s">
        <v>9</v>
      </c>
      <c r="C56" s="54"/>
      <c r="D56" s="24" t="s">
        <v>10</v>
      </c>
      <c r="E56" s="62">
        <v>90000</v>
      </c>
      <c r="F56" s="62"/>
      <c r="G56" s="15">
        <f t="shared" si="2"/>
        <v>90000</v>
      </c>
      <c r="H56" s="63">
        <f t="shared" si="4"/>
        <v>90000</v>
      </c>
      <c r="I56" s="63">
        <v>34390.47</v>
      </c>
      <c r="J56" s="55">
        <f t="shared" si="0"/>
        <v>38.21163333333333</v>
      </c>
      <c r="K56" s="56">
        <f t="shared" si="3"/>
        <v>-61.78836666666667</v>
      </c>
      <c r="L56" s="56">
        <f t="shared" si="1"/>
        <v>-55609.53</v>
      </c>
    </row>
    <row r="57" spans="1:12" ht="15.75">
      <c r="A57" s="58"/>
      <c r="B57" s="61" t="s">
        <v>11</v>
      </c>
      <c r="C57" s="54"/>
      <c r="D57" s="24" t="s">
        <v>12</v>
      </c>
      <c r="E57" s="62">
        <v>7000</v>
      </c>
      <c r="F57" s="62"/>
      <c r="G57" s="15">
        <f t="shared" si="2"/>
        <v>7000</v>
      </c>
      <c r="H57" s="63">
        <f t="shared" si="4"/>
        <v>7000</v>
      </c>
      <c r="I57" s="63">
        <v>8897.75</v>
      </c>
      <c r="J57" s="55">
        <f t="shared" si="0"/>
        <v>127.11071428571428</v>
      </c>
      <c r="K57" s="56">
        <f t="shared" si="3"/>
        <v>27.11071428571428</v>
      </c>
      <c r="L57" s="56">
        <f t="shared" si="1"/>
        <v>1897.75</v>
      </c>
    </row>
    <row r="58" spans="1:12" ht="78.75">
      <c r="A58" s="52" t="s">
        <v>64</v>
      </c>
      <c r="B58" s="68" t="s">
        <v>65</v>
      </c>
      <c r="C58" s="54"/>
      <c r="D58" s="24"/>
      <c r="E58" s="15">
        <f>E60</f>
        <v>1288</v>
      </c>
      <c r="F58" s="15">
        <f>F60</f>
        <v>0</v>
      </c>
      <c r="G58" s="15">
        <f t="shared" si="2"/>
        <v>1288</v>
      </c>
      <c r="H58" s="55">
        <f t="shared" si="4"/>
        <v>1288</v>
      </c>
      <c r="I58" s="55">
        <f>I60</f>
        <v>678</v>
      </c>
      <c r="J58" s="55">
        <f t="shared" si="0"/>
        <v>52.63975155279503</v>
      </c>
      <c r="K58" s="56">
        <f t="shared" si="3"/>
        <v>-47.36024844720497</v>
      </c>
      <c r="L58" s="56">
        <f t="shared" si="1"/>
        <v>-610</v>
      </c>
    </row>
    <row r="59" spans="1:12" ht="15.75" hidden="1">
      <c r="A59" s="57"/>
      <c r="B59" s="68"/>
      <c r="C59" s="54"/>
      <c r="D59" s="24"/>
      <c r="E59" s="15">
        <f>-E58</f>
        <v>-1288</v>
      </c>
      <c r="F59" s="15">
        <f>-F58</f>
        <v>0</v>
      </c>
      <c r="G59" s="15">
        <f t="shared" si="2"/>
        <v>-1288</v>
      </c>
      <c r="H59" s="55">
        <f>-H58</f>
        <v>-1288</v>
      </c>
      <c r="I59" s="55">
        <f>-I58</f>
        <v>-678</v>
      </c>
      <c r="J59" s="55">
        <f t="shared" si="0"/>
        <v>52.63975155279503</v>
      </c>
      <c r="K59" s="56"/>
      <c r="L59" s="56">
        <f t="shared" si="1"/>
        <v>610</v>
      </c>
    </row>
    <row r="60" spans="1:12" ht="47.25">
      <c r="A60" s="58"/>
      <c r="B60" s="67" t="s">
        <v>66</v>
      </c>
      <c r="C60" s="54" t="s">
        <v>67</v>
      </c>
      <c r="D60" s="24"/>
      <c r="E60" s="16">
        <v>1288</v>
      </c>
      <c r="F60" s="16">
        <f>SUM(F62)</f>
        <v>0</v>
      </c>
      <c r="G60" s="15">
        <f t="shared" si="2"/>
        <v>1288</v>
      </c>
      <c r="H60" s="60">
        <f t="shared" si="4"/>
        <v>1288</v>
      </c>
      <c r="I60" s="60">
        <f>SUM(I62)</f>
        <v>678</v>
      </c>
      <c r="J60" s="55">
        <f t="shared" si="0"/>
        <v>52.63975155279503</v>
      </c>
      <c r="K60" s="56">
        <f t="shared" si="3"/>
        <v>-47.36024844720497</v>
      </c>
      <c r="L60" s="56">
        <f t="shared" si="1"/>
        <v>-610</v>
      </c>
    </row>
    <row r="61" spans="1:12" ht="15.75" hidden="1">
      <c r="A61" s="58"/>
      <c r="B61" s="69"/>
      <c r="C61" s="70"/>
      <c r="D61" s="71"/>
      <c r="E61" s="72">
        <f>-E60</f>
        <v>-1288</v>
      </c>
      <c r="F61" s="72">
        <f>-F60</f>
        <v>0</v>
      </c>
      <c r="G61" s="15">
        <f t="shared" si="2"/>
        <v>-1288</v>
      </c>
      <c r="H61" s="73">
        <f>-H60</f>
        <v>-1288</v>
      </c>
      <c r="I61" s="73">
        <f>-I60</f>
        <v>-678</v>
      </c>
      <c r="J61" s="55">
        <f t="shared" si="0"/>
        <v>52.63975155279503</v>
      </c>
      <c r="K61" s="74"/>
      <c r="L61" s="56">
        <f t="shared" si="1"/>
        <v>610</v>
      </c>
    </row>
    <row r="62" spans="1:12" s="82" customFormat="1" ht="79.5" thickBot="1">
      <c r="A62" s="75"/>
      <c r="B62" s="76" t="s">
        <v>68</v>
      </c>
      <c r="C62" s="77"/>
      <c r="D62" s="78" t="s">
        <v>60</v>
      </c>
      <c r="E62" s="79">
        <v>1288</v>
      </c>
      <c r="F62" s="79"/>
      <c r="G62" s="15">
        <f t="shared" si="2"/>
        <v>1288</v>
      </c>
      <c r="H62" s="80">
        <f t="shared" si="4"/>
        <v>1288</v>
      </c>
      <c r="I62" s="80">
        <v>678</v>
      </c>
      <c r="J62" s="55">
        <f t="shared" si="0"/>
        <v>52.63975155279503</v>
      </c>
      <c r="K62" s="81">
        <f t="shared" si="3"/>
        <v>-47.36024844720497</v>
      </c>
      <c r="L62" s="56">
        <f t="shared" si="1"/>
        <v>-610</v>
      </c>
    </row>
    <row r="63" spans="1:12" s="90" customFormat="1" ht="126">
      <c r="A63" s="83" t="s">
        <v>69</v>
      </c>
      <c r="B63" s="84" t="s">
        <v>70</v>
      </c>
      <c r="C63" s="85"/>
      <c r="D63" s="86"/>
      <c r="E63" s="87">
        <f>E65+E69+E76+E88+E94</f>
        <v>6622684</v>
      </c>
      <c r="F63" s="87">
        <f>F65+F69+F76+F88+F94</f>
        <v>0</v>
      </c>
      <c r="G63" s="15">
        <f t="shared" si="2"/>
        <v>6622684</v>
      </c>
      <c r="H63" s="88">
        <f aca="true" t="shared" si="5" ref="H63:H103">E63+F63</f>
        <v>6622684</v>
      </c>
      <c r="I63" s="88">
        <f>I65+I69+I76+I88+I94</f>
        <v>3536690.8100000005</v>
      </c>
      <c r="J63" s="55">
        <f t="shared" si="0"/>
        <v>53.40268099761366</v>
      </c>
      <c r="K63" s="89">
        <f t="shared" si="3"/>
        <v>-46.59731900238634</v>
      </c>
      <c r="L63" s="56">
        <f t="shared" si="1"/>
        <v>-3085993.1899999995</v>
      </c>
    </row>
    <row r="64" spans="1:12" s="10" customFormat="1" ht="15.75" hidden="1">
      <c r="A64" s="57"/>
      <c r="B64" s="91"/>
      <c r="C64" s="92"/>
      <c r="D64" s="93"/>
      <c r="E64" s="17">
        <f>-E63</f>
        <v>-6622684</v>
      </c>
      <c r="F64" s="17">
        <f>-F63</f>
        <v>0</v>
      </c>
      <c r="G64" s="15">
        <f t="shared" si="2"/>
        <v>-6622684</v>
      </c>
      <c r="H64" s="94">
        <f>-H63</f>
        <v>-6622684</v>
      </c>
      <c r="I64" s="94">
        <f>-I63</f>
        <v>-3536690.8100000005</v>
      </c>
      <c r="J64" s="55">
        <f t="shared" si="0"/>
        <v>53.40268099761366</v>
      </c>
      <c r="K64" s="95"/>
      <c r="L64" s="56">
        <f t="shared" si="1"/>
        <v>3085993.1899999995</v>
      </c>
    </row>
    <row r="65" spans="1:12" ht="31.5">
      <c r="A65" s="58"/>
      <c r="B65" s="67" t="s">
        <v>71</v>
      </c>
      <c r="C65" s="54" t="s">
        <v>72</v>
      </c>
      <c r="D65" s="24"/>
      <c r="E65" s="16">
        <f>SUM(E67:E68)</f>
        <v>6000</v>
      </c>
      <c r="F65" s="16">
        <f>SUM(F67:F68)</f>
        <v>0</v>
      </c>
      <c r="G65" s="15">
        <f t="shared" si="2"/>
        <v>6000</v>
      </c>
      <c r="H65" s="60">
        <f t="shared" si="5"/>
        <v>6000</v>
      </c>
      <c r="I65" s="60">
        <f>SUM(I67:I68)</f>
        <v>1028.72</v>
      </c>
      <c r="J65" s="55">
        <f t="shared" si="0"/>
        <v>17.145333333333333</v>
      </c>
      <c r="K65" s="56">
        <f t="shared" si="3"/>
        <v>-82.85466666666667</v>
      </c>
      <c r="L65" s="56">
        <f t="shared" si="1"/>
        <v>-4971.28</v>
      </c>
    </row>
    <row r="66" spans="1:12" ht="15.75" hidden="1">
      <c r="A66" s="58"/>
      <c r="B66" s="67"/>
      <c r="C66" s="54"/>
      <c r="D66" s="24"/>
      <c r="E66" s="16">
        <f>-E65</f>
        <v>-6000</v>
      </c>
      <c r="F66" s="16">
        <f>-F65</f>
        <v>0</v>
      </c>
      <c r="G66" s="15">
        <f t="shared" si="2"/>
        <v>-6000</v>
      </c>
      <c r="H66" s="60">
        <f>-H65</f>
        <v>-6000</v>
      </c>
      <c r="I66" s="60">
        <f>-I65</f>
        <v>-1028.72</v>
      </c>
      <c r="J66" s="55">
        <f t="shared" si="0"/>
        <v>17.145333333333333</v>
      </c>
      <c r="K66" s="56"/>
      <c r="L66" s="56">
        <f t="shared" si="1"/>
        <v>4971.28</v>
      </c>
    </row>
    <row r="67" spans="1:12" ht="63">
      <c r="A67" s="58"/>
      <c r="B67" s="61" t="s">
        <v>73</v>
      </c>
      <c r="C67" s="54"/>
      <c r="D67" s="24" t="s">
        <v>74</v>
      </c>
      <c r="E67" s="62">
        <v>6000</v>
      </c>
      <c r="F67" s="62"/>
      <c r="G67" s="15">
        <f t="shared" si="2"/>
        <v>6000</v>
      </c>
      <c r="H67" s="63">
        <f t="shared" si="5"/>
        <v>6000</v>
      </c>
      <c r="I67" s="63">
        <v>651.72</v>
      </c>
      <c r="J67" s="55">
        <f t="shared" si="0"/>
        <v>10.862</v>
      </c>
      <c r="K67" s="56">
        <f t="shared" si="3"/>
        <v>-89.138</v>
      </c>
      <c r="L67" s="56">
        <f t="shared" si="1"/>
        <v>-5348.28</v>
      </c>
    </row>
    <row r="68" spans="1:12" ht="32.25" thickBot="1">
      <c r="A68" s="58"/>
      <c r="B68" s="76" t="s">
        <v>94</v>
      </c>
      <c r="C68" s="54"/>
      <c r="D68" s="24" t="s">
        <v>95</v>
      </c>
      <c r="E68" s="62">
        <v>0</v>
      </c>
      <c r="F68" s="62"/>
      <c r="G68" s="15">
        <f t="shared" si="2"/>
        <v>0</v>
      </c>
      <c r="H68" s="63">
        <f t="shared" si="5"/>
        <v>0</v>
      </c>
      <c r="I68" s="63">
        <v>377</v>
      </c>
      <c r="J68" s="55" t="s">
        <v>388</v>
      </c>
      <c r="K68" s="56"/>
      <c r="L68" s="56">
        <f t="shared" si="1"/>
        <v>377</v>
      </c>
    </row>
    <row r="69" spans="1:12" ht="94.5">
      <c r="A69" s="58"/>
      <c r="B69" s="67" t="s">
        <v>359</v>
      </c>
      <c r="C69" s="54" t="s">
        <v>358</v>
      </c>
      <c r="D69" s="24"/>
      <c r="E69" s="16">
        <v>2293000</v>
      </c>
      <c r="F69" s="16">
        <f>SUM(F71:F75)</f>
        <v>0</v>
      </c>
      <c r="G69" s="15">
        <f t="shared" si="2"/>
        <v>2293000</v>
      </c>
      <c r="H69" s="60">
        <f t="shared" si="5"/>
        <v>2293000</v>
      </c>
      <c r="I69" s="60">
        <f>SUM(I71:I75)</f>
        <v>1266221.83</v>
      </c>
      <c r="J69" s="55">
        <f t="shared" si="0"/>
        <v>55.22118752725687</v>
      </c>
      <c r="K69" s="56">
        <f t="shared" si="3"/>
        <v>-44.77881247274313</v>
      </c>
      <c r="L69" s="56">
        <f t="shared" si="1"/>
        <v>-1026778.1699999999</v>
      </c>
    </row>
    <row r="70" spans="1:12" ht="15.75" hidden="1">
      <c r="A70" s="58"/>
      <c r="B70" s="67"/>
      <c r="C70" s="54"/>
      <c r="D70" s="24"/>
      <c r="E70" s="16">
        <f>-E69</f>
        <v>-2293000</v>
      </c>
      <c r="F70" s="16">
        <f>-F69</f>
        <v>0</v>
      </c>
      <c r="G70" s="15">
        <f t="shared" si="2"/>
        <v>-2293000</v>
      </c>
      <c r="H70" s="60">
        <f>-H69</f>
        <v>-2293000</v>
      </c>
      <c r="I70" s="60">
        <f>-I69</f>
        <v>-1266221.83</v>
      </c>
      <c r="J70" s="55">
        <f t="shared" si="0"/>
        <v>55.22118752725687</v>
      </c>
      <c r="K70" s="56"/>
      <c r="L70" s="56">
        <f t="shared" si="1"/>
        <v>1026778.1699999999</v>
      </c>
    </row>
    <row r="71" spans="1:12" ht="15.75">
      <c r="A71" s="58"/>
      <c r="B71" s="61" t="s">
        <v>76</v>
      </c>
      <c r="C71" s="54"/>
      <c r="D71" s="24" t="s">
        <v>77</v>
      </c>
      <c r="E71" s="62">
        <v>1820000</v>
      </c>
      <c r="F71" s="62"/>
      <c r="G71" s="15">
        <f t="shared" si="2"/>
        <v>1820000</v>
      </c>
      <c r="H71" s="63">
        <f t="shared" si="5"/>
        <v>1820000</v>
      </c>
      <c r="I71" s="63">
        <v>991297.65</v>
      </c>
      <c r="J71" s="55">
        <f t="shared" si="0"/>
        <v>54.46690384615385</v>
      </c>
      <c r="K71" s="56">
        <f t="shared" si="3"/>
        <v>-45.53309615384615</v>
      </c>
      <c r="L71" s="56">
        <f t="shared" si="1"/>
        <v>-828702.35</v>
      </c>
    </row>
    <row r="72" spans="1:12" ht="15.75">
      <c r="A72" s="58"/>
      <c r="B72" s="61" t="s">
        <v>78</v>
      </c>
      <c r="C72" s="54"/>
      <c r="D72" s="24" t="s">
        <v>79</v>
      </c>
      <c r="E72" s="62">
        <v>193000</v>
      </c>
      <c r="F72" s="62"/>
      <c r="G72" s="15">
        <f t="shared" si="2"/>
        <v>193000</v>
      </c>
      <c r="H72" s="63">
        <f t="shared" si="5"/>
        <v>193000</v>
      </c>
      <c r="I72" s="63">
        <v>113041.18</v>
      </c>
      <c r="J72" s="55">
        <f t="shared" si="0"/>
        <v>58.57055958549222</v>
      </c>
      <c r="K72" s="56">
        <f t="shared" si="3"/>
        <v>-41.42944041450778</v>
      </c>
      <c r="L72" s="56">
        <f t="shared" si="1"/>
        <v>-79958.82</v>
      </c>
    </row>
    <row r="73" spans="1:12" ht="15.75">
      <c r="A73" s="58"/>
      <c r="B73" s="61" t="s">
        <v>80</v>
      </c>
      <c r="C73" s="54"/>
      <c r="D73" s="24" t="s">
        <v>81</v>
      </c>
      <c r="E73" s="62">
        <v>275000</v>
      </c>
      <c r="F73" s="62"/>
      <c r="G73" s="15">
        <f t="shared" si="2"/>
        <v>275000</v>
      </c>
      <c r="H73" s="63">
        <f t="shared" si="5"/>
        <v>275000</v>
      </c>
      <c r="I73" s="63">
        <v>157196</v>
      </c>
      <c r="J73" s="55">
        <f t="shared" si="0"/>
        <v>57.16218181818182</v>
      </c>
      <c r="K73" s="56">
        <f t="shared" si="3"/>
        <v>-42.83781818181818</v>
      </c>
      <c r="L73" s="56">
        <f t="shared" si="1"/>
        <v>-117804</v>
      </c>
    </row>
    <row r="74" spans="1:12" ht="31.5">
      <c r="A74" s="58"/>
      <c r="B74" s="61" t="s">
        <v>82</v>
      </c>
      <c r="C74" s="54"/>
      <c r="D74" s="24" t="s">
        <v>83</v>
      </c>
      <c r="E74" s="62">
        <v>4000</v>
      </c>
      <c r="F74" s="62"/>
      <c r="G74" s="15">
        <f t="shared" si="2"/>
        <v>4000</v>
      </c>
      <c r="H74" s="63">
        <f t="shared" si="5"/>
        <v>4000</v>
      </c>
      <c r="I74" s="63">
        <v>3530</v>
      </c>
      <c r="J74" s="55">
        <f t="shared" si="0"/>
        <v>88.25</v>
      </c>
      <c r="K74" s="56">
        <f t="shared" si="3"/>
        <v>-11.75</v>
      </c>
      <c r="L74" s="56">
        <f t="shared" si="1"/>
        <v>-470</v>
      </c>
    </row>
    <row r="75" spans="1:12" ht="31.5">
      <c r="A75" s="58"/>
      <c r="B75" s="61" t="s">
        <v>86</v>
      </c>
      <c r="C75" s="54"/>
      <c r="D75" s="24" t="s">
        <v>87</v>
      </c>
      <c r="E75" s="62">
        <v>1000</v>
      </c>
      <c r="F75" s="62"/>
      <c r="G75" s="15">
        <f t="shared" si="2"/>
        <v>1000</v>
      </c>
      <c r="H75" s="63">
        <f t="shared" si="5"/>
        <v>1000</v>
      </c>
      <c r="I75" s="63">
        <v>1157</v>
      </c>
      <c r="J75" s="55">
        <f t="shared" si="0"/>
        <v>115.7</v>
      </c>
      <c r="K75" s="56">
        <f t="shared" si="3"/>
        <v>15.700000000000003</v>
      </c>
      <c r="L75" s="56">
        <f t="shared" si="1"/>
        <v>157</v>
      </c>
    </row>
    <row r="76" spans="1:12" ht="94.5">
      <c r="A76" s="58"/>
      <c r="B76" s="67" t="s">
        <v>360</v>
      </c>
      <c r="C76" s="54" t="s">
        <v>75</v>
      </c>
      <c r="D76" s="24"/>
      <c r="E76" s="16">
        <v>1572200</v>
      </c>
      <c r="F76" s="16">
        <f>SUM(F78:F87)</f>
        <v>0</v>
      </c>
      <c r="G76" s="15">
        <f t="shared" si="2"/>
        <v>1572200</v>
      </c>
      <c r="H76" s="60">
        <f t="shared" si="5"/>
        <v>1572200</v>
      </c>
      <c r="I76" s="60">
        <f>SUM(I78:I87)</f>
        <v>1039054.32</v>
      </c>
      <c r="J76" s="55">
        <f t="shared" si="0"/>
        <v>66.08919475893651</v>
      </c>
      <c r="K76" s="56">
        <f t="shared" si="3"/>
        <v>-33.910805241063485</v>
      </c>
      <c r="L76" s="56">
        <f t="shared" si="1"/>
        <v>-533145.68</v>
      </c>
    </row>
    <row r="77" spans="1:12" ht="15.75" hidden="1">
      <c r="A77" s="58"/>
      <c r="B77" s="67"/>
      <c r="C77" s="54"/>
      <c r="D77" s="24"/>
      <c r="E77" s="16">
        <f>-E76</f>
        <v>-1572200</v>
      </c>
      <c r="F77" s="16">
        <f>-F76</f>
        <v>0</v>
      </c>
      <c r="G77" s="15">
        <f t="shared" si="2"/>
        <v>-1572200</v>
      </c>
      <c r="H77" s="60">
        <f>-H76</f>
        <v>-1572200</v>
      </c>
      <c r="I77" s="60">
        <f>-I76</f>
        <v>-1039054.32</v>
      </c>
      <c r="J77" s="55">
        <f t="shared" si="0"/>
        <v>66.08919475893651</v>
      </c>
      <c r="K77" s="56"/>
      <c r="L77" s="56">
        <f t="shared" si="1"/>
        <v>533145.68</v>
      </c>
    </row>
    <row r="78" spans="1:12" ht="15.75">
      <c r="A78" s="58"/>
      <c r="B78" s="61" t="s">
        <v>76</v>
      </c>
      <c r="C78" s="54"/>
      <c r="D78" s="24" t="s">
        <v>77</v>
      </c>
      <c r="E78" s="62">
        <v>570000</v>
      </c>
      <c r="F78" s="62"/>
      <c r="G78" s="15">
        <f t="shared" si="2"/>
        <v>570000</v>
      </c>
      <c r="H78" s="63">
        <f t="shared" si="5"/>
        <v>570000</v>
      </c>
      <c r="I78" s="63">
        <v>376728.8</v>
      </c>
      <c r="J78" s="55">
        <f t="shared" si="0"/>
        <v>66.09277192982455</v>
      </c>
      <c r="K78" s="56">
        <f t="shared" si="3"/>
        <v>-33.90722807017545</v>
      </c>
      <c r="L78" s="56">
        <f t="shared" si="1"/>
        <v>-193271.2</v>
      </c>
    </row>
    <row r="79" spans="1:15" ht="15.75">
      <c r="A79" s="58"/>
      <c r="B79" s="61" t="s">
        <v>78</v>
      </c>
      <c r="C79" s="54"/>
      <c r="D79" s="24" t="s">
        <v>79</v>
      </c>
      <c r="E79" s="62">
        <v>822000</v>
      </c>
      <c r="F79" s="62"/>
      <c r="G79" s="15">
        <f t="shared" si="2"/>
        <v>822000</v>
      </c>
      <c r="H79" s="63">
        <f t="shared" si="5"/>
        <v>822000</v>
      </c>
      <c r="I79" s="63">
        <v>480921.94</v>
      </c>
      <c r="J79" s="55">
        <f t="shared" si="0"/>
        <v>58.50631873479318</v>
      </c>
      <c r="K79" s="56">
        <f t="shared" si="3"/>
        <v>-41.49368126520682</v>
      </c>
      <c r="L79" s="56">
        <f t="shared" si="1"/>
        <v>-341078.06</v>
      </c>
      <c r="M79" s="96">
        <f>H79+H72</f>
        <v>1015000</v>
      </c>
      <c r="N79" s="97">
        <f>I79+I72</f>
        <v>593963.12</v>
      </c>
      <c r="O79" s="97">
        <f>N79/M79*100</f>
        <v>58.51853399014778</v>
      </c>
    </row>
    <row r="80" spans="1:12" ht="15.75">
      <c r="A80" s="58"/>
      <c r="B80" s="61" t="s">
        <v>80</v>
      </c>
      <c r="C80" s="54"/>
      <c r="D80" s="24" t="s">
        <v>81</v>
      </c>
      <c r="E80" s="62">
        <v>2200</v>
      </c>
      <c r="F80" s="62"/>
      <c r="G80" s="15">
        <f t="shared" si="2"/>
        <v>2200</v>
      </c>
      <c r="H80" s="63">
        <f t="shared" si="5"/>
        <v>2200</v>
      </c>
      <c r="I80" s="63">
        <v>-285</v>
      </c>
      <c r="J80" s="55">
        <f t="shared" si="0"/>
        <v>-12.954545454545455</v>
      </c>
      <c r="K80" s="56">
        <f t="shared" si="3"/>
        <v>-112.95454545454545</v>
      </c>
      <c r="L80" s="56">
        <f t="shared" si="1"/>
        <v>-2485</v>
      </c>
    </row>
    <row r="81" spans="1:12" ht="31.5">
      <c r="A81" s="58"/>
      <c r="B81" s="61" t="s">
        <v>82</v>
      </c>
      <c r="C81" s="54"/>
      <c r="D81" s="24" t="s">
        <v>83</v>
      </c>
      <c r="E81" s="62">
        <v>52000</v>
      </c>
      <c r="F81" s="62"/>
      <c r="G81" s="15">
        <f t="shared" si="2"/>
        <v>52000</v>
      </c>
      <c r="H81" s="63">
        <f t="shared" si="5"/>
        <v>52000</v>
      </c>
      <c r="I81" s="63">
        <v>39120.6</v>
      </c>
      <c r="J81" s="55">
        <f aca="true" t="shared" si="6" ref="J81:J144">I81/H81*100</f>
        <v>75.23192307692308</v>
      </c>
      <c r="K81" s="56">
        <f t="shared" si="3"/>
        <v>-24.76807692307692</v>
      </c>
      <c r="L81" s="56">
        <f t="shared" si="1"/>
        <v>-12879.400000000001</v>
      </c>
    </row>
    <row r="82" spans="1:12" ht="15.75">
      <c r="A82" s="58"/>
      <c r="B82" s="61" t="s">
        <v>84</v>
      </c>
      <c r="C82" s="54"/>
      <c r="D82" s="24" t="s">
        <v>85</v>
      </c>
      <c r="E82" s="62">
        <v>5000</v>
      </c>
      <c r="F82" s="62"/>
      <c r="G82" s="15">
        <f aca="true" t="shared" si="7" ref="G82:G145">E82+F82</f>
        <v>5000</v>
      </c>
      <c r="H82" s="63">
        <f t="shared" si="5"/>
        <v>5000</v>
      </c>
      <c r="I82" s="63">
        <v>4835</v>
      </c>
      <c r="J82" s="55">
        <f t="shared" si="6"/>
        <v>96.7</v>
      </c>
      <c r="K82" s="56">
        <f t="shared" si="3"/>
        <v>-3.299999999999997</v>
      </c>
      <c r="L82" s="56">
        <f aca="true" t="shared" si="8" ref="L82:L145">I82-H82</f>
        <v>-165</v>
      </c>
    </row>
    <row r="83" spans="1:12" ht="15.75">
      <c r="A83" s="58"/>
      <c r="B83" s="61" t="s">
        <v>88</v>
      </c>
      <c r="C83" s="54"/>
      <c r="D83" s="24" t="s">
        <v>89</v>
      </c>
      <c r="E83" s="62">
        <v>4000</v>
      </c>
      <c r="F83" s="62"/>
      <c r="G83" s="15">
        <f t="shared" si="7"/>
        <v>4000</v>
      </c>
      <c r="H83" s="63">
        <f t="shared" si="5"/>
        <v>4000</v>
      </c>
      <c r="I83" s="63">
        <v>3952</v>
      </c>
      <c r="J83" s="55">
        <f t="shared" si="6"/>
        <v>98.8</v>
      </c>
      <c r="K83" s="56">
        <f t="shared" si="3"/>
        <v>-1.2000000000000028</v>
      </c>
      <c r="L83" s="56">
        <f t="shared" si="8"/>
        <v>-48</v>
      </c>
    </row>
    <row r="84" spans="1:12" ht="15.75">
      <c r="A84" s="58"/>
      <c r="B84" s="61" t="s">
        <v>90</v>
      </c>
      <c r="C84" s="54"/>
      <c r="D84" s="24" t="s">
        <v>91</v>
      </c>
      <c r="E84" s="62">
        <v>25000</v>
      </c>
      <c r="F84" s="62"/>
      <c r="G84" s="15">
        <f t="shared" si="7"/>
        <v>25000</v>
      </c>
      <c r="H84" s="63">
        <f t="shared" si="5"/>
        <v>25000</v>
      </c>
      <c r="I84" s="63">
        <v>11472</v>
      </c>
      <c r="J84" s="55">
        <f t="shared" si="6"/>
        <v>45.888</v>
      </c>
      <c r="K84" s="56">
        <f t="shared" si="3"/>
        <v>-54.112</v>
      </c>
      <c r="L84" s="56">
        <f t="shared" si="8"/>
        <v>-13528</v>
      </c>
    </row>
    <row r="85" spans="1:12" ht="31.5">
      <c r="A85" s="58"/>
      <c r="B85" s="61" t="s">
        <v>86</v>
      </c>
      <c r="C85" s="54"/>
      <c r="D85" s="24" t="s">
        <v>87</v>
      </c>
      <c r="E85" s="62">
        <v>70000</v>
      </c>
      <c r="F85" s="62"/>
      <c r="G85" s="15">
        <f t="shared" si="7"/>
        <v>70000</v>
      </c>
      <c r="H85" s="63">
        <f t="shared" si="5"/>
        <v>70000</v>
      </c>
      <c r="I85" s="63">
        <v>105257.09</v>
      </c>
      <c r="J85" s="55">
        <f t="shared" si="6"/>
        <v>150.36727142857143</v>
      </c>
      <c r="K85" s="56">
        <f t="shared" si="3"/>
        <v>50.36727142857143</v>
      </c>
      <c r="L85" s="56">
        <f t="shared" si="8"/>
        <v>35257.09</v>
      </c>
    </row>
    <row r="86" spans="1:12" ht="15.75">
      <c r="A86" s="58"/>
      <c r="B86" s="61" t="s">
        <v>92</v>
      </c>
      <c r="C86" s="54"/>
      <c r="D86" s="24" t="s">
        <v>93</v>
      </c>
      <c r="E86" s="62">
        <v>5000</v>
      </c>
      <c r="F86" s="62"/>
      <c r="G86" s="15">
        <f t="shared" si="7"/>
        <v>5000</v>
      </c>
      <c r="H86" s="63">
        <f t="shared" si="5"/>
        <v>5000</v>
      </c>
      <c r="I86" s="63">
        <v>2506.06</v>
      </c>
      <c r="J86" s="55">
        <f t="shared" si="6"/>
        <v>50.1212</v>
      </c>
      <c r="K86" s="56">
        <f t="shared" si="3"/>
        <v>-49.8788</v>
      </c>
      <c r="L86" s="56">
        <f t="shared" si="8"/>
        <v>-2493.94</v>
      </c>
    </row>
    <row r="87" spans="1:12" s="82" customFormat="1" ht="32.25" thickBot="1">
      <c r="A87" s="75"/>
      <c r="B87" s="76" t="s">
        <v>94</v>
      </c>
      <c r="C87" s="77"/>
      <c r="D87" s="78" t="s">
        <v>95</v>
      </c>
      <c r="E87" s="79">
        <v>17000</v>
      </c>
      <c r="F87" s="79"/>
      <c r="G87" s="15">
        <f t="shared" si="7"/>
        <v>17000</v>
      </c>
      <c r="H87" s="80">
        <f t="shared" si="5"/>
        <v>17000</v>
      </c>
      <c r="I87" s="80">
        <v>14545.83</v>
      </c>
      <c r="J87" s="55">
        <f t="shared" si="6"/>
        <v>85.56370588235293</v>
      </c>
      <c r="K87" s="81">
        <f t="shared" si="3"/>
        <v>-14.436294117647066</v>
      </c>
      <c r="L87" s="56">
        <f t="shared" si="8"/>
        <v>-2454.17</v>
      </c>
    </row>
    <row r="88" spans="1:12" ht="63">
      <c r="A88" s="66"/>
      <c r="B88" s="98" t="s">
        <v>96</v>
      </c>
      <c r="C88" s="92" t="s">
        <v>97</v>
      </c>
      <c r="D88" s="93"/>
      <c r="E88" s="18">
        <v>421000</v>
      </c>
      <c r="F88" s="18">
        <f>SUM(F90:F93)</f>
        <v>0</v>
      </c>
      <c r="G88" s="15">
        <f t="shared" si="7"/>
        <v>421000</v>
      </c>
      <c r="H88" s="99">
        <f t="shared" si="5"/>
        <v>421000</v>
      </c>
      <c r="I88" s="99">
        <f>SUM(I90:I93)</f>
        <v>195639.95</v>
      </c>
      <c r="J88" s="55">
        <f t="shared" si="6"/>
        <v>46.470296912114016</v>
      </c>
      <c r="K88" s="95">
        <f t="shared" si="3"/>
        <v>-53.529703087885984</v>
      </c>
      <c r="L88" s="56">
        <f t="shared" si="8"/>
        <v>-225360.05</v>
      </c>
    </row>
    <row r="89" spans="1:12" ht="15.75" hidden="1">
      <c r="A89" s="58"/>
      <c r="B89" s="98"/>
      <c r="C89" s="92"/>
      <c r="D89" s="93"/>
      <c r="E89" s="18">
        <f>-E88</f>
        <v>-421000</v>
      </c>
      <c r="F89" s="18">
        <f>-F88</f>
        <v>0</v>
      </c>
      <c r="G89" s="15">
        <f t="shared" si="7"/>
        <v>-421000</v>
      </c>
      <c r="H89" s="99">
        <f>-H88</f>
        <v>-421000</v>
      </c>
      <c r="I89" s="99">
        <f>-I88</f>
        <v>-195639.95</v>
      </c>
      <c r="J89" s="55">
        <f t="shared" si="6"/>
        <v>46.470296912114016</v>
      </c>
      <c r="K89" s="95"/>
      <c r="L89" s="56">
        <f t="shared" si="8"/>
        <v>225360.05</v>
      </c>
    </row>
    <row r="90" spans="1:12" ht="15.75">
      <c r="A90" s="58"/>
      <c r="B90" s="100" t="s">
        <v>98</v>
      </c>
      <c r="C90" s="92"/>
      <c r="D90" s="93" t="s">
        <v>99</v>
      </c>
      <c r="E90" s="101">
        <v>40000</v>
      </c>
      <c r="F90" s="101"/>
      <c r="G90" s="15">
        <f t="shared" si="7"/>
        <v>40000</v>
      </c>
      <c r="H90" s="102">
        <f t="shared" si="5"/>
        <v>40000</v>
      </c>
      <c r="I90" s="102">
        <v>15268</v>
      </c>
      <c r="J90" s="55">
        <f t="shared" si="6"/>
        <v>38.17</v>
      </c>
      <c r="K90" s="95">
        <f t="shared" si="3"/>
        <v>-61.83</v>
      </c>
      <c r="L90" s="56">
        <f t="shared" si="8"/>
        <v>-24732</v>
      </c>
    </row>
    <row r="91" spans="1:12" ht="31.5">
      <c r="A91" s="58"/>
      <c r="B91" s="61" t="s">
        <v>100</v>
      </c>
      <c r="C91" s="54"/>
      <c r="D91" s="24" t="s">
        <v>101</v>
      </c>
      <c r="E91" s="62">
        <v>130000</v>
      </c>
      <c r="F91" s="62"/>
      <c r="G91" s="15">
        <f t="shared" si="7"/>
        <v>130000</v>
      </c>
      <c r="H91" s="63">
        <f t="shared" si="5"/>
        <v>130000</v>
      </c>
      <c r="I91" s="63">
        <v>93859.6</v>
      </c>
      <c r="J91" s="55">
        <f t="shared" si="6"/>
        <v>72.1996923076923</v>
      </c>
      <c r="K91" s="56">
        <f t="shared" si="3"/>
        <v>-27.800307692307697</v>
      </c>
      <c r="L91" s="56">
        <f t="shared" si="8"/>
        <v>-36140.399999999994</v>
      </c>
    </row>
    <row r="92" spans="1:12" ht="63">
      <c r="A92" s="58"/>
      <c r="B92" s="61" t="s">
        <v>102</v>
      </c>
      <c r="C92" s="54"/>
      <c r="D92" s="24" t="s">
        <v>103</v>
      </c>
      <c r="E92" s="62">
        <v>1000</v>
      </c>
      <c r="F92" s="62"/>
      <c r="G92" s="15">
        <f t="shared" si="7"/>
        <v>1000</v>
      </c>
      <c r="H92" s="63">
        <f t="shared" si="5"/>
        <v>1000</v>
      </c>
      <c r="I92" s="63">
        <v>712.35</v>
      </c>
      <c r="J92" s="55">
        <f t="shared" si="6"/>
        <v>71.235</v>
      </c>
      <c r="K92" s="56">
        <f t="shared" si="3"/>
        <v>-28.765</v>
      </c>
      <c r="L92" s="56">
        <f t="shared" si="8"/>
        <v>-287.65</v>
      </c>
    </row>
    <row r="93" spans="1:12" ht="31.5">
      <c r="A93" s="58"/>
      <c r="B93" s="103" t="s">
        <v>104</v>
      </c>
      <c r="C93" s="70"/>
      <c r="D93" s="71" t="s">
        <v>105</v>
      </c>
      <c r="E93" s="104">
        <v>250000</v>
      </c>
      <c r="F93" s="104"/>
      <c r="G93" s="15">
        <f t="shared" si="7"/>
        <v>250000</v>
      </c>
      <c r="H93" s="105">
        <f t="shared" si="5"/>
        <v>250000</v>
      </c>
      <c r="I93" s="105">
        <v>85800</v>
      </c>
      <c r="J93" s="55">
        <f t="shared" si="6"/>
        <v>34.32</v>
      </c>
      <c r="K93" s="74">
        <f t="shared" si="3"/>
        <v>-65.68</v>
      </c>
      <c r="L93" s="56">
        <f t="shared" si="8"/>
        <v>-164200</v>
      </c>
    </row>
    <row r="94" spans="1:12" ht="47.25">
      <c r="A94" s="106"/>
      <c r="B94" s="67" t="s">
        <v>106</v>
      </c>
      <c r="C94" s="54" t="s">
        <v>107</v>
      </c>
      <c r="D94" s="24"/>
      <c r="E94" s="16">
        <v>2330484</v>
      </c>
      <c r="F94" s="16">
        <f>SUM(F96:F97)</f>
        <v>0</v>
      </c>
      <c r="G94" s="15">
        <f t="shared" si="7"/>
        <v>2330484</v>
      </c>
      <c r="H94" s="60">
        <f t="shared" si="5"/>
        <v>2330484</v>
      </c>
      <c r="I94" s="60">
        <f>SUM(I96:I97)</f>
        <v>1034745.99</v>
      </c>
      <c r="J94" s="55">
        <f t="shared" si="6"/>
        <v>44.40047603845381</v>
      </c>
      <c r="K94" s="56">
        <f t="shared" si="3"/>
        <v>-55.59952396154619</v>
      </c>
      <c r="L94" s="56">
        <f t="shared" si="8"/>
        <v>-1295738.01</v>
      </c>
    </row>
    <row r="95" spans="1:12" ht="15.75" hidden="1">
      <c r="A95" s="58"/>
      <c r="B95" s="67"/>
      <c r="C95" s="54"/>
      <c r="D95" s="24"/>
      <c r="E95" s="16">
        <f>-E94</f>
        <v>-2330484</v>
      </c>
      <c r="F95" s="16">
        <f>-F94</f>
        <v>0</v>
      </c>
      <c r="G95" s="15">
        <f t="shared" si="7"/>
        <v>-2330484</v>
      </c>
      <c r="H95" s="60">
        <f>-H94</f>
        <v>-2330484</v>
      </c>
      <c r="I95" s="60">
        <f>-I94</f>
        <v>-1034745.99</v>
      </c>
      <c r="J95" s="55">
        <f t="shared" si="6"/>
        <v>44.40047603845381</v>
      </c>
      <c r="K95" s="56"/>
      <c r="L95" s="56">
        <f t="shared" si="8"/>
        <v>1295738.01</v>
      </c>
    </row>
    <row r="96" spans="1:12" ht="31.5">
      <c r="A96" s="58"/>
      <c r="B96" s="61" t="s">
        <v>108</v>
      </c>
      <c r="C96" s="54"/>
      <c r="D96" s="24" t="s">
        <v>109</v>
      </c>
      <c r="E96" s="62">
        <v>2170484</v>
      </c>
      <c r="F96" s="62"/>
      <c r="G96" s="15">
        <f t="shared" si="7"/>
        <v>2170484</v>
      </c>
      <c r="H96" s="63">
        <f t="shared" si="5"/>
        <v>2170484</v>
      </c>
      <c r="I96" s="63">
        <v>1008656</v>
      </c>
      <c r="J96" s="55">
        <f t="shared" si="6"/>
        <v>46.4714782509339</v>
      </c>
      <c r="K96" s="56">
        <f t="shared" si="3"/>
        <v>-53.5285217490661</v>
      </c>
      <c r="L96" s="56">
        <f t="shared" si="8"/>
        <v>-1161828</v>
      </c>
    </row>
    <row r="97" spans="1:12" ht="31.5">
      <c r="A97" s="58"/>
      <c r="B97" s="61" t="s">
        <v>110</v>
      </c>
      <c r="C97" s="54"/>
      <c r="D97" s="24" t="s">
        <v>111</v>
      </c>
      <c r="E97" s="62">
        <v>160000</v>
      </c>
      <c r="F97" s="62"/>
      <c r="G97" s="15">
        <f t="shared" si="7"/>
        <v>160000</v>
      </c>
      <c r="H97" s="63">
        <f t="shared" si="5"/>
        <v>160000</v>
      </c>
      <c r="I97" s="63">
        <v>26089.99</v>
      </c>
      <c r="J97" s="55">
        <f t="shared" si="6"/>
        <v>16.30624375</v>
      </c>
      <c r="K97" s="56">
        <f t="shared" si="3"/>
        <v>-83.69375625</v>
      </c>
      <c r="L97" s="56">
        <f t="shared" si="8"/>
        <v>-133910.01</v>
      </c>
    </row>
    <row r="98" spans="1:12" ht="15.75">
      <c r="A98" s="52" t="s">
        <v>112</v>
      </c>
      <c r="B98" s="68" t="s">
        <v>113</v>
      </c>
      <c r="C98" s="54"/>
      <c r="D98" s="24"/>
      <c r="E98" s="15">
        <f>E100+E103+E109</f>
        <v>9225518</v>
      </c>
      <c r="F98" s="15">
        <f>F100+F103+F106+F109</f>
        <v>0</v>
      </c>
      <c r="G98" s="15">
        <f t="shared" si="7"/>
        <v>9225518</v>
      </c>
      <c r="H98" s="55">
        <f t="shared" si="5"/>
        <v>9225518</v>
      </c>
      <c r="I98" s="55">
        <f>I100+I103+I106+I109</f>
        <v>5279690</v>
      </c>
      <c r="J98" s="55">
        <f t="shared" si="6"/>
        <v>57.22919840381863</v>
      </c>
      <c r="K98" s="56">
        <f t="shared" si="3"/>
        <v>-42.77080159618137</v>
      </c>
      <c r="L98" s="56">
        <f t="shared" si="8"/>
        <v>-3945828</v>
      </c>
    </row>
    <row r="99" spans="1:12" ht="15.75" hidden="1">
      <c r="A99" s="57"/>
      <c r="B99" s="68"/>
      <c r="C99" s="54"/>
      <c r="D99" s="24"/>
      <c r="E99" s="15">
        <f>-E98</f>
        <v>-9225518</v>
      </c>
      <c r="F99" s="15">
        <f>-F98</f>
        <v>0</v>
      </c>
      <c r="G99" s="15">
        <f t="shared" si="7"/>
        <v>-9225518</v>
      </c>
      <c r="H99" s="55">
        <f>-H98</f>
        <v>-9225518</v>
      </c>
      <c r="I99" s="55">
        <f>-I98</f>
        <v>-5279690</v>
      </c>
      <c r="J99" s="55">
        <f t="shared" si="6"/>
        <v>57.22919840381863</v>
      </c>
      <c r="K99" s="56"/>
      <c r="L99" s="56">
        <f t="shared" si="8"/>
        <v>3945828</v>
      </c>
    </row>
    <row r="100" spans="1:12" ht="47.25">
      <c r="A100" s="58"/>
      <c r="B100" s="67" t="s">
        <v>114</v>
      </c>
      <c r="C100" s="54" t="s">
        <v>115</v>
      </c>
      <c r="D100" s="24"/>
      <c r="E100" s="16">
        <v>6063339</v>
      </c>
      <c r="F100" s="16">
        <f>SUM(F102)</f>
        <v>0</v>
      </c>
      <c r="G100" s="15">
        <f t="shared" si="7"/>
        <v>6063339</v>
      </c>
      <c r="H100" s="60">
        <f t="shared" si="5"/>
        <v>6063339</v>
      </c>
      <c r="I100" s="60">
        <f>SUM(I102)</f>
        <v>3731288</v>
      </c>
      <c r="J100" s="55">
        <f t="shared" si="6"/>
        <v>61.53850213553951</v>
      </c>
      <c r="K100" s="56">
        <f t="shared" si="3"/>
        <v>-38.46149786446049</v>
      </c>
      <c r="L100" s="56">
        <f t="shared" si="8"/>
        <v>-2332051</v>
      </c>
    </row>
    <row r="101" spans="1:12" ht="15.75" hidden="1">
      <c r="A101" s="58"/>
      <c r="B101" s="67"/>
      <c r="C101" s="54"/>
      <c r="D101" s="24"/>
      <c r="E101" s="16">
        <f>-E100</f>
        <v>-6063339</v>
      </c>
      <c r="F101" s="16">
        <f>-F100</f>
        <v>0</v>
      </c>
      <c r="G101" s="15">
        <f t="shared" si="7"/>
        <v>-6063339</v>
      </c>
      <c r="H101" s="60">
        <f>-H100</f>
        <v>-6063339</v>
      </c>
      <c r="I101" s="60">
        <f>-I100</f>
        <v>-3731288</v>
      </c>
      <c r="J101" s="55">
        <f t="shared" si="6"/>
        <v>61.53850213553951</v>
      </c>
      <c r="K101" s="56"/>
      <c r="L101" s="56">
        <f t="shared" si="8"/>
        <v>2332051</v>
      </c>
    </row>
    <row r="102" spans="1:12" ht="31.5">
      <c r="A102" s="58"/>
      <c r="B102" s="61" t="s">
        <v>116</v>
      </c>
      <c r="C102" s="54"/>
      <c r="D102" s="24" t="s">
        <v>117</v>
      </c>
      <c r="E102" s="62">
        <v>6063339</v>
      </c>
      <c r="F102" s="62"/>
      <c r="G102" s="15">
        <f t="shared" si="7"/>
        <v>6063339</v>
      </c>
      <c r="H102" s="63">
        <f t="shared" si="5"/>
        <v>6063339</v>
      </c>
      <c r="I102" s="63">
        <v>3731288</v>
      </c>
      <c r="J102" s="55">
        <f t="shared" si="6"/>
        <v>61.53850213553951</v>
      </c>
      <c r="K102" s="56">
        <f aca="true" t="shared" si="9" ref="K102:K171">J102-100</f>
        <v>-38.46149786446049</v>
      </c>
      <c r="L102" s="56">
        <f t="shared" si="8"/>
        <v>-2332051</v>
      </c>
    </row>
    <row r="103" spans="1:12" ht="31.5">
      <c r="A103" s="58"/>
      <c r="B103" s="67" t="s">
        <v>118</v>
      </c>
      <c r="C103" s="54" t="s">
        <v>119</v>
      </c>
      <c r="D103" s="24"/>
      <c r="E103" s="16">
        <v>3061179</v>
      </c>
      <c r="F103" s="16">
        <f>SUM(F105)</f>
        <v>0</v>
      </c>
      <c r="G103" s="15">
        <f t="shared" si="7"/>
        <v>3061179</v>
      </c>
      <c r="H103" s="60">
        <f t="shared" si="5"/>
        <v>3061179</v>
      </c>
      <c r="I103" s="60">
        <f>SUM(I105)</f>
        <v>1530588</v>
      </c>
      <c r="J103" s="55">
        <f t="shared" si="6"/>
        <v>49.999950999271846</v>
      </c>
      <c r="K103" s="56">
        <f t="shared" si="9"/>
        <v>-50.000049000728154</v>
      </c>
      <c r="L103" s="56">
        <f t="shared" si="8"/>
        <v>-1530591</v>
      </c>
    </row>
    <row r="104" spans="1:12" ht="15.75" hidden="1">
      <c r="A104" s="58"/>
      <c r="B104" s="67"/>
      <c r="C104" s="54"/>
      <c r="D104" s="24"/>
      <c r="E104" s="16">
        <f>-E103</f>
        <v>-3061179</v>
      </c>
      <c r="F104" s="16">
        <f>-F103</f>
        <v>0</v>
      </c>
      <c r="G104" s="15">
        <f t="shared" si="7"/>
        <v>-3061179</v>
      </c>
      <c r="H104" s="60">
        <f>-H103</f>
        <v>-3061179</v>
      </c>
      <c r="I104" s="60">
        <f>-I103</f>
        <v>-1530588</v>
      </c>
      <c r="J104" s="55">
        <f t="shared" si="6"/>
        <v>49.999950999271846</v>
      </c>
      <c r="K104" s="56"/>
      <c r="L104" s="56">
        <f t="shared" si="8"/>
        <v>1530591</v>
      </c>
    </row>
    <row r="105" spans="1:12" ht="31.5">
      <c r="A105" s="58"/>
      <c r="B105" s="61" t="s">
        <v>116</v>
      </c>
      <c r="C105" s="54"/>
      <c r="D105" s="24" t="s">
        <v>117</v>
      </c>
      <c r="E105" s="62">
        <v>3061179</v>
      </c>
      <c r="F105" s="62"/>
      <c r="G105" s="15">
        <f t="shared" si="7"/>
        <v>3061179</v>
      </c>
      <c r="H105" s="63">
        <f aca="true" t="shared" si="10" ref="H105:H155">E105+F105</f>
        <v>3061179</v>
      </c>
      <c r="I105" s="63">
        <v>1530588</v>
      </c>
      <c r="J105" s="55">
        <f t="shared" si="6"/>
        <v>49.999950999271846</v>
      </c>
      <c r="K105" s="56">
        <f t="shared" si="9"/>
        <v>-50.000049000728154</v>
      </c>
      <c r="L105" s="56">
        <f t="shared" si="8"/>
        <v>-1530591</v>
      </c>
    </row>
    <row r="106" spans="1:12" ht="31.5">
      <c r="A106" s="58"/>
      <c r="B106" s="67" t="s">
        <v>120</v>
      </c>
      <c r="C106" s="54" t="s">
        <v>361</v>
      </c>
      <c r="D106" s="24"/>
      <c r="E106" s="16">
        <v>35622</v>
      </c>
      <c r="F106" s="16">
        <f>SUM(F108)</f>
        <v>0</v>
      </c>
      <c r="G106" s="15">
        <f t="shared" si="7"/>
        <v>35622</v>
      </c>
      <c r="H106" s="60">
        <f t="shared" si="10"/>
        <v>35622</v>
      </c>
      <c r="I106" s="60">
        <f>SUM(I108)</f>
        <v>17814</v>
      </c>
      <c r="J106" s="55">
        <f t="shared" si="6"/>
        <v>50.00842176183258</v>
      </c>
      <c r="K106" s="56">
        <f t="shared" si="9"/>
        <v>-49.99157823816742</v>
      </c>
      <c r="L106" s="56">
        <f t="shared" si="8"/>
        <v>-17808</v>
      </c>
    </row>
    <row r="107" spans="1:12" ht="15.75" hidden="1">
      <c r="A107" s="58"/>
      <c r="B107" s="67"/>
      <c r="C107" s="54"/>
      <c r="D107" s="24"/>
      <c r="E107" s="16">
        <f>-E106</f>
        <v>-35622</v>
      </c>
      <c r="F107" s="16">
        <f>-F106</f>
        <v>0</v>
      </c>
      <c r="G107" s="15">
        <f t="shared" si="7"/>
        <v>-35622</v>
      </c>
      <c r="H107" s="60">
        <f>-H106</f>
        <v>-35622</v>
      </c>
      <c r="I107" s="60">
        <f>-I106</f>
        <v>-17814</v>
      </c>
      <c r="J107" s="55">
        <f t="shared" si="6"/>
        <v>50.00842176183258</v>
      </c>
      <c r="K107" s="56"/>
      <c r="L107" s="56">
        <f t="shared" si="8"/>
        <v>17808</v>
      </c>
    </row>
    <row r="108" spans="1:12" ht="31.5">
      <c r="A108" s="58"/>
      <c r="B108" s="61" t="s">
        <v>116</v>
      </c>
      <c r="C108" s="54"/>
      <c r="D108" s="24" t="s">
        <v>117</v>
      </c>
      <c r="E108" s="62">
        <v>35622</v>
      </c>
      <c r="F108" s="62"/>
      <c r="G108" s="15">
        <f t="shared" si="7"/>
        <v>35622</v>
      </c>
      <c r="H108" s="63">
        <f t="shared" si="10"/>
        <v>35622</v>
      </c>
      <c r="I108" s="63">
        <v>17814</v>
      </c>
      <c r="J108" s="55">
        <f t="shared" si="6"/>
        <v>50.00842176183258</v>
      </c>
      <c r="K108" s="56">
        <f t="shared" si="9"/>
        <v>-49.99157823816742</v>
      </c>
      <c r="L108" s="56">
        <f t="shared" si="8"/>
        <v>-17808</v>
      </c>
    </row>
    <row r="109" spans="1:12" ht="15.75">
      <c r="A109" s="58"/>
      <c r="B109" s="67" t="s">
        <v>121</v>
      </c>
      <c r="C109" s="54" t="s">
        <v>122</v>
      </c>
      <c r="D109" s="24"/>
      <c r="E109" s="16">
        <v>101000</v>
      </c>
      <c r="F109" s="16">
        <f>SUM(F111)</f>
        <v>0</v>
      </c>
      <c r="G109" s="15">
        <f t="shared" si="7"/>
        <v>101000</v>
      </c>
      <c r="H109" s="60">
        <f t="shared" si="10"/>
        <v>101000</v>
      </c>
      <c r="I109" s="60">
        <f>SUM(I111)</f>
        <v>0</v>
      </c>
      <c r="J109" s="55">
        <f t="shared" si="6"/>
        <v>0</v>
      </c>
      <c r="K109" s="56">
        <f t="shared" si="9"/>
        <v>-100</v>
      </c>
      <c r="L109" s="56">
        <f t="shared" si="8"/>
        <v>-101000</v>
      </c>
    </row>
    <row r="110" spans="1:12" ht="15.75" hidden="1">
      <c r="A110" s="58"/>
      <c r="B110" s="67"/>
      <c r="C110" s="54"/>
      <c r="D110" s="24"/>
      <c r="E110" s="16">
        <f>-E109</f>
        <v>-101000</v>
      </c>
      <c r="F110" s="16">
        <f>-F109</f>
        <v>0</v>
      </c>
      <c r="G110" s="15">
        <f t="shared" si="7"/>
        <v>-101000</v>
      </c>
      <c r="H110" s="60">
        <f>-H109</f>
        <v>-101000</v>
      </c>
      <c r="I110" s="60">
        <f>-I109</f>
        <v>0</v>
      </c>
      <c r="J110" s="55">
        <f t="shared" si="6"/>
        <v>0</v>
      </c>
      <c r="K110" s="56"/>
      <c r="L110" s="56">
        <f t="shared" si="8"/>
        <v>101000</v>
      </c>
    </row>
    <row r="111" spans="1:12" ht="15.75">
      <c r="A111" s="58"/>
      <c r="B111" s="61" t="s">
        <v>123</v>
      </c>
      <c r="C111" s="54"/>
      <c r="D111" s="24" t="s">
        <v>124</v>
      </c>
      <c r="E111" s="62">
        <v>101000</v>
      </c>
      <c r="F111" s="62"/>
      <c r="G111" s="15">
        <f t="shared" si="7"/>
        <v>101000</v>
      </c>
      <c r="H111" s="63">
        <f t="shared" si="10"/>
        <v>101000</v>
      </c>
      <c r="I111" s="63">
        <v>0</v>
      </c>
      <c r="J111" s="55">
        <f t="shared" si="6"/>
        <v>0</v>
      </c>
      <c r="K111" s="56">
        <f t="shared" si="9"/>
        <v>-100</v>
      </c>
      <c r="L111" s="56">
        <f t="shared" si="8"/>
        <v>-101000</v>
      </c>
    </row>
    <row r="112" spans="1:12" ht="15.75">
      <c r="A112" s="52" t="s">
        <v>125</v>
      </c>
      <c r="B112" s="68" t="s">
        <v>126</v>
      </c>
      <c r="C112" s="54"/>
      <c r="D112" s="24"/>
      <c r="E112" s="15">
        <f>E114+E118+E122+E125+E128</f>
        <v>279920</v>
      </c>
      <c r="F112" s="15">
        <f>F114+F118+F122+F125+F128</f>
        <v>15699</v>
      </c>
      <c r="G112" s="15">
        <f t="shared" si="7"/>
        <v>295619</v>
      </c>
      <c r="H112" s="55">
        <f>E112+F112</f>
        <v>295619</v>
      </c>
      <c r="I112" s="55">
        <f>I114+I118+I122+I125+I128</f>
        <v>144129.38</v>
      </c>
      <c r="J112" s="55">
        <f t="shared" si="6"/>
        <v>48.75511384586241</v>
      </c>
      <c r="K112" s="56">
        <f t="shared" si="9"/>
        <v>-51.24488615413759</v>
      </c>
      <c r="L112" s="56">
        <f t="shared" si="8"/>
        <v>-151489.62</v>
      </c>
    </row>
    <row r="113" spans="1:12" ht="15.75" hidden="1">
      <c r="A113" s="57"/>
      <c r="B113" s="68"/>
      <c r="C113" s="54"/>
      <c r="D113" s="24"/>
      <c r="E113" s="15">
        <f>-E112</f>
        <v>-279920</v>
      </c>
      <c r="F113" s="15">
        <f>-F112</f>
        <v>-15699</v>
      </c>
      <c r="G113" s="15">
        <f t="shared" si="7"/>
        <v>-295619</v>
      </c>
      <c r="H113" s="55">
        <f>-H112</f>
        <v>-295619</v>
      </c>
      <c r="I113" s="55">
        <f>-I112</f>
        <v>-144129.38</v>
      </c>
      <c r="J113" s="55">
        <f t="shared" si="6"/>
        <v>48.75511384586241</v>
      </c>
      <c r="K113" s="56"/>
      <c r="L113" s="56">
        <f t="shared" si="8"/>
        <v>151489.62</v>
      </c>
    </row>
    <row r="114" spans="1:12" ht="15.75">
      <c r="A114" s="58"/>
      <c r="B114" s="67" t="s">
        <v>127</v>
      </c>
      <c r="C114" s="54" t="s">
        <v>128</v>
      </c>
      <c r="D114" s="24"/>
      <c r="E114" s="16">
        <f>SUM(E116:E117)</f>
        <v>1000</v>
      </c>
      <c r="F114" s="16">
        <f>SUM(F116:F117)</f>
        <v>0</v>
      </c>
      <c r="G114" s="15">
        <f t="shared" si="7"/>
        <v>1000</v>
      </c>
      <c r="H114" s="60">
        <f t="shared" si="10"/>
        <v>1000</v>
      </c>
      <c r="I114" s="60">
        <f>SUM(I116:I117)</f>
        <v>11289.6</v>
      </c>
      <c r="J114" s="55">
        <f t="shared" si="6"/>
        <v>1128.96</v>
      </c>
      <c r="K114" s="56">
        <f t="shared" si="9"/>
        <v>1028.96</v>
      </c>
      <c r="L114" s="56">
        <f t="shared" si="8"/>
        <v>10289.6</v>
      </c>
    </row>
    <row r="115" spans="1:12" ht="15.75" hidden="1">
      <c r="A115" s="58"/>
      <c r="B115" s="67"/>
      <c r="C115" s="54"/>
      <c r="D115" s="24"/>
      <c r="E115" s="16">
        <f>-E114</f>
        <v>-1000</v>
      </c>
      <c r="F115" s="16">
        <f>-F114</f>
        <v>0</v>
      </c>
      <c r="G115" s="15">
        <f t="shared" si="7"/>
        <v>-1000</v>
      </c>
      <c r="H115" s="60">
        <f>-H114</f>
        <v>-1000</v>
      </c>
      <c r="I115" s="60">
        <f>-I114</f>
        <v>-11289.6</v>
      </c>
      <c r="J115" s="55">
        <f t="shared" si="6"/>
        <v>1128.96</v>
      </c>
      <c r="K115" s="56"/>
      <c r="L115" s="56">
        <f t="shared" si="8"/>
        <v>-10289.6</v>
      </c>
    </row>
    <row r="116" spans="1:12" ht="110.25">
      <c r="A116" s="58"/>
      <c r="B116" s="61" t="s">
        <v>47</v>
      </c>
      <c r="C116" s="54"/>
      <c r="D116" s="24" t="s">
        <v>49</v>
      </c>
      <c r="E116" s="62">
        <v>1000</v>
      </c>
      <c r="F116" s="62"/>
      <c r="G116" s="15">
        <f t="shared" si="7"/>
        <v>1000</v>
      </c>
      <c r="H116" s="63">
        <f t="shared" si="10"/>
        <v>1000</v>
      </c>
      <c r="I116" s="63">
        <v>0</v>
      </c>
      <c r="J116" s="55">
        <f t="shared" si="6"/>
        <v>0</v>
      </c>
      <c r="K116" s="56">
        <f t="shared" si="9"/>
        <v>-100</v>
      </c>
      <c r="L116" s="56">
        <f t="shared" si="8"/>
        <v>-1000</v>
      </c>
    </row>
    <row r="117" spans="1:12" ht="15.75">
      <c r="A117" s="58"/>
      <c r="B117" s="61" t="s">
        <v>389</v>
      </c>
      <c r="C117" s="54"/>
      <c r="D117" s="24" t="s">
        <v>12</v>
      </c>
      <c r="E117" s="62">
        <v>0</v>
      </c>
      <c r="F117" s="62"/>
      <c r="G117" s="15">
        <f t="shared" si="7"/>
        <v>0</v>
      </c>
      <c r="H117" s="63">
        <f t="shared" si="10"/>
        <v>0</v>
      </c>
      <c r="I117" s="63">
        <v>11289.6</v>
      </c>
      <c r="J117" s="65" t="s">
        <v>388</v>
      </c>
      <c r="K117" s="56" t="e">
        <f t="shared" si="9"/>
        <v>#VALUE!</v>
      </c>
      <c r="L117" s="56">
        <f t="shared" si="8"/>
        <v>11289.6</v>
      </c>
    </row>
    <row r="118" spans="1:12" ht="15.75">
      <c r="A118" s="58"/>
      <c r="B118" s="67" t="s">
        <v>129</v>
      </c>
      <c r="C118" s="54" t="s">
        <v>130</v>
      </c>
      <c r="D118" s="24"/>
      <c r="E118" s="16">
        <f>SUM(E120:E121)</f>
        <v>165000</v>
      </c>
      <c r="F118" s="16">
        <f>SUM(F120:F121)</f>
        <v>0</v>
      </c>
      <c r="G118" s="15">
        <f t="shared" si="7"/>
        <v>165000</v>
      </c>
      <c r="H118" s="60">
        <f t="shared" si="10"/>
        <v>165000</v>
      </c>
      <c r="I118" s="60">
        <f>SUM(I120:I121)</f>
        <v>83653.05</v>
      </c>
      <c r="J118" s="55">
        <f t="shared" si="6"/>
        <v>50.69881818181818</v>
      </c>
      <c r="K118" s="56">
        <f t="shared" si="9"/>
        <v>-49.30118181818182</v>
      </c>
      <c r="L118" s="56">
        <f t="shared" si="8"/>
        <v>-81346.95</v>
      </c>
    </row>
    <row r="119" spans="1:12" ht="15.75" hidden="1">
      <c r="A119" s="58"/>
      <c r="B119" s="69"/>
      <c r="C119" s="70"/>
      <c r="D119" s="71"/>
      <c r="E119" s="72">
        <f>-E118</f>
        <v>-165000</v>
      </c>
      <c r="F119" s="72">
        <f>-F118</f>
        <v>0</v>
      </c>
      <c r="G119" s="15">
        <f t="shared" si="7"/>
        <v>-165000</v>
      </c>
      <c r="H119" s="73">
        <f>-H118</f>
        <v>-165000</v>
      </c>
      <c r="I119" s="73">
        <f>-I118</f>
        <v>-83653.05</v>
      </c>
      <c r="J119" s="55">
        <f t="shared" si="6"/>
        <v>50.69881818181818</v>
      </c>
      <c r="K119" s="74"/>
      <c r="L119" s="56">
        <f t="shared" si="8"/>
        <v>81346.95</v>
      </c>
    </row>
    <row r="120" spans="1:12" ht="15.75">
      <c r="A120" s="58"/>
      <c r="B120" s="103" t="s">
        <v>9</v>
      </c>
      <c r="C120" s="70"/>
      <c r="D120" s="71" t="s">
        <v>10</v>
      </c>
      <c r="E120" s="104">
        <v>165000</v>
      </c>
      <c r="F120" s="104"/>
      <c r="G120" s="15">
        <f t="shared" si="7"/>
        <v>165000</v>
      </c>
      <c r="H120" s="105">
        <f t="shared" si="10"/>
        <v>165000</v>
      </c>
      <c r="I120" s="105">
        <v>83607.8</v>
      </c>
      <c r="J120" s="55">
        <f t="shared" si="6"/>
        <v>50.67139393939394</v>
      </c>
      <c r="K120" s="74">
        <f t="shared" si="9"/>
        <v>-49.32860606060606</v>
      </c>
      <c r="L120" s="56">
        <f t="shared" si="8"/>
        <v>-81392.2</v>
      </c>
    </row>
    <row r="121" spans="1:12" ht="32.25" thickBot="1">
      <c r="A121" s="58"/>
      <c r="B121" s="76" t="s">
        <v>94</v>
      </c>
      <c r="C121" s="70"/>
      <c r="D121" s="71" t="s">
        <v>95</v>
      </c>
      <c r="E121" s="104">
        <v>0</v>
      </c>
      <c r="F121" s="104"/>
      <c r="G121" s="15">
        <f t="shared" si="7"/>
        <v>0</v>
      </c>
      <c r="H121" s="105">
        <f t="shared" si="10"/>
        <v>0</v>
      </c>
      <c r="I121" s="105">
        <v>45.25</v>
      </c>
      <c r="J121" s="65" t="s">
        <v>388</v>
      </c>
      <c r="K121" s="74" t="e">
        <f t="shared" si="9"/>
        <v>#VALUE!</v>
      </c>
      <c r="L121" s="56">
        <f t="shared" si="8"/>
        <v>45.25</v>
      </c>
    </row>
    <row r="122" spans="1:12" s="90" customFormat="1" ht="15.75">
      <c r="A122" s="107"/>
      <c r="B122" s="108" t="s">
        <v>131</v>
      </c>
      <c r="C122" s="85" t="s">
        <v>132</v>
      </c>
      <c r="D122" s="86"/>
      <c r="E122" s="109">
        <v>10000</v>
      </c>
      <c r="F122" s="109">
        <f>SUM(F124)</f>
        <v>0</v>
      </c>
      <c r="G122" s="15">
        <f t="shared" si="7"/>
        <v>10000</v>
      </c>
      <c r="H122" s="110">
        <f t="shared" si="10"/>
        <v>10000</v>
      </c>
      <c r="I122" s="110">
        <f>SUM(I124)</f>
        <v>3683.6</v>
      </c>
      <c r="J122" s="55">
        <f t="shared" si="6"/>
        <v>36.836</v>
      </c>
      <c r="K122" s="89">
        <f t="shared" si="9"/>
        <v>-63.164</v>
      </c>
      <c r="L122" s="56">
        <f t="shared" si="8"/>
        <v>-6316.4</v>
      </c>
    </row>
    <row r="123" spans="1:12" s="10" customFormat="1" ht="15.75" hidden="1">
      <c r="A123" s="58"/>
      <c r="B123" s="111"/>
      <c r="C123" s="112"/>
      <c r="D123" s="113"/>
      <c r="E123" s="114">
        <f>-E122</f>
        <v>-10000</v>
      </c>
      <c r="F123" s="114">
        <f>-F122</f>
        <v>0</v>
      </c>
      <c r="G123" s="15">
        <f t="shared" si="7"/>
        <v>-10000</v>
      </c>
      <c r="H123" s="115">
        <f>-H122</f>
        <v>-10000</v>
      </c>
      <c r="I123" s="115">
        <f>-I122</f>
        <v>-3683.6</v>
      </c>
      <c r="J123" s="55">
        <f t="shared" si="6"/>
        <v>36.836</v>
      </c>
      <c r="K123" s="116"/>
      <c r="L123" s="56">
        <f t="shared" si="8"/>
        <v>6316.4</v>
      </c>
    </row>
    <row r="124" spans="1:12" s="10" customFormat="1" ht="110.25">
      <c r="A124" s="58"/>
      <c r="B124" s="103" t="s">
        <v>47</v>
      </c>
      <c r="C124" s="70"/>
      <c r="D124" s="71" t="s">
        <v>49</v>
      </c>
      <c r="E124" s="104">
        <v>10000</v>
      </c>
      <c r="F124" s="104"/>
      <c r="G124" s="15">
        <f t="shared" si="7"/>
        <v>10000</v>
      </c>
      <c r="H124" s="105">
        <f t="shared" si="10"/>
        <v>10000</v>
      </c>
      <c r="I124" s="105">
        <v>3683.6</v>
      </c>
      <c r="J124" s="55">
        <f t="shared" si="6"/>
        <v>36.836</v>
      </c>
      <c r="K124" s="74">
        <f t="shared" si="9"/>
        <v>-63.164</v>
      </c>
      <c r="L124" s="56">
        <f t="shared" si="8"/>
        <v>-6316.4</v>
      </c>
    </row>
    <row r="125" spans="1:12" s="117" customFormat="1" ht="15.75">
      <c r="A125" s="106"/>
      <c r="B125" s="67" t="s">
        <v>133</v>
      </c>
      <c r="C125" s="54" t="s">
        <v>134</v>
      </c>
      <c r="D125" s="24"/>
      <c r="E125" s="16">
        <v>80000</v>
      </c>
      <c r="F125" s="16">
        <f>SUM(F127)</f>
        <v>0</v>
      </c>
      <c r="G125" s="15">
        <f t="shared" si="7"/>
        <v>80000</v>
      </c>
      <c r="H125" s="60">
        <f t="shared" si="10"/>
        <v>80000</v>
      </c>
      <c r="I125" s="60">
        <f>SUM(I127)</f>
        <v>45503.13</v>
      </c>
      <c r="J125" s="55">
        <f t="shared" si="6"/>
        <v>56.8789125</v>
      </c>
      <c r="K125" s="56">
        <f t="shared" si="9"/>
        <v>-43.1210875</v>
      </c>
      <c r="L125" s="56">
        <f t="shared" si="8"/>
        <v>-34496.87</v>
      </c>
    </row>
    <row r="126" spans="1:12" s="10" customFormat="1" ht="15.75" hidden="1">
      <c r="A126" s="58"/>
      <c r="B126" s="67"/>
      <c r="C126" s="54"/>
      <c r="D126" s="24"/>
      <c r="E126" s="16">
        <f>-E125</f>
        <v>-80000</v>
      </c>
      <c r="F126" s="16">
        <f>-F125</f>
        <v>0</v>
      </c>
      <c r="G126" s="15">
        <f t="shared" si="7"/>
        <v>-80000</v>
      </c>
      <c r="H126" s="60">
        <f>-H125</f>
        <v>-80000</v>
      </c>
      <c r="I126" s="60">
        <f>-I125</f>
        <v>-45503.13</v>
      </c>
      <c r="J126" s="55">
        <f t="shared" si="6"/>
        <v>56.8789125</v>
      </c>
      <c r="K126" s="56"/>
      <c r="L126" s="56">
        <f t="shared" si="8"/>
        <v>34496.87</v>
      </c>
    </row>
    <row r="127" spans="1:12" ht="15.75">
      <c r="A127" s="58"/>
      <c r="B127" s="61" t="s">
        <v>9</v>
      </c>
      <c r="C127" s="54"/>
      <c r="D127" s="24" t="s">
        <v>10</v>
      </c>
      <c r="E127" s="62">
        <v>80000</v>
      </c>
      <c r="F127" s="62"/>
      <c r="G127" s="15">
        <f t="shared" si="7"/>
        <v>80000</v>
      </c>
      <c r="H127" s="63">
        <f t="shared" si="10"/>
        <v>80000</v>
      </c>
      <c r="I127" s="63">
        <v>45503.13</v>
      </c>
      <c r="J127" s="55">
        <f t="shared" si="6"/>
        <v>56.8789125</v>
      </c>
      <c r="K127" s="56">
        <f t="shared" si="9"/>
        <v>-43.1210875</v>
      </c>
      <c r="L127" s="56">
        <f t="shared" si="8"/>
        <v>-34496.87</v>
      </c>
    </row>
    <row r="128" spans="1:12" ht="15.75">
      <c r="A128" s="58"/>
      <c r="B128" s="67" t="s">
        <v>13</v>
      </c>
      <c r="C128" s="54" t="s">
        <v>135</v>
      </c>
      <c r="D128" s="24"/>
      <c r="E128" s="16">
        <v>23920</v>
      </c>
      <c r="F128" s="16">
        <f>SUM(F130)</f>
        <v>15699</v>
      </c>
      <c r="G128" s="15">
        <f t="shared" si="7"/>
        <v>39619</v>
      </c>
      <c r="H128" s="60">
        <f t="shared" si="10"/>
        <v>39619</v>
      </c>
      <c r="I128" s="60">
        <f>SUM(I130)</f>
        <v>0</v>
      </c>
      <c r="J128" s="55">
        <f t="shared" si="6"/>
        <v>0</v>
      </c>
      <c r="K128" s="56">
        <f t="shared" si="9"/>
        <v>-100</v>
      </c>
      <c r="L128" s="56">
        <f t="shared" si="8"/>
        <v>-39619</v>
      </c>
    </row>
    <row r="129" spans="1:12" ht="15.75" hidden="1">
      <c r="A129" s="58"/>
      <c r="B129" s="67"/>
      <c r="C129" s="54"/>
      <c r="D129" s="24"/>
      <c r="E129" s="16">
        <f>-E128</f>
        <v>-23920</v>
      </c>
      <c r="F129" s="16">
        <f>-F128</f>
        <v>-15699</v>
      </c>
      <c r="G129" s="15">
        <f t="shared" si="7"/>
        <v>-39619</v>
      </c>
      <c r="H129" s="60">
        <f>-H128</f>
        <v>-39619</v>
      </c>
      <c r="I129" s="60">
        <f>-I128</f>
        <v>0</v>
      </c>
      <c r="J129" s="55">
        <f t="shared" si="6"/>
        <v>0</v>
      </c>
      <c r="K129" s="56"/>
      <c r="L129" s="56">
        <f t="shared" si="8"/>
        <v>39619</v>
      </c>
    </row>
    <row r="130" spans="1:12" ht="47.25">
      <c r="A130" s="58"/>
      <c r="B130" s="61" t="s">
        <v>136</v>
      </c>
      <c r="C130" s="54"/>
      <c r="D130" s="24" t="s">
        <v>137</v>
      </c>
      <c r="E130" s="62">
        <v>8221</v>
      </c>
      <c r="F130" s="62">
        <v>15699</v>
      </c>
      <c r="G130" s="15">
        <f t="shared" si="7"/>
        <v>23920</v>
      </c>
      <c r="H130" s="63">
        <f t="shared" si="10"/>
        <v>23920</v>
      </c>
      <c r="I130" s="63">
        <v>0</v>
      </c>
      <c r="J130" s="55">
        <f t="shared" si="6"/>
        <v>0</v>
      </c>
      <c r="K130" s="56">
        <f t="shared" si="9"/>
        <v>-100</v>
      </c>
      <c r="L130" s="56">
        <f t="shared" si="8"/>
        <v>-23920</v>
      </c>
    </row>
    <row r="131" spans="1:12" ht="15.75">
      <c r="A131" s="52" t="s">
        <v>138</v>
      </c>
      <c r="B131" s="68" t="s">
        <v>139</v>
      </c>
      <c r="C131" s="54"/>
      <c r="D131" s="24"/>
      <c r="E131" s="15">
        <f>E133+E137+E144+E150</f>
        <v>4099850</v>
      </c>
      <c r="F131" s="15">
        <f>F133+F137+F140+F144+F147+F150</f>
        <v>7250</v>
      </c>
      <c r="G131" s="15">
        <f t="shared" si="7"/>
        <v>4107100</v>
      </c>
      <c r="H131" s="55">
        <f t="shared" si="10"/>
        <v>4107100</v>
      </c>
      <c r="I131" s="55">
        <f>I133+I137+I140+I144+I147+I150</f>
        <v>2390796.8299999996</v>
      </c>
      <c r="J131" s="55">
        <f t="shared" si="6"/>
        <v>58.21131284848189</v>
      </c>
      <c r="K131" s="56">
        <f t="shared" si="9"/>
        <v>-41.78868715151811</v>
      </c>
      <c r="L131" s="56">
        <f t="shared" si="8"/>
        <v>-1716303.1700000004</v>
      </c>
    </row>
    <row r="132" spans="1:12" ht="15.75" hidden="1">
      <c r="A132" s="57"/>
      <c r="B132" s="68"/>
      <c r="C132" s="54"/>
      <c r="D132" s="24"/>
      <c r="E132" s="15">
        <f>-E131</f>
        <v>-4099850</v>
      </c>
      <c r="F132" s="15">
        <f>-F131</f>
        <v>-7250</v>
      </c>
      <c r="G132" s="15">
        <f t="shared" si="7"/>
        <v>-4107100</v>
      </c>
      <c r="H132" s="55">
        <f>-H131</f>
        <v>-4107100</v>
      </c>
      <c r="I132" s="55">
        <f>-I131</f>
        <v>-2390796.8299999996</v>
      </c>
      <c r="J132" s="55">
        <f t="shared" si="6"/>
        <v>58.21131284848189</v>
      </c>
      <c r="K132" s="56"/>
      <c r="L132" s="56">
        <f t="shared" si="8"/>
        <v>1716303.1700000004</v>
      </c>
    </row>
    <row r="133" spans="1:12" ht="78.75">
      <c r="A133" s="58"/>
      <c r="B133" s="67" t="s">
        <v>302</v>
      </c>
      <c r="C133" s="54" t="s">
        <v>140</v>
      </c>
      <c r="D133" s="24"/>
      <c r="E133" s="16">
        <f>SUM(E135:E136)</f>
        <v>3707000</v>
      </c>
      <c r="F133" s="16">
        <f>SUM(F135:F136)</f>
        <v>0</v>
      </c>
      <c r="G133" s="15">
        <f t="shared" si="7"/>
        <v>3707000</v>
      </c>
      <c r="H133" s="60">
        <f>E133+F133</f>
        <v>3707000</v>
      </c>
      <c r="I133" s="60">
        <f>SUM(I135:I136)</f>
        <v>1844677.43</v>
      </c>
      <c r="J133" s="55">
        <f t="shared" si="6"/>
        <v>49.76200242783922</v>
      </c>
      <c r="K133" s="56">
        <f t="shared" si="9"/>
        <v>-50.23799757216078</v>
      </c>
      <c r="L133" s="56">
        <f t="shared" si="8"/>
        <v>-1862322.57</v>
      </c>
    </row>
    <row r="134" spans="1:12" ht="15.75" hidden="1">
      <c r="A134" s="58"/>
      <c r="B134" s="67"/>
      <c r="C134" s="54"/>
      <c r="D134" s="24"/>
      <c r="E134" s="16">
        <f>-E133</f>
        <v>-3707000</v>
      </c>
      <c r="F134" s="16">
        <f>-F133</f>
        <v>0</v>
      </c>
      <c r="G134" s="15">
        <f t="shared" si="7"/>
        <v>-3707000</v>
      </c>
      <c r="H134" s="60">
        <f>-H133</f>
        <v>-3707000</v>
      </c>
      <c r="I134" s="60">
        <f>-I133</f>
        <v>-1844677.43</v>
      </c>
      <c r="J134" s="55">
        <f t="shared" si="6"/>
        <v>49.76200242783922</v>
      </c>
      <c r="K134" s="56"/>
      <c r="L134" s="56">
        <f t="shared" si="8"/>
        <v>1862322.57</v>
      </c>
    </row>
    <row r="135" spans="1:12" ht="63">
      <c r="A135" s="58"/>
      <c r="B135" s="61" t="s">
        <v>59</v>
      </c>
      <c r="C135" s="54"/>
      <c r="D135" s="24" t="s">
        <v>61</v>
      </c>
      <c r="E135" s="16">
        <v>0</v>
      </c>
      <c r="F135" s="16"/>
      <c r="G135" s="15">
        <f t="shared" si="7"/>
        <v>0</v>
      </c>
      <c r="H135" s="60">
        <v>0</v>
      </c>
      <c r="I135" s="60">
        <v>1369.43</v>
      </c>
      <c r="J135" s="65" t="s">
        <v>388</v>
      </c>
      <c r="K135" s="56"/>
      <c r="L135" s="56">
        <f t="shared" si="8"/>
        <v>1369.43</v>
      </c>
    </row>
    <row r="136" spans="1:12" ht="47.25">
      <c r="A136" s="58"/>
      <c r="B136" s="61" t="s">
        <v>15</v>
      </c>
      <c r="C136" s="54"/>
      <c r="D136" s="24" t="s">
        <v>60</v>
      </c>
      <c r="E136" s="62">
        <v>3707000</v>
      </c>
      <c r="F136" s="62"/>
      <c r="G136" s="15">
        <f t="shared" si="7"/>
        <v>3707000</v>
      </c>
      <c r="H136" s="63">
        <f t="shared" si="10"/>
        <v>3707000</v>
      </c>
      <c r="I136" s="63">
        <v>1843308</v>
      </c>
      <c r="J136" s="55">
        <f t="shared" si="6"/>
        <v>49.72506069598058</v>
      </c>
      <c r="K136" s="56">
        <f t="shared" si="9"/>
        <v>-50.27493930401942</v>
      </c>
      <c r="L136" s="56">
        <f t="shared" si="8"/>
        <v>-1863692</v>
      </c>
    </row>
    <row r="137" spans="1:12" ht="94.5">
      <c r="A137" s="58"/>
      <c r="B137" s="67" t="s">
        <v>141</v>
      </c>
      <c r="C137" s="54" t="s">
        <v>142</v>
      </c>
      <c r="D137" s="24"/>
      <c r="E137" s="16">
        <v>37800</v>
      </c>
      <c r="F137" s="16">
        <f>SUM(F139)</f>
        <v>0</v>
      </c>
      <c r="G137" s="15">
        <f t="shared" si="7"/>
        <v>37800</v>
      </c>
      <c r="H137" s="60">
        <f t="shared" si="10"/>
        <v>37800</v>
      </c>
      <c r="I137" s="60">
        <f>SUM(I139)</f>
        <v>18900</v>
      </c>
      <c r="J137" s="55">
        <f t="shared" si="6"/>
        <v>50</v>
      </c>
      <c r="K137" s="56">
        <f t="shared" si="9"/>
        <v>-50</v>
      </c>
      <c r="L137" s="56">
        <f t="shared" si="8"/>
        <v>-18900</v>
      </c>
    </row>
    <row r="138" spans="1:12" ht="15.75" hidden="1">
      <c r="A138" s="58"/>
      <c r="B138" s="67"/>
      <c r="C138" s="54"/>
      <c r="D138" s="24"/>
      <c r="E138" s="16">
        <f>-E137</f>
        <v>-37800</v>
      </c>
      <c r="F138" s="16">
        <f>-F137</f>
        <v>0</v>
      </c>
      <c r="G138" s="15">
        <f t="shared" si="7"/>
        <v>-37800</v>
      </c>
      <c r="H138" s="60">
        <f>-H137</f>
        <v>-37800</v>
      </c>
      <c r="I138" s="60">
        <f>-I137</f>
        <v>-18900</v>
      </c>
      <c r="J138" s="55">
        <f t="shared" si="6"/>
        <v>50</v>
      </c>
      <c r="K138" s="56"/>
      <c r="L138" s="56">
        <f t="shared" si="8"/>
        <v>18900</v>
      </c>
    </row>
    <row r="139" spans="1:12" ht="47.25">
      <c r="A139" s="58"/>
      <c r="B139" s="61" t="s">
        <v>15</v>
      </c>
      <c r="C139" s="54"/>
      <c r="D139" s="24" t="s">
        <v>60</v>
      </c>
      <c r="E139" s="62">
        <v>37800</v>
      </c>
      <c r="F139" s="62"/>
      <c r="G139" s="15">
        <f t="shared" si="7"/>
        <v>37800</v>
      </c>
      <c r="H139" s="63">
        <f t="shared" si="10"/>
        <v>37800</v>
      </c>
      <c r="I139" s="63">
        <v>18900</v>
      </c>
      <c r="J139" s="55">
        <f t="shared" si="6"/>
        <v>50</v>
      </c>
      <c r="K139" s="56">
        <f t="shared" si="9"/>
        <v>-50</v>
      </c>
      <c r="L139" s="56">
        <f t="shared" si="8"/>
        <v>-18900</v>
      </c>
    </row>
    <row r="140" spans="1:12" ht="47.25">
      <c r="A140" s="58"/>
      <c r="B140" s="67" t="s">
        <v>143</v>
      </c>
      <c r="C140" s="54" t="s">
        <v>144</v>
      </c>
      <c r="D140" s="24"/>
      <c r="E140" s="16">
        <v>554000</v>
      </c>
      <c r="F140" s="16">
        <f>SUM(F142:F143)</f>
        <v>0</v>
      </c>
      <c r="G140" s="15">
        <f t="shared" si="7"/>
        <v>554000</v>
      </c>
      <c r="H140" s="60">
        <f t="shared" si="10"/>
        <v>554000</v>
      </c>
      <c r="I140" s="60">
        <f>SUM(I142:I143)</f>
        <v>271922</v>
      </c>
      <c r="J140" s="55">
        <f t="shared" si="6"/>
        <v>49.083393501805055</v>
      </c>
      <c r="K140" s="56">
        <f t="shared" si="9"/>
        <v>-50.916606498194945</v>
      </c>
      <c r="L140" s="56">
        <f t="shared" si="8"/>
        <v>-282078</v>
      </c>
    </row>
    <row r="141" spans="1:12" ht="15.75" hidden="1">
      <c r="A141" s="58"/>
      <c r="B141" s="67"/>
      <c r="C141" s="54"/>
      <c r="D141" s="24"/>
      <c r="E141" s="16">
        <f>-E140</f>
        <v>-554000</v>
      </c>
      <c r="F141" s="16">
        <f>-F140</f>
        <v>0</v>
      </c>
      <c r="G141" s="15">
        <f t="shared" si="7"/>
        <v>-554000</v>
      </c>
      <c r="H141" s="60">
        <f>-H140</f>
        <v>-554000</v>
      </c>
      <c r="I141" s="60">
        <f>-I140</f>
        <v>-271922</v>
      </c>
      <c r="J141" s="55">
        <f t="shared" si="6"/>
        <v>49.083393501805055</v>
      </c>
      <c r="K141" s="56"/>
      <c r="L141" s="56">
        <f t="shared" si="8"/>
        <v>282078</v>
      </c>
    </row>
    <row r="142" spans="1:12" ht="47.25">
      <c r="A142" s="58"/>
      <c r="B142" s="61" t="s">
        <v>15</v>
      </c>
      <c r="C142" s="54"/>
      <c r="D142" s="24" t="s">
        <v>60</v>
      </c>
      <c r="E142" s="62">
        <v>255200</v>
      </c>
      <c r="F142" s="62"/>
      <c r="G142" s="15">
        <f t="shared" si="7"/>
        <v>255200</v>
      </c>
      <c r="H142" s="63">
        <f t="shared" si="10"/>
        <v>255200</v>
      </c>
      <c r="I142" s="63">
        <v>126961</v>
      </c>
      <c r="J142" s="55">
        <f t="shared" si="6"/>
        <v>49.74960815047022</v>
      </c>
      <c r="K142" s="56">
        <f t="shared" si="9"/>
        <v>-50.25039184952978</v>
      </c>
      <c r="L142" s="56">
        <f t="shared" si="8"/>
        <v>-128239</v>
      </c>
    </row>
    <row r="143" spans="1:12" ht="47.25">
      <c r="A143" s="58"/>
      <c r="B143" s="61" t="s">
        <v>155</v>
      </c>
      <c r="C143" s="54"/>
      <c r="D143" s="24" t="s">
        <v>137</v>
      </c>
      <c r="E143" s="62">
        <v>298800</v>
      </c>
      <c r="F143" s="62"/>
      <c r="G143" s="15">
        <f t="shared" si="7"/>
        <v>298800</v>
      </c>
      <c r="H143" s="63">
        <f t="shared" si="10"/>
        <v>298800</v>
      </c>
      <c r="I143" s="63">
        <v>144961</v>
      </c>
      <c r="J143" s="55">
        <f t="shared" si="6"/>
        <v>48.514390896921014</v>
      </c>
      <c r="K143" s="56">
        <f t="shared" si="9"/>
        <v>-51.485609103078986</v>
      </c>
      <c r="L143" s="56">
        <f t="shared" si="8"/>
        <v>-153839</v>
      </c>
    </row>
    <row r="144" spans="1:12" ht="15.75">
      <c r="A144" s="58"/>
      <c r="B144" s="67" t="s">
        <v>146</v>
      </c>
      <c r="C144" s="54" t="s">
        <v>147</v>
      </c>
      <c r="D144" s="24"/>
      <c r="E144" s="16">
        <v>243850</v>
      </c>
      <c r="F144" s="16">
        <f>SUM(F146)</f>
        <v>7250</v>
      </c>
      <c r="G144" s="15">
        <f t="shared" si="7"/>
        <v>251100</v>
      </c>
      <c r="H144" s="60">
        <f t="shared" si="10"/>
        <v>251100</v>
      </c>
      <c r="I144" s="60">
        <f>SUM(I146)</f>
        <v>134745</v>
      </c>
      <c r="J144" s="55">
        <f t="shared" si="6"/>
        <v>53.66188769414576</v>
      </c>
      <c r="K144" s="56">
        <f t="shared" si="9"/>
        <v>-46.33811230585424</v>
      </c>
      <c r="L144" s="56">
        <f t="shared" si="8"/>
        <v>-116355</v>
      </c>
    </row>
    <row r="145" spans="1:12" ht="15.75" hidden="1">
      <c r="A145" s="58"/>
      <c r="B145" s="67"/>
      <c r="C145" s="54"/>
      <c r="D145" s="24"/>
      <c r="E145" s="16">
        <f>-E144</f>
        <v>-243850</v>
      </c>
      <c r="F145" s="16">
        <f>-F144</f>
        <v>-7250</v>
      </c>
      <c r="G145" s="15">
        <f t="shared" si="7"/>
        <v>-251100</v>
      </c>
      <c r="H145" s="60">
        <f>-H144</f>
        <v>-251100</v>
      </c>
      <c r="I145" s="60">
        <f>-I144</f>
        <v>-134745</v>
      </c>
      <c r="J145" s="55">
        <f aca="true" t="shared" si="11" ref="J145:J171">I145/H145*100</f>
        <v>53.66188769414576</v>
      </c>
      <c r="K145" s="56"/>
      <c r="L145" s="56">
        <f t="shared" si="8"/>
        <v>116355</v>
      </c>
    </row>
    <row r="146" spans="1:12" ht="47.25">
      <c r="A146" s="58"/>
      <c r="B146" s="61" t="s">
        <v>145</v>
      </c>
      <c r="C146" s="54"/>
      <c r="D146" s="24" t="s">
        <v>137</v>
      </c>
      <c r="E146" s="62">
        <v>236600</v>
      </c>
      <c r="F146" s="62">
        <v>7250</v>
      </c>
      <c r="G146" s="15">
        <f aca="true" t="shared" si="12" ref="G146:G170">E146+F146</f>
        <v>243850</v>
      </c>
      <c r="H146" s="63">
        <f t="shared" si="10"/>
        <v>243850</v>
      </c>
      <c r="I146" s="63">
        <v>134745</v>
      </c>
      <c r="J146" s="55">
        <f t="shared" si="11"/>
        <v>55.257330326020096</v>
      </c>
      <c r="K146" s="56">
        <f t="shared" si="9"/>
        <v>-44.742669673979904</v>
      </c>
      <c r="L146" s="56">
        <f aca="true" t="shared" si="13" ref="L146:L171">I146-H146</f>
        <v>-109105</v>
      </c>
    </row>
    <row r="147" spans="1:12" ht="47.25">
      <c r="A147" s="58"/>
      <c r="B147" s="67" t="s">
        <v>148</v>
      </c>
      <c r="C147" s="54" t="s">
        <v>149</v>
      </c>
      <c r="D147" s="24"/>
      <c r="E147" s="16">
        <v>14000</v>
      </c>
      <c r="F147" s="16">
        <f>SUM(F149)</f>
        <v>0</v>
      </c>
      <c r="G147" s="15">
        <f t="shared" si="12"/>
        <v>14000</v>
      </c>
      <c r="H147" s="60">
        <f t="shared" si="10"/>
        <v>14000</v>
      </c>
      <c r="I147" s="60">
        <f>SUM(I149)</f>
        <v>9352.4</v>
      </c>
      <c r="J147" s="55">
        <f t="shared" si="11"/>
        <v>66.80285714285714</v>
      </c>
      <c r="K147" s="56">
        <f t="shared" si="9"/>
        <v>-33.197142857142865</v>
      </c>
      <c r="L147" s="56">
        <f t="shared" si="13"/>
        <v>-4647.6</v>
      </c>
    </row>
    <row r="148" spans="1:12" ht="15.75" hidden="1">
      <c r="A148" s="58"/>
      <c r="B148" s="67"/>
      <c r="C148" s="54"/>
      <c r="D148" s="24"/>
      <c r="E148" s="16">
        <f>-E147</f>
        <v>-14000</v>
      </c>
      <c r="F148" s="16">
        <f>-F147</f>
        <v>0</v>
      </c>
      <c r="G148" s="15">
        <f t="shared" si="12"/>
        <v>-14000</v>
      </c>
      <c r="H148" s="60">
        <f>-H147</f>
        <v>-14000</v>
      </c>
      <c r="I148" s="60">
        <f>-I147</f>
        <v>-9352.4</v>
      </c>
      <c r="J148" s="55">
        <f t="shared" si="11"/>
        <v>66.80285714285714</v>
      </c>
      <c r="K148" s="56"/>
      <c r="L148" s="56">
        <f t="shared" si="13"/>
        <v>4647.6</v>
      </c>
    </row>
    <row r="149" spans="1:12" ht="15.75">
      <c r="A149" s="58"/>
      <c r="B149" s="61" t="s">
        <v>9</v>
      </c>
      <c r="C149" s="54"/>
      <c r="D149" s="24" t="s">
        <v>10</v>
      </c>
      <c r="E149" s="62">
        <v>14000</v>
      </c>
      <c r="F149" s="62"/>
      <c r="G149" s="15">
        <f t="shared" si="12"/>
        <v>14000</v>
      </c>
      <c r="H149" s="63">
        <f t="shared" si="10"/>
        <v>14000</v>
      </c>
      <c r="I149" s="63">
        <v>9352.4</v>
      </c>
      <c r="J149" s="55">
        <f t="shared" si="11"/>
        <v>66.80285714285714</v>
      </c>
      <c r="K149" s="56">
        <f t="shared" si="9"/>
        <v>-33.197142857142865</v>
      </c>
      <c r="L149" s="56">
        <f t="shared" si="13"/>
        <v>-4647.6</v>
      </c>
    </row>
    <row r="150" spans="1:12" ht="15.75">
      <c r="A150" s="58"/>
      <c r="B150" s="67" t="s">
        <v>13</v>
      </c>
      <c r="C150" s="54" t="s">
        <v>150</v>
      </c>
      <c r="D150" s="24"/>
      <c r="E150" s="16">
        <v>111200</v>
      </c>
      <c r="F150" s="16">
        <f>SUM(F152)</f>
        <v>0</v>
      </c>
      <c r="G150" s="15">
        <f t="shared" si="12"/>
        <v>111200</v>
      </c>
      <c r="H150" s="60">
        <f t="shared" si="10"/>
        <v>111200</v>
      </c>
      <c r="I150" s="60">
        <f>SUM(I152)</f>
        <v>111200</v>
      </c>
      <c r="J150" s="55">
        <f t="shared" si="11"/>
        <v>100</v>
      </c>
      <c r="K150" s="56">
        <f t="shared" si="9"/>
        <v>0</v>
      </c>
      <c r="L150" s="56">
        <f t="shared" si="13"/>
        <v>0</v>
      </c>
    </row>
    <row r="151" spans="1:12" ht="15.75" hidden="1">
      <c r="A151" s="58"/>
      <c r="B151" s="67"/>
      <c r="C151" s="54"/>
      <c r="D151" s="24"/>
      <c r="E151" s="16">
        <f>-E150</f>
        <v>-111200</v>
      </c>
      <c r="F151" s="16">
        <f>-F150</f>
        <v>0</v>
      </c>
      <c r="G151" s="15">
        <f t="shared" si="12"/>
        <v>-111200</v>
      </c>
      <c r="H151" s="60">
        <f>-H150</f>
        <v>-111200</v>
      </c>
      <c r="I151" s="60">
        <f>-I150</f>
        <v>-111200</v>
      </c>
      <c r="J151" s="55">
        <f t="shared" si="11"/>
        <v>100</v>
      </c>
      <c r="K151" s="56"/>
      <c r="L151" s="56">
        <f t="shared" si="13"/>
        <v>0</v>
      </c>
    </row>
    <row r="152" spans="1:12" ht="47.25">
      <c r="A152" s="58"/>
      <c r="B152" s="61" t="s">
        <v>136</v>
      </c>
      <c r="C152" s="54"/>
      <c r="D152" s="24" t="s">
        <v>137</v>
      </c>
      <c r="E152" s="62">
        <v>111200</v>
      </c>
      <c r="F152" s="62"/>
      <c r="G152" s="15">
        <f t="shared" si="12"/>
        <v>111200</v>
      </c>
      <c r="H152" s="63">
        <f t="shared" si="10"/>
        <v>111200</v>
      </c>
      <c r="I152" s="63">
        <v>111200</v>
      </c>
      <c r="J152" s="55">
        <f t="shared" si="11"/>
        <v>100</v>
      </c>
      <c r="K152" s="56">
        <f t="shared" si="9"/>
        <v>0</v>
      </c>
      <c r="L152" s="56">
        <f t="shared" si="13"/>
        <v>0</v>
      </c>
    </row>
    <row r="153" spans="1:12" ht="31.5">
      <c r="A153" s="52" t="s">
        <v>151</v>
      </c>
      <c r="B153" s="68" t="s">
        <v>152</v>
      </c>
      <c r="C153" s="54"/>
      <c r="D153" s="24"/>
      <c r="E153" s="15">
        <f>E157</f>
        <v>48013</v>
      </c>
      <c r="F153" s="15">
        <f>F155</f>
        <v>0</v>
      </c>
      <c r="G153" s="15">
        <f t="shared" si="12"/>
        <v>48013</v>
      </c>
      <c r="H153" s="55">
        <f t="shared" si="10"/>
        <v>48013</v>
      </c>
      <c r="I153" s="55">
        <f>I155</f>
        <v>48013</v>
      </c>
      <c r="J153" s="55">
        <f t="shared" si="11"/>
        <v>100</v>
      </c>
      <c r="K153" s="56">
        <f t="shared" si="9"/>
        <v>0</v>
      </c>
      <c r="L153" s="56">
        <f t="shared" si="13"/>
        <v>0</v>
      </c>
    </row>
    <row r="154" spans="1:12" ht="15.75" hidden="1">
      <c r="A154" s="57"/>
      <c r="B154" s="68"/>
      <c r="C154" s="54"/>
      <c r="D154" s="24"/>
      <c r="E154" s="15">
        <f>-E153</f>
        <v>-48013</v>
      </c>
      <c r="F154" s="15">
        <f>-F153</f>
        <v>0</v>
      </c>
      <c r="G154" s="15">
        <f t="shared" si="12"/>
        <v>-48013</v>
      </c>
      <c r="H154" s="55">
        <f>-H153</f>
        <v>-48013</v>
      </c>
      <c r="I154" s="55">
        <f>-I153</f>
        <v>-48013</v>
      </c>
      <c r="J154" s="55">
        <f t="shared" si="11"/>
        <v>100</v>
      </c>
      <c r="K154" s="56"/>
      <c r="L154" s="56">
        <f t="shared" si="13"/>
        <v>0</v>
      </c>
    </row>
    <row r="155" spans="1:12" ht="15.75">
      <c r="A155" s="58"/>
      <c r="B155" s="67" t="s">
        <v>153</v>
      </c>
      <c r="C155" s="54" t="s">
        <v>154</v>
      </c>
      <c r="D155" s="24"/>
      <c r="E155" s="16">
        <v>48013</v>
      </c>
      <c r="F155" s="16">
        <f>SUM(F157)</f>
        <v>0</v>
      </c>
      <c r="G155" s="15">
        <f t="shared" si="12"/>
        <v>48013</v>
      </c>
      <c r="H155" s="60">
        <f t="shared" si="10"/>
        <v>48013</v>
      </c>
      <c r="I155" s="60">
        <f>SUM(I157)</f>
        <v>48013</v>
      </c>
      <c r="J155" s="55">
        <f t="shared" si="11"/>
        <v>100</v>
      </c>
      <c r="K155" s="56">
        <f t="shared" si="9"/>
        <v>0</v>
      </c>
      <c r="L155" s="56">
        <f t="shared" si="13"/>
        <v>0</v>
      </c>
    </row>
    <row r="156" spans="1:12" ht="15.75" hidden="1">
      <c r="A156" s="58"/>
      <c r="B156" s="67"/>
      <c r="C156" s="54"/>
      <c r="D156" s="24"/>
      <c r="E156" s="16">
        <f>-E155</f>
        <v>-48013</v>
      </c>
      <c r="F156" s="16">
        <f>-F155</f>
        <v>0</v>
      </c>
      <c r="G156" s="15">
        <f t="shared" si="12"/>
        <v>-48013</v>
      </c>
      <c r="H156" s="60">
        <f>-H155</f>
        <v>-48013</v>
      </c>
      <c r="I156" s="60">
        <f>-I155</f>
        <v>-48013</v>
      </c>
      <c r="J156" s="55">
        <f t="shared" si="11"/>
        <v>100</v>
      </c>
      <c r="K156" s="56"/>
      <c r="L156" s="56">
        <f t="shared" si="13"/>
        <v>0</v>
      </c>
    </row>
    <row r="157" spans="1:12" ht="47.25">
      <c r="A157" s="58"/>
      <c r="B157" s="61" t="s">
        <v>155</v>
      </c>
      <c r="C157" s="54"/>
      <c r="D157" s="24" t="s">
        <v>137</v>
      </c>
      <c r="E157" s="62">
        <v>48013</v>
      </c>
      <c r="F157" s="62"/>
      <c r="G157" s="15">
        <f t="shared" si="12"/>
        <v>48013</v>
      </c>
      <c r="H157" s="63">
        <f>E157+F157</f>
        <v>48013</v>
      </c>
      <c r="I157" s="63">
        <v>48013</v>
      </c>
      <c r="J157" s="55">
        <f t="shared" si="11"/>
        <v>100</v>
      </c>
      <c r="K157" s="56">
        <f t="shared" si="9"/>
        <v>0</v>
      </c>
      <c r="L157" s="56">
        <f t="shared" si="13"/>
        <v>0</v>
      </c>
    </row>
    <row r="158" spans="1:12" ht="47.25">
      <c r="A158" s="52" t="s">
        <v>156</v>
      </c>
      <c r="B158" s="68" t="s">
        <v>157</v>
      </c>
      <c r="C158" s="54"/>
      <c r="D158" s="24"/>
      <c r="E158" s="15">
        <f>E160+E164+E167</f>
        <v>1583500</v>
      </c>
      <c r="F158" s="15">
        <f>F160+F164+F167</f>
        <v>0</v>
      </c>
      <c r="G158" s="15">
        <f t="shared" si="12"/>
        <v>1583500</v>
      </c>
      <c r="H158" s="55">
        <f>E158+F158</f>
        <v>1583500</v>
      </c>
      <c r="I158" s="55">
        <f>I160+I164+I167</f>
        <v>764276.88</v>
      </c>
      <c r="J158" s="55">
        <f t="shared" si="11"/>
        <v>48.26503820650458</v>
      </c>
      <c r="K158" s="56">
        <f t="shared" si="9"/>
        <v>-51.73496179349542</v>
      </c>
      <c r="L158" s="56">
        <f t="shared" si="13"/>
        <v>-819223.12</v>
      </c>
    </row>
    <row r="159" spans="1:12" ht="15.75" hidden="1">
      <c r="A159" s="57"/>
      <c r="B159" s="68"/>
      <c r="C159" s="54"/>
      <c r="D159" s="24"/>
      <c r="E159" s="15">
        <f>-E158</f>
        <v>-1583500</v>
      </c>
      <c r="F159" s="15">
        <f>-F158</f>
        <v>0</v>
      </c>
      <c r="G159" s="15">
        <f t="shared" si="12"/>
        <v>-1583500</v>
      </c>
      <c r="H159" s="55">
        <f>-H158</f>
        <v>-1583500</v>
      </c>
      <c r="I159" s="55">
        <f>-I158</f>
        <v>-764276.88</v>
      </c>
      <c r="J159" s="55">
        <f t="shared" si="11"/>
        <v>48.26503820650458</v>
      </c>
      <c r="K159" s="56"/>
      <c r="L159" s="56">
        <f t="shared" si="13"/>
        <v>819223.12</v>
      </c>
    </row>
    <row r="160" spans="1:12" ht="16.5" customHeight="1">
      <c r="A160" s="58"/>
      <c r="B160" s="67" t="s">
        <v>167</v>
      </c>
      <c r="C160" s="54" t="s">
        <v>158</v>
      </c>
      <c r="D160" s="24"/>
      <c r="E160" s="16">
        <f>SUM(E162:E163)</f>
        <v>1500000</v>
      </c>
      <c r="F160" s="16">
        <f>SUM(F162)</f>
        <v>0</v>
      </c>
      <c r="G160" s="15">
        <f t="shared" si="12"/>
        <v>1500000</v>
      </c>
      <c r="H160" s="60">
        <f>E160+F160</f>
        <v>1500000</v>
      </c>
      <c r="I160" s="60">
        <f>SUM(I162:I163)</f>
        <v>733960.5</v>
      </c>
      <c r="J160" s="55">
        <f t="shared" si="11"/>
        <v>48.9307</v>
      </c>
      <c r="K160" s="56">
        <f t="shared" si="9"/>
        <v>-51.0693</v>
      </c>
      <c r="L160" s="56">
        <f t="shared" si="13"/>
        <v>-766039.5</v>
      </c>
    </row>
    <row r="161" spans="1:12" ht="16.5" customHeight="1" hidden="1">
      <c r="A161" s="58"/>
      <c r="B161" s="67"/>
      <c r="C161" s="54"/>
      <c r="D161" s="24"/>
      <c r="E161" s="16">
        <f>-E160</f>
        <v>-1500000</v>
      </c>
      <c r="F161" s="16">
        <f>-F160</f>
        <v>0</v>
      </c>
      <c r="G161" s="15">
        <f t="shared" si="12"/>
        <v>-1500000</v>
      </c>
      <c r="H161" s="60">
        <f>-H160</f>
        <v>-1500000</v>
      </c>
      <c r="I161" s="60">
        <f>-I160</f>
        <v>-733960.5</v>
      </c>
      <c r="J161" s="55">
        <f t="shared" si="11"/>
        <v>48.9307</v>
      </c>
      <c r="K161" s="56"/>
      <c r="L161" s="56">
        <f t="shared" si="13"/>
        <v>766039.5</v>
      </c>
    </row>
    <row r="162" spans="1:12" ht="15.75">
      <c r="A162" s="58"/>
      <c r="B162" s="61" t="s">
        <v>9</v>
      </c>
      <c r="C162" s="54"/>
      <c r="D162" s="24" t="s">
        <v>10</v>
      </c>
      <c r="E162" s="62">
        <v>1500000</v>
      </c>
      <c r="F162" s="62"/>
      <c r="G162" s="15">
        <f t="shared" si="12"/>
        <v>1500000</v>
      </c>
      <c r="H162" s="63">
        <f>E162+F162</f>
        <v>1500000</v>
      </c>
      <c r="I162" s="63">
        <v>731619.95</v>
      </c>
      <c r="J162" s="55">
        <f t="shared" si="11"/>
        <v>48.77466333333333</v>
      </c>
      <c r="K162" s="56">
        <f t="shared" si="9"/>
        <v>-51.22533666666667</v>
      </c>
      <c r="L162" s="56">
        <f t="shared" si="13"/>
        <v>-768380.05</v>
      </c>
    </row>
    <row r="163" spans="1:12" ht="15.75">
      <c r="A163" s="58"/>
      <c r="B163" s="61"/>
      <c r="C163" s="54"/>
      <c r="D163" s="24" t="s">
        <v>95</v>
      </c>
      <c r="E163" s="62">
        <v>0</v>
      </c>
      <c r="F163" s="62"/>
      <c r="G163" s="15">
        <f t="shared" si="12"/>
        <v>0</v>
      </c>
      <c r="H163" s="63">
        <v>0</v>
      </c>
      <c r="I163" s="63">
        <v>2340.55</v>
      </c>
      <c r="J163" s="65" t="s">
        <v>388</v>
      </c>
      <c r="K163" s="56"/>
      <c r="L163" s="56">
        <f t="shared" si="13"/>
        <v>2340.55</v>
      </c>
    </row>
    <row r="164" spans="1:12" ht="47.25">
      <c r="A164" s="58"/>
      <c r="B164" s="67" t="s">
        <v>159</v>
      </c>
      <c r="C164" s="54" t="s">
        <v>160</v>
      </c>
      <c r="D164" s="24"/>
      <c r="E164" s="16">
        <v>500</v>
      </c>
      <c r="F164" s="16">
        <f>SUM(F166:F166)</f>
        <v>0</v>
      </c>
      <c r="G164" s="15">
        <f t="shared" si="12"/>
        <v>500</v>
      </c>
      <c r="H164" s="60">
        <f>E164+F164</f>
        <v>500</v>
      </c>
      <c r="I164" s="60">
        <f>SUM(I166)</f>
        <v>174.93</v>
      </c>
      <c r="J164" s="55">
        <f t="shared" si="11"/>
        <v>34.986</v>
      </c>
      <c r="K164" s="56">
        <f t="shared" si="9"/>
        <v>-65.01400000000001</v>
      </c>
      <c r="L164" s="56">
        <f t="shared" si="13"/>
        <v>-325.07</v>
      </c>
    </row>
    <row r="165" spans="1:12" ht="15.75" hidden="1">
      <c r="A165" s="58"/>
      <c r="B165" s="67"/>
      <c r="C165" s="54"/>
      <c r="D165" s="24"/>
      <c r="E165" s="16">
        <f>-E164</f>
        <v>-500</v>
      </c>
      <c r="F165" s="16">
        <f>-F164</f>
        <v>0</v>
      </c>
      <c r="G165" s="15">
        <f t="shared" si="12"/>
        <v>-500</v>
      </c>
      <c r="H165" s="60">
        <f>-H164</f>
        <v>-500</v>
      </c>
      <c r="I165" s="60">
        <f>-I164</f>
        <v>-174.93</v>
      </c>
      <c r="J165" s="55">
        <f t="shared" si="11"/>
        <v>34.986</v>
      </c>
      <c r="K165" s="56"/>
      <c r="L165" s="56">
        <f t="shared" si="13"/>
        <v>325.07</v>
      </c>
    </row>
    <row r="166" spans="1:12" ht="15.75">
      <c r="A166" s="58"/>
      <c r="B166" s="61" t="s">
        <v>161</v>
      </c>
      <c r="C166" s="54"/>
      <c r="D166" s="24" t="s">
        <v>162</v>
      </c>
      <c r="E166" s="62">
        <v>500</v>
      </c>
      <c r="F166" s="62"/>
      <c r="G166" s="15">
        <f t="shared" si="12"/>
        <v>500</v>
      </c>
      <c r="H166" s="63">
        <f>E166+F166</f>
        <v>500</v>
      </c>
      <c r="I166" s="63">
        <v>174.93</v>
      </c>
      <c r="J166" s="55">
        <f t="shared" si="11"/>
        <v>34.986</v>
      </c>
      <c r="K166" s="56">
        <f t="shared" si="9"/>
        <v>-65.01400000000001</v>
      </c>
      <c r="L166" s="56">
        <f t="shared" si="13"/>
        <v>-325.07</v>
      </c>
    </row>
    <row r="167" spans="1:12" ht="15.75">
      <c r="A167" s="58"/>
      <c r="B167" s="67" t="s">
        <v>13</v>
      </c>
      <c r="C167" s="54" t="s">
        <v>163</v>
      </c>
      <c r="D167" s="24"/>
      <c r="E167" s="16">
        <v>83000</v>
      </c>
      <c r="F167" s="16">
        <f>SUM(F169:F170)</f>
        <v>0</v>
      </c>
      <c r="G167" s="15">
        <f t="shared" si="12"/>
        <v>83000</v>
      </c>
      <c r="H167" s="60">
        <f>E167+F167</f>
        <v>83000</v>
      </c>
      <c r="I167" s="60">
        <f>SUM(I169:I170)</f>
        <v>30141.45</v>
      </c>
      <c r="J167" s="55">
        <f t="shared" si="11"/>
        <v>36.315000000000005</v>
      </c>
      <c r="K167" s="56">
        <f t="shared" si="9"/>
        <v>-63.684999999999995</v>
      </c>
      <c r="L167" s="56">
        <f t="shared" si="13"/>
        <v>-52858.55</v>
      </c>
    </row>
    <row r="168" spans="1:12" ht="15.75" hidden="1">
      <c r="A168" s="58"/>
      <c r="B168" s="67"/>
      <c r="C168" s="54"/>
      <c r="D168" s="24"/>
      <c r="E168" s="16">
        <f>-E167</f>
        <v>-83000</v>
      </c>
      <c r="F168" s="16">
        <f>-F167</f>
        <v>0</v>
      </c>
      <c r="G168" s="15">
        <f t="shared" si="12"/>
        <v>-83000</v>
      </c>
      <c r="H168" s="60">
        <f>-H167</f>
        <v>-83000</v>
      </c>
      <c r="I168" s="60">
        <f>-I167</f>
        <v>-30141.45</v>
      </c>
      <c r="J168" s="55">
        <f t="shared" si="11"/>
        <v>36.315000000000005</v>
      </c>
      <c r="K168" s="56"/>
      <c r="L168" s="56">
        <f t="shared" si="13"/>
        <v>52858.55</v>
      </c>
    </row>
    <row r="169" spans="1:12" ht="15.75">
      <c r="A169" s="58"/>
      <c r="B169" s="61" t="s">
        <v>164</v>
      </c>
      <c r="C169" s="54"/>
      <c r="D169" s="24" t="s">
        <v>165</v>
      </c>
      <c r="E169" s="62">
        <v>8000</v>
      </c>
      <c r="F169" s="62"/>
      <c r="G169" s="15">
        <f t="shared" si="12"/>
        <v>8000</v>
      </c>
      <c r="H169" s="63">
        <f>E169+F169</f>
        <v>8000</v>
      </c>
      <c r="I169" s="63">
        <v>6124.13</v>
      </c>
      <c r="J169" s="55">
        <f t="shared" si="11"/>
        <v>76.551625</v>
      </c>
      <c r="K169" s="56">
        <f t="shared" si="9"/>
        <v>-23.448375</v>
      </c>
      <c r="L169" s="56">
        <f t="shared" si="13"/>
        <v>-1875.87</v>
      </c>
    </row>
    <row r="170" spans="1:12" ht="15.75">
      <c r="A170" s="58"/>
      <c r="B170" s="61" t="s">
        <v>9</v>
      </c>
      <c r="C170" s="54"/>
      <c r="D170" s="24" t="s">
        <v>10</v>
      </c>
      <c r="E170" s="62">
        <v>75000</v>
      </c>
      <c r="F170" s="62"/>
      <c r="G170" s="15">
        <f t="shared" si="12"/>
        <v>75000</v>
      </c>
      <c r="H170" s="63">
        <f>E170+F170</f>
        <v>75000</v>
      </c>
      <c r="I170" s="63">
        <v>24017.32</v>
      </c>
      <c r="J170" s="55">
        <f t="shared" si="11"/>
        <v>32.023093333333335</v>
      </c>
      <c r="K170" s="56">
        <f t="shared" si="9"/>
        <v>-67.97690666666666</v>
      </c>
      <c r="L170" s="56">
        <f t="shared" si="13"/>
        <v>-50982.68</v>
      </c>
    </row>
    <row r="171" spans="1:12" ht="24.75" customHeight="1">
      <c r="A171" s="118" t="s">
        <v>166</v>
      </c>
      <c r="B171" s="119"/>
      <c r="C171" s="23"/>
      <c r="D171" s="23"/>
      <c r="E171" s="19">
        <f>SUM(E17:E170)</f>
        <v>23874096</v>
      </c>
      <c r="F171" s="19">
        <f>SUM(F17:F170)</f>
        <v>22949</v>
      </c>
      <c r="G171" s="19">
        <f>SUM(G19:G170)</f>
        <v>23897045</v>
      </c>
      <c r="H171" s="120">
        <f>SUM(H17:H170)</f>
        <v>23897045</v>
      </c>
      <c r="I171" s="120">
        <f>SUM(I17:I170)</f>
        <v>12637946.960000003</v>
      </c>
      <c r="J171" s="55">
        <f t="shared" si="11"/>
        <v>52.884977870694904</v>
      </c>
      <c r="K171" s="56">
        <f t="shared" si="9"/>
        <v>-47.115022129305096</v>
      </c>
      <c r="L171" s="56">
        <f t="shared" si="13"/>
        <v>-11259098.039999997</v>
      </c>
    </row>
    <row r="172" spans="1:12" ht="24.75" customHeight="1">
      <c r="A172" s="121"/>
      <c r="B172" s="122"/>
      <c r="C172" s="123"/>
      <c r="D172" s="123"/>
      <c r="E172" s="124"/>
      <c r="F172" s="124"/>
      <c r="G172" s="124"/>
      <c r="H172" s="125"/>
      <c r="I172" s="125"/>
      <c r="J172" s="126"/>
      <c r="K172" s="127"/>
      <c r="L172" s="127"/>
    </row>
    <row r="173" spans="5:12" ht="15.75">
      <c r="E173" s="20"/>
      <c r="F173" s="20">
        <f>15699+7250</f>
        <v>22949</v>
      </c>
      <c r="G173" s="20"/>
      <c r="L173" s="128"/>
    </row>
    <row r="174" spans="5:12" ht="15.75">
      <c r="E174" s="20">
        <f>H171-F171</f>
        <v>23874096</v>
      </c>
      <c r="F174" s="20">
        <f>H171-E171</f>
        <v>22949</v>
      </c>
      <c r="G174" s="20"/>
      <c r="H174" s="40">
        <f>E171+F171</f>
        <v>23897045</v>
      </c>
      <c r="I174" s="40">
        <v>12637946.96</v>
      </c>
      <c r="K174" s="128">
        <f>J171-100</f>
        <v>-47.115022129305096</v>
      </c>
      <c r="L174" s="128"/>
    </row>
    <row r="175" spans="5:12" ht="15.75">
      <c r="E175" s="20"/>
      <c r="F175" s="20"/>
      <c r="G175" s="20"/>
      <c r="H175" s="40">
        <v>23897045</v>
      </c>
      <c r="I175" s="40">
        <f>I171-I174</f>
        <v>0</v>
      </c>
      <c r="L175" s="128"/>
    </row>
    <row r="176" spans="5:12" ht="15.75">
      <c r="E176" s="20"/>
      <c r="F176" s="20"/>
      <c r="G176" s="20"/>
      <c r="H176" s="40">
        <f>H174-H175</f>
        <v>0</v>
      </c>
      <c r="L176" s="128"/>
    </row>
    <row r="177" spans="5:12" ht="15.75">
      <c r="E177" s="20"/>
      <c r="F177" s="20"/>
      <c r="G177" s="20"/>
      <c r="L177" s="128"/>
    </row>
    <row r="178" spans="5:12" ht="15.75">
      <c r="E178" s="20"/>
      <c r="F178" s="20"/>
      <c r="G178" s="20"/>
      <c r="L178" s="128"/>
    </row>
    <row r="179" spans="5:12" ht="15.75">
      <c r="E179" s="20"/>
      <c r="F179" s="20"/>
      <c r="G179" s="20"/>
      <c r="L179" s="128"/>
    </row>
    <row r="180" spans="5:12" ht="15.75">
      <c r="E180" s="20"/>
      <c r="F180" s="20"/>
      <c r="G180" s="20"/>
      <c r="L180" s="128"/>
    </row>
    <row r="181" spans="5:12" ht="15.75">
      <c r="E181" s="20"/>
      <c r="F181" s="20"/>
      <c r="G181" s="20"/>
      <c r="L181" s="128"/>
    </row>
    <row r="182" spans="5:12" ht="15.75">
      <c r="E182" s="20"/>
      <c r="F182" s="20"/>
      <c r="G182" s="20"/>
      <c r="L182" s="128"/>
    </row>
    <row r="183" spans="5:12" ht="15.75">
      <c r="E183" s="20"/>
      <c r="F183" s="20"/>
      <c r="G183" s="20"/>
      <c r="L183" s="128"/>
    </row>
    <row r="184" spans="5:12" ht="15.75">
      <c r="E184" s="20"/>
      <c r="F184" s="20"/>
      <c r="G184" s="20"/>
      <c r="L184" s="128"/>
    </row>
    <row r="185" spans="5:12" ht="15.75">
      <c r="E185" s="21"/>
      <c r="F185" s="21"/>
      <c r="G185" s="21"/>
      <c r="H185" s="129"/>
      <c r="I185" s="129"/>
      <c r="J185" s="129"/>
      <c r="L185" s="128"/>
    </row>
  </sheetData>
  <printOptions horizontalCentered="1" verticalCentered="1"/>
  <pageMargins left="0.4724409448818898" right="0.1968503937007874" top="0.5118110236220472" bottom="0.3937007874015748" header="0" footer="0.1968503937007874"/>
  <pageSetup firstPageNumber="56" useFirstPageNumber="1" horizontalDpi="600" verticalDpi="600" orientation="portrait" paperSize="9" scale="95" r:id="rId1"/>
  <headerFooter alignWithMargins="0">
    <oddFooter>&amp;R&amp;P</oddFooter>
  </headerFooter>
  <rowBreaks count="5" manualBreakCount="5">
    <brk id="33" max="11" man="1"/>
    <brk id="62" max="11" man="1"/>
    <brk id="87" max="11" man="1"/>
    <brk id="117" max="11" man="1"/>
    <brk id="143" max="11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513"/>
  <sheetViews>
    <sheetView tabSelected="1" view="pageBreakPreview" zoomScaleSheetLayoutView="100" workbookViewId="0" topLeftCell="A465">
      <pane xSplit="7" topLeftCell="H1" activePane="topRight" state="frozen"/>
      <selection pane="topLeft" activeCell="A313" sqref="A313"/>
      <selection pane="topRight" activeCell="C389" sqref="C389"/>
    </sheetView>
  </sheetViews>
  <sheetFormatPr defaultColWidth="9.140625" defaultRowHeight="12.75"/>
  <cols>
    <col min="1" max="1" width="7.140625" style="22" customWidth="1"/>
    <col min="2" max="2" width="37.00390625" style="130" customWidth="1"/>
    <col min="3" max="3" width="10.00390625" style="22" customWidth="1"/>
    <col min="4" max="4" width="9.57421875" style="22" customWidth="1"/>
    <col min="5" max="5" width="12.28125" style="11" hidden="1" customWidth="1"/>
    <col min="6" max="7" width="12.140625" style="11" hidden="1" customWidth="1"/>
    <col min="8" max="8" width="13.8515625" style="40" customWidth="1"/>
    <col min="9" max="9" width="14.7109375" style="40" bestFit="1" customWidth="1"/>
    <col min="10" max="10" width="12.28125" style="40" customWidth="1"/>
    <col min="11" max="11" width="17.421875" style="9" hidden="1" customWidth="1"/>
    <col min="12" max="12" width="14.28125" style="9" hidden="1" customWidth="1"/>
    <col min="13" max="13" width="12.28125" style="9" hidden="1" customWidth="1"/>
    <col min="14" max="14" width="9.57421875" style="9" bestFit="1" customWidth="1"/>
    <col min="15" max="16384" width="9.140625" style="9" customWidth="1"/>
  </cols>
  <sheetData>
    <row r="1" spans="1:10" ht="15.75">
      <c r="A1" s="12" t="s">
        <v>395</v>
      </c>
      <c r="B1" s="31"/>
      <c r="C1" s="31"/>
      <c r="D1" s="31"/>
      <c r="E1" s="31"/>
      <c r="F1" s="31"/>
      <c r="G1" s="31"/>
      <c r="H1" s="38"/>
      <c r="I1" s="38"/>
      <c r="J1" s="31"/>
    </row>
    <row r="2" spans="1:10" ht="15.75">
      <c r="A2" s="12" t="str">
        <f>'Dochody Budżetowe'!A2</f>
        <v>do informacji o przebiegu wykonania budżetu Miasta i Gminy Okonek </v>
      </c>
      <c r="B2" s="31"/>
      <c r="C2" s="31"/>
      <c r="D2" s="31"/>
      <c r="E2" s="31"/>
      <c r="F2" s="31"/>
      <c r="G2" s="31"/>
      <c r="H2" s="38"/>
      <c r="I2" s="38"/>
      <c r="J2" s="31"/>
    </row>
    <row r="3" spans="1:10" ht="15.75">
      <c r="A3" s="12" t="str">
        <f>'Dochody Budżetowe'!A3</f>
        <v>za I półrocze 2008 roku</v>
      </c>
      <c r="B3" s="31"/>
      <c r="C3" s="31"/>
      <c r="D3" s="31"/>
      <c r="E3" s="31"/>
      <c r="F3" s="31"/>
      <c r="G3" s="31"/>
      <c r="H3" s="38"/>
      <c r="I3" s="38"/>
      <c r="J3" s="31"/>
    </row>
    <row r="4" ht="15.75">
      <c r="J4" s="11"/>
    </row>
    <row r="5" ht="15.75">
      <c r="J5" s="11"/>
    </row>
    <row r="8" spans="1:12" ht="19.5">
      <c r="A8" s="131" t="s">
        <v>383</v>
      </c>
      <c r="B8" s="12"/>
      <c r="C8" s="12"/>
      <c r="D8" s="12"/>
      <c r="E8" s="12"/>
      <c r="F8" s="12"/>
      <c r="G8" s="12"/>
      <c r="H8" s="44"/>
      <c r="I8" s="44"/>
      <c r="L8" s="10"/>
    </row>
    <row r="9" spans="10:11" ht="15.75">
      <c r="J9" s="132" t="s">
        <v>375</v>
      </c>
      <c r="K9" s="133" t="s">
        <v>392</v>
      </c>
    </row>
    <row r="10" spans="1:13" s="48" customFormat="1" ht="70.5" customHeight="1">
      <c r="A10" s="46" t="s">
        <v>4</v>
      </c>
      <c r="B10" s="46" t="s">
        <v>3</v>
      </c>
      <c r="C10" s="46" t="s">
        <v>2</v>
      </c>
      <c r="D10" s="46" t="s">
        <v>1</v>
      </c>
      <c r="E10" s="13" t="s">
        <v>380</v>
      </c>
      <c r="F10" s="13" t="s">
        <v>381</v>
      </c>
      <c r="G10" s="13" t="s">
        <v>385</v>
      </c>
      <c r="H10" s="32" t="s">
        <v>376</v>
      </c>
      <c r="I10" s="32" t="s">
        <v>377</v>
      </c>
      <c r="J10" s="13" t="s">
        <v>0</v>
      </c>
      <c r="K10" s="13" t="s">
        <v>168</v>
      </c>
      <c r="L10" s="13" t="s">
        <v>378</v>
      </c>
      <c r="M10" s="48" t="s">
        <v>384</v>
      </c>
    </row>
    <row r="11" spans="1:12" s="48" customFormat="1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 t="s">
        <v>386</v>
      </c>
      <c r="H11" s="50">
        <v>5</v>
      </c>
      <c r="I11" s="50">
        <v>6</v>
      </c>
      <c r="J11" s="14">
        <v>7</v>
      </c>
      <c r="K11" s="14">
        <v>8</v>
      </c>
      <c r="L11" s="14">
        <v>9</v>
      </c>
    </row>
    <row r="12" spans="1:13" ht="15.75">
      <c r="A12" s="134" t="s">
        <v>5</v>
      </c>
      <c r="B12" s="135" t="s">
        <v>6</v>
      </c>
      <c r="C12" s="54"/>
      <c r="D12" s="24"/>
      <c r="E12" s="15">
        <f>E14+E17</f>
        <v>219350</v>
      </c>
      <c r="F12" s="15">
        <f>SUM(F14:F22)</f>
        <v>0</v>
      </c>
      <c r="G12" s="15">
        <f>E12+F12</f>
        <v>219350</v>
      </c>
      <c r="H12" s="55">
        <f>E12+F12</f>
        <v>219350</v>
      </c>
      <c r="I12" s="55">
        <f>I14+I17</f>
        <v>207858.56</v>
      </c>
      <c r="J12" s="55">
        <f>I12/H12*100</f>
        <v>94.76113973102348</v>
      </c>
      <c r="K12" s="63">
        <f aca="true" t="shared" si="0" ref="K12:K114">J12-100</f>
        <v>-5.238860268976524</v>
      </c>
      <c r="L12" s="63">
        <f>H12-I12</f>
        <v>11491.440000000002</v>
      </c>
      <c r="M12" s="136">
        <f>H12-G12</f>
        <v>0</v>
      </c>
    </row>
    <row r="13" spans="1:13" ht="15.75" hidden="1">
      <c r="A13" s="137"/>
      <c r="B13" s="135"/>
      <c r="C13" s="54"/>
      <c r="D13" s="24"/>
      <c r="E13" s="15">
        <f>-E12</f>
        <v>-219350</v>
      </c>
      <c r="F13" s="15">
        <f>-F12</f>
        <v>0</v>
      </c>
      <c r="G13" s="15">
        <f aca="true" t="shared" si="1" ref="G13:G76">E13+F13</f>
        <v>-219350</v>
      </c>
      <c r="H13" s="55">
        <f>-H12</f>
        <v>-219350</v>
      </c>
      <c r="I13" s="55">
        <f>-I12</f>
        <v>-207858.56</v>
      </c>
      <c r="J13" s="55"/>
      <c r="K13" s="63"/>
      <c r="L13" s="63"/>
      <c r="M13" s="136">
        <f aca="true" t="shared" si="2" ref="M13:M76">H13-G13</f>
        <v>0</v>
      </c>
    </row>
    <row r="14" spans="1:13" ht="15.75">
      <c r="A14" s="138"/>
      <c r="B14" s="139" t="s">
        <v>7</v>
      </c>
      <c r="C14" s="54" t="s">
        <v>8</v>
      </c>
      <c r="D14" s="24"/>
      <c r="E14" s="16">
        <f>SUM(E16)</f>
        <v>19500</v>
      </c>
      <c r="F14" s="16">
        <f>SUM(F16)</f>
        <v>0</v>
      </c>
      <c r="G14" s="15">
        <f t="shared" si="1"/>
        <v>19500</v>
      </c>
      <c r="H14" s="60">
        <f>SUM(H16)</f>
        <v>19500</v>
      </c>
      <c r="I14" s="140">
        <f>SUM(I16)</f>
        <v>11927.5</v>
      </c>
      <c r="J14" s="140">
        <f aca="true" t="shared" si="3" ref="J14:J91">I14/H14*100</f>
        <v>61.16666666666667</v>
      </c>
      <c r="K14" s="63">
        <f t="shared" si="0"/>
        <v>-38.83333333333333</v>
      </c>
      <c r="L14" s="63">
        <f aca="true" t="shared" si="4" ref="L14:L94">H14-I14</f>
        <v>7572.5</v>
      </c>
      <c r="M14" s="136">
        <f t="shared" si="2"/>
        <v>0</v>
      </c>
    </row>
    <row r="15" spans="1:13" ht="15.75" hidden="1">
      <c r="A15" s="138"/>
      <c r="B15" s="139"/>
      <c r="C15" s="54"/>
      <c r="D15" s="24"/>
      <c r="E15" s="16">
        <f>-E14</f>
        <v>-19500</v>
      </c>
      <c r="F15" s="16">
        <f>-F14</f>
        <v>0</v>
      </c>
      <c r="G15" s="15">
        <f t="shared" si="1"/>
        <v>-19500</v>
      </c>
      <c r="H15" s="140">
        <f>-H14</f>
        <v>-19500</v>
      </c>
      <c r="I15" s="55">
        <f>-I14</f>
        <v>-11927.5</v>
      </c>
      <c r="J15" s="140">
        <f t="shared" si="3"/>
        <v>61.16666666666667</v>
      </c>
      <c r="K15" s="63"/>
      <c r="L15" s="63"/>
      <c r="M15" s="136">
        <f t="shared" si="2"/>
        <v>0</v>
      </c>
    </row>
    <row r="16" spans="1:13" ht="47.25">
      <c r="A16" s="138"/>
      <c r="B16" s="61" t="s">
        <v>169</v>
      </c>
      <c r="C16" s="141"/>
      <c r="D16" s="142" t="s">
        <v>170</v>
      </c>
      <c r="E16" s="62">
        <v>19500</v>
      </c>
      <c r="F16" s="62"/>
      <c r="G16" s="15">
        <f t="shared" si="1"/>
        <v>19500</v>
      </c>
      <c r="H16" s="63">
        <f aca="true" t="shared" si="5" ref="H16:H34">E16+F16</f>
        <v>19500</v>
      </c>
      <c r="I16" s="63">
        <v>11927.5</v>
      </c>
      <c r="J16" s="63">
        <f t="shared" si="3"/>
        <v>61.16666666666667</v>
      </c>
      <c r="K16" s="63">
        <f t="shared" si="0"/>
        <v>-38.83333333333333</v>
      </c>
      <c r="L16" s="63">
        <f t="shared" si="4"/>
        <v>7572.5</v>
      </c>
      <c r="M16" s="136">
        <f t="shared" si="2"/>
        <v>0</v>
      </c>
    </row>
    <row r="17" spans="1:13" ht="15.75">
      <c r="A17" s="138"/>
      <c r="B17" s="139" t="s">
        <v>13</v>
      </c>
      <c r="C17" s="54" t="s">
        <v>14</v>
      </c>
      <c r="D17" s="24"/>
      <c r="E17" s="16">
        <f>SUM(E19:E22)</f>
        <v>199850</v>
      </c>
      <c r="F17" s="16">
        <f>SUM(F19:F22)</f>
        <v>0</v>
      </c>
      <c r="G17" s="15">
        <f t="shared" si="1"/>
        <v>199850</v>
      </c>
      <c r="H17" s="60">
        <f>SUM(H19:H22)</f>
        <v>199850</v>
      </c>
      <c r="I17" s="60">
        <f>SUM(I19:I22)</f>
        <v>195931.06</v>
      </c>
      <c r="J17" s="140">
        <f t="shared" si="3"/>
        <v>98.03905929447086</v>
      </c>
      <c r="K17" s="63">
        <f t="shared" si="0"/>
        <v>-1.96094070552914</v>
      </c>
      <c r="L17" s="63">
        <f t="shared" si="4"/>
        <v>3918.9400000000023</v>
      </c>
      <c r="M17" s="143">
        <f t="shared" si="2"/>
        <v>0</v>
      </c>
    </row>
    <row r="18" spans="1:13" ht="15.75" hidden="1">
      <c r="A18" s="138"/>
      <c r="B18" s="139"/>
      <c r="C18" s="54"/>
      <c r="D18" s="24"/>
      <c r="E18" s="16">
        <f>-E17</f>
        <v>-199850</v>
      </c>
      <c r="F18" s="16">
        <f>-F17</f>
        <v>0</v>
      </c>
      <c r="G18" s="15">
        <f t="shared" si="1"/>
        <v>-199850</v>
      </c>
      <c r="H18" s="140">
        <f>-H17</f>
        <v>-199850</v>
      </c>
      <c r="I18" s="60">
        <f>-I17</f>
        <v>-195931.06</v>
      </c>
      <c r="J18" s="140">
        <f t="shared" si="3"/>
        <v>98.03905929447086</v>
      </c>
      <c r="K18" s="63"/>
      <c r="L18" s="63"/>
      <c r="M18" s="143">
        <f t="shared" si="2"/>
        <v>0</v>
      </c>
    </row>
    <row r="19" spans="1:13" ht="15.75">
      <c r="A19" s="138"/>
      <c r="B19" s="61" t="s">
        <v>188</v>
      </c>
      <c r="C19" s="54"/>
      <c r="D19" s="24" t="s">
        <v>189</v>
      </c>
      <c r="E19" s="62">
        <v>3000</v>
      </c>
      <c r="F19" s="62"/>
      <c r="G19" s="15">
        <f t="shared" si="1"/>
        <v>3000</v>
      </c>
      <c r="H19" s="63">
        <f t="shared" si="5"/>
        <v>3000</v>
      </c>
      <c r="I19" s="63">
        <v>0</v>
      </c>
      <c r="J19" s="63" t="s">
        <v>388</v>
      </c>
      <c r="K19" s="63" t="e">
        <f t="shared" si="0"/>
        <v>#VALUE!</v>
      </c>
      <c r="L19" s="63">
        <f t="shared" si="4"/>
        <v>3000</v>
      </c>
      <c r="M19" s="143">
        <f t="shared" si="2"/>
        <v>0</v>
      </c>
    </row>
    <row r="20" spans="1:13" ht="15.75">
      <c r="A20" s="138"/>
      <c r="B20" s="61" t="s">
        <v>184</v>
      </c>
      <c r="C20" s="54"/>
      <c r="D20" s="24" t="s">
        <v>185</v>
      </c>
      <c r="E20" s="62">
        <v>195932</v>
      </c>
      <c r="F20" s="62"/>
      <c r="G20" s="15">
        <f t="shared" si="1"/>
        <v>195932</v>
      </c>
      <c r="H20" s="63">
        <f t="shared" si="5"/>
        <v>195932</v>
      </c>
      <c r="I20" s="63">
        <v>195931.06</v>
      </c>
      <c r="J20" s="63">
        <f t="shared" si="3"/>
        <v>99.99952024171651</v>
      </c>
      <c r="K20" s="63">
        <f t="shared" si="0"/>
        <v>-0.000479758283489673</v>
      </c>
      <c r="L20" s="63">
        <f t="shared" si="4"/>
        <v>0.9400000000023283</v>
      </c>
      <c r="M20" s="143">
        <f t="shared" si="2"/>
        <v>0</v>
      </c>
    </row>
    <row r="21" spans="1:13" ht="47.25">
      <c r="A21" s="138"/>
      <c r="B21" s="61" t="s">
        <v>221</v>
      </c>
      <c r="C21" s="54"/>
      <c r="D21" s="24" t="s">
        <v>220</v>
      </c>
      <c r="E21" s="62">
        <v>118</v>
      </c>
      <c r="F21" s="62"/>
      <c r="G21" s="15">
        <f t="shared" si="1"/>
        <v>118</v>
      </c>
      <c r="H21" s="63">
        <f t="shared" si="5"/>
        <v>118</v>
      </c>
      <c r="I21" s="63">
        <v>0</v>
      </c>
      <c r="J21" s="63" t="s">
        <v>388</v>
      </c>
      <c r="K21" s="63" t="e">
        <f t="shared" si="0"/>
        <v>#VALUE!</v>
      </c>
      <c r="L21" s="63">
        <f t="shared" si="4"/>
        <v>118</v>
      </c>
      <c r="M21" s="143">
        <f t="shared" si="2"/>
        <v>0</v>
      </c>
    </row>
    <row r="22" spans="1:13" ht="31.5">
      <c r="A22" s="138"/>
      <c r="B22" s="61" t="s">
        <v>222</v>
      </c>
      <c r="C22" s="54"/>
      <c r="D22" s="24" t="s">
        <v>223</v>
      </c>
      <c r="E22" s="62">
        <v>800</v>
      </c>
      <c r="F22" s="62"/>
      <c r="G22" s="15">
        <f t="shared" si="1"/>
        <v>800</v>
      </c>
      <c r="H22" s="63">
        <f t="shared" si="5"/>
        <v>800</v>
      </c>
      <c r="I22" s="63">
        <v>0</v>
      </c>
      <c r="J22" s="63" t="s">
        <v>388</v>
      </c>
      <c r="K22" s="63" t="e">
        <f t="shared" si="0"/>
        <v>#VALUE!</v>
      </c>
      <c r="L22" s="63">
        <f t="shared" si="4"/>
        <v>800</v>
      </c>
      <c r="M22" s="143">
        <f t="shared" si="2"/>
        <v>0</v>
      </c>
    </row>
    <row r="23" spans="1:13" ht="15.75">
      <c r="A23" s="134" t="s">
        <v>35</v>
      </c>
      <c r="B23" s="135" t="s">
        <v>36</v>
      </c>
      <c r="C23" s="54"/>
      <c r="D23" s="24"/>
      <c r="E23" s="15">
        <f>E25+E29</f>
        <v>1412000</v>
      </c>
      <c r="F23" s="15">
        <v>-105000</v>
      </c>
      <c r="G23" s="15">
        <f t="shared" si="1"/>
        <v>1307000</v>
      </c>
      <c r="H23" s="55">
        <f t="shared" si="5"/>
        <v>1307000</v>
      </c>
      <c r="I23" s="55">
        <f>I25+I29</f>
        <v>4340.02</v>
      </c>
      <c r="J23" s="55">
        <f t="shared" si="3"/>
        <v>0.3320596786534048</v>
      </c>
      <c r="K23" s="63">
        <f t="shared" si="0"/>
        <v>-99.66794032134659</v>
      </c>
      <c r="L23" s="63">
        <f t="shared" si="4"/>
        <v>1302659.98</v>
      </c>
      <c r="M23" s="143">
        <f t="shared" si="2"/>
        <v>0</v>
      </c>
    </row>
    <row r="24" spans="1:13" ht="15.75" hidden="1">
      <c r="A24" s="137"/>
      <c r="B24" s="135"/>
      <c r="C24" s="54"/>
      <c r="D24" s="24"/>
      <c r="E24" s="15">
        <f>-E23</f>
        <v>-1412000</v>
      </c>
      <c r="F24" s="15">
        <f>-F23</f>
        <v>105000</v>
      </c>
      <c r="G24" s="15">
        <f t="shared" si="1"/>
        <v>-1307000</v>
      </c>
      <c r="H24" s="55">
        <f>-H23</f>
        <v>-1307000</v>
      </c>
      <c r="I24" s="55">
        <f>-I23</f>
        <v>-4340.02</v>
      </c>
      <c r="J24" s="55"/>
      <c r="K24" s="63"/>
      <c r="L24" s="63"/>
      <c r="M24" s="143">
        <f t="shared" si="2"/>
        <v>0</v>
      </c>
    </row>
    <row r="25" spans="1:13" ht="15.75">
      <c r="A25" s="138"/>
      <c r="B25" s="139" t="s">
        <v>173</v>
      </c>
      <c r="C25" s="54" t="s">
        <v>174</v>
      </c>
      <c r="D25" s="24"/>
      <c r="E25" s="16">
        <f>SUM(E27:E28)</f>
        <v>295000</v>
      </c>
      <c r="F25" s="16">
        <f>SUM(F27:F28)</f>
        <v>0</v>
      </c>
      <c r="G25" s="15">
        <f t="shared" si="1"/>
        <v>295000</v>
      </c>
      <c r="H25" s="60">
        <f>SUM(H27:H28)</f>
        <v>295000</v>
      </c>
      <c r="I25" s="60">
        <f>SUM(I27:I28)</f>
        <v>0</v>
      </c>
      <c r="J25" s="60" t="s">
        <v>388</v>
      </c>
      <c r="K25" s="63" t="e">
        <f t="shared" si="0"/>
        <v>#VALUE!</v>
      </c>
      <c r="L25" s="63">
        <f t="shared" si="4"/>
        <v>295000</v>
      </c>
      <c r="M25" s="143">
        <f t="shared" si="2"/>
        <v>0</v>
      </c>
    </row>
    <row r="26" spans="1:13" ht="15.75" hidden="1">
      <c r="A26" s="138"/>
      <c r="B26" s="139"/>
      <c r="C26" s="54"/>
      <c r="D26" s="24"/>
      <c r="E26" s="16">
        <f>-E25</f>
        <v>-295000</v>
      </c>
      <c r="F26" s="16">
        <f>-F25</f>
        <v>0</v>
      </c>
      <c r="G26" s="15">
        <f t="shared" si="1"/>
        <v>-295000</v>
      </c>
      <c r="H26" s="140">
        <f>-H25</f>
        <v>-295000</v>
      </c>
      <c r="I26" s="60">
        <f>-I25</f>
        <v>0</v>
      </c>
      <c r="J26" s="60"/>
      <c r="K26" s="63"/>
      <c r="L26" s="63"/>
      <c r="M26" s="143">
        <f t="shared" si="2"/>
        <v>0</v>
      </c>
    </row>
    <row r="27" spans="1:13" ht="78.75">
      <c r="A27" s="138"/>
      <c r="B27" s="61" t="s">
        <v>226</v>
      </c>
      <c r="C27" s="54"/>
      <c r="D27" s="24" t="s">
        <v>172</v>
      </c>
      <c r="E27" s="62">
        <v>45000</v>
      </c>
      <c r="F27" s="62"/>
      <c r="G27" s="15">
        <f t="shared" si="1"/>
        <v>45000</v>
      </c>
      <c r="H27" s="63">
        <f t="shared" si="5"/>
        <v>45000</v>
      </c>
      <c r="I27" s="63">
        <v>0</v>
      </c>
      <c r="J27" s="63" t="s">
        <v>388</v>
      </c>
      <c r="K27" s="63" t="e">
        <f aca="true" t="shared" si="6" ref="K27:K34">J27-100</f>
        <v>#VALUE!</v>
      </c>
      <c r="L27" s="63">
        <f t="shared" si="4"/>
        <v>45000</v>
      </c>
      <c r="M27" s="143">
        <f t="shared" si="2"/>
        <v>0</v>
      </c>
    </row>
    <row r="28" spans="1:13" ht="94.5">
      <c r="A28" s="138"/>
      <c r="B28" s="61" t="s">
        <v>357</v>
      </c>
      <c r="C28" s="54"/>
      <c r="D28" s="24" t="s">
        <v>171</v>
      </c>
      <c r="E28" s="62">
        <v>250000</v>
      </c>
      <c r="F28" s="62"/>
      <c r="G28" s="15">
        <f t="shared" si="1"/>
        <v>250000</v>
      </c>
      <c r="H28" s="63">
        <f t="shared" si="5"/>
        <v>250000</v>
      </c>
      <c r="I28" s="63">
        <v>0</v>
      </c>
      <c r="J28" s="63" t="s">
        <v>388</v>
      </c>
      <c r="K28" s="63" t="e">
        <f t="shared" si="6"/>
        <v>#VALUE!</v>
      </c>
      <c r="L28" s="63">
        <f t="shared" si="4"/>
        <v>250000</v>
      </c>
      <c r="M28" s="143">
        <f t="shared" si="2"/>
        <v>0</v>
      </c>
    </row>
    <row r="29" spans="1:13" ht="15.75">
      <c r="A29" s="138"/>
      <c r="B29" s="139" t="s">
        <v>175</v>
      </c>
      <c r="C29" s="54" t="s">
        <v>38</v>
      </c>
      <c r="D29" s="24"/>
      <c r="E29" s="16">
        <f>SUM(E31:E34)</f>
        <v>1117000</v>
      </c>
      <c r="F29" s="16">
        <f>SUM(F31:F34)</f>
        <v>-105000</v>
      </c>
      <c r="G29" s="15">
        <f t="shared" si="1"/>
        <v>1012000</v>
      </c>
      <c r="H29" s="60">
        <f>SUM(H31:H34)</f>
        <v>1012000</v>
      </c>
      <c r="I29" s="63">
        <f>SUM(I31:I34)</f>
        <v>4340.02</v>
      </c>
      <c r="J29" s="63">
        <f t="shared" si="3"/>
        <v>0.4288557312252965</v>
      </c>
      <c r="K29" s="63">
        <f t="shared" si="6"/>
        <v>-99.5711442687747</v>
      </c>
      <c r="L29" s="63">
        <f t="shared" si="4"/>
        <v>1007659.98</v>
      </c>
      <c r="M29" s="143">
        <f t="shared" si="2"/>
        <v>0</v>
      </c>
    </row>
    <row r="30" spans="1:13" ht="15.75" hidden="1">
      <c r="A30" s="138"/>
      <c r="B30" s="139"/>
      <c r="C30" s="54"/>
      <c r="D30" s="24"/>
      <c r="E30" s="16">
        <f>-E29</f>
        <v>-1117000</v>
      </c>
      <c r="F30" s="16">
        <f>-F29</f>
        <v>105000</v>
      </c>
      <c r="G30" s="15">
        <f t="shared" si="1"/>
        <v>-1012000</v>
      </c>
      <c r="H30" s="140">
        <f>-H29</f>
        <v>-1012000</v>
      </c>
      <c r="I30" s="63">
        <f>-I29</f>
        <v>-4340.02</v>
      </c>
      <c r="J30" s="63"/>
      <c r="K30" s="63"/>
      <c r="L30" s="63"/>
      <c r="M30" s="143">
        <f t="shared" si="2"/>
        <v>0</v>
      </c>
    </row>
    <row r="31" spans="1:13" ht="15.75">
      <c r="A31" s="138"/>
      <c r="B31" s="61" t="s">
        <v>188</v>
      </c>
      <c r="C31" s="54"/>
      <c r="D31" s="24" t="s">
        <v>189</v>
      </c>
      <c r="E31" s="62">
        <v>0</v>
      </c>
      <c r="F31" s="62">
        <v>30000</v>
      </c>
      <c r="G31" s="15">
        <f t="shared" si="1"/>
        <v>30000</v>
      </c>
      <c r="H31" s="63">
        <f t="shared" si="5"/>
        <v>30000</v>
      </c>
      <c r="I31" s="63">
        <v>0</v>
      </c>
      <c r="J31" s="63" t="s">
        <v>388</v>
      </c>
      <c r="K31" s="63" t="e">
        <f t="shared" si="6"/>
        <v>#VALUE!</v>
      </c>
      <c r="L31" s="63">
        <f t="shared" si="4"/>
        <v>30000</v>
      </c>
      <c r="M31" s="143">
        <f t="shared" si="2"/>
        <v>0</v>
      </c>
    </row>
    <row r="32" spans="1:13" ht="15.75">
      <c r="A32" s="138"/>
      <c r="B32" s="61" t="s">
        <v>176</v>
      </c>
      <c r="C32" s="54"/>
      <c r="D32" s="24" t="s">
        <v>177</v>
      </c>
      <c r="E32" s="62">
        <v>20000</v>
      </c>
      <c r="F32" s="62">
        <v>50000</v>
      </c>
      <c r="G32" s="15">
        <f t="shared" si="1"/>
        <v>70000</v>
      </c>
      <c r="H32" s="63">
        <f t="shared" si="5"/>
        <v>70000</v>
      </c>
      <c r="I32" s="63">
        <v>0</v>
      </c>
      <c r="J32" s="63" t="s">
        <v>388</v>
      </c>
      <c r="K32" s="63" t="e">
        <f t="shared" si="6"/>
        <v>#VALUE!</v>
      </c>
      <c r="L32" s="63">
        <f t="shared" si="4"/>
        <v>70000</v>
      </c>
      <c r="M32" s="143">
        <f t="shared" si="2"/>
        <v>0</v>
      </c>
    </row>
    <row r="33" spans="1:13" ht="15.75">
      <c r="A33" s="138"/>
      <c r="B33" s="61" t="s">
        <v>178</v>
      </c>
      <c r="C33" s="54"/>
      <c r="D33" s="24" t="s">
        <v>179</v>
      </c>
      <c r="E33" s="62">
        <v>10000</v>
      </c>
      <c r="F33" s="62"/>
      <c r="G33" s="15">
        <f t="shared" si="1"/>
        <v>10000</v>
      </c>
      <c r="H33" s="63">
        <f t="shared" si="5"/>
        <v>10000</v>
      </c>
      <c r="I33" s="63">
        <v>1640.16</v>
      </c>
      <c r="J33" s="63">
        <f t="shared" si="3"/>
        <v>16.4016</v>
      </c>
      <c r="K33" s="63">
        <f t="shared" si="6"/>
        <v>-83.5984</v>
      </c>
      <c r="L33" s="63">
        <f t="shared" si="4"/>
        <v>8359.84</v>
      </c>
      <c r="M33" s="143">
        <f t="shared" si="2"/>
        <v>0</v>
      </c>
    </row>
    <row r="34" spans="1:13" ht="31.5">
      <c r="A34" s="138"/>
      <c r="B34" s="61" t="s">
        <v>180</v>
      </c>
      <c r="C34" s="54"/>
      <c r="D34" s="24" t="s">
        <v>181</v>
      </c>
      <c r="E34" s="62">
        <v>1087000</v>
      </c>
      <c r="F34" s="62">
        <v>-185000</v>
      </c>
      <c r="G34" s="15">
        <f t="shared" si="1"/>
        <v>902000</v>
      </c>
      <c r="H34" s="63">
        <f t="shared" si="5"/>
        <v>902000</v>
      </c>
      <c r="I34" s="63">
        <v>2699.86</v>
      </c>
      <c r="J34" s="63">
        <f t="shared" si="3"/>
        <v>0.29931929046563194</v>
      </c>
      <c r="K34" s="63">
        <f t="shared" si="6"/>
        <v>-99.70068070953437</v>
      </c>
      <c r="L34" s="63">
        <f t="shared" si="4"/>
        <v>899300.14</v>
      </c>
      <c r="M34" s="143">
        <f t="shared" si="2"/>
        <v>0</v>
      </c>
    </row>
    <row r="35" spans="1:13" ht="15.75">
      <c r="A35" s="134" t="s">
        <v>41</v>
      </c>
      <c r="B35" s="135" t="s">
        <v>42</v>
      </c>
      <c r="C35" s="54"/>
      <c r="D35" s="24"/>
      <c r="E35" s="15">
        <f>E37+E41</f>
        <v>154400</v>
      </c>
      <c r="F35" s="15">
        <f>F37+F41</f>
        <v>20000</v>
      </c>
      <c r="G35" s="15">
        <f t="shared" si="1"/>
        <v>174400</v>
      </c>
      <c r="H35" s="55">
        <f aca="true" t="shared" si="7" ref="H35:H75">E35+F35</f>
        <v>174400</v>
      </c>
      <c r="I35" s="55">
        <f>I37+I41</f>
        <v>90681.25</v>
      </c>
      <c r="J35" s="55">
        <f t="shared" si="3"/>
        <v>51.99612958715596</v>
      </c>
      <c r="K35" s="63">
        <f t="shared" si="0"/>
        <v>-48.00387041284404</v>
      </c>
      <c r="L35" s="63">
        <f t="shared" si="4"/>
        <v>83718.75</v>
      </c>
      <c r="M35" s="143">
        <f t="shared" si="2"/>
        <v>0</v>
      </c>
    </row>
    <row r="36" spans="1:13" ht="15.75" hidden="1">
      <c r="A36" s="137"/>
      <c r="B36" s="135"/>
      <c r="C36" s="54"/>
      <c r="D36" s="24"/>
      <c r="E36" s="15">
        <f>-E35</f>
        <v>-154400</v>
      </c>
      <c r="F36" s="15">
        <f>-F35</f>
        <v>-20000</v>
      </c>
      <c r="G36" s="15">
        <f t="shared" si="1"/>
        <v>-174400</v>
      </c>
      <c r="H36" s="55">
        <f>-H35</f>
        <v>-174400</v>
      </c>
      <c r="I36" s="55">
        <f>-I35</f>
        <v>-90681.25</v>
      </c>
      <c r="J36" s="55"/>
      <c r="K36" s="63"/>
      <c r="L36" s="63"/>
      <c r="M36" s="143">
        <f t="shared" si="2"/>
        <v>0</v>
      </c>
    </row>
    <row r="37" spans="1:13" ht="31.5">
      <c r="A37" s="138"/>
      <c r="B37" s="144" t="s">
        <v>182</v>
      </c>
      <c r="C37" s="54" t="s">
        <v>183</v>
      </c>
      <c r="D37" s="24"/>
      <c r="E37" s="16">
        <f>SUM(E39:E40)</f>
        <v>61000</v>
      </c>
      <c r="F37" s="16">
        <f>SUM(F39:F40)</f>
        <v>0</v>
      </c>
      <c r="G37" s="15">
        <f t="shared" si="1"/>
        <v>61000</v>
      </c>
      <c r="H37" s="60">
        <f>SUM(H39:H40)</f>
        <v>61000</v>
      </c>
      <c r="I37" s="60">
        <f>SUM(I39:I40)</f>
        <v>30918.739999999998</v>
      </c>
      <c r="J37" s="60">
        <f t="shared" si="3"/>
        <v>50.686459016393435</v>
      </c>
      <c r="K37" s="63">
        <f t="shared" si="0"/>
        <v>-49.313540983606565</v>
      </c>
      <c r="L37" s="63">
        <f t="shared" si="4"/>
        <v>30081.260000000002</v>
      </c>
      <c r="M37" s="143">
        <f t="shared" si="2"/>
        <v>0</v>
      </c>
    </row>
    <row r="38" spans="1:13" ht="15.75" hidden="1">
      <c r="A38" s="138"/>
      <c r="B38" s="144"/>
      <c r="C38" s="54"/>
      <c r="D38" s="24"/>
      <c r="E38" s="16">
        <f>-E37</f>
        <v>-61000</v>
      </c>
      <c r="F38" s="16">
        <f>-F37</f>
        <v>0</v>
      </c>
      <c r="G38" s="15">
        <f t="shared" si="1"/>
        <v>-61000</v>
      </c>
      <c r="H38" s="60">
        <f>-H37</f>
        <v>-61000</v>
      </c>
      <c r="I38" s="60">
        <f>-I37</f>
        <v>-30918.739999999998</v>
      </c>
      <c r="J38" s="60"/>
      <c r="K38" s="63"/>
      <c r="L38" s="63"/>
      <c r="M38" s="143">
        <f t="shared" si="2"/>
        <v>0</v>
      </c>
    </row>
    <row r="39" spans="1:13" ht="15.75">
      <c r="A39" s="138"/>
      <c r="B39" s="61" t="s">
        <v>184</v>
      </c>
      <c r="C39" s="54"/>
      <c r="D39" s="24" t="s">
        <v>185</v>
      </c>
      <c r="E39" s="62">
        <v>45000</v>
      </c>
      <c r="F39" s="16"/>
      <c r="G39" s="15">
        <f t="shared" si="1"/>
        <v>45000</v>
      </c>
      <c r="H39" s="63">
        <f t="shared" si="7"/>
        <v>45000</v>
      </c>
      <c r="I39" s="63">
        <v>22136.52</v>
      </c>
      <c r="J39" s="63">
        <f t="shared" si="3"/>
        <v>49.19226666666667</v>
      </c>
      <c r="K39" s="63">
        <f t="shared" si="0"/>
        <v>-50.80773333333333</v>
      </c>
      <c r="L39" s="63">
        <f t="shared" si="4"/>
        <v>22863.48</v>
      </c>
      <c r="M39" s="143">
        <f t="shared" si="2"/>
        <v>0</v>
      </c>
    </row>
    <row r="40" spans="1:13" ht="47.25">
      <c r="A40" s="138"/>
      <c r="B40" s="61" t="s">
        <v>186</v>
      </c>
      <c r="C40" s="54"/>
      <c r="D40" s="24" t="s">
        <v>187</v>
      </c>
      <c r="E40" s="62">
        <v>16000</v>
      </c>
      <c r="F40" s="16"/>
      <c r="G40" s="15">
        <f t="shared" si="1"/>
        <v>16000</v>
      </c>
      <c r="H40" s="63">
        <f t="shared" si="7"/>
        <v>16000</v>
      </c>
      <c r="I40" s="63">
        <v>8782.22</v>
      </c>
      <c r="J40" s="63">
        <f t="shared" si="3"/>
        <v>54.88887499999999</v>
      </c>
      <c r="K40" s="63">
        <f t="shared" si="0"/>
        <v>-45.11112500000001</v>
      </c>
      <c r="L40" s="63">
        <f t="shared" si="4"/>
        <v>7217.780000000001</v>
      </c>
      <c r="M40" s="143">
        <f t="shared" si="2"/>
        <v>0</v>
      </c>
    </row>
    <row r="41" spans="1:13" ht="31.5">
      <c r="A41" s="138"/>
      <c r="B41" s="144" t="s">
        <v>43</v>
      </c>
      <c r="C41" s="54" t="s">
        <v>44</v>
      </c>
      <c r="D41" s="24"/>
      <c r="E41" s="16">
        <f>SUM(E43:E46)</f>
        <v>93400</v>
      </c>
      <c r="F41" s="16">
        <f>SUM(F43:F46)</f>
        <v>20000</v>
      </c>
      <c r="G41" s="15">
        <f t="shared" si="1"/>
        <v>113400</v>
      </c>
      <c r="H41" s="60">
        <f>SUM(H43:H46)</f>
        <v>113400</v>
      </c>
      <c r="I41" s="60">
        <f>SUM(I43:I46)</f>
        <v>59762.509999999995</v>
      </c>
      <c r="J41" s="60">
        <f t="shared" si="3"/>
        <v>52.700626102292766</v>
      </c>
      <c r="K41" s="63">
        <f t="shared" si="0"/>
        <v>-47.299373897707234</v>
      </c>
      <c r="L41" s="63">
        <f t="shared" si="4"/>
        <v>53637.490000000005</v>
      </c>
      <c r="M41" s="143">
        <f t="shared" si="2"/>
        <v>0</v>
      </c>
    </row>
    <row r="42" spans="1:13" ht="15.75" hidden="1">
      <c r="A42" s="138"/>
      <c r="B42" s="144"/>
      <c r="C42" s="54"/>
      <c r="D42" s="24"/>
      <c r="E42" s="16">
        <f>-E41</f>
        <v>-93400</v>
      </c>
      <c r="F42" s="16">
        <f>-F41</f>
        <v>-20000</v>
      </c>
      <c r="G42" s="15">
        <f t="shared" si="1"/>
        <v>-113400</v>
      </c>
      <c r="H42" s="60">
        <f>-H41</f>
        <v>-113400</v>
      </c>
      <c r="I42" s="60">
        <f>-I41</f>
        <v>-59762.509999999995</v>
      </c>
      <c r="J42" s="60"/>
      <c r="K42" s="63"/>
      <c r="L42" s="63"/>
      <c r="M42" s="143">
        <f t="shared" si="2"/>
        <v>0</v>
      </c>
    </row>
    <row r="43" spans="1:13" ht="15.75">
      <c r="A43" s="138"/>
      <c r="B43" s="61" t="s">
        <v>188</v>
      </c>
      <c r="C43" s="54"/>
      <c r="D43" s="24" t="s">
        <v>189</v>
      </c>
      <c r="E43" s="62">
        <v>3000</v>
      </c>
      <c r="F43" s="62"/>
      <c r="G43" s="15">
        <f t="shared" si="1"/>
        <v>3000</v>
      </c>
      <c r="H43" s="63">
        <f t="shared" si="7"/>
        <v>3000</v>
      </c>
      <c r="I43" s="63">
        <v>1684.93</v>
      </c>
      <c r="J43" s="63">
        <f t="shared" si="3"/>
        <v>56.16433333333334</v>
      </c>
      <c r="K43" s="63">
        <f t="shared" si="0"/>
        <v>-43.83566666666666</v>
      </c>
      <c r="L43" s="63">
        <f t="shared" si="4"/>
        <v>1315.07</v>
      </c>
      <c r="M43" s="143">
        <f t="shared" si="2"/>
        <v>0</v>
      </c>
    </row>
    <row r="44" spans="1:13" ht="15.75">
      <c r="A44" s="138"/>
      <c r="B44" s="61" t="s">
        <v>176</v>
      </c>
      <c r="C44" s="54"/>
      <c r="D44" s="24" t="s">
        <v>177</v>
      </c>
      <c r="E44" s="62">
        <v>43400</v>
      </c>
      <c r="F44" s="62">
        <v>20000</v>
      </c>
      <c r="G44" s="15">
        <f t="shared" si="1"/>
        <v>63400</v>
      </c>
      <c r="H44" s="63">
        <f t="shared" si="7"/>
        <v>63400</v>
      </c>
      <c r="I44" s="63">
        <v>31124.67</v>
      </c>
      <c r="J44" s="63">
        <f t="shared" si="3"/>
        <v>49.09253943217665</v>
      </c>
      <c r="K44" s="63">
        <f t="shared" si="0"/>
        <v>-50.90746056782335</v>
      </c>
      <c r="L44" s="63">
        <f t="shared" si="4"/>
        <v>32275.33</v>
      </c>
      <c r="M44" s="143">
        <f t="shared" si="2"/>
        <v>0</v>
      </c>
    </row>
    <row r="45" spans="1:13" ht="15.75">
      <c r="A45" s="138"/>
      <c r="B45" s="61" t="s">
        <v>178</v>
      </c>
      <c r="C45" s="54"/>
      <c r="D45" s="24" t="s">
        <v>179</v>
      </c>
      <c r="E45" s="62">
        <v>15000</v>
      </c>
      <c r="F45" s="62"/>
      <c r="G45" s="15">
        <f t="shared" si="1"/>
        <v>15000</v>
      </c>
      <c r="H45" s="63">
        <f t="shared" si="7"/>
        <v>15000</v>
      </c>
      <c r="I45" s="63">
        <v>13478.91</v>
      </c>
      <c r="J45" s="63">
        <f t="shared" si="3"/>
        <v>89.8594</v>
      </c>
      <c r="K45" s="63">
        <f t="shared" si="0"/>
        <v>-10.140600000000006</v>
      </c>
      <c r="L45" s="63">
        <f t="shared" si="4"/>
        <v>1521.0900000000001</v>
      </c>
      <c r="M45" s="143">
        <f t="shared" si="2"/>
        <v>0</v>
      </c>
    </row>
    <row r="46" spans="1:13" s="146" customFormat="1" ht="15.75">
      <c r="A46" s="145"/>
      <c r="B46" s="61" t="s">
        <v>191</v>
      </c>
      <c r="C46" s="54"/>
      <c r="D46" s="24" t="s">
        <v>190</v>
      </c>
      <c r="E46" s="62">
        <v>32000</v>
      </c>
      <c r="F46" s="62"/>
      <c r="G46" s="15">
        <f t="shared" si="1"/>
        <v>32000</v>
      </c>
      <c r="H46" s="63">
        <f t="shared" si="7"/>
        <v>32000</v>
      </c>
      <c r="I46" s="63">
        <v>13474</v>
      </c>
      <c r="J46" s="63">
        <f t="shared" si="3"/>
        <v>42.10625</v>
      </c>
      <c r="K46" s="63">
        <f t="shared" si="0"/>
        <v>-57.89375</v>
      </c>
      <c r="L46" s="63">
        <f t="shared" si="4"/>
        <v>18526</v>
      </c>
      <c r="M46" s="143">
        <f t="shared" si="2"/>
        <v>0</v>
      </c>
    </row>
    <row r="47" spans="1:13" ht="15.75">
      <c r="A47" s="147" t="s">
        <v>51</v>
      </c>
      <c r="B47" s="148" t="s">
        <v>52</v>
      </c>
      <c r="C47" s="92"/>
      <c r="D47" s="93"/>
      <c r="E47" s="17">
        <f>E49+E52+E56</f>
        <v>83000</v>
      </c>
      <c r="F47" s="17">
        <f>F49+F52+F56</f>
        <v>15000</v>
      </c>
      <c r="G47" s="15">
        <f t="shared" si="1"/>
        <v>98000</v>
      </c>
      <c r="H47" s="94">
        <f t="shared" si="7"/>
        <v>98000</v>
      </c>
      <c r="I47" s="94">
        <f>I49+I52+I56</f>
        <v>49716.28</v>
      </c>
      <c r="J47" s="94">
        <f t="shared" si="3"/>
        <v>50.73089795918367</v>
      </c>
      <c r="K47" s="102">
        <f t="shared" si="0"/>
        <v>-49.26910204081633</v>
      </c>
      <c r="L47" s="63">
        <f t="shared" si="4"/>
        <v>48283.72</v>
      </c>
      <c r="M47" s="143">
        <f t="shared" si="2"/>
        <v>0</v>
      </c>
    </row>
    <row r="48" spans="1:13" ht="15.75" hidden="1">
      <c r="A48" s="137"/>
      <c r="B48" s="148"/>
      <c r="C48" s="92"/>
      <c r="D48" s="93"/>
      <c r="E48" s="17">
        <f>-E47</f>
        <v>-83000</v>
      </c>
      <c r="F48" s="17">
        <f>-F47</f>
        <v>-15000</v>
      </c>
      <c r="G48" s="15">
        <f t="shared" si="1"/>
        <v>-98000</v>
      </c>
      <c r="H48" s="94">
        <f>-H47</f>
        <v>-98000</v>
      </c>
      <c r="I48" s="94">
        <f>-I47</f>
        <v>-49716.28</v>
      </c>
      <c r="J48" s="94"/>
      <c r="K48" s="102"/>
      <c r="L48" s="63"/>
      <c r="M48" s="143">
        <f t="shared" si="2"/>
        <v>0</v>
      </c>
    </row>
    <row r="49" spans="1:13" ht="31.5">
      <c r="A49" s="138"/>
      <c r="B49" s="144" t="s">
        <v>192</v>
      </c>
      <c r="C49" s="54" t="s">
        <v>193</v>
      </c>
      <c r="D49" s="24"/>
      <c r="E49" s="16">
        <f>SUM(E51)</f>
        <v>13000</v>
      </c>
      <c r="F49" s="16">
        <f>SUM(F51)</f>
        <v>8000</v>
      </c>
      <c r="G49" s="15">
        <f t="shared" si="1"/>
        <v>21000</v>
      </c>
      <c r="H49" s="60">
        <f>SUM(H51)</f>
        <v>21000</v>
      </c>
      <c r="I49" s="60">
        <f>SUM(I51)</f>
        <v>6124.4</v>
      </c>
      <c r="J49" s="60">
        <f t="shared" si="3"/>
        <v>29.16380952380952</v>
      </c>
      <c r="K49" s="63">
        <f t="shared" si="0"/>
        <v>-70.83619047619048</v>
      </c>
      <c r="L49" s="63">
        <f t="shared" si="4"/>
        <v>14875.6</v>
      </c>
      <c r="M49" s="143">
        <f t="shared" si="2"/>
        <v>0</v>
      </c>
    </row>
    <row r="50" spans="1:13" ht="15.75" hidden="1">
      <c r="A50" s="138"/>
      <c r="B50" s="144"/>
      <c r="C50" s="54"/>
      <c r="D50" s="24"/>
      <c r="E50" s="16">
        <f>-E49</f>
        <v>-13000</v>
      </c>
      <c r="F50" s="16">
        <f>-F49</f>
        <v>-8000</v>
      </c>
      <c r="G50" s="15">
        <f t="shared" si="1"/>
        <v>-21000</v>
      </c>
      <c r="H50" s="60">
        <f>-H49</f>
        <v>-21000</v>
      </c>
      <c r="I50" s="60">
        <f>-I49</f>
        <v>-6124.4</v>
      </c>
      <c r="J50" s="60"/>
      <c r="K50" s="63"/>
      <c r="L50" s="63"/>
      <c r="M50" s="143">
        <f t="shared" si="2"/>
        <v>0</v>
      </c>
    </row>
    <row r="51" spans="1:13" ht="15.75">
      <c r="A51" s="138"/>
      <c r="B51" s="61" t="s">
        <v>178</v>
      </c>
      <c r="C51" s="54"/>
      <c r="D51" s="24" t="s">
        <v>179</v>
      </c>
      <c r="E51" s="62">
        <v>13000</v>
      </c>
      <c r="F51" s="16">
        <v>8000</v>
      </c>
      <c r="G51" s="15">
        <f t="shared" si="1"/>
        <v>21000</v>
      </c>
      <c r="H51" s="63">
        <f t="shared" si="7"/>
        <v>21000</v>
      </c>
      <c r="I51" s="63">
        <v>6124.4</v>
      </c>
      <c r="J51" s="63">
        <f t="shared" si="3"/>
        <v>29.16380952380952</v>
      </c>
      <c r="K51" s="63">
        <f t="shared" si="0"/>
        <v>-70.83619047619048</v>
      </c>
      <c r="L51" s="63">
        <f t="shared" si="4"/>
        <v>14875.6</v>
      </c>
      <c r="M51" s="143">
        <f t="shared" si="2"/>
        <v>0</v>
      </c>
    </row>
    <row r="52" spans="1:13" ht="31.5">
      <c r="A52" s="138"/>
      <c r="B52" s="144" t="s">
        <v>194</v>
      </c>
      <c r="C52" s="54" t="s">
        <v>195</v>
      </c>
      <c r="D52" s="24"/>
      <c r="E52" s="16">
        <f>SUM(E54:E55)</f>
        <v>50000</v>
      </c>
      <c r="F52" s="16">
        <f>SUM(F54:F55)</f>
        <v>7000</v>
      </c>
      <c r="G52" s="15">
        <f t="shared" si="1"/>
        <v>57000</v>
      </c>
      <c r="H52" s="60">
        <f>SUM(H54:H55)</f>
        <v>57000</v>
      </c>
      <c r="I52" s="60">
        <f>SUM(I54:I55)</f>
        <v>33622.5</v>
      </c>
      <c r="J52" s="60">
        <f t="shared" si="3"/>
        <v>58.98684210526316</v>
      </c>
      <c r="K52" s="63">
        <f t="shared" si="0"/>
        <v>-41.01315789473684</v>
      </c>
      <c r="L52" s="63">
        <f t="shared" si="4"/>
        <v>23377.5</v>
      </c>
      <c r="M52" s="143">
        <f t="shared" si="2"/>
        <v>0</v>
      </c>
    </row>
    <row r="53" spans="1:13" ht="15.75" hidden="1">
      <c r="A53" s="138"/>
      <c r="B53" s="144"/>
      <c r="C53" s="54"/>
      <c r="D53" s="24"/>
      <c r="E53" s="16">
        <f>-E52</f>
        <v>-50000</v>
      </c>
      <c r="F53" s="16">
        <f>-F52</f>
        <v>-7000</v>
      </c>
      <c r="G53" s="15">
        <f t="shared" si="1"/>
        <v>-57000</v>
      </c>
      <c r="H53" s="60">
        <f>-H52</f>
        <v>-57000</v>
      </c>
      <c r="I53" s="60">
        <f>-I52</f>
        <v>-33622.5</v>
      </c>
      <c r="J53" s="60"/>
      <c r="K53" s="63"/>
      <c r="L53" s="63"/>
      <c r="M53" s="143">
        <f t="shared" si="2"/>
        <v>0</v>
      </c>
    </row>
    <row r="54" spans="1:13" ht="15.75">
      <c r="A54" s="138"/>
      <c r="B54" s="61" t="s">
        <v>178</v>
      </c>
      <c r="C54" s="54"/>
      <c r="D54" s="24" t="s">
        <v>179</v>
      </c>
      <c r="E54" s="62">
        <v>40000</v>
      </c>
      <c r="F54" s="16">
        <v>-5000</v>
      </c>
      <c r="G54" s="15">
        <f t="shared" si="1"/>
        <v>35000</v>
      </c>
      <c r="H54" s="63">
        <f t="shared" si="7"/>
        <v>35000</v>
      </c>
      <c r="I54" s="63">
        <v>13561.2</v>
      </c>
      <c r="J54" s="63">
        <f t="shared" si="3"/>
        <v>38.74628571428572</v>
      </c>
      <c r="K54" s="63">
        <f t="shared" si="0"/>
        <v>-61.25371428571428</v>
      </c>
      <c r="L54" s="63">
        <f t="shared" si="4"/>
        <v>21438.8</v>
      </c>
      <c r="M54" s="143">
        <f t="shared" si="2"/>
        <v>0</v>
      </c>
    </row>
    <row r="55" spans="1:13" ht="31.5">
      <c r="A55" s="138"/>
      <c r="B55" s="61" t="s">
        <v>196</v>
      </c>
      <c r="C55" s="54"/>
      <c r="D55" s="24" t="s">
        <v>197</v>
      </c>
      <c r="E55" s="62">
        <v>10000</v>
      </c>
      <c r="F55" s="16">
        <v>12000</v>
      </c>
      <c r="G55" s="15">
        <f t="shared" si="1"/>
        <v>22000</v>
      </c>
      <c r="H55" s="63">
        <f>E55+F55</f>
        <v>22000</v>
      </c>
      <c r="I55" s="63">
        <v>20061.3</v>
      </c>
      <c r="J55" s="63">
        <f t="shared" si="3"/>
        <v>91.18772727272727</v>
      </c>
      <c r="K55" s="63">
        <f t="shared" si="0"/>
        <v>-8.812272727272727</v>
      </c>
      <c r="L55" s="63">
        <f t="shared" si="4"/>
        <v>1938.7000000000007</v>
      </c>
      <c r="M55" s="143">
        <f t="shared" si="2"/>
        <v>0</v>
      </c>
    </row>
    <row r="56" spans="1:13" ht="15.75">
      <c r="A56" s="138"/>
      <c r="B56" s="144" t="s">
        <v>53</v>
      </c>
      <c r="C56" s="54" t="s">
        <v>54</v>
      </c>
      <c r="D56" s="24"/>
      <c r="E56" s="16">
        <f>SUM(E58)</f>
        <v>20000</v>
      </c>
      <c r="F56" s="16">
        <f>SUM(F58)</f>
        <v>0</v>
      </c>
      <c r="G56" s="15">
        <f t="shared" si="1"/>
        <v>20000</v>
      </c>
      <c r="H56" s="60">
        <f>SUM(H58)</f>
        <v>20000</v>
      </c>
      <c r="I56" s="60">
        <f>SUM(I58)</f>
        <v>9969.38</v>
      </c>
      <c r="J56" s="60">
        <f t="shared" si="3"/>
        <v>49.84689999999999</v>
      </c>
      <c r="K56" s="63">
        <f t="shared" si="0"/>
        <v>-50.15310000000001</v>
      </c>
      <c r="L56" s="63">
        <f t="shared" si="4"/>
        <v>10030.62</v>
      </c>
      <c r="M56" s="143">
        <f t="shared" si="2"/>
        <v>0</v>
      </c>
    </row>
    <row r="57" spans="1:13" ht="15.75" hidden="1">
      <c r="A57" s="138"/>
      <c r="B57" s="144"/>
      <c r="C57" s="54"/>
      <c r="D57" s="24"/>
      <c r="E57" s="16">
        <f>-E56</f>
        <v>-20000</v>
      </c>
      <c r="F57" s="16">
        <f>-F56</f>
        <v>0</v>
      </c>
      <c r="G57" s="15">
        <f t="shared" si="1"/>
        <v>-20000</v>
      </c>
      <c r="H57" s="60">
        <f>-H56</f>
        <v>-20000</v>
      </c>
      <c r="I57" s="60">
        <f>-I56</f>
        <v>-9969.38</v>
      </c>
      <c r="J57" s="60"/>
      <c r="K57" s="63"/>
      <c r="L57" s="63"/>
      <c r="M57" s="143">
        <f t="shared" si="2"/>
        <v>0</v>
      </c>
    </row>
    <row r="58" spans="1:13" ht="15.75">
      <c r="A58" s="138"/>
      <c r="B58" s="61" t="s">
        <v>178</v>
      </c>
      <c r="C58" s="54"/>
      <c r="D58" s="24" t="s">
        <v>179</v>
      </c>
      <c r="E58" s="62">
        <v>20000</v>
      </c>
      <c r="F58" s="62"/>
      <c r="G58" s="15">
        <f t="shared" si="1"/>
        <v>20000</v>
      </c>
      <c r="H58" s="63">
        <f t="shared" si="7"/>
        <v>20000</v>
      </c>
      <c r="I58" s="63">
        <v>9969.38</v>
      </c>
      <c r="J58" s="63">
        <f t="shared" si="3"/>
        <v>49.84689999999999</v>
      </c>
      <c r="K58" s="63">
        <f t="shared" si="0"/>
        <v>-50.15310000000001</v>
      </c>
      <c r="L58" s="63">
        <f t="shared" si="4"/>
        <v>10030.62</v>
      </c>
      <c r="M58" s="143">
        <f t="shared" si="2"/>
        <v>0</v>
      </c>
    </row>
    <row r="59" spans="1:13" ht="15.75">
      <c r="A59" s="134" t="s">
        <v>55</v>
      </c>
      <c r="B59" s="135" t="s">
        <v>56</v>
      </c>
      <c r="C59" s="54"/>
      <c r="D59" s="24"/>
      <c r="E59" s="15">
        <f>E61+E78+E81+E92+E116</f>
        <v>2392885</v>
      </c>
      <c r="F59" s="15">
        <f>SUM(F61:F118)/2</f>
        <v>0</v>
      </c>
      <c r="G59" s="15">
        <f t="shared" si="1"/>
        <v>2392885</v>
      </c>
      <c r="H59" s="55">
        <f t="shared" si="7"/>
        <v>2392885</v>
      </c>
      <c r="I59" s="55">
        <f>I61+I78+I81+I92+I116</f>
        <v>1336717.01</v>
      </c>
      <c r="J59" s="55">
        <f t="shared" si="3"/>
        <v>55.862150082431874</v>
      </c>
      <c r="K59" s="63">
        <f t="shared" si="0"/>
        <v>-44.137849917568126</v>
      </c>
      <c r="L59" s="63">
        <f t="shared" si="4"/>
        <v>1056167.99</v>
      </c>
      <c r="M59" s="143">
        <f t="shared" si="2"/>
        <v>0</v>
      </c>
    </row>
    <row r="60" spans="1:13" ht="15.75" hidden="1">
      <c r="A60" s="137"/>
      <c r="B60" s="135"/>
      <c r="C60" s="54"/>
      <c r="D60" s="24"/>
      <c r="E60" s="15">
        <f>-E59</f>
        <v>-2392885</v>
      </c>
      <c r="F60" s="15">
        <f>-F59</f>
        <v>0</v>
      </c>
      <c r="G60" s="15">
        <f t="shared" si="1"/>
        <v>-2392885</v>
      </c>
      <c r="H60" s="55">
        <f>-H59</f>
        <v>-2392885</v>
      </c>
      <c r="I60" s="55">
        <f>-I59</f>
        <v>-1336717.01</v>
      </c>
      <c r="J60" s="55"/>
      <c r="K60" s="63"/>
      <c r="L60" s="63"/>
      <c r="M60" s="143">
        <f t="shared" si="2"/>
        <v>0</v>
      </c>
    </row>
    <row r="61" spans="1:13" ht="15.75">
      <c r="A61" s="138"/>
      <c r="B61" s="144" t="s">
        <v>57</v>
      </c>
      <c r="C61" s="54" t="s">
        <v>58</v>
      </c>
      <c r="D61" s="24"/>
      <c r="E61" s="16">
        <f>SUM(E63:E77)</f>
        <v>166565</v>
      </c>
      <c r="F61" s="16">
        <f>SUM(F63:F77)</f>
        <v>0</v>
      </c>
      <c r="G61" s="15">
        <f t="shared" si="1"/>
        <v>166565</v>
      </c>
      <c r="H61" s="60">
        <f>SUM(H63:H77)</f>
        <v>166565</v>
      </c>
      <c r="I61" s="60">
        <f>SUM(I63:I77)</f>
        <v>73373.88000000002</v>
      </c>
      <c r="J61" s="60">
        <f t="shared" si="3"/>
        <v>44.05119923153124</v>
      </c>
      <c r="K61" s="63">
        <f t="shared" si="0"/>
        <v>-55.94880076846876</v>
      </c>
      <c r="L61" s="63">
        <f t="shared" si="4"/>
        <v>93191.11999999998</v>
      </c>
      <c r="M61" s="143">
        <f t="shared" si="2"/>
        <v>0</v>
      </c>
    </row>
    <row r="62" spans="1:13" ht="15.75" hidden="1">
      <c r="A62" s="138"/>
      <c r="B62" s="144"/>
      <c r="C62" s="54"/>
      <c r="D62" s="24"/>
      <c r="E62" s="16">
        <f>-E61</f>
        <v>-166565</v>
      </c>
      <c r="F62" s="16">
        <f>-F61</f>
        <v>0</v>
      </c>
      <c r="G62" s="15">
        <f t="shared" si="1"/>
        <v>-166565</v>
      </c>
      <c r="H62" s="60">
        <f>-H61</f>
        <v>-166565</v>
      </c>
      <c r="I62" s="60">
        <f>-I61</f>
        <v>-73373.88000000002</v>
      </c>
      <c r="J62" s="60"/>
      <c r="K62" s="63"/>
      <c r="L62" s="63"/>
      <c r="M62" s="143">
        <f t="shared" si="2"/>
        <v>0</v>
      </c>
    </row>
    <row r="63" spans="1:13" ht="15.75">
      <c r="A63" s="138"/>
      <c r="B63" s="61" t="s">
        <v>198</v>
      </c>
      <c r="C63" s="54"/>
      <c r="D63" s="24" t="s">
        <v>199</v>
      </c>
      <c r="E63" s="62">
        <v>122725</v>
      </c>
      <c r="F63" s="62"/>
      <c r="G63" s="15">
        <f t="shared" si="1"/>
        <v>122725</v>
      </c>
      <c r="H63" s="63">
        <f t="shared" si="7"/>
        <v>122725</v>
      </c>
      <c r="I63" s="63">
        <v>43979.09</v>
      </c>
      <c r="J63" s="63">
        <f t="shared" si="3"/>
        <v>35.83547769403137</v>
      </c>
      <c r="K63" s="63">
        <f t="shared" si="0"/>
        <v>-64.16452230596863</v>
      </c>
      <c r="L63" s="63">
        <f t="shared" si="4"/>
        <v>78745.91</v>
      </c>
      <c r="M63" s="143">
        <f t="shared" si="2"/>
        <v>0</v>
      </c>
    </row>
    <row r="64" spans="1:13" ht="15.75">
      <c r="A64" s="138"/>
      <c r="B64" s="61" t="s">
        <v>200</v>
      </c>
      <c r="C64" s="54"/>
      <c r="D64" s="24" t="s">
        <v>201</v>
      </c>
      <c r="E64" s="62">
        <v>6840</v>
      </c>
      <c r="F64" s="62"/>
      <c r="G64" s="15">
        <f t="shared" si="1"/>
        <v>6840</v>
      </c>
      <c r="H64" s="63">
        <f t="shared" si="7"/>
        <v>6840</v>
      </c>
      <c r="I64" s="63">
        <v>6832.66</v>
      </c>
      <c r="J64" s="63">
        <f t="shared" si="3"/>
        <v>99.89269005847953</v>
      </c>
      <c r="K64" s="63">
        <f t="shared" si="0"/>
        <v>-0.10730994152046947</v>
      </c>
      <c r="L64" s="63">
        <f t="shared" si="4"/>
        <v>7.3400000000001455</v>
      </c>
      <c r="M64" s="143">
        <f t="shared" si="2"/>
        <v>0</v>
      </c>
    </row>
    <row r="65" spans="1:13" ht="15.75">
      <c r="A65" s="138"/>
      <c r="B65" s="61" t="s">
        <v>202</v>
      </c>
      <c r="C65" s="54"/>
      <c r="D65" s="24" t="s">
        <v>203</v>
      </c>
      <c r="E65" s="62">
        <v>14300</v>
      </c>
      <c r="F65" s="62"/>
      <c r="G65" s="15">
        <f t="shared" si="1"/>
        <v>14300</v>
      </c>
      <c r="H65" s="63">
        <f t="shared" si="7"/>
        <v>14300</v>
      </c>
      <c r="I65" s="63">
        <v>7473.65</v>
      </c>
      <c r="J65" s="63">
        <f t="shared" si="3"/>
        <v>52.26328671328672</v>
      </c>
      <c r="K65" s="63">
        <f t="shared" si="0"/>
        <v>-47.73671328671328</v>
      </c>
      <c r="L65" s="63">
        <f t="shared" si="4"/>
        <v>6826.35</v>
      </c>
      <c r="M65" s="143">
        <f t="shared" si="2"/>
        <v>0</v>
      </c>
    </row>
    <row r="66" spans="1:13" ht="15.75">
      <c r="A66" s="138"/>
      <c r="B66" s="61" t="s">
        <v>204</v>
      </c>
      <c r="C66" s="54"/>
      <c r="D66" s="24" t="s">
        <v>205</v>
      </c>
      <c r="E66" s="62">
        <v>2350</v>
      </c>
      <c r="F66" s="62"/>
      <c r="G66" s="15">
        <f t="shared" si="1"/>
        <v>2350</v>
      </c>
      <c r="H66" s="63">
        <f t="shared" si="7"/>
        <v>2350</v>
      </c>
      <c r="I66" s="63">
        <v>1182.61</v>
      </c>
      <c r="J66" s="63">
        <f t="shared" si="3"/>
        <v>50.32382978723404</v>
      </c>
      <c r="K66" s="63">
        <f t="shared" si="0"/>
        <v>-49.67617021276596</v>
      </c>
      <c r="L66" s="63">
        <f t="shared" si="4"/>
        <v>1167.39</v>
      </c>
      <c r="M66" s="143">
        <f t="shared" si="2"/>
        <v>0</v>
      </c>
    </row>
    <row r="67" spans="1:13" ht="15.75">
      <c r="A67" s="138"/>
      <c r="B67" s="61" t="s">
        <v>206</v>
      </c>
      <c r="C67" s="54"/>
      <c r="D67" s="24" t="s">
        <v>207</v>
      </c>
      <c r="E67" s="62">
        <v>3000</v>
      </c>
      <c r="F67" s="62"/>
      <c r="G67" s="15">
        <f t="shared" si="1"/>
        <v>3000</v>
      </c>
      <c r="H67" s="63">
        <f t="shared" si="7"/>
        <v>3000</v>
      </c>
      <c r="I67" s="63">
        <v>3000</v>
      </c>
      <c r="J67" s="63">
        <f t="shared" si="3"/>
        <v>100</v>
      </c>
      <c r="K67" s="63">
        <f t="shared" si="0"/>
        <v>0</v>
      </c>
      <c r="L67" s="63">
        <f t="shared" si="4"/>
        <v>0</v>
      </c>
      <c r="M67" s="143">
        <f t="shared" si="2"/>
        <v>0</v>
      </c>
    </row>
    <row r="68" spans="1:13" ht="15.75">
      <c r="A68" s="138"/>
      <c r="B68" s="61" t="s">
        <v>188</v>
      </c>
      <c r="C68" s="54"/>
      <c r="D68" s="24" t="s">
        <v>189</v>
      </c>
      <c r="E68" s="62">
        <v>2500</v>
      </c>
      <c r="F68" s="62"/>
      <c r="G68" s="15">
        <f t="shared" si="1"/>
        <v>2500</v>
      </c>
      <c r="H68" s="63">
        <f t="shared" si="7"/>
        <v>2500</v>
      </c>
      <c r="I68" s="63">
        <v>1912.92</v>
      </c>
      <c r="J68" s="63">
        <f t="shared" si="3"/>
        <v>76.5168</v>
      </c>
      <c r="K68" s="63">
        <f t="shared" si="0"/>
        <v>-23.483199999999997</v>
      </c>
      <c r="L68" s="63">
        <f t="shared" si="4"/>
        <v>587.0799999999999</v>
      </c>
      <c r="M68" s="143">
        <f t="shared" si="2"/>
        <v>0</v>
      </c>
    </row>
    <row r="69" spans="1:13" ht="15.75">
      <c r="A69" s="138"/>
      <c r="B69" s="61" t="s">
        <v>208</v>
      </c>
      <c r="C69" s="54"/>
      <c r="D69" s="24" t="s">
        <v>209</v>
      </c>
      <c r="E69" s="62">
        <v>200</v>
      </c>
      <c r="F69" s="62"/>
      <c r="G69" s="15">
        <f t="shared" si="1"/>
        <v>200</v>
      </c>
      <c r="H69" s="63">
        <f t="shared" si="7"/>
        <v>200</v>
      </c>
      <c r="I69" s="63">
        <v>50</v>
      </c>
      <c r="J69" s="63">
        <f t="shared" si="3"/>
        <v>25</v>
      </c>
      <c r="K69" s="63">
        <f t="shared" si="0"/>
        <v>-75</v>
      </c>
      <c r="L69" s="63">
        <f t="shared" si="4"/>
        <v>150</v>
      </c>
      <c r="M69" s="143">
        <f t="shared" si="2"/>
        <v>0</v>
      </c>
    </row>
    <row r="70" spans="1:13" ht="15.75">
      <c r="A70" s="138"/>
      <c r="B70" s="61" t="s">
        <v>178</v>
      </c>
      <c r="C70" s="54"/>
      <c r="D70" s="24" t="s">
        <v>179</v>
      </c>
      <c r="E70" s="62">
        <v>1800</v>
      </c>
      <c r="F70" s="62"/>
      <c r="G70" s="15">
        <f t="shared" si="1"/>
        <v>1800</v>
      </c>
      <c r="H70" s="63">
        <f t="shared" si="7"/>
        <v>1800</v>
      </c>
      <c r="I70" s="63">
        <v>1351.7</v>
      </c>
      <c r="J70" s="63">
        <f t="shared" si="3"/>
        <v>75.09444444444443</v>
      </c>
      <c r="K70" s="63">
        <f t="shared" si="0"/>
        <v>-24.905555555555566</v>
      </c>
      <c r="L70" s="63">
        <f t="shared" si="4"/>
        <v>448.29999999999995</v>
      </c>
      <c r="M70" s="143">
        <f t="shared" si="2"/>
        <v>0</v>
      </c>
    </row>
    <row r="71" spans="1:13" ht="47.25">
      <c r="A71" s="138"/>
      <c r="B71" s="61" t="s">
        <v>210</v>
      </c>
      <c r="C71" s="54"/>
      <c r="D71" s="24" t="s">
        <v>211</v>
      </c>
      <c r="E71" s="62">
        <v>500</v>
      </c>
      <c r="F71" s="62"/>
      <c r="G71" s="15">
        <f t="shared" si="1"/>
        <v>500</v>
      </c>
      <c r="H71" s="63">
        <f t="shared" si="7"/>
        <v>500</v>
      </c>
      <c r="I71" s="63">
        <v>156.16</v>
      </c>
      <c r="J71" s="63">
        <f t="shared" si="3"/>
        <v>31.232</v>
      </c>
      <c r="K71" s="63">
        <f t="shared" si="0"/>
        <v>-68.768</v>
      </c>
      <c r="L71" s="63">
        <f t="shared" si="4"/>
        <v>343.84000000000003</v>
      </c>
      <c r="M71" s="143">
        <f t="shared" si="2"/>
        <v>0</v>
      </c>
    </row>
    <row r="72" spans="1:13" ht="47.25">
      <c r="A72" s="138"/>
      <c r="B72" s="61" t="s">
        <v>212</v>
      </c>
      <c r="C72" s="54"/>
      <c r="D72" s="24" t="s">
        <v>213</v>
      </c>
      <c r="E72" s="62">
        <v>1400</v>
      </c>
      <c r="F72" s="62"/>
      <c r="G72" s="15">
        <f t="shared" si="1"/>
        <v>1400</v>
      </c>
      <c r="H72" s="63">
        <f t="shared" si="7"/>
        <v>1400</v>
      </c>
      <c r="I72" s="63">
        <v>1194.03</v>
      </c>
      <c r="J72" s="63">
        <f t="shared" si="3"/>
        <v>85.28785714285713</v>
      </c>
      <c r="K72" s="63">
        <f t="shared" si="0"/>
        <v>-14.712142857142865</v>
      </c>
      <c r="L72" s="63">
        <f t="shared" si="4"/>
        <v>205.97000000000003</v>
      </c>
      <c r="M72" s="143">
        <f t="shared" si="2"/>
        <v>0</v>
      </c>
    </row>
    <row r="73" spans="1:13" ht="15.75">
      <c r="A73" s="138"/>
      <c r="B73" s="61" t="s">
        <v>214</v>
      </c>
      <c r="C73" s="54"/>
      <c r="D73" s="24" t="s">
        <v>215</v>
      </c>
      <c r="E73" s="62">
        <v>4500</v>
      </c>
      <c r="F73" s="62"/>
      <c r="G73" s="15">
        <f t="shared" si="1"/>
        <v>4500</v>
      </c>
      <c r="H73" s="63">
        <f t="shared" si="7"/>
        <v>4500</v>
      </c>
      <c r="I73" s="63">
        <v>2435.96</v>
      </c>
      <c r="J73" s="63">
        <f t="shared" si="3"/>
        <v>54.13244444444445</v>
      </c>
      <c r="K73" s="63">
        <f t="shared" si="0"/>
        <v>-45.86755555555555</v>
      </c>
      <c r="L73" s="63">
        <f t="shared" si="4"/>
        <v>2064.04</v>
      </c>
      <c r="M73" s="143">
        <f t="shared" si="2"/>
        <v>0</v>
      </c>
    </row>
    <row r="74" spans="1:13" ht="31.5">
      <c r="A74" s="138"/>
      <c r="B74" s="61" t="s">
        <v>216</v>
      </c>
      <c r="C74" s="54"/>
      <c r="D74" s="24" t="s">
        <v>217</v>
      </c>
      <c r="E74" s="62">
        <v>2700</v>
      </c>
      <c r="F74" s="62"/>
      <c r="G74" s="15">
        <f t="shared" si="1"/>
        <v>2700</v>
      </c>
      <c r="H74" s="63">
        <f t="shared" si="7"/>
        <v>2700</v>
      </c>
      <c r="I74" s="63">
        <v>2700</v>
      </c>
      <c r="J74" s="63">
        <f t="shared" si="3"/>
        <v>100</v>
      </c>
      <c r="K74" s="63">
        <f t="shared" si="0"/>
        <v>0</v>
      </c>
      <c r="L74" s="63">
        <f t="shared" si="4"/>
        <v>0</v>
      </c>
      <c r="M74" s="143">
        <f t="shared" si="2"/>
        <v>0</v>
      </c>
    </row>
    <row r="75" spans="1:13" ht="31.5">
      <c r="A75" s="138"/>
      <c r="B75" s="61" t="s">
        <v>243</v>
      </c>
      <c r="C75" s="54"/>
      <c r="D75" s="24" t="s">
        <v>219</v>
      </c>
      <c r="E75" s="62">
        <v>1500</v>
      </c>
      <c r="F75" s="62"/>
      <c r="G75" s="15">
        <f t="shared" si="1"/>
        <v>1500</v>
      </c>
      <c r="H75" s="63">
        <f t="shared" si="7"/>
        <v>1500</v>
      </c>
      <c r="I75" s="63">
        <v>245</v>
      </c>
      <c r="J75" s="63">
        <f t="shared" si="3"/>
        <v>16.333333333333332</v>
      </c>
      <c r="K75" s="63">
        <f t="shared" si="0"/>
        <v>-83.66666666666667</v>
      </c>
      <c r="L75" s="63">
        <f t="shared" si="4"/>
        <v>1255</v>
      </c>
      <c r="M75" s="143">
        <f t="shared" si="2"/>
        <v>0</v>
      </c>
    </row>
    <row r="76" spans="1:13" ht="47.25">
      <c r="A76" s="138"/>
      <c r="B76" s="61" t="s">
        <v>221</v>
      </c>
      <c r="C76" s="54"/>
      <c r="D76" s="24" t="s">
        <v>220</v>
      </c>
      <c r="E76" s="62">
        <v>450</v>
      </c>
      <c r="F76" s="62"/>
      <c r="G76" s="15">
        <f t="shared" si="1"/>
        <v>450</v>
      </c>
      <c r="H76" s="63">
        <f aca="true" t="shared" si="8" ref="H76:H98">E76+F76</f>
        <v>450</v>
      </c>
      <c r="I76" s="63">
        <v>0</v>
      </c>
      <c r="J76" s="63" t="s">
        <v>388</v>
      </c>
      <c r="K76" s="63" t="e">
        <f t="shared" si="0"/>
        <v>#VALUE!</v>
      </c>
      <c r="L76" s="63">
        <f t="shared" si="4"/>
        <v>450</v>
      </c>
      <c r="M76" s="143">
        <f t="shared" si="2"/>
        <v>0</v>
      </c>
    </row>
    <row r="77" spans="1:13" ht="31.5">
      <c r="A77" s="138"/>
      <c r="B77" s="61" t="s">
        <v>222</v>
      </c>
      <c r="C77" s="54"/>
      <c r="D77" s="24" t="s">
        <v>223</v>
      </c>
      <c r="E77" s="62">
        <v>1800</v>
      </c>
      <c r="F77" s="62"/>
      <c r="G77" s="15">
        <f aca="true" t="shared" si="9" ref="G77:G140">E77+F77</f>
        <v>1800</v>
      </c>
      <c r="H77" s="63">
        <f t="shared" si="8"/>
        <v>1800</v>
      </c>
      <c r="I77" s="63">
        <v>860.1</v>
      </c>
      <c r="J77" s="63">
        <f t="shared" si="3"/>
        <v>47.78333333333333</v>
      </c>
      <c r="K77" s="63">
        <f t="shared" si="0"/>
        <v>-52.21666666666667</v>
      </c>
      <c r="L77" s="63">
        <f t="shared" si="4"/>
        <v>939.9</v>
      </c>
      <c r="M77" s="143">
        <f aca="true" t="shared" si="10" ref="M77:M140">H77-G77</f>
        <v>0</v>
      </c>
    </row>
    <row r="78" spans="1:13" ht="15.75">
      <c r="A78" s="138"/>
      <c r="B78" s="144" t="s">
        <v>224</v>
      </c>
      <c r="C78" s="54" t="s">
        <v>225</v>
      </c>
      <c r="D78" s="24"/>
      <c r="E78" s="16">
        <f>SUM(E80)</f>
        <v>28200</v>
      </c>
      <c r="F78" s="16">
        <f>SUM(F80)</f>
        <v>0</v>
      </c>
      <c r="G78" s="15">
        <f t="shared" si="9"/>
        <v>28200</v>
      </c>
      <c r="H78" s="60">
        <f>SUM(H80)</f>
        <v>28200</v>
      </c>
      <c r="I78" s="60">
        <f>SUM(I80)</f>
        <v>10123.56</v>
      </c>
      <c r="J78" s="60">
        <f t="shared" si="3"/>
        <v>35.899148936170214</v>
      </c>
      <c r="K78" s="63">
        <f t="shared" si="0"/>
        <v>-64.1008510638298</v>
      </c>
      <c r="L78" s="63">
        <f t="shared" si="4"/>
        <v>18076.440000000002</v>
      </c>
      <c r="M78" s="143">
        <f t="shared" si="10"/>
        <v>0</v>
      </c>
    </row>
    <row r="79" spans="1:13" ht="15.75" hidden="1">
      <c r="A79" s="138"/>
      <c r="B79" s="144"/>
      <c r="C79" s="54"/>
      <c r="D79" s="24"/>
      <c r="E79" s="16">
        <f>-E78</f>
        <v>-28200</v>
      </c>
      <c r="F79" s="16">
        <f>-F78</f>
        <v>0</v>
      </c>
      <c r="G79" s="15">
        <f t="shared" si="9"/>
        <v>-28200</v>
      </c>
      <c r="H79" s="60">
        <f>-H78</f>
        <v>-28200</v>
      </c>
      <c r="I79" s="60">
        <f>-I78</f>
        <v>-10123.56</v>
      </c>
      <c r="J79" s="60"/>
      <c r="K79" s="63"/>
      <c r="L79" s="63"/>
      <c r="M79" s="143">
        <f t="shared" si="10"/>
        <v>0</v>
      </c>
    </row>
    <row r="80" spans="1:13" ht="78.75">
      <c r="A80" s="138"/>
      <c r="B80" s="61" t="s">
        <v>226</v>
      </c>
      <c r="C80" s="54"/>
      <c r="D80" s="24" t="s">
        <v>172</v>
      </c>
      <c r="E80" s="62">
        <v>28200</v>
      </c>
      <c r="F80" s="62"/>
      <c r="G80" s="15">
        <f t="shared" si="9"/>
        <v>28200</v>
      </c>
      <c r="H80" s="63">
        <f t="shared" si="8"/>
        <v>28200</v>
      </c>
      <c r="I80" s="63">
        <v>10123.56</v>
      </c>
      <c r="J80" s="63">
        <f t="shared" si="3"/>
        <v>35.899148936170214</v>
      </c>
      <c r="K80" s="63">
        <f t="shared" si="0"/>
        <v>-64.1008510638298</v>
      </c>
      <c r="L80" s="63">
        <f t="shared" si="4"/>
        <v>18076.440000000002</v>
      </c>
      <c r="M80" s="143">
        <f t="shared" si="10"/>
        <v>0</v>
      </c>
    </row>
    <row r="81" spans="1:13" ht="15.75">
      <c r="A81" s="138"/>
      <c r="B81" s="144" t="s">
        <v>227</v>
      </c>
      <c r="C81" s="54" t="s">
        <v>228</v>
      </c>
      <c r="D81" s="24"/>
      <c r="E81" s="16">
        <f>SUM(E83:E91)</f>
        <v>133700</v>
      </c>
      <c r="F81" s="16">
        <f>SUM(F83:F91)</f>
        <v>0</v>
      </c>
      <c r="G81" s="15">
        <f t="shared" si="9"/>
        <v>133700</v>
      </c>
      <c r="H81" s="60">
        <f>SUM(H83:H91)</f>
        <v>133700</v>
      </c>
      <c r="I81" s="60">
        <f>SUM(I83:I91)</f>
        <v>63928.48</v>
      </c>
      <c r="J81" s="60">
        <f t="shared" si="3"/>
        <v>47.814869109947644</v>
      </c>
      <c r="K81" s="63">
        <f t="shared" si="0"/>
        <v>-52.185130890052356</v>
      </c>
      <c r="L81" s="63">
        <f t="shared" si="4"/>
        <v>69771.51999999999</v>
      </c>
      <c r="M81" s="143">
        <f t="shared" si="10"/>
        <v>0</v>
      </c>
    </row>
    <row r="82" spans="1:13" ht="15.75" hidden="1">
      <c r="A82" s="138"/>
      <c r="B82" s="144"/>
      <c r="C82" s="54"/>
      <c r="D82" s="24"/>
      <c r="E82" s="16">
        <f>-E81</f>
        <v>-133700</v>
      </c>
      <c r="F82" s="16">
        <f>-F81</f>
        <v>0</v>
      </c>
      <c r="G82" s="15">
        <f t="shared" si="9"/>
        <v>-133700</v>
      </c>
      <c r="H82" s="60">
        <f>-H81</f>
        <v>-133700</v>
      </c>
      <c r="I82" s="60">
        <f>-I81</f>
        <v>-63928.48</v>
      </c>
      <c r="J82" s="60"/>
      <c r="K82" s="63"/>
      <c r="L82" s="63"/>
      <c r="M82" s="143">
        <f t="shared" si="10"/>
        <v>0</v>
      </c>
    </row>
    <row r="83" spans="1:13" ht="15.75">
      <c r="A83" s="138"/>
      <c r="B83" s="61" t="s">
        <v>229</v>
      </c>
      <c r="C83" s="54"/>
      <c r="D83" s="24" t="s">
        <v>230</v>
      </c>
      <c r="E83" s="62">
        <v>121000</v>
      </c>
      <c r="F83" s="62"/>
      <c r="G83" s="15">
        <f t="shared" si="9"/>
        <v>121000</v>
      </c>
      <c r="H83" s="63">
        <f t="shared" si="8"/>
        <v>121000</v>
      </c>
      <c r="I83" s="63">
        <v>57601.75</v>
      </c>
      <c r="J83" s="63">
        <f t="shared" si="3"/>
        <v>47.6047520661157</v>
      </c>
      <c r="K83" s="63">
        <f t="shared" si="0"/>
        <v>-52.3952479338843</v>
      </c>
      <c r="L83" s="63">
        <f t="shared" si="4"/>
        <v>63398.25</v>
      </c>
      <c r="M83" s="143">
        <f t="shared" si="10"/>
        <v>0</v>
      </c>
    </row>
    <row r="84" spans="1:13" ht="15.75">
      <c r="A84" s="138"/>
      <c r="B84" s="61" t="s">
        <v>188</v>
      </c>
      <c r="C84" s="54"/>
      <c r="D84" s="24" t="s">
        <v>189</v>
      </c>
      <c r="E84" s="62">
        <v>4000</v>
      </c>
      <c r="F84" s="62"/>
      <c r="G84" s="15">
        <f t="shared" si="9"/>
        <v>4000</v>
      </c>
      <c r="H84" s="63">
        <f t="shared" si="8"/>
        <v>4000</v>
      </c>
      <c r="I84" s="63">
        <v>2433.41</v>
      </c>
      <c r="J84" s="63">
        <f t="shared" si="3"/>
        <v>60.835249999999995</v>
      </c>
      <c r="K84" s="63">
        <f t="shared" si="0"/>
        <v>-39.164750000000005</v>
      </c>
      <c r="L84" s="63">
        <f t="shared" si="4"/>
        <v>1566.5900000000001</v>
      </c>
      <c r="M84" s="143">
        <f t="shared" si="10"/>
        <v>0</v>
      </c>
    </row>
    <row r="85" spans="1:13" ht="15.75">
      <c r="A85" s="138"/>
      <c r="B85" s="61" t="s">
        <v>178</v>
      </c>
      <c r="C85" s="54"/>
      <c r="D85" s="24" t="s">
        <v>179</v>
      </c>
      <c r="E85" s="62">
        <v>2000</v>
      </c>
      <c r="F85" s="62"/>
      <c r="G85" s="15">
        <f t="shared" si="9"/>
        <v>2000</v>
      </c>
      <c r="H85" s="63">
        <f t="shared" si="8"/>
        <v>2000</v>
      </c>
      <c r="I85" s="63">
        <v>860.96</v>
      </c>
      <c r="J85" s="63">
        <f t="shared" si="3"/>
        <v>43.048</v>
      </c>
      <c r="K85" s="63">
        <f t="shared" si="0"/>
        <v>-56.952</v>
      </c>
      <c r="L85" s="63">
        <f t="shared" si="4"/>
        <v>1139.04</v>
      </c>
      <c r="M85" s="143">
        <f t="shared" si="10"/>
        <v>0</v>
      </c>
    </row>
    <row r="86" spans="1:13" ht="47.25">
      <c r="A86" s="138"/>
      <c r="B86" s="61" t="s">
        <v>210</v>
      </c>
      <c r="C86" s="54"/>
      <c r="D86" s="24" t="s">
        <v>211</v>
      </c>
      <c r="E86" s="62">
        <v>1000</v>
      </c>
      <c r="F86" s="62"/>
      <c r="G86" s="15">
        <f t="shared" si="9"/>
        <v>1000</v>
      </c>
      <c r="H86" s="63">
        <f t="shared" si="8"/>
        <v>1000</v>
      </c>
      <c r="I86" s="63">
        <v>988.58</v>
      </c>
      <c r="J86" s="63">
        <f t="shared" si="3"/>
        <v>98.858</v>
      </c>
      <c r="K86" s="63">
        <f t="shared" si="0"/>
        <v>-1.141999999999996</v>
      </c>
      <c r="L86" s="63">
        <f t="shared" si="4"/>
        <v>11.419999999999959</v>
      </c>
      <c r="M86" s="143">
        <f t="shared" si="10"/>
        <v>0</v>
      </c>
    </row>
    <row r="87" spans="1:13" ht="47.25">
      <c r="A87" s="138"/>
      <c r="B87" s="61" t="s">
        <v>212</v>
      </c>
      <c r="C87" s="54"/>
      <c r="D87" s="24" t="s">
        <v>213</v>
      </c>
      <c r="E87" s="62">
        <v>1800</v>
      </c>
      <c r="F87" s="62"/>
      <c r="G87" s="15">
        <f t="shared" si="9"/>
        <v>1800</v>
      </c>
      <c r="H87" s="63">
        <f t="shared" si="8"/>
        <v>1800</v>
      </c>
      <c r="I87" s="63">
        <v>1092.12</v>
      </c>
      <c r="J87" s="63">
        <f t="shared" si="3"/>
        <v>60.673333333333325</v>
      </c>
      <c r="K87" s="63">
        <f t="shared" si="0"/>
        <v>-39.326666666666675</v>
      </c>
      <c r="L87" s="63">
        <f t="shared" si="4"/>
        <v>707.8800000000001</v>
      </c>
      <c r="M87" s="143">
        <f t="shared" si="10"/>
        <v>0</v>
      </c>
    </row>
    <row r="88" spans="1:13" ht="15.75">
      <c r="A88" s="138"/>
      <c r="B88" s="61" t="s">
        <v>232</v>
      </c>
      <c r="C88" s="54"/>
      <c r="D88" s="24" t="s">
        <v>215</v>
      </c>
      <c r="E88" s="62">
        <v>1500</v>
      </c>
      <c r="F88" s="62"/>
      <c r="G88" s="15">
        <f t="shared" si="9"/>
        <v>1500</v>
      </c>
      <c r="H88" s="63">
        <f t="shared" si="8"/>
        <v>1500</v>
      </c>
      <c r="I88" s="63">
        <v>785.74</v>
      </c>
      <c r="J88" s="63">
        <f t="shared" si="3"/>
        <v>52.382666666666665</v>
      </c>
      <c r="K88" s="63">
        <f t="shared" si="0"/>
        <v>-47.617333333333335</v>
      </c>
      <c r="L88" s="63">
        <f t="shared" si="4"/>
        <v>714.26</v>
      </c>
      <c r="M88" s="143">
        <f t="shared" si="10"/>
        <v>0</v>
      </c>
    </row>
    <row r="89" spans="1:13" ht="15.75">
      <c r="A89" s="138"/>
      <c r="B89" s="61" t="s">
        <v>231</v>
      </c>
      <c r="C89" s="54"/>
      <c r="D89" s="24" t="s">
        <v>233</v>
      </c>
      <c r="E89" s="62">
        <v>1500</v>
      </c>
      <c r="F89" s="62"/>
      <c r="G89" s="15">
        <f t="shared" si="9"/>
        <v>1500</v>
      </c>
      <c r="H89" s="63">
        <f t="shared" si="8"/>
        <v>1500</v>
      </c>
      <c r="I89" s="63">
        <v>142.57</v>
      </c>
      <c r="J89" s="63">
        <f t="shared" si="3"/>
        <v>9.504666666666667</v>
      </c>
      <c r="K89" s="63">
        <f t="shared" si="0"/>
        <v>-90.49533333333333</v>
      </c>
      <c r="L89" s="63">
        <f t="shared" si="4"/>
        <v>1357.43</v>
      </c>
      <c r="M89" s="143">
        <f t="shared" si="10"/>
        <v>0</v>
      </c>
    </row>
    <row r="90" spans="1:13" ht="47.25">
      <c r="A90" s="138"/>
      <c r="B90" s="61" t="s">
        <v>221</v>
      </c>
      <c r="C90" s="54"/>
      <c r="D90" s="24" t="s">
        <v>220</v>
      </c>
      <c r="E90" s="62">
        <v>400</v>
      </c>
      <c r="F90" s="62"/>
      <c r="G90" s="15">
        <f t="shared" si="9"/>
        <v>400</v>
      </c>
      <c r="H90" s="63">
        <f t="shared" si="8"/>
        <v>400</v>
      </c>
      <c r="I90" s="63">
        <v>0</v>
      </c>
      <c r="J90" s="63" t="s">
        <v>388</v>
      </c>
      <c r="K90" s="63" t="e">
        <f t="shared" si="0"/>
        <v>#VALUE!</v>
      </c>
      <c r="L90" s="63">
        <f t="shared" si="4"/>
        <v>400</v>
      </c>
      <c r="M90" s="143">
        <f t="shared" si="10"/>
        <v>0</v>
      </c>
    </row>
    <row r="91" spans="1:13" ht="31.5">
      <c r="A91" s="138"/>
      <c r="B91" s="61" t="s">
        <v>222</v>
      </c>
      <c r="C91" s="54"/>
      <c r="D91" s="24" t="s">
        <v>223</v>
      </c>
      <c r="E91" s="62">
        <v>500</v>
      </c>
      <c r="F91" s="62"/>
      <c r="G91" s="15">
        <f t="shared" si="9"/>
        <v>500</v>
      </c>
      <c r="H91" s="63">
        <f t="shared" si="8"/>
        <v>500</v>
      </c>
      <c r="I91" s="63">
        <v>23.35</v>
      </c>
      <c r="J91" s="63">
        <f t="shared" si="3"/>
        <v>4.670000000000001</v>
      </c>
      <c r="K91" s="63">
        <f t="shared" si="0"/>
        <v>-95.33</v>
      </c>
      <c r="L91" s="63">
        <f t="shared" si="4"/>
        <v>476.65</v>
      </c>
      <c r="M91" s="143">
        <f t="shared" si="10"/>
        <v>0</v>
      </c>
    </row>
    <row r="92" spans="1:13" ht="15.75">
      <c r="A92" s="138"/>
      <c r="B92" s="144" t="s">
        <v>62</v>
      </c>
      <c r="C92" s="54" t="s">
        <v>63</v>
      </c>
      <c r="D92" s="24"/>
      <c r="E92" s="16">
        <f>SUM(E94:E115)</f>
        <v>2063420</v>
      </c>
      <c r="F92" s="16">
        <f>SUM(F110:F115)</f>
        <v>0</v>
      </c>
      <c r="G92" s="15">
        <f t="shared" si="9"/>
        <v>2063420</v>
      </c>
      <c r="H92" s="60">
        <f>SUM(H94:H115)</f>
        <v>2063420</v>
      </c>
      <c r="I92" s="60">
        <f>SUM(I94:I115)</f>
        <v>1189291.09</v>
      </c>
      <c r="J92" s="60">
        <f aca="true" t="shared" si="11" ref="J92:J163">I92/H92*100</f>
        <v>57.63688875749969</v>
      </c>
      <c r="K92" s="63">
        <f t="shared" si="0"/>
        <v>-42.36311124250031</v>
      </c>
      <c r="L92" s="63">
        <f t="shared" si="4"/>
        <v>874128.9099999999</v>
      </c>
      <c r="M92" s="143">
        <f t="shared" si="10"/>
        <v>0</v>
      </c>
    </row>
    <row r="93" spans="1:13" ht="15.75" hidden="1">
      <c r="A93" s="138"/>
      <c r="B93" s="144"/>
      <c r="C93" s="54"/>
      <c r="D93" s="24"/>
      <c r="E93" s="16">
        <f>-E92</f>
        <v>-2063420</v>
      </c>
      <c r="F93" s="16">
        <f>-F92</f>
        <v>0</v>
      </c>
      <c r="G93" s="15">
        <f t="shared" si="9"/>
        <v>-2063420</v>
      </c>
      <c r="H93" s="60">
        <f>-H92</f>
        <v>-2063420</v>
      </c>
      <c r="I93" s="60">
        <f>-I92</f>
        <v>-1189291.09</v>
      </c>
      <c r="J93" s="60"/>
      <c r="K93" s="63"/>
      <c r="L93" s="63"/>
      <c r="M93" s="143">
        <f t="shared" si="10"/>
        <v>0</v>
      </c>
    </row>
    <row r="94" spans="1:13" ht="15.75">
      <c r="A94" s="138"/>
      <c r="B94" s="61" t="s">
        <v>198</v>
      </c>
      <c r="C94" s="54"/>
      <c r="D94" s="24" t="s">
        <v>199</v>
      </c>
      <c r="E94" s="62">
        <v>1002185</v>
      </c>
      <c r="F94" s="62"/>
      <c r="G94" s="15">
        <f t="shared" si="9"/>
        <v>1002185</v>
      </c>
      <c r="H94" s="63">
        <f t="shared" si="8"/>
        <v>1002185</v>
      </c>
      <c r="I94" s="63">
        <v>557659.67</v>
      </c>
      <c r="J94" s="63">
        <f t="shared" si="11"/>
        <v>55.64438402091431</v>
      </c>
      <c r="K94" s="63">
        <f t="shared" si="0"/>
        <v>-44.35561597908569</v>
      </c>
      <c r="L94" s="63">
        <f t="shared" si="4"/>
        <v>444525.32999999996</v>
      </c>
      <c r="M94" s="143">
        <f t="shared" si="10"/>
        <v>0</v>
      </c>
    </row>
    <row r="95" spans="1:13" ht="15.75">
      <c r="A95" s="138"/>
      <c r="B95" s="61" t="s">
        <v>200</v>
      </c>
      <c r="C95" s="54"/>
      <c r="D95" s="24" t="s">
        <v>201</v>
      </c>
      <c r="E95" s="62">
        <v>88780</v>
      </c>
      <c r="F95" s="62"/>
      <c r="G95" s="15">
        <f t="shared" si="9"/>
        <v>88780</v>
      </c>
      <c r="H95" s="63">
        <f t="shared" si="8"/>
        <v>88780</v>
      </c>
      <c r="I95" s="63">
        <v>88708.76</v>
      </c>
      <c r="J95" s="63">
        <f t="shared" si="11"/>
        <v>99.9197567019599</v>
      </c>
      <c r="K95" s="63">
        <f t="shared" si="0"/>
        <v>-0.08024329804010222</v>
      </c>
      <c r="L95" s="63">
        <f aca="true" t="shared" si="12" ref="L95:L165">H95-I95</f>
        <v>71.24000000000524</v>
      </c>
      <c r="M95" s="143">
        <f t="shared" si="10"/>
        <v>0</v>
      </c>
    </row>
    <row r="96" spans="1:13" ht="15.75">
      <c r="A96" s="138"/>
      <c r="B96" s="61" t="s">
        <v>202</v>
      </c>
      <c r="C96" s="54"/>
      <c r="D96" s="24" t="s">
        <v>203</v>
      </c>
      <c r="E96" s="62">
        <v>151275</v>
      </c>
      <c r="F96" s="62"/>
      <c r="G96" s="15">
        <f t="shared" si="9"/>
        <v>151275</v>
      </c>
      <c r="H96" s="63">
        <f t="shared" si="8"/>
        <v>151275</v>
      </c>
      <c r="I96" s="63">
        <v>87185.12</v>
      </c>
      <c r="J96" s="63">
        <f t="shared" si="11"/>
        <v>57.633528342422736</v>
      </c>
      <c r="K96" s="63">
        <f t="shared" si="0"/>
        <v>-42.366471657577264</v>
      </c>
      <c r="L96" s="63">
        <f t="shared" si="12"/>
        <v>64089.880000000005</v>
      </c>
      <c r="M96" s="143">
        <f t="shared" si="10"/>
        <v>0</v>
      </c>
    </row>
    <row r="97" spans="1:13" ht="15.75">
      <c r="A97" s="138"/>
      <c r="B97" s="61" t="s">
        <v>204</v>
      </c>
      <c r="C97" s="54"/>
      <c r="D97" s="24" t="s">
        <v>205</v>
      </c>
      <c r="E97" s="62">
        <v>24546</v>
      </c>
      <c r="F97" s="62"/>
      <c r="G97" s="15">
        <f t="shared" si="9"/>
        <v>24546</v>
      </c>
      <c r="H97" s="63">
        <f t="shared" si="8"/>
        <v>24546</v>
      </c>
      <c r="I97" s="63">
        <v>14732.19</v>
      </c>
      <c r="J97" s="63">
        <f t="shared" si="11"/>
        <v>60.018699584453685</v>
      </c>
      <c r="K97" s="63">
        <f t="shared" si="0"/>
        <v>-39.981300415546315</v>
      </c>
      <c r="L97" s="63">
        <f t="shared" si="12"/>
        <v>9813.81</v>
      </c>
      <c r="M97" s="143">
        <f t="shared" si="10"/>
        <v>0</v>
      </c>
    </row>
    <row r="98" spans="1:13" ht="15.75">
      <c r="A98" s="138"/>
      <c r="B98" s="61" t="s">
        <v>234</v>
      </c>
      <c r="C98" s="54"/>
      <c r="D98" s="24" t="s">
        <v>235</v>
      </c>
      <c r="E98" s="62">
        <v>28000</v>
      </c>
      <c r="F98" s="62"/>
      <c r="G98" s="15">
        <f t="shared" si="9"/>
        <v>28000</v>
      </c>
      <c r="H98" s="63">
        <f t="shared" si="8"/>
        <v>28000</v>
      </c>
      <c r="I98" s="63">
        <v>24451</v>
      </c>
      <c r="J98" s="63">
        <f t="shared" si="11"/>
        <v>87.325</v>
      </c>
      <c r="K98" s="63">
        <f t="shared" si="0"/>
        <v>-12.674999999999997</v>
      </c>
      <c r="L98" s="63">
        <f t="shared" si="12"/>
        <v>3549</v>
      </c>
      <c r="M98" s="143">
        <f t="shared" si="10"/>
        <v>0</v>
      </c>
    </row>
    <row r="99" spans="1:13" s="146" customFormat="1" ht="15.75">
      <c r="A99" s="138"/>
      <c r="B99" s="61" t="s">
        <v>206</v>
      </c>
      <c r="C99" s="54"/>
      <c r="D99" s="24" t="s">
        <v>207</v>
      </c>
      <c r="E99" s="62">
        <v>90000</v>
      </c>
      <c r="F99" s="62"/>
      <c r="G99" s="15">
        <f t="shared" si="9"/>
        <v>90000</v>
      </c>
      <c r="H99" s="63">
        <f aca="true" t="shared" si="13" ref="H99:H114">E99+F99</f>
        <v>90000</v>
      </c>
      <c r="I99" s="63">
        <v>37816.05</v>
      </c>
      <c r="J99" s="63">
        <f t="shared" si="11"/>
        <v>42.017833333333336</v>
      </c>
      <c r="K99" s="63">
        <f t="shared" si="0"/>
        <v>-57.982166666666664</v>
      </c>
      <c r="L99" s="63">
        <f t="shared" si="12"/>
        <v>52183.95</v>
      </c>
      <c r="M99" s="143">
        <f t="shared" si="10"/>
        <v>0</v>
      </c>
    </row>
    <row r="100" spans="1:13" ht="15.75">
      <c r="A100" s="138"/>
      <c r="B100" s="100" t="s">
        <v>188</v>
      </c>
      <c r="C100" s="92"/>
      <c r="D100" s="93" t="s">
        <v>189</v>
      </c>
      <c r="E100" s="101">
        <v>73000</v>
      </c>
      <c r="F100" s="101"/>
      <c r="G100" s="15">
        <f t="shared" si="9"/>
        <v>73000</v>
      </c>
      <c r="H100" s="102">
        <f t="shared" si="13"/>
        <v>73000</v>
      </c>
      <c r="I100" s="102">
        <v>55280.79</v>
      </c>
      <c r="J100" s="102">
        <f t="shared" si="11"/>
        <v>75.72710958904109</v>
      </c>
      <c r="K100" s="102">
        <f t="shared" si="0"/>
        <v>-24.272890410958908</v>
      </c>
      <c r="L100" s="63">
        <f t="shared" si="12"/>
        <v>17719.21</v>
      </c>
      <c r="M100" s="143">
        <f t="shared" si="10"/>
        <v>0</v>
      </c>
    </row>
    <row r="101" spans="1:13" ht="15.75">
      <c r="A101" s="138"/>
      <c r="B101" s="61" t="s">
        <v>236</v>
      </c>
      <c r="C101" s="54"/>
      <c r="D101" s="24" t="s">
        <v>238</v>
      </c>
      <c r="E101" s="62">
        <v>87000</v>
      </c>
      <c r="F101" s="62"/>
      <c r="G101" s="15">
        <f t="shared" si="9"/>
        <v>87000</v>
      </c>
      <c r="H101" s="63">
        <f t="shared" si="13"/>
        <v>87000</v>
      </c>
      <c r="I101" s="63">
        <v>41586.36</v>
      </c>
      <c r="J101" s="63">
        <f t="shared" si="11"/>
        <v>47.800413793103445</v>
      </c>
      <c r="K101" s="63">
        <f t="shared" si="0"/>
        <v>-52.199586206896555</v>
      </c>
      <c r="L101" s="63">
        <f t="shared" si="12"/>
        <v>45413.64</v>
      </c>
      <c r="M101" s="143">
        <f t="shared" si="10"/>
        <v>0</v>
      </c>
    </row>
    <row r="102" spans="1:13" ht="15.75">
      <c r="A102" s="138"/>
      <c r="B102" s="61" t="s">
        <v>208</v>
      </c>
      <c r="C102" s="54"/>
      <c r="D102" s="24" t="s">
        <v>209</v>
      </c>
      <c r="E102" s="62">
        <v>1500</v>
      </c>
      <c r="F102" s="62"/>
      <c r="G102" s="15">
        <f t="shared" si="9"/>
        <v>1500</v>
      </c>
      <c r="H102" s="63">
        <f t="shared" si="13"/>
        <v>1500</v>
      </c>
      <c r="I102" s="63">
        <v>976</v>
      </c>
      <c r="J102" s="63">
        <f t="shared" si="11"/>
        <v>65.06666666666666</v>
      </c>
      <c r="K102" s="63">
        <f t="shared" si="0"/>
        <v>-34.93333333333334</v>
      </c>
      <c r="L102" s="63">
        <f t="shared" si="12"/>
        <v>524</v>
      </c>
      <c r="M102" s="143">
        <f t="shared" si="10"/>
        <v>0</v>
      </c>
    </row>
    <row r="103" spans="1:13" ht="15.75">
      <c r="A103" s="138"/>
      <c r="B103" s="61" t="s">
        <v>178</v>
      </c>
      <c r="C103" s="54"/>
      <c r="D103" s="24" t="s">
        <v>179</v>
      </c>
      <c r="E103" s="62">
        <v>149000</v>
      </c>
      <c r="F103" s="62"/>
      <c r="G103" s="15">
        <f t="shared" si="9"/>
        <v>149000</v>
      </c>
      <c r="H103" s="63">
        <f t="shared" si="13"/>
        <v>149000</v>
      </c>
      <c r="I103" s="63">
        <v>89041.31</v>
      </c>
      <c r="J103" s="63">
        <f t="shared" si="11"/>
        <v>59.759268456375835</v>
      </c>
      <c r="K103" s="63">
        <f t="shared" si="0"/>
        <v>-40.240731543624165</v>
      </c>
      <c r="L103" s="63">
        <f t="shared" si="12"/>
        <v>59958.69</v>
      </c>
      <c r="M103" s="143">
        <f t="shared" si="10"/>
        <v>0</v>
      </c>
    </row>
    <row r="104" spans="1:13" ht="15.75">
      <c r="A104" s="138"/>
      <c r="B104" s="61" t="s">
        <v>237</v>
      </c>
      <c r="C104" s="54"/>
      <c r="D104" s="24" t="s">
        <v>239</v>
      </c>
      <c r="E104" s="62">
        <v>28000</v>
      </c>
      <c r="F104" s="62"/>
      <c r="G104" s="15">
        <f t="shared" si="9"/>
        <v>28000</v>
      </c>
      <c r="H104" s="63">
        <f t="shared" si="13"/>
        <v>28000</v>
      </c>
      <c r="I104" s="63">
        <v>8670.24</v>
      </c>
      <c r="J104" s="63">
        <f t="shared" si="11"/>
        <v>30.965142857142858</v>
      </c>
      <c r="K104" s="63">
        <f t="shared" si="0"/>
        <v>-69.03485714285713</v>
      </c>
      <c r="L104" s="63">
        <f t="shared" si="12"/>
        <v>19329.760000000002</v>
      </c>
      <c r="M104" s="143">
        <f t="shared" si="10"/>
        <v>0</v>
      </c>
    </row>
    <row r="105" spans="1:13" ht="47.25">
      <c r="A105" s="138"/>
      <c r="B105" s="61" t="s">
        <v>210</v>
      </c>
      <c r="C105" s="54"/>
      <c r="D105" s="24" t="s">
        <v>211</v>
      </c>
      <c r="E105" s="62">
        <v>30000</v>
      </c>
      <c r="F105" s="62"/>
      <c r="G105" s="15">
        <f t="shared" si="9"/>
        <v>30000</v>
      </c>
      <c r="H105" s="63">
        <f t="shared" si="13"/>
        <v>30000</v>
      </c>
      <c r="I105" s="63">
        <v>15507.98</v>
      </c>
      <c r="J105" s="63">
        <f t="shared" si="11"/>
        <v>51.69326666666667</v>
      </c>
      <c r="K105" s="63">
        <f t="shared" si="0"/>
        <v>-48.30673333333333</v>
      </c>
      <c r="L105" s="63">
        <f t="shared" si="12"/>
        <v>14492.02</v>
      </c>
      <c r="M105" s="143">
        <f t="shared" si="10"/>
        <v>0</v>
      </c>
    </row>
    <row r="106" spans="1:13" ht="47.25">
      <c r="A106" s="138"/>
      <c r="B106" s="61" t="s">
        <v>212</v>
      </c>
      <c r="C106" s="54"/>
      <c r="D106" s="24" t="s">
        <v>213</v>
      </c>
      <c r="E106" s="62">
        <v>80000</v>
      </c>
      <c r="F106" s="62"/>
      <c r="G106" s="15">
        <f t="shared" si="9"/>
        <v>80000</v>
      </c>
      <c r="H106" s="63">
        <f t="shared" si="13"/>
        <v>80000</v>
      </c>
      <c r="I106" s="63">
        <v>35362.54</v>
      </c>
      <c r="J106" s="63">
        <f t="shared" si="11"/>
        <v>44.203175</v>
      </c>
      <c r="K106" s="63">
        <f t="shared" si="0"/>
        <v>-55.796825</v>
      </c>
      <c r="L106" s="63">
        <f t="shared" si="12"/>
        <v>44637.46</v>
      </c>
      <c r="M106" s="143">
        <f t="shared" si="10"/>
        <v>0</v>
      </c>
    </row>
    <row r="107" spans="1:13" ht="15.75">
      <c r="A107" s="138"/>
      <c r="B107" s="61" t="s">
        <v>232</v>
      </c>
      <c r="C107" s="54"/>
      <c r="D107" s="24" t="s">
        <v>215</v>
      </c>
      <c r="E107" s="62">
        <v>48000</v>
      </c>
      <c r="F107" s="62"/>
      <c r="G107" s="15">
        <f t="shared" si="9"/>
        <v>48000</v>
      </c>
      <c r="H107" s="63">
        <f t="shared" si="13"/>
        <v>48000</v>
      </c>
      <c r="I107" s="63">
        <v>25049.2</v>
      </c>
      <c r="J107" s="63">
        <f t="shared" si="11"/>
        <v>52.185833333333335</v>
      </c>
      <c r="K107" s="63">
        <f t="shared" si="0"/>
        <v>-47.814166666666665</v>
      </c>
      <c r="L107" s="63">
        <f t="shared" si="12"/>
        <v>22950.8</v>
      </c>
      <c r="M107" s="143">
        <f t="shared" si="10"/>
        <v>0</v>
      </c>
    </row>
    <row r="108" spans="1:13" ht="15.75">
      <c r="A108" s="138"/>
      <c r="B108" s="61" t="s">
        <v>231</v>
      </c>
      <c r="C108" s="54"/>
      <c r="D108" s="24" t="s">
        <v>233</v>
      </c>
      <c r="E108" s="62">
        <v>3500</v>
      </c>
      <c r="F108" s="62"/>
      <c r="G108" s="15">
        <f t="shared" si="9"/>
        <v>3500</v>
      </c>
      <c r="H108" s="63">
        <f t="shared" si="13"/>
        <v>3500</v>
      </c>
      <c r="I108" s="63">
        <v>504.81</v>
      </c>
      <c r="J108" s="63">
        <f t="shared" si="11"/>
        <v>14.423142857142857</v>
      </c>
      <c r="K108" s="63">
        <f t="shared" si="0"/>
        <v>-85.57685714285714</v>
      </c>
      <c r="L108" s="63">
        <f t="shared" si="12"/>
        <v>2995.19</v>
      </c>
      <c r="M108" s="143">
        <f t="shared" si="10"/>
        <v>0</v>
      </c>
    </row>
    <row r="109" spans="1:13" ht="15.75">
      <c r="A109" s="138"/>
      <c r="B109" s="61" t="s">
        <v>240</v>
      </c>
      <c r="C109" s="54"/>
      <c r="D109" s="24" t="s">
        <v>185</v>
      </c>
      <c r="E109" s="62">
        <v>77000</v>
      </c>
      <c r="F109" s="62"/>
      <c r="G109" s="15">
        <f t="shared" si="9"/>
        <v>77000</v>
      </c>
      <c r="H109" s="63">
        <f t="shared" si="13"/>
        <v>77000</v>
      </c>
      <c r="I109" s="63">
        <v>44239.12</v>
      </c>
      <c r="J109" s="63">
        <f t="shared" si="11"/>
        <v>57.4534025974026</v>
      </c>
      <c r="K109" s="63">
        <f t="shared" si="0"/>
        <v>-42.5465974025974</v>
      </c>
      <c r="L109" s="63">
        <f t="shared" si="12"/>
        <v>32760.879999999997</v>
      </c>
      <c r="M109" s="143">
        <f t="shared" si="10"/>
        <v>0</v>
      </c>
    </row>
    <row r="110" spans="1:13" ht="31.5">
      <c r="A110" s="138"/>
      <c r="B110" s="61" t="s">
        <v>216</v>
      </c>
      <c r="C110" s="54"/>
      <c r="D110" s="24" t="s">
        <v>217</v>
      </c>
      <c r="E110" s="62">
        <v>33615</v>
      </c>
      <c r="F110" s="62"/>
      <c r="G110" s="15">
        <f t="shared" si="9"/>
        <v>33615</v>
      </c>
      <c r="H110" s="63">
        <f t="shared" si="13"/>
        <v>33615</v>
      </c>
      <c r="I110" s="63">
        <v>33615</v>
      </c>
      <c r="J110" s="63">
        <f t="shared" si="11"/>
        <v>100</v>
      </c>
      <c r="K110" s="63">
        <f t="shared" si="0"/>
        <v>0</v>
      </c>
      <c r="L110" s="63">
        <f t="shared" si="12"/>
        <v>0</v>
      </c>
      <c r="M110" s="143">
        <f t="shared" si="10"/>
        <v>0</v>
      </c>
    </row>
    <row r="111" spans="1:13" ht="31.5">
      <c r="A111" s="138"/>
      <c r="B111" s="61" t="s">
        <v>241</v>
      </c>
      <c r="C111" s="54"/>
      <c r="D111" s="24" t="s">
        <v>242</v>
      </c>
      <c r="E111" s="62">
        <v>19</v>
      </c>
      <c r="F111" s="62"/>
      <c r="G111" s="15">
        <f t="shared" si="9"/>
        <v>19</v>
      </c>
      <c r="H111" s="63">
        <f t="shared" si="13"/>
        <v>19</v>
      </c>
      <c r="I111" s="63">
        <v>10.65</v>
      </c>
      <c r="J111" s="63">
        <f t="shared" si="11"/>
        <v>56.05263157894736</v>
      </c>
      <c r="K111" s="63">
        <f t="shared" si="0"/>
        <v>-43.94736842105264</v>
      </c>
      <c r="L111" s="63">
        <f t="shared" si="12"/>
        <v>8.35</v>
      </c>
      <c r="M111" s="143">
        <f t="shared" si="10"/>
        <v>0</v>
      </c>
    </row>
    <row r="112" spans="1:13" ht="31.5">
      <c r="A112" s="138"/>
      <c r="B112" s="61" t="s">
        <v>243</v>
      </c>
      <c r="C112" s="54"/>
      <c r="D112" s="24" t="s">
        <v>219</v>
      </c>
      <c r="E112" s="62">
        <v>9000</v>
      </c>
      <c r="F112" s="62"/>
      <c r="G112" s="15">
        <f t="shared" si="9"/>
        <v>9000</v>
      </c>
      <c r="H112" s="63">
        <f t="shared" si="13"/>
        <v>9000</v>
      </c>
      <c r="I112" s="63">
        <v>6652</v>
      </c>
      <c r="J112" s="63">
        <f t="shared" si="11"/>
        <v>73.91111111111111</v>
      </c>
      <c r="K112" s="63">
        <f t="shared" si="0"/>
        <v>-26.08888888888889</v>
      </c>
      <c r="L112" s="63">
        <f t="shared" si="12"/>
        <v>2348</v>
      </c>
      <c r="M112" s="143">
        <f t="shared" si="10"/>
        <v>0</v>
      </c>
    </row>
    <row r="113" spans="1:13" ht="47.25">
      <c r="A113" s="138"/>
      <c r="B113" s="61" t="s">
        <v>221</v>
      </c>
      <c r="C113" s="54"/>
      <c r="D113" s="24" t="s">
        <v>220</v>
      </c>
      <c r="E113" s="62">
        <v>7000</v>
      </c>
      <c r="F113" s="62"/>
      <c r="G113" s="15">
        <f t="shared" si="9"/>
        <v>7000</v>
      </c>
      <c r="H113" s="63">
        <f t="shared" si="13"/>
        <v>7000</v>
      </c>
      <c r="I113" s="63">
        <v>4088.05</v>
      </c>
      <c r="J113" s="63">
        <f t="shared" si="11"/>
        <v>58.40071428571429</v>
      </c>
      <c r="K113" s="63">
        <f t="shared" si="0"/>
        <v>-41.59928571428571</v>
      </c>
      <c r="L113" s="63">
        <f t="shared" si="12"/>
        <v>2911.95</v>
      </c>
      <c r="M113" s="143">
        <f t="shared" si="10"/>
        <v>0</v>
      </c>
    </row>
    <row r="114" spans="1:13" ht="31.5">
      <c r="A114" s="138"/>
      <c r="B114" s="61" t="s">
        <v>222</v>
      </c>
      <c r="C114" s="54"/>
      <c r="D114" s="24" t="s">
        <v>223</v>
      </c>
      <c r="E114" s="62">
        <v>27000</v>
      </c>
      <c r="F114" s="62"/>
      <c r="G114" s="15">
        <f t="shared" si="9"/>
        <v>27000</v>
      </c>
      <c r="H114" s="63">
        <f t="shared" si="13"/>
        <v>27000</v>
      </c>
      <c r="I114" s="63">
        <v>18154.25</v>
      </c>
      <c r="J114" s="63">
        <f t="shared" si="11"/>
        <v>67.23796296296297</v>
      </c>
      <c r="K114" s="63">
        <f t="shared" si="0"/>
        <v>-32.76203703703703</v>
      </c>
      <c r="L114" s="63">
        <f t="shared" si="12"/>
        <v>8845.75</v>
      </c>
      <c r="M114" s="143">
        <f t="shared" si="10"/>
        <v>0</v>
      </c>
    </row>
    <row r="115" spans="1:13" ht="31.5">
      <c r="A115" s="138"/>
      <c r="B115" s="61" t="s">
        <v>244</v>
      </c>
      <c r="C115" s="54"/>
      <c r="D115" s="24" t="s">
        <v>245</v>
      </c>
      <c r="E115" s="62">
        <v>25000</v>
      </c>
      <c r="F115" s="62"/>
      <c r="G115" s="15">
        <f t="shared" si="9"/>
        <v>25000</v>
      </c>
      <c r="H115" s="63">
        <f>E115+F115</f>
        <v>25000</v>
      </c>
      <c r="I115" s="63">
        <v>0</v>
      </c>
      <c r="J115" s="50" t="s">
        <v>388</v>
      </c>
      <c r="K115" s="63" t="e">
        <f>J115-100</f>
        <v>#VALUE!</v>
      </c>
      <c r="L115" s="63">
        <f t="shared" si="12"/>
        <v>25000</v>
      </c>
      <c r="M115" s="143">
        <f t="shared" si="10"/>
        <v>0</v>
      </c>
    </row>
    <row r="116" spans="1:13" s="130" customFormat="1" ht="15.75">
      <c r="A116" s="138"/>
      <c r="B116" s="144" t="s">
        <v>246</v>
      </c>
      <c r="C116" s="54" t="s">
        <v>247</v>
      </c>
      <c r="D116" s="24"/>
      <c r="E116" s="16">
        <f>SUM(E118)</f>
        <v>1000</v>
      </c>
      <c r="F116" s="16">
        <f>SUM(F118)</f>
        <v>0</v>
      </c>
      <c r="G116" s="15">
        <f t="shared" si="9"/>
        <v>1000</v>
      </c>
      <c r="H116" s="60">
        <f>SUM(H118)</f>
        <v>1000</v>
      </c>
      <c r="I116" s="60">
        <f>SUM(I118)</f>
        <v>0</v>
      </c>
      <c r="J116" s="50" t="s">
        <v>388</v>
      </c>
      <c r="K116" s="63" t="e">
        <f>J116-100</f>
        <v>#VALUE!</v>
      </c>
      <c r="L116" s="63">
        <f t="shared" si="12"/>
        <v>1000</v>
      </c>
      <c r="M116" s="143">
        <f t="shared" si="10"/>
        <v>0</v>
      </c>
    </row>
    <row r="117" spans="1:13" s="130" customFormat="1" ht="15.75" hidden="1">
      <c r="A117" s="138"/>
      <c r="B117" s="144"/>
      <c r="C117" s="54"/>
      <c r="D117" s="24"/>
      <c r="E117" s="16">
        <f>-E116</f>
        <v>-1000</v>
      </c>
      <c r="F117" s="16">
        <f>-F116</f>
        <v>0</v>
      </c>
      <c r="G117" s="15">
        <f t="shared" si="9"/>
        <v>-1000</v>
      </c>
      <c r="H117" s="60">
        <f>-H116</f>
        <v>-1000</v>
      </c>
      <c r="I117" s="60">
        <f>-I116</f>
        <v>0</v>
      </c>
      <c r="J117" s="149"/>
      <c r="K117" s="63"/>
      <c r="L117" s="63"/>
      <c r="M117" s="143">
        <f t="shared" si="10"/>
        <v>0</v>
      </c>
    </row>
    <row r="118" spans="1:13" ht="15.75">
      <c r="A118" s="138"/>
      <c r="B118" s="61" t="s">
        <v>229</v>
      </c>
      <c r="C118" s="54"/>
      <c r="D118" s="24" t="s">
        <v>230</v>
      </c>
      <c r="E118" s="62">
        <v>1000</v>
      </c>
      <c r="F118" s="62"/>
      <c r="G118" s="15">
        <f t="shared" si="9"/>
        <v>1000</v>
      </c>
      <c r="H118" s="63">
        <f aca="true" t="shared" si="14" ref="H118:H126">E118+F118</f>
        <v>1000</v>
      </c>
      <c r="I118" s="63">
        <v>0</v>
      </c>
      <c r="J118" s="50" t="s">
        <v>388</v>
      </c>
      <c r="K118" s="63" t="e">
        <f>J118-100</f>
        <v>#VALUE!</v>
      </c>
      <c r="L118" s="63">
        <f t="shared" si="12"/>
        <v>1000</v>
      </c>
      <c r="M118" s="143">
        <f t="shared" si="10"/>
        <v>0</v>
      </c>
    </row>
    <row r="119" spans="1:13" ht="78.75">
      <c r="A119" s="134" t="s">
        <v>64</v>
      </c>
      <c r="B119" s="150" t="s">
        <v>65</v>
      </c>
      <c r="C119" s="54"/>
      <c r="D119" s="24"/>
      <c r="E119" s="15">
        <f>E121</f>
        <v>1288</v>
      </c>
      <c r="F119" s="15">
        <f>SUM(F121:F126)/2</f>
        <v>0</v>
      </c>
      <c r="G119" s="15">
        <f t="shared" si="9"/>
        <v>1288</v>
      </c>
      <c r="H119" s="55">
        <f t="shared" si="14"/>
        <v>1288</v>
      </c>
      <c r="I119" s="55">
        <f>I121</f>
        <v>0</v>
      </c>
      <c r="J119" s="65" t="s">
        <v>388</v>
      </c>
      <c r="K119" s="63" t="e">
        <f aca="true" t="shared" si="15" ref="K119:K226">J119-100</f>
        <v>#VALUE!</v>
      </c>
      <c r="L119" s="63">
        <f t="shared" si="12"/>
        <v>1288</v>
      </c>
      <c r="M119" s="143">
        <f t="shared" si="10"/>
        <v>0</v>
      </c>
    </row>
    <row r="120" spans="1:13" ht="15.75" hidden="1">
      <c r="A120" s="137"/>
      <c r="B120" s="150"/>
      <c r="C120" s="54"/>
      <c r="D120" s="24"/>
      <c r="E120" s="15">
        <f>-E119</f>
        <v>-1288</v>
      </c>
      <c r="F120" s="15">
        <f>-F119</f>
        <v>0</v>
      </c>
      <c r="G120" s="15">
        <f t="shared" si="9"/>
        <v>-1288</v>
      </c>
      <c r="H120" s="55">
        <f>-H119</f>
        <v>-1288</v>
      </c>
      <c r="I120" s="55">
        <f>-I119</f>
        <v>0</v>
      </c>
      <c r="J120" s="65"/>
      <c r="K120" s="63"/>
      <c r="L120" s="63"/>
      <c r="M120" s="143">
        <f t="shared" si="10"/>
        <v>0</v>
      </c>
    </row>
    <row r="121" spans="1:13" ht="47.25">
      <c r="A121" s="138"/>
      <c r="B121" s="144" t="s">
        <v>66</v>
      </c>
      <c r="C121" s="54" t="s">
        <v>67</v>
      </c>
      <c r="D121" s="24"/>
      <c r="E121" s="16">
        <f>SUM(E123:E126)</f>
        <v>1288</v>
      </c>
      <c r="F121" s="16">
        <f>SUM(F123)</f>
        <v>0</v>
      </c>
      <c r="G121" s="15">
        <f t="shared" si="9"/>
        <v>1288</v>
      </c>
      <c r="H121" s="60">
        <f>SUM(H123:H126)</f>
        <v>1288</v>
      </c>
      <c r="I121" s="60">
        <f>SUM(I123:I126)</f>
        <v>0</v>
      </c>
      <c r="J121" s="151" t="s">
        <v>388</v>
      </c>
      <c r="K121" s="63" t="e">
        <f t="shared" si="15"/>
        <v>#VALUE!</v>
      </c>
      <c r="L121" s="63">
        <f t="shared" si="12"/>
        <v>1288</v>
      </c>
      <c r="M121" s="143">
        <f t="shared" si="10"/>
        <v>0</v>
      </c>
    </row>
    <row r="122" spans="1:13" ht="15.75" hidden="1">
      <c r="A122" s="138"/>
      <c r="B122" s="144"/>
      <c r="C122" s="54"/>
      <c r="D122" s="24"/>
      <c r="E122" s="15">
        <f>-E121</f>
        <v>-1288</v>
      </c>
      <c r="F122" s="15">
        <f>-F121</f>
        <v>0</v>
      </c>
      <c r="G122" s="15">
        <f t="shared" si="9"/>
        <v>-1288</v>
      </c>
      <c r="H122" s="55">
        <f>-H121</f>
        <v>-1288</v>
      </c>
      <c r="I122" s="60">
        <f>-I121</f>
        <v>0</v>
      </c>
      <c r="J122" s="151"/>
      <c r="K122" s="63"/>
      <c r="L122" s="63"/>
      <c r="M122" s="143">
        <f t="shared" si="10"/>
        <v>0</v>
      </c>
    </row>
    <row r="123" spans="1:13" ht="15.75">
      <c r="A123" s="138"/>
      <c r="B123" s="61" t="s">
        <v>188</v>
      </c>
      <c r="C123" s="54"/>
      <c r="D123" s="24" t="s">
        <v>189</v>
      </c>
      <c r="E123" s="62">
        <v>238</v>
      </c>
      <c r="F123" s="62"/>
      <c r="G123" s="15">
        <f t="shared" si="9"/>
        <v>238</v>
      </c>
      <c r="H123" s="63">
        <f t="shared" si="14"/>
        <v>238</v>
      </c>
      <c r="I123" s="63">
        <v>0</v>
      </c>
      <c r="J123" s="50" t="s">
        <v>388</v>
      </c>
      <c r="K123" s="63" t="e">
        <f t="shared" si="15"/>
        <v>#VALUE!</v>
      </c>
      <c r="L123" s="63">
        <f t="shared" si="12"/>
        <v>238</v>
      </c>
      <c r="M123" s="143">
        <f t="shared" si="10"/>
        <v>0</v>
      </c>
    </row>
    <row r="124" spans="1:13" ht="15.75">
      <c r="A124" s="138"/>
      <c r="B124" s="61" t="s">
        <v>178</v>
      </c>
      <c r="C124" s="54"/>
      <c r="D124" s="24" t="s">
        <v>179</v>
      </c>
      <c r="E124" s="62">
        <v>300</v>
      </c>
      <c r="F124" s="62"/>
      <c r="G124" s="15">
        <f t="shared" si="9"/>
        <v>300</v>
      </c>
      <c r="H124" s="63">
        <f t="shared" si="14"/>
        <v>300</v>
      </c>
      <c r="I124" s="63">
        <v>0</v>
      </c>
      <c r="J124" s="50" t="s">
        <v>388</v>
      </c>
      <c r="K124" s="63" t="e">
        <f t="shared" si="15"/>
        <v>#VALUE!</v>
      </c>
      <c r="L124" s="63">
        <f t="shared" si="12"/>
        <v>300</v>
      </c>
      <c r="M124" s="143">
        <f t="shared" si="10"/>
        <v>0</v>
      </c>
    </row>
    <row r="125" spans="1:13" ht="47.25">
      <c r="A125" s="138"/>
      <c r="B125" s="61" t="s">
        <v>221</v>
      </c>
      <c r="C125" s="54"/>
      <c r="D125" s="24" t="s">
        <v>220</v>
      </c>
      <c r="E125" s="62">
        <v>150</v>
      </c>
      <c r="F125" s="62"/>
      <c r="G125" s="15">
        <f t="shared" si="9"/>
        <v>150</v>
      </c>
      <c r="H125" s="63">
        <v>150</v>
      </c>
      <c r="I125" s="63">
        <v>0</v>
      </c>
      <c r="J125" s="50" t="s">
        <v>388</v>
      </c>
      <c r="K125" s="63" t="e">
        <f t="shared" si="15"/>
        <v>#VALUE!</v>
      </c>
      <c r="L125" s="63">
        <f t="shared" si="12"/>
        <v>150</v>
      </c>
      <c r="M125" s="143">
        <f t="shared" si="10"/>
        <v>0</v>
      </c>
    </row>
    <row r="126" spans="1:13" ht="31.5">
      <c r="A126" s="138"/>
      <c r="B126" s="61" t="s">
        <v>222</v>
      </c>
      <c r="C126" s="54"/>
      <c r="D126" s="24" t="s">
        <v>223</v>
      </c>
      <c r="E126" s="62">
        <v>600</v>
      </c>
      <c r="F126" s="62"/>
      <c r="G126" s="15">
        <f t="shared" si="9"/>
        <v>600</v>
      </c>
      <c r="H126" s="63">
        <f t="shared" si="14"/>
        <v>600</v>
      </c>
      <c r="I126" s="63">
        <v>0</v>
      </c>
      <c r="J126" s="50" t="s">
        <v>388</v>
      </c>
      <c r="K126" s="63" t="e">
        <f t="shared" si="15"/>
        <v>#VALUE!</v>
      </c>
      <c r="L126" s="63">
        <f t="shared" si="12"/>
        <v>600</v>
      </c>
      <c r="M126" s="143">
        <f t="shared" si="10"/>
        <v>0</v>
      </c>
    </row>
    <row r="127" spans="1:13" ht="47.25">
      <c r="A127" s="134" t="s">
        <v>248</v>
      </c>
      <c r="B127" s="152" t="s">
        <v>249</v>
      </c>
      <c r="C127" s="54"/>
      <c r="D127" s="24"/>
      <c r="E127" s="15">
        <f>E129+E134+E145+E167</f>
        <v>1055430</v>
      </c>
      <c r="F127" s="15">
        <f>SUM(F129:F170)/2</f>
        <v>5000</v>
      </c>
      <c r="G127" s="15">
        <f t="shared" si="9"/>
        <v>1060430</v>
      </c>
      <c r="H127" s="55">
        <f aca="true" t="shared" si="16" ref="H127:H166">E127+F127</f>
        <v>1060430</v>
      </c>
      <c r="I127" s="55">
        <f>I129+I134+I145+I167</f>
        <v>170890.66</v>
      </c>
      <c r="J127" s="55">
        <f t="shared" si="11"/>
        <v>16.115223069886746</v>
      </c>
      <c r="K127" s="63">
        <f t="shared" si="15"/>
        <v>-83.88477693011325</v>
      </c>
      <c r="L127" s="63">
        <f t="shared" si="12"/>
        <v>889539.34</v>
      </c>
      <c r="M127" s="143">
        <f t="shared" si="10"/>
        <v>0</v>
      </c>
    </row>
    <row r="128" spans="1:13" ht="15.75" hidden="1">
      <c r="A128" s="137"/>
      <c r="B128" s="152"/>
      <c r="C128" s="54"/>
      <c r="D128" s="24"/>
      <c r="E128" s="15">
        <f>-E127</f>
        <v>-1055430</v>
      </c>
      <c r="F128" s="15">
        <f>-F127</f>
        <v>-5000</v>
      </c>
      <c r="G128" s="15">
        <f t="shared" si="9"/>
        <v>-1060430</v>
      </c>
      <c r="H128" s="55">
        <f>-H127</f>
        <v>-1060430</v>
      </c>
      <c r="I128" s="55">
        <f>-I127</f>
        <v>-170890.66</v>
      </c>
      <c r="J128" s="55"/>
      <c r="K128" s="63"/>
      <c r="L128" s="63"/>
      <c r="M128" s="143">
        <f t="shared" si="10"/>
        <v>0</v>
      </c>
    </row>
    <row r="129" spans="1:13" ht="15.75">
      <c r="A129" s="138"/>
      <c r="B129" s="144" t="s">
        <v>250</v>
      </c>
      <c r="C129" s="54" t="s">
        <v>251</v>
      </c>
      <c r="D129" s="24"/>
      <c r="E129" s="16">
        <f>SUM(E131:E133)</f>
        <v>12000</v>
      </c>
      <c r="F129" s="16">
        <f>SUM(F131:F133)</f>
        <v>0</v>
      </c>
      <c r="G129" s="15">
        <f t="shared" si="9"/>
        <v>12000</v>
      </c>
      <c r="H129" s="60">
        <f>SUM(H131:H133)</f>
        <v>12000</v>
      </c>
      <c r="I129" s="60">
        <f>SUM(I131:I133)</f>
        <v>0</v>
      </c>
      <c r="J129" s="65" t="s">
        <v>388</v>
      </c>
      <c r="K129" s="63" t="e">
        <f t="shared" si="15"/>
        <v>#VALUE!</v>
      </c>
      <c r="L129" s="63">
        <f t="shared" si="12"/>
        <v>12000</v>
      </c>
      <c r="M129" s="143">
        <f t="shared" si="10"/>
        <v>0</v>
      </c>
    </row>
    <row r="130" spans="1:13" ht="15.75" hidden="1">
      <c r="A130" s="138"/>
      <c r="B130" s="144"/>
      <c r="C130" s="54"/>
      <c r="D130" s="24"/>
      <c r="E130" s="16">
        <f>-E129</f>
        <v>-12000</v>
      </c>
      <c r="F130" s="16">
        <f>-F129</f>
        <v>0</v>
      </c>
      <c r="G130" s="15">
        <f t="shared" si="9"/>
        <v>-12000</v>
      </c>
      <c r="H130" s="60">
        <f>-H129</f>
        <v>-12000</v>
      </c>
      <c r="I130" s="60">
        <f>-I129</f>
        <v>0</v>
      </c>
      <c r="J130" s="65"/>
      <c r="K130" s="63"/>
      <c r="L130" s="63"/>
      <c r="M130" s="143">
        <f t="shared" si="10"/>
        <v>0</v>
      </c>
    </row>
    <row r="131" spans="1:13" ht="31.5">
      <c r="A131" s="138"/>
      <c r="B131" s="61" t="s">
        <v>252</v>
      </c>
      <c r="C131" s="54"/>
      <c r="D131" s="24" t="s">
        <v>253</v>
      </c>
      <c r="E131" s="62">
        <v>7000</v>
      </c>
      <c r="F131" s="62"/>
      <c r="G131" s="15">
        <f t="shared" si="9"/>
        <v>7000</v>
      </c>
      <c r="H131" s="63">
        <f t="shared" si="16"/>
        <v>7000</v>
      </c>
      <c r="I131" s="63">
        <v>0</v>
      </c>
      <c r="J131" s="50" t="s">
        <v>388</v>
      </c>
      <c r="K131" s="63" t="e">
        <f t="shared" si="15"/>
        <v>#VALUE!</v>
      </c>
      <c r="L131" s="63">
        <f t="shared" si="12"/>
        <v>7000</v>
      </c>
      <c r="M131" s="143">
        <f t="shared" si="10"/>
        <v>0</v>
      </c>
    </row>
    <row r="132" spans="1:13" ht="15.75">
      <c r="A132" s="138"/>
      <c r="B132" s="61" t="s">
        <v>188</v>
      </c>
      <c r="C132" s="54"/>
      <c r="D132" s="24" t="s">
        <v>189</v>
      </c>
      <c r="E132" s="62">
        <v>5000</v>
      </c>
      <c r="F132" s="62"/>
      <c r="G132" s="15">
        <f t="shared" si="9"/>
        <v>5000</v>
      </c>
      <c r="H132" s="63">
        <f t="shared" si="16"/>
        <v>5000</v>
      </c>
      <c r="I132" s="63">
        <v>0</v>
      </c>
      <c r="J132" s="50" t="s">
        <v>388</v>
      </c>
      <c r="K132" s="63" t="e">
        <f t="shared" si="15"/>
        <v>#VALUE!</v>
      </c>
      <c r="L132" s="63">
        <f t="shared" si="12"/>
        <v>5000</v>
      </c>
      <c r="M132" s="143">
        <f t="shared" si="10"/>
        <v>0</v>
      </c>
    </row>
    <row r="133" spans="1:13" ht="47.25" hidden="1">
      <c r="A133" s="138"/>
      <c r="B133" s="61" t="s">
        <v>254</v>
      </c>
      <c r="C133" s="54"/>
      <c r="D133" s="24" t="s">
        <v>255</v>
      </c>
      <c r="E133" s="62">
        <v>0</v>
      </c>
      <c r="F133" s="62"/>
      <c r="G133" s="15">
        <f t="shared" si="9"/>
        <v>0</v>
      </c>
      <c r="H133" s="63">
        <f t="shared" si="16"/>
        <v>0</v>
      </c>
      <c r="I133" s="63">
        <v>0</v>
      </c>
      <c r="J133" s="63" t="e">
        <f t="shared" si="11"/>
        <v>#DIV/0!</v>
      </c>
      <c r="K133" s="63" t="e">
        <f t="shared" si="15"/>
        <v>#DIV/0!</v>
      </c>
      <c r="L133" s="63">
        <f t="shared" si="12"/>
        <v>0</v>
      </c>
      <c r="M133" s="143">
        <f t="shared" si="10"/>
        <v>0</v>
      </c>
    </row>
    <row r="134" spans="1:13" ht="15.75">
      <c r="A134" s="138"/>
      <c r="B134" s="144" t="s">
        <v>256</v>
      </c>
      <c r="C134" s="54" t="s">
        <v>257</v>
      </c>
      <c r="D134" s="24"/>
      <c r="E134" s="16">
        <f>SUM(E136:E144)</f>
        <v>772700</v>
      </c>
      <c r="F134" s="16">
        <f>SUM(F136:F144)</f>
        <v>0</v>
      </c>
      <c r="G134" s="15">
        <f t="shared" si="9"/>
        <v>772700</v>
      </c>
      <c r="H134" s="60">
        <f>SUM(H136:H144)</f>
        <v>772700</v>
      </c>
      <c r="I134" s="60">
        <f>SUM(I136:I144)</f>
        <v>34945.880000000005</v>
      </c>
      <c r="J134" s="60">
        <f t="shared" si="11"/>
        <v>4.522567620033649</v>
      </c>
      <c r="K134" s="63">
        <f t="shared" si="15"/>
        <v>-95.47743237996634</v>
      </c>
      <c r="L134" s="63">
        <f t="shared" si="12"/>
        <v>737754.12</v>
      </c>
      <c r="M134" s="143">
        <f t="shared" si="10"/>
        <v>0</v>
      </c>
    </row>
    <row r="135" spans="1:13" ht="15.75" hidden="1">
      <c r="A135" s="138"/>
      <c r="B135" s="144"/>
      <c r="C135" s="54"/>
      <c r="D135" s="24"/>
      <c r="E135" s="16">
        <f>-E134</f>
        <v>-772700</v>
      </c>
      <c r="F135" s="16">
        <f>-F134</f>
        <v>0</v>
      </c>
      <c r="G135" s="15">
        <f t="shared" si="9"/>
        <v>-772700</v>
      </c>
      <c r="H135" s="60">
        <f>-H134</f>
        <v>-772700</v>
      </c>
      <c r="I135" s="60">
        <f>-I134</f>
        <v>-34945.880000000005</v>
      </c>
      <c r="J135" s="60"/>
      <c r="K135" s="63"/>
      <c r="L135" s="63"/>
      <c r="M135" s="143">
        <f t="shared" si="10"/>
        <v>0</v>
      </c>
    </row>
    <row r="136" spans="1:13" ht="15.75">
      <c r="A136" s="138"/>
      <c r="B136" s="61" t="s">
        <v>229</v>
      </c>
      <c r="C136" s="54"/>
      <c r="D136" s="24" t="s">
        <v>230</v>
      </c>
      <c r="E136" s="62">
        <v>21000</v>
      </c>
      <c r="F136" s="62"/>
      <c r="G136" s="15">
        <f t="shared" si="9"/>
        <v>21000</v>
      </c>
      <c r="H136" s="63">
        <f t="shared" si="16"/>
        <v>21000</v>
      </c>
      <c r="I136" s="63">
        <v>8114.76</v>
      </c>
      <c r="J136" s="63">
        <f t="shared" si="11"/>
        <v>38.641714285714286</v>
      </c>
      <c r="K136" s="63">
        <f t="shared" si="15"/>
        <v>-61.358285714285714</v>
      </c>
      <c r="L136" s="63">
        <f t="shared" si="12"/>
        <v>12885.24</v>
      </c>
      <c r="M136" s="143">
        <f t="shared" si="10"/>
        <v>0</v>
      </c>
    </row>
    <row r="137" spans="1:13" ht="15.75">
      <c r="A137" s="138"/>
      <c r="B137" s="61" t="s">
        <v>188</v>
      </c>
      <c r="C137" s="54"/>
      <c r="D137" s="24" t="s">
        <v>189</v>
      </c>
      <c r="E137" s="62">
        <v>43000</v>
      </c>
      <c r="F137" s="62"/>
      <c r="G137" s="15">
        <f t="shared" si="9"/>
        <v>43000</v>
      </c>
      <c r="H137" s="63">
        <f t="shared" si="16"/>
        <v>43000</v>
      </c>
      <c r="I137" s="63">
        <v>3431.65</v>
      </c>
      <c r="J137" s="63">
        <f t="shared" si="11"/>
        <v>7.980581395348837</v>
      </c>
      <c r="K137" s="63">
        <f t="shared" si="15"/>
        <v>-92.01941860465116</v>
      </c>
      <c r="L137" s="63">
        <f t="shared" si="12"/>
        <v>39568.35</v>
      </c>
      <c r="M137" s="143">
        <f t="shared" si="10"/>
        <v>0</v>
      </c>
    </row>
    <row r="138" spans="1:13" ht="15.75">
      <c r="A138" s="138"/>
      <c r="B138" s="61" t="s">
        <v>236</v>
      </c>
      <c r="C138" s="54"/>
      <c r="D138" s="24" t="s">
        <v>238</v>
      </c>
      <c r="E138" s="62">
        <v>23000</v>
      </c>
      <c r="F138" s="62"/>
      <c r="G138" s="15">
        <f t="shared" si="9"/>
        <v>23000</v>
      </c>
      <c r="H138" s="63">
        <f t="shared" si="16"/>
        <v>23000</v>
      </c>
      <c r="I138" s="63">
        <v>11925.53</v>
      </c>
      <c r="J138" s="63">
        <f t="shared" si="11"/>
        <v>51.85013043478261</v>
      </c>
      <c r="K138" s="63">
        <f t="shared" si="15"/>
        <v>-48.14986956521739</v>
      </c>
      <c r="L138" s="63">
        <f t="shared" si="12"/>
        <v>11074.47</v>
      </c>
      <c r="M138" s="143">
        <f t="shared" si="10"/>
        <v>0</v>
      </c>
    </row>
    <row r="139" spans="1:13" ht="15.75">
      <c r="A139" s="138"/>
      <c r="B139" s="61" t="s">
        <v>208</v>
      </c>
      <c r="C139" s="54"/>
      <c r="D139" s="24" t="s">
        <v>209</v>
      </c>
      <c r="E139" s="62">
        <v>2500</v>
      </c>
      <c r="F139" s="62"/>
      <c r="G139" s="15">
        <f t="shared" si="9"/>
        <v>2500</v>
      </c>
      <c r="H139" s="63">
        <f t="shared" si="16"/>
        <v>2500</v>
      </c>
      <c r="I139" s="63">
        <v>1400</v>
      </c>
      <c r="J139" s="63">
        <f t="shared" si="11"/>
        <v>56.00000000000001</v>
      </c>
      <c r="K139" s="63">
        <f t="shared" si="15"/>
        <v>-43.99999999999999</v>
      </c>
      <c r="L139" s="63">
        <f t="shared" si="12"/>
        <v>1100</v>
      </c>
      <c r="M139" s="143">
        <f t="shared" si="10"/>
        <v>0</v>
      </c>
    </row>
    <row r="140" spans="1:13" ht="15.75">
      <c r="A140" s="138"/>
      <c r="B140" s="61" t="s">
        <v>178</v>
      </c>
      <c r="C140" s="54"/>
      <c r="D140" s="24" t="s">
        <v>179</v>
      </c>
      <c r="E140" s="62">
        <v>28000</v>
      </c>
      <c r="F140" s="62"/>
      <c r="G140" s="15">
        <f t="shared" si="9"/>
        <v>28000</v>
      </c>
      <c r="H140" s="63">
        <f t="shared" si="16"/>
        <v>28000</v>
      </c>
      <c r="I140" s="63">
        <v>4236.37</v>
      </c>
      <c r="J140" s="63">
        <f t="shared" si="11"/>
        <v>15.129892857142856</v>
      </c>
      <c r="K140" s="63">
        <f t="shared" si="15"/>
        <v>-84.87010714285714</v>
      </c>
      <c r="L140" s="63">
        <f t="shared" si="12"/>
        <v>23763.63</v>
      </c>
      <c r="M140" s="143">
        <f t="shared" si="10"/>
        <v>0</v>
      </c>
    </row>
    <row r="141" spans="1:13" ht="47.25">
      <c r="A141" s="138"/>
      <c r="B141" s="61" t="s">
        <v>210</v>
      </c>
      <c r="C141" s="54"/>
      <c r="D141" s="24" t="s">
        <v>211</v>
      </c>
      <c r="E141" s="62">
        <v>1200</v>
      </c>
      <c r="F141" s="62"/>
      <c r="G141" s="15">
        <f aca="true" t="shared" si="17" ref="G141:G204">E141+F141</f>
        <v>1200</v>
      </c>
      <c r="H141" s="63">
        <f t="shared" si="16"/>
        <v>1200</v>
      </c>
      <c r="I141" s="63">
        <v>268.41</v>
      </c>
      <c r="J141" s="63">
        <f t="shared" si="11"/>
        <v>22.3675</v>
      </c>
      <c r="K141" s="63">
        <f t="shared" si="15"/>
        <v>-77.6325</v>
      </c>
      <c r="L141" s="63">
        <f t="shared" si="12"/>
        <v>931.5899999999999</v>
      </c>
      <c r="M141" s="143">
        <f aca="true" t="shared" si="18" ref="M141:M204">H141-G141</f>
        <v>0</v>
      </c>
    </row>
    <row r="142" spans="1:13" ht="47.25">
      <c r="A142" s="138"/>
      <c r="B142" s="61" t="s">
        <v>212</v>
      </c>
      <c r="C142" s="54"/>
      <c r="D142" s="24" t="s">
        <v>213</v>
      </c>
      <c r="E142" s="62">
        <v>3000</v>
      </c>
      <c r="F142" s="62"/>
      <c r="G142" s="15">
        <f t="shared" si="17"/>
        <v>3000</v>
      </c>
      <c r="H142" s="63">
        <f t="shared" si="16"/>
        <v>3000</v>
      </c>
      <c r="I142" s="63">
        <v>1349.16</v>
      </c>
      <c r="J142" s="63">
        <f t="shared" si="11"/>
        <v>44.972</v>
      </c>
      <c r="K142" s="63">
        <f t="shared" si="15"/>
        <v>-55.028</v>
      </c>
      <c r="L142" s="63">
        <f t="shared" si="12"/>
        <v>1650.84</v>
      </c>
      <c r="M142" s="143">
        <f t="shared" si="18"/>
        <v>0</v>
      </c>
    </row>
    <row r="143" spans="1:13" ht="15.75">
      <c r="A143" s="138"/>
      <c r="B143" s="61" t="s">
        <v>184</v>
      </c>
      <c r="C143" s="54"/>
      <c r="D143" s="24" t="s">
        <v>185</v>
      </c>
      <c r="E143" s="62">
        <v>1000</v>
      </c>
      <c r="F143" s="62"/>
      <c r="G143" s="15">
        <f t="shared" si="17"/>
        <v>1000</v>
      </c>
      <c r="H143" s="63">
        <f t="shared" si="16"/>
        <v>1000</v>
      </c>
      <c r="I143" s="63">
        <v>72</v>
      </c>
      <c r="J143" s="63">
        <f t="shared" si="11"/>
        <v>7.199999999999999</v>
      </c>
      <c r="K143" s="63">
        <f t="shared" si="15"/>
        <v>-92.8</v>
      </c>
      <c r="L143" s="63">
        <f t="shared" si="12"/>
        <v>928</v>
      </c>
      <c r="M143" s="143">
        <f t="shared" si="18"/>
        <v>0</v>
      </c>
    </row>
    <row r="144" spans="1:13" ht="31.5">
      <c r="A144" s="138"/>
      <c r="B144" s="61" t="s">
        <v>180</v>
      </c>
      <c r="C144" s="54"/>
      <c r="D144" s="24" t="s">
        <v>181</v>
      </c>
      <c r="E144" s="62">
        <v>650000</v>
      </c>
      <c r="F144" s="62"/>
      <c r="G144" s="15">
        <f t="shared" si="17"/>
        <v>650000</v>
      </c>
      <c r="H144" s="63">
        <f t="shared" si="16"/>
        <v>650000</v>
      </c>
      <c r="I144" s="63">
        <v>4148</v>
      </c>
      <c r="J144" s="63">
        <f t="shared" si="11"/>
        <v>0.6381538461538462</v>
      </c>
      <c r="K144" s="63">
        <f t="shared" si="15"/>
        <v>-99.36184615384616</v>
      </c>
      <c r="L144" s="63">
        <f t="shared" si="12"/>
        <v>645852</v>
      </c>
      <c r="M144" s="143">
        <f t="shared" si="18"/>
        <v>0</v>
      </c>
    </row>
    <row r="145" spans="1:13" ht="15.75">
      <c r="A145" s="138"/>
      <c r="B145" s="144" t="s">
        <v>258</v>
      </c>
      <c r="C145" s="54" t="s">
        <v>259</v>
      </c>
      <c r="D145" s="24"/>
      <c r="E145" s="16">
        <f>SUM(E147:E166)</f>
        <v>263730</v>
      </c>
      <c r="F145" s="16">
        <f>SUM(F147:F166)</f>
        <v>10000</v>
      </c>
      <c r="G145" s="15">
        <f t="shared" si="17"/>
        <v>273730</v>
      </c>
      <c r="H145" s="60">
        <f>SUM(H147:H166)</f>
        <v>273730</v>
      </c>
      <c r="I145" s="60">
        <f>SUM(I147:I166)</f>
        <v>132824.78</v>
      </c>
      <c r="J145" s="60">
        <f t="shared" si="11"/>
        <v>48.52401271325759</v>
      </c>
      <c r="K145" s="63">
        <f t="shared" si="15"/>
        <v>-51.47598728674241</v>
      </c>
      <c r="L145" s="63">
        <f t="shared" si="12"/>
        <v>140905.22</v>
      </c>
      <c r="M145" s="143">
        <f t="shared" si="18"/>
        <v>0</v>
      </c>
    </row>
    <row r="146" spans="1:13" ht="15.75" hidden="1">
      <c r="A146" s="138"/>
      <c r="B146" s="144"/>
      <c r="C146" s="54"/>
      <c r="D146" s="24"/>
      <c r="E146" s="16">
        <f>-E145</f>
        <v>-263730</v>
      </c>
      <c r="F146" s="16">
        <f>-F145</f>
        <v>-10000</v>
      </c>
      <c r="G146" s="15">
        <f t="shared" si="17"/>
        <v>-273730</v>
      </c>
      <c r="H146" s="60">
        <f>-H145</f>
        <v>-273730</v>
      </c>
      <c r="I146" s="60">
        <f>-I145</f>
        <v>-132824.78</v>
      </c>
      <c r="J146" s="60"/>
      <c r="K146" s="63"/>
      <c r="L146" s="63"/>
      <c r="M146" s="143">
        <f t="shared" si="18"/>
        <v>0</v>
      </c>
    </row>
    <row r="147" spans="1:13" ht="31.5">
      <c r="A147" s="138"/>
      <c r="B147" s="61" t="s">
        <v>260</v>
      </c>
      <c r="C147" s="54"/>
      <c r="D147" s="24" t="s">
        <v>261</v>
      </c>
      <c r="E147" s="62">
        <v>2000</v>
      </c>
      <c r="F147" s="62"/>
      <c r="G147" s="15">
        <f t="shared" si="17"/>
        <v>2000</v>
      </c>
      <c r="H147" s="63">
        <f t="shared" si="16"/>
        <v>2000</v>
      </c>
      <c r="I147" s="63">
        <v>29.45</v>
      </c>
      <c r="J147" s="63">
        <f t="shared" si="11"/>
        <v>1.4725</v>
      </c>
      <c r="K147" s="63">
        <f t="shared" si="15"/>
        <v>-98.5275</v>
      </c>
      <c r="L147" s="63">
        <f t="shared" si="12"/>
        <v>1970.55</v>
      </c>
      <c r="M147" s="143">
        <f t="shared" si="18"/>
        <v>0</v>
      </c>
    </row>
    <row r="148" spans="1:13" ht="15.75">
      <c r="A148" s="138"/>
      <c r="B148" s="61" t="s">
        <v>198</v>
      </c>
      <c r="C148" s="54"/>
      <c r="D148" s="24" t="s">
        <v>199</v>
      </c>
      <c r="E148" s="62">
        <v>89500</v>
      </c>
      <c r="F148" s="62"/>
      <c r="G148" s="15">
        <f t="shared" si="17"/>
        <v>89500</v>
      </c>
      <c r="H148" s="63">
        <f t="shared" si="16"/>
        <v>89500</v>
      </c>
      <c r="I148" s="63">
        <v>32289.35</v>
      </c>
      <c r="J148" s="63">
        <f t="shared" si="11"/>
        <v>36.07748603351955</v>
      </c>
      <c r="K148" s="63">
        <f t="shared" si="15"/>
        <v>-63.92251396648045</v>
      </c>
      <c r="L148" s="63">
        <f t="shared" si="12"/>
        <v>57210.65</v>
      </c>
      <c r="M148" s="143">
        <f t="shared" si="18"/>
        <v>0</v>
      </c>
    </row>
    <row r="149" spans="1:13" s="146" customFormat="1" ht="15.75">
      <c r="A149" s="138"/>
      <c r="B149" s="61" t="s">
        <v>200</v>
      </c>
      <c r="C149" s="54"/>
      <c r="D149" s="24" t="s">
        <v>201</v>
      </c>
      <c r="E149" s="62">
        <v>3660</v>
      </c>
      <c r="F149" s="62"/>
      <c r="G149" s="15">
        <f t="shared" si="17"/>
        <v>3660</v>
      </c>
      <c r="H149" s="63">
        <f t="shared" si="16"/>
        <v>3660</v>
      </c>
      <c r="I149" s="63">
        <v>3656.13</v>
      </c>
      <c r="J149" s="63">
        <f t="shared" si="11"/>
        <v>99.89426229508197</v>
      </c>
      <c r="K149" s="63">
        <f t="shared" si="15"/>
        <v>-0.10573770491802748</v>
      </c>
      <c r="L149" s="63">
        <f t="shared" si="12"/>
        <v>3.869999999999891</v>
      </c>
      <c r="M149" s="143">
        <f t="shared" si="18"/>
        <v>0</v>
      </c>
    </row>
    <row r="150" spans="1:13" ht="15.75">
      <c r="A150" s="138"/>
      <c r="B150" s="100" t="s">
        <v>202</v>
      </c>
      <c r="C150" s="92"/>
      <c r="D150" s="93" t="s">
        <v>203</v>
      </c>
      <c r="E150" s="101">
        <v>13900</v>
      </c>
      <c r="F150" s="101"/>
      <c r="G150" s="15">
        <f t="shared" si="17"/>
        <v>13900</v>
      </c>
      <c r="H150" s="102">
        <f t="shared" si="16"/>
        <v>13900</v>
      </c>
      <c r="I150" s="102">
        <v>5005.85</v>
      </c>
      <c r="J150" s="102">
        <f t="shared" si="11"/>
        <v>36.013309352517986</v>
      </c>
      <c r="K150" s="102">
        <f t="shared" si="15"/>
        <v>-63.986690647482014</v>
      </c>
      <c r="L150" s="63">
        <f t="shared" si="12"/>
        <v>8894.15</v>
      </c>
      <c r="M150" s="143">
        <f t="shared" si="18"/>
        <v>0</v>
      </c>
    </row>
    <row r="151" spans="1:13" ht="15.75">
      <c r="A151" s="138"/>
      <c r="B151" s="61" t="s">
        <v>204</v>
      </c>
      <c r="C151" s="54"/>
      <c r="D151" s="24" t="s">
        <v>205</v>
      </c>
      <c r="E151" s="62">
        <v>2350</v>
      </c>
      <c r="F151" s="62"/>
      <c r="G151" s="15">
        <f t="shared" si="17"/>
        <v>2350</v>
      </c>
      <c r="H151" s="63">
        <f t="shared" si="16"/>
        <v>2350</v>
      </c>
      <c r="I151" s="63">
        <v>795.32</v>
      </c>
      <c r="J151" s="63">
        <f t="shared" si="11"/>
        <v>33.84340425531915</v>
      </c>
      <c r="K151" s="63">
        <f t="shared" si="15"/>
        <v>-66.15659574468086</v>
      </c>
      <c r="L151" s="63">
        <f t="shared" si="12"/>
        <v>1554.6799999999998</v>
      </c>
      <c r="M151" s="143">
        <f t="shared" si="18"/>
        <v>0</v>
      </c>
    </row>
    <row r="152" spans="1:13" ht="15.75">
      <c r="A152" s="138"/>
      <c r="B152" s="61" t="s">
        <v>234</v>
      </c>
      <c r="C152" s="54"/>
      <c r="D152" s="24" t="s">
        <v>235</v>
      </c>
      <c r="E152" s="62">
        <v>2600</v>
      </c>
      <c r="F152" s="62"/>
      <c r="G152" s="15">
        <f t="shared" si="17"/>
        <v>2600</v>
      </c>
      <c r="H152" s="63">
        <f t="shared" si="16"/>
        <v>2600</v>
      </c>
      <c r="I152" s="63">
        <v>656</v>
      </c>
      <c r="J152" s="63">
        <f t="shared" si="11"/>
        <v>25.23076923076923</v>
      </c>
      <c r="K152" s="63">
        <f t="shared" si="15"/>
        <v>-74.76923076923077</v>
      </c>
      <c r="L152" s="63">
        <f t="shared" si="12"/>
        <v>1944</v>
      </c>
      <c r="M152" s="143">
        <f t="shared" si="18"/>
        <v>0</v>
      </c>
    </row>
    <row r="153" spans="1:13" ht="15.75">
      <c r="A153" s="138"/>
      <c r="B153" s="61" t="s">
        <v>188</v>
      </c>
      <c r="C153" s="54"/>
      <c r="D153" s="24" t="s">
        <v>189</v>
      </c>
      <c r="E153" s="62">
        <v>10400</v>
      </c>
      <c r="F153" s="62">
        <v>10000</v>
      </c>
      <c r="G153" s="15">
        <f t="shared" si="17"/>
        <v>20400</v>
      </c>
      <c r="H153" s="63">
        <f t="shared" si="16"/>
        <v>20400</v>
      </c>
      <c r="I153" s="63">
        <v>10130.62</v>
      </c>
      <c r="J153" s="63">
        <f t="shared" si="11"/>
        <v>49.65990196078432</v>
      </c>
      <c r="K153" s="63">
        <f t="shared" si="15"/>
        <v>-50.34009803921568</v>
      </c>
      <c r="L153" s="63">
        <f t="shared" si="12"/>
        <v>10269.38</v>
      </c>
      <c r="M153" s="143">
        <f t="shared" si="18"/>
        <v>0</v>
      </c>
    </row>
    <row r="154" spans="1:13" ht="15.75">
      <c r="A154" s="138"/>
      <c r="B154" s="61" t="s">
        <v>236</v>
      </c>
      <c r="C154" s="54"/>
      <c r="D154" s="24" t="s">
        <v>238</v>
      </c>
      <c r="E154" s="62">
        <v>0</v>
      </c>
      <c r="F154" s="62">
        <v>5000</v>
      </c>
      <c r="G154" s="15">
        <f t="shared" si="17"/>
        <v>5000</v>
      </c>
      <c r="H154" s="63">
        <f t="shared" si="16"/>
        <v>5000</v>
      </c>
      <c r="I154" s="63">
        <v>0</v>
      </c>
      <c r="J154" s="50" t="s">
        <v>388</v>
      </c>
      <c r="K154" s="63" t="e">
        <f t="shared" si="15"/>
        <v>#VALUE!</v>
      </c>
      <c r="L154" s="63">
        <f t="shared" si="12"/>
        <v>5000</v>
      </c>
      <c r="M154" s="143">
        <f t="shared" si="18"/>
        <v>0</v>
      </c>
    </row>
    <row r="155" spans="1:13" ht="15.75">
      <c r="A155" s="138"/>
      <c r="B155" s="61" t="s">
        <v>208</v>
      </c>
      <c r="C155" s="54"/>
      <c r="D155" s="24" t="s">
        <v>209</v>
      </c>
      <c r="E155" s="62">
        <v>300</v>
      </c>
      <c r="F155" s="62"/>
      <c r="G155" s="15">
        <f t="shared" si="17"/>
        <v>300</v>
      </c>
      <c r="H155" s="63">
        <f t="shared" si="16"/>
        <v>300</v>
      </c>
      <c r="I155" s="63">
        <v>0</v>
      </c>
      <c r="J155" s="50" t="s">
        <v>388</v>
      </c>
      <c r="K155" s="63" t="e">
        <f t="shared" si="15"/>
        <v>#VALUE!</v>
      </c>
      <c r="L155" s="63">
        <f t="shared" si="12"/>
        <v>300</v>
      </c>
      <c r="M155" s="143">
        <f t="shared" si="18"/>
        <v>0</v>
      </c>
    </row>
    <row r="156" spans="1:13" ht="15.75">
      <c r="A156" s="138"/>
      <c r="B156" s="61" t="s">
        <v>178</v>
      </c>
      <c r="C156" s="54"/>
      <c r="D156" s="24" t="s">
        <v>179</v>
      </c>
      <c r="E156" s="62">
        <v>37000</v>
      </c>
      <c r="F156" s="62">
        <v>-5000</v>
      </c>
      <c r="G156" s="15">
        <f t="shared" si="17"/>
        <v>32000</v>
      </c>
      <c r="H156" s="63">
        <f t="shared" si="16"/>
        <v>32000</v>
      </c>
      <c r="I156" s="63">
        <v>3857.78</v>
      </c>
      <c r="J156" s="63">
        <f t="shared" si="11"/>
        <v>12.0555625</v>
      </c>
      <c r="K156" s="63">
        <f t="shared" si="15"/>
        <v>-87.94443749999999</v>
      </c>
      <c r="L156" s="63">
        <f t="shared" si="12"/>
        <v>28142.22</v>
      </c>
      <c r="M156" s="143">
        <f t="shared" si="18"/>
        <v>0</v>
      </c>
    </row>
    <row r="157" spans="1:13" ht="15.75">
      <c r="A157" s="138"/>
      <c r="B157" s="61" t="s">
        <v>237</v>
      </c>
      <c r="C157" s="54"/>
      <c r="D157" s="24" t="s">
        <v>239</v>
      </c>
      <c r="E157" s="62">
        <v>800</v>
      </c>
      <c r="F157" s="62"/>
      <c r="G157" s="15">
        <f t="shared" si="17"/>
        <v>800</v>
      </c>
      <c r="H157" s="63">
        <f t="shared" si="16"/>
        <v>800</v>
      </c>
      <c r="I157" s="63">
        <v>112</v>
      </c>
      <c r="J157" s="63">
        <f t="shared" si="11"/>
        <v>14.000000000000002</v>
      </c>
      <c r="K157" s="63">
        <f t="shared" si="15"/>
        <v>-86</v>
      </c>
      <c r="L157" s="63">
        <f t="shared" si="12"/>
        <v>688</v>
      </c>
      <c r="M157" s="143">
        <f t="shared" si="18"/>
        <v>0</v>
      </c>
    </row>
    <row r="158" spans="1:13" ht="47.25">
      <c r="A158" s="138"/>
      <c r="B158" s="61" t="s">
        <v>210</v>
      </c>
      <c r="C158" s="54"/>
      <c r="D158" s="24" t="s">
        <v>211</v>
      </c>
      <c r="E158" s="62">
        <v>1500</v>
      </c>
      <c r="F158" s="62"/>
      <c r="G158" s="15">
        <f t="shared" si="17"/>
        <v>1500</v>
      </c>
      <c r="H158" s="63">
        <f t="shared" si="16"/>
        <v>1500</v>
      </c>
      <c r="I158" s="63">
        <v>268.94</v>
      </c>
      <c r="J158" s="63">
        <f t="shared" si="11"/>
        <v>17.929333333333332</v>
      </c>
      <c r="K158" s="63">
        <f t="shared" si="15"/>
        <v>-82.07066666666667</v>
      </c>
      <c r="L158" s="63">
        <f t="shared" si="12"/>
        <v>1231.06</v>
      </c>
      <c r="M158" s="143">
        <f t="shared" si="18"/>
        <v>0</v>
      </c>
    </row>
    <row r="159" spans="1:13" ht="47.25">
      <c r="A159" s="138"/>
      <c r="B159" s="61" t="s">
        <v>212</v>
      </c>
      <c r="C159" s="54"/>
      <c r="D159" s="24" t="s">
        <v>213</v>
      </c>
      <c r="E159" s="62">
        <v>1500</v>
      </c>
      <c r="F159" s="62"/>
      <c r="G159" s="15">
        <f t="shared" si="17"/>
        <v>1500</v>
      </c>
      <c r="H159" s="63">
        <f t="shared" si="16"/>
        <v>1500</v>
      </c>
      <c r="I159" s="63">
        <v>651.71</v>
      </c>
      <c r="J159" s="63">
        <f t="shared" si="11"/>
        <v>43.44733333333334</v>
      </c>
      <c r="K159" s="63">
        <f t="shared" si="15"/>
        <v>-56.55266666666666</v>
      </c>
      <c r="L159" s="63">
        <f t="shared" si="12"/>
        <v>848.29</v>
      </c>
      <c r="M159" s="143">
        <f t="shared" si="18"/>
        <v>0</v>
      </c>
    </row>
    <row r="160" spans="1:13" ht="15.75">
      <c r="A160" s="138"/>
      <c r="B160" s="61" t="s">
        <v>232</v>
      </c>
      <c r="C160" s="54"/>
      <c r="D160" s="24" t="s">
        <v>215</v>
      </c>
      <c r="E160" s="62">
        <v>2500</v>
      </c>
      <c r="F160" s="62"/>
      <c r="G160" s="15">
        <f t="shared" si="17"/>
        <v>2500</v>
      </c>
      <c r="H160" s="63">
        <f t="shared" si="16"/>
        <v>2500</v>
      </c>
      <c r="I160" s="63">
        <v>239.04</v>
      </c>
      <c r="J160" s="63">
        <f t="shared" si="11"/>
        <v>9.561599999999999</v>
      </c>
      <c r="K160" s="63">
        <f t="shared" si="15"/>
        <v>-90.4384</v>
      </c>
      <c r="L160" s="63">
        <f t="shared" si="12"/>
        <v>2260.96</v>
      </c>
      <c r="M160" s="143">
        <f t="shared" si="18"/>
        <v>0</v>
      </c>
    </row>
    <row r="161" spans="1:13" ht="15.75">
      <c r="A161" s="138"/>
      <c r="B161" s="61" t="s">
        <v>184</v>
      </c>
      <c r="C161" s="54"/>
      <c r="D161" s="24" t="s">
        <v>185</v>
      </c>
      <c r="E161" s="62">
        <v>3000</v>
      </c>
      <c r="F161" s="62"/>
      <c r="G161" s="15">
        <f t="shared" si="17"/>
        <v>3000</v>
      </c>
      <c r="H161" s="63">
        <f t="shared" si="16"/>
        <v>3000</v>
      </c>
      <c r="I161" s="63">
        <v>0</v>
      </c>
      <c r="J161" s="50" t="s">
        <v>388</v>
      </c>
      <c r="K161" s="63" t="e">
        <f t="shared" si="15"/>
        <v>#VALUE!</v>
      </c>
      <c r="L161" s="63">
        <f t="shared" si="12"/>
        <v>3000</v>
      </c>
      <c r="M161" s="143">
        <f t="shared" si="18"/>
        <v>0</v>
      </c>
    </row>
    <row r="162" spans="1:13" ht="31.5">
      <c r="A162" s="138"/>
      <c r="B162" s="61" t="s">
        <v>216</v>
      </c>
      <c r="C162" s="54"/>
      <c r="D162" s="24" t="s">
        <v>217</v>
      </c>
      <c r="E162" s="62">
        <v>3220</v>
      </c>
      <c r="F162" s="62"/>
      <c r="G162" s="15">
        <f t="shared" si="17"/>
        <v>3220</v>
      </c>
      <c r="H162" s="63">
        <f t="shared" si="16"/>
        <v>3220</v>
      </c>
      <c r="I162" s="63">
        <v>3220</v>
      </c>
      <c r="J162" s="63">
        <f t="shared" si="11"/>
        <v>100</v>
      </c>
      <c r="K162" s="63">
        <f t="shared" si="15"/>
        <v>0</v>
      </c>
      <c r="L162" s="63">
        <f t="shared" si="12"/>
        <v>0</v>
      </c>
      <c r="M162" s="143">
        <f t="shared" si="18"/>
        <v>0</v>
      </c>
    </row>
    <row r="163" spans="1:13" ht="31.5">
      <c r="A163" s="138"/>
      <c r="B163" s="61" t="s">
        <v>218</v>
      </c>
      <c r="C163" s="54"/>
      <c r="D163" s="24" t="s">
        <v>219</v>
      </c>
      <c r="E163" s="62">
        <v>3000</v>
      </c>
      <c r="F163" s="62"/>
      <c r="G163" s="15">
        <f t="shared" si="17"/>
        <v>3000</v>
      </c>
      <c r="H163" s="63">
        <f t="shared" si="16"/>
        <v>3000</v>
      </c>
      <c r="I163" s="63">
        <v>180</v>
      </c>
      <c r="J163" s="63">
        <f t="shared" si="11"/>
        <v>6</v>
      </c>
      <c r="K163" s="63">
        <f t="shared" si="15"/>
        <v>-94</v>
      </c>
      <c r="L163" s="63">
        <f t="shared" si="12"/>
        <v>2820</v>
      </c>
      <c r="M163" s="143">
        <f t="shared" si="18"/>
        <v>0</v>
      </c>
    </row>
    <row r="164" spans="1:13" ht="47.25">
      <c r="A164" s="138"/>
      <c r="B164" s="61" t="s">
        <v>221</v>
      </c>
      <c r="C164" s="54"/>
      <c r="D164" s="24" t="s">
        <v>220</v>
      </c>
      <c r="E164" s="62">
        <v>4000</v>
      </c>
      <c r="F164" s="62"/>
      <c r="G164" s="15">
        <f t="shared" si="17"/>
        <v>4000</v>
      </c>
      <c r="H164" s="63">
        <f t="shared" si="16"/>
        <v>4000</v>
      </c>
      <c r="I164" s="63">
        <v>439.2</v>
      </c>
      <c r="J164" s="63">
        <f aca="true" t="shared" si="19" ref="J164:J238">I164/H164*100</f>
        <v>10.979999999999999</v>
      </c>
      <c r="K164" s="63">
        <f t="shared" si="15"/>
        <v>-89.02</v>
      </c>
      <c r="L164" s="63">
        <f t="shared" si="12"/>
        <v>3560.8</v>
      </c>
      <c r="M164" s="143">
        <f t="shared" si="18"/>
        <v>0</v>
      </c>
    </row>
    <row r="165" spans="1:13" ht="31.5">
      <c r="A165" s="138"/>
      <c r="B165" s="61" t="s">
        <v>222</v>
      </c>
      <c r="C165" s="141"/>
      <c r="D165" s="142" t="s">
        <v>223</v>
      </c>
      <c r="E165" s="62">
        <v>15000</v>
      </c>
      <c r="F165" s="62"/>
      <c r="G165" s="15">
        <f t="shared" si="17"/>
        <v>15000</v>
      </c>
      <c r="H165" s="63">
        <f t="shared" si="16"/>
        <v>15000</v>
      </c>
      <c r="I165" s="63">
        <v>3822.02</v>
      </c>
      <c r="J165" s="63">
        <f t="shared" si="19"/>
        <v>25.48013333333333</v>
      </c>
      <c r="K165" s="63">
        <f t="shared" si="15"/>
        <v>-74.51986666666667</v>
      </c>
      <c r="L165" s="63">
        <f t="shared" si="12"/>
        <v>11177.98</v>
      </c>
      <c r="M165" s="143">
        <f t="shared" si="18"/>
        <v>0</v>
      </c>
    </row>
    <row r="166" spans="1:13" ht="31.5">
      <c r="A166" s="138"/>
      <c r="B166" s="61" t="s">
        <v>244</v>
      </c>
      <c r="C166" s="54"/>
      <c r="D166" s="142">
        <v>6060</v>
      </c>
      <c r="E166" s="62">
        <v>67500</v>
      </c>
      <c r="F166" s="62"/>
      <c r="G166" s="15">
        <f t="shared" si="17"/>
        <v>67500</v>
      </c>
      <c r="H166" s="63">
        <f t="shared" si="16"/>
        <v>67500</v>
      </c>
      <c r="I166" s="63">
        <v>67471.37</v>
      </c>
      <c r="J166" s="63">
        <f t="shared" si="19"/>
        <v>99.95758518518518</v>
      </c>
      <c r="K166" s="63">
        <f t="shared" si="15"/>
        <v>-0.042414814814819124</v>
      </c>
      <c r="L166" s="63">
        <f aca="true" t="shared" si="20" ref="L166:L240">H166-I166</f>
        <v>28.630000000004657</v>
      </c>
      <c r="M166" s="143">
        <f t="shared" si="18"/>
        <v>0</v>
      </c>
    </row>
    <row r="167" spans="1:13" ht="15.75">
      <c r="A167" s="138"/>
      <c r="B167" s="144" t="s">
        <v>13</v>
      </c>
      <c r="C167" s="141">
        <v>75495</v>
      </c>
      <c r="D167" s="142"/>
      <c r="E167" s="16">
        <f>SUM(E169:E170)</f>
        <v>7000</v>
      </c>
      <c r="F167" s="16"/>
      <c r="G167" s="15">
        <f t="shared" si="17"/>
        <v>7000</v>
      </c>
      <c r="H167" s="60">
        <f>SUM(H169:H170)</f>
        <v>7000</v>
      </c>
      <c r="I167" s="60">
        <f>SUM(I169:I170)</f>
        <v>3120</v>
      </c>
      <c r="J167" s="60">
        <f t="shared" si="19"/>
        <v>44.57142857142857</v>
      </c>
      <c r="K167" s="63">
        <f t="shared" si="15"/>
        <v>-55.42857142857143</v>
      </c>
      <c r="L167" s="63">
        <f t="shared" si="20"/>
        <v>3880</v>
      </c>
      <c r="M167" s="143">
        <f t="shared" si="18"/>
        <v>0</v>
      </c>
    </row>
    <row r="168" spans="1:13" ht="15.75" hidden="1">
      <c r="A168" s="138"/>
      <c r="B168" s="144"/>
      <c r="C168" s="141"/>
      <c r="D168" s="142"/>
      <c r="E168" s="16">
        <f>-E167</f>
        <v>-7000</v>
      </c>
      <c r="F168" s="16">
        <f>-F167</f>
        <v>0</v>
      </c>
      <c r="G168" s="15">
        <f t="shared" si="17"/>
        <v>-7000</v>
      </c>
      <c r="H168" s="60">
        <f>-H167</f>
        <v>-7000</v>
      </c>
      <c r="I168" s="60">
        <f>-I167</f>
        <v>-3120</v>
      </c>
      <c r="J168" s="60"/>
      <c r="K168" s="63"/>
      <c r="L168" s="63"/>
      <c r="M168" s="143">
        <f t="shared" si="18"/>
        <v>0</v>
      </c>
    </row>
    <row r="169" spans="1:13" ht="15.75">
      <c r="A169" s="138"/>
      <c r="B169" s="61" t="s">
        <v>188</v>
      </c>
      <c r="C169" s="54"/>
      <c r="D169" s="24" t="s">
        <v>189</v>
      </c>
      <c r="E169" s="62">
        <v>2000</v>
      </c>
      <c r="F169" s="62"/>
      <c r="G169" s="15">
        <f t="shared" si="17"/>
        <v>2000</v>
      </c>
      <c r="H169" s="63">
        <f>E169+F169</f>
        <v>2000</v>
      </c>
      <c r="I169" s="63">
        <v>0</v>
      </c>
      <c r="J169" s="50" t="s">
        <v>388</v>
      </c>
      <c r="K169" s="63" t="e">
        <f t="shared" si="15"/>
        <v>#VALUE!</v>
      </c>
      <c r="L169" s="63">
        <f t="shared" si="20"/>
        <v>2000</v>
      </c>
      <c r="M169" s="143">
        <f t="shared" si="18"/>
        <v>0</v>
      </c>
    </row>
    <row r="170" spans="1:13" ht="15.75">
      <c r="A170" s="138"/>
      <c r="B170" s="61" t="s">
        <v>178</v>
      </c>
      <c r="C170" s="54"/>
      <c r="D170" s="24" t="s">
        <v>179</v>
      </c>
      <c r="E170" s="62">
        <v>5000</v>
      </c>
      <c r="F170" s="62"/>
      <c r="G170" s="15">
        <f t="shared" si="17"/>
        <v>5000</v>
      </c>
      <c r="H170" s="63">
        <f>E170+F170</f>
        <v>5000</v>
      </c>
      <c r="I170" s="63">
        <v>3120</v>
      </c>
      <c r="J170" s="63">
        <f t="shared" si="19"/>
        <v>62.4</v>
      </c>
      <c r="K170" s="63">
        <f t="shared" si="15"/>
        <v>-37.6</v>
      </c>
      <c r="L170" s="63">
        <f t="shared" si="20"/>
        <v>1880</v>
      </c>
      <c r="M170" s="143">
        <f t="shared" si="18"/>
        <v>0</v>
      </c>
    </row>
    <row r="171" spans="1:13" ht="126">
      <c r="A171" s="134" t="s">
        <v>69</v>
      </c>
      <c r="B171" s="152" t="s">
        <v>70</v>
      </c>
      <c r="C171" s="54"/>
      <c r="D171" s="24"/>
      <c r="E171" s="15">
        <f>E173</f>
        <v>58000</v>
      </c>
      <c r="F171" s="15">
        <f>SUM(F173:F178)/2</f>
        <v>0</v>
      </c>
      <c r="G171" s="15">
        <f t="shared" si="17"/>
        <v>58000</v>
      </c>
      <c r="H171" s="55">
        <f>E171+F171</f>
        <v>58000</v>
      </c>
      <c r="I171" s="55">
        <f>I173</f>
        <v>28005.670000000002</v>
      </c>
      <c r="J171" s="55">
        <f t="shared" si="19"/>
        <v>48.285637931034486</v>
      </c>
      <c r="K171" s="63">
        <f t="shared" si="15"/>
        <v>-51.714362068965514</v>
      </c>
      <c r="L171" s="63">
        <f t="shared" si="20"/>
        <v>29994.329999999998</v>
      </c>
      <c r="M171" s="143">
        <f t="shared" si="18"/>
        <v>0</v>
      </c>
    </row>
    <row r="172" spans="1:13" ht="15.75" hidden="1">
      <c r="A172" s="137"/>
      <c r="B172" s="152"/>
      <c r="C172" s="54"/>
      <c r="D172" s="24"/>
      <c r="E172" s="15">
        <f>-E171</f>
        <v>-58000</v>
      </c>
      <c r="F172" s="15">
        <f>-F171</f>
        <v>0</v>
      </c>
      <c r="G172" s="15">
        <f t="shared" si="17"/>
        <v>-58000</v>
      </c>
      <c r="H172" s="55">
        <f>-H171</f>
        <v>-58000</v>
      </c>
      <c r="I172" s="55">
        <f>-I171</f>
        <v>-28005.670000000002</v>
      </c>
      <c r="J172" s="55"/>
      <c r="K172" s="63"/>
      <c r="L172" s="63"/>
      <c r="M172" s="143">
        <f t="shared" si="18"/>
        <v>0</v>
      </c>
    </row>
    <row r="173" spans="1:13" ht="47.25">
      <c r="A173" s="138"/>
      <c r="B173" s="144" t="s">
        <v>265</v>
      </c>
      <c r="C173" s="54" t="s">
        <v>262</v>
      </c>
      <c r="D173" s="24"/>
      <c r="E173" s="16">
        <f>SUM(E175:E178)</f>
        <v>58000</v>
      </c>
      <c r="F173" s="16">
        <f>SUM(F178)</f>
        <v>0</v>
      </c>
      <c r="G173" s="15">
        <f t="shared" si="17"/>
        <v>58000</v>
      </c>
      <c r="H173" s="60">
        <f>SUM(H175:H178)</f>
        <v>58000</v>
      </c>
      <c r="I173" s="60">
        <f>SUM(I175:I178)</f>
        <v>28005.670000000002</v>
      </c>
      <c r="J173" s="60">
        <f t="shared" si="19"/>
        <v>48.285637931034486</v>
      </c>
      <c r="K173" s="63">
        <f t="shared" si="15"/>
        <v>-51.714362068965514</v>
      </c>
      <c r="L173" s="63">
        <f t="shared" si="20"/>
        <v>29994.329999999998</v>
      </c>
      <c r="M173" s="143">
        <f t="shared" si="18"/>
        <v>0</v>
      </c>
    </row>
    <row r="174" spans="1:13" ht="15.75" hidden="1">
      <c r="A174" s="138"/>
      <c r="B174" s="144"/>
      <c r="C174" s="54"/>
      <c r="D174" s="24"/>
      <c r="E174" s="16">
        <f>-E173</f>
        <v>-58000</v>
      </c>
      <c r="F174" s="16">
        <f>-F173</f>
        <v>0</v>
      </c>
      <c r="G174" s="15">
        <f t="shared" si="17"/>
        <v>-58000</v>
      </c>
      <c r="H174" s="60">
        <f>-H173</f>
        <v>-58000</v>
      </c>
      <c r="I174" s="60">
        <f>-I173</f>
        <v>-28005.670000000002</v>
      </c>
      <c r="J174" s="60"/>
      <c r="K174" s="63"/>
      <c r="L174" s="63"/>
      <c r="M174" s="143">
        <f t="shared" si="18"/>
        <v>0</v>
      </c>
    </row>
    <row r="175" spans="1:13" ht="15.75">
      <c r="A175" s="138"/>
      <c r="B175" s="61" t="s">
        <v>202</v>
      </c>
      <c r="C175" s="54"/>
      <c r="D175" s="24" t="s">
        <v>203</v>
      </c>
      <c r="E175" s="62">
        <v>1500</v>
      </c>
      <c r="F175" s="62"/>
      <c r="G175" s="15">
        <f t="shared" si="17"/>
        <v>1500</v>
      </c>
      <c r="H175" s="63">
        <f>E175+F175</f>
        <v>1500</v>
      </c>
      <c r="I175" s="63">
        <v>374.2</v>
      </c>
      <c r="J175" s="63">
        <f>I175/H175*100</f>
        <v>24.946666666666665</v>
      </c>
      <c r="K175" s="63">
        <f>J175-100</f>
        <v>-75.05333333333334</v>
      </c>
      <c r="L175" s="63">
        <f>H175-I175</f>
        <v>1125.8</v>
      </c>
      <c r="M175" s="143">
        <f t="shared" si="18"/>
        <v>0</v>
      </c>
    </row>
    <row r="176" spans="1:13" ht="15.75">
      <c r="A176" s="138"/>
      <c r="B176" s="61" t="s">
        <v>184</v>
      </c>
      <c r="C176" s="54"/>
      <c r="D176" s="24" t="s">
        <v>185</v>
      </c>
      <c r="E176" s="62">
        <v>4000</v>
      </c>
      <c r="F176" s="62"/>
      <c r="G176" s="15">
        <f t="shared" si="17"/>
        <v>4000</v>
      </c>
      <c r="H176" s="63">
        <f>E176+F176</f>
        <v>4000</v>
      </c>
      <c r="I176" s="63">
        <v>803.39</v>
      </c>
      <c r="J176" s="63">
        <f>I176/H176*100</f>
        <v>20.08475</v>
      </c>
      <c r="K176" s="63">
        <f>J176-100</f>
        <v>-79.91525</v>
      </c>
      <c r="L176" s="63">
        <f>H176-I176</f>
        <v>3196.61</v>
      </c>
      <c r="M176" s="143">
        <f t="shared" si="18"/>
        <v>0</v>
      </c>
    </row>
    <row r="177" spans="1:13" ht="15.75">
      <c r="A177" s="138"/>
      <c r="B177" s="61" t="s">
        <v>206</v>
      </c>
      <c r="C177" s="54"/>
      <c r="D177" s="24" t="s">
        <v>207</v>
      </c>
      <c r="E177" s="62">
        <v>7500</v>
      </c>
      <c r="F177" s="62"/>
      <c r="G177" s="15">
        <f t="shared" si="17"/>
        <v>7500</v>
      </c>
      <c r="H177" s="63">
        <f>E177+F177</f>
        <v>7500</v>
      </c>
      <c r="I177" s="63">
        <v>3026.18</v>
      </c>
      <c r="J177" s="63">
        <f>I177/H177*100</f>
        <v>40.349066666666666</v>
      </c>
      <c r="K177" s="63">
        <f>J177-100</f>
        <v>-59.650933333333334</v>
      </c>
      <c r="L177" s="63">
        <f>H177-I177</f>
        <v>4473.82</v>
      </c>
      <c r="M177" s="143">
        <f t="shared" si="18"/>
        <v>0</v>
      </c>
    </row>
    <row r="178" spans="1:13" ht="15.75">
      <c r="A178" s="138"/>
      <c r="B178" s="61" t="s">
        <v>263</v>
      </c>
      <c r="C178" s="54"/>
      <c r="D178" s="24" t="s">
        <v>264</v>
      </c>
      <c r="E178" s="62">
        <v>45000</v>
      </c>
      <c r="F178" s="62"/>
      <c r="G178" s="15">
        <f t="shared" si="17"/>
        <v>45000</v>
      </c>
      <c r="H178" s="63">
        <f>E178+F178</f>
        <v>45000</v>
      </c>
      <c r="I178" s="63">
        <v>23801.9</v>
      </c>
      <c r="J178" s="63">
        <f>I178/H178*100</f>
        <v>52.89311111111111</v>
      </c>
      <c r="K178" s="63">
        <f>J178-100</f>
        <v>-47.10688888888889</v>
      </c>
      <c r="L178" s="63">
        <f>H178-I178</f>
        <v>21198.1</v>
      </c>
      <c r="M178" s="143">
        <f t="shared" si="18"/>
        <v>0</v>
      </c>
    </row>
    <row r="179" spans="1:13" ht="31.5">
      <c r="A179" s="134" t="s">
        <v>266</v>
      </c>
      <c r="B179" s="152" t="s">
        <v>267</v>
      </c>
      <c r="C179" s="54"/>
      <c r="D179" s="24"/>
      <c r="E179" s="15">
        <f>E181</f>
        <v>60000</v>
      </c>
      <c r="F179" s="15">
        <f>SUM(F181:F183)/2</f>
        <v>0</v>
      </c>
      <c r="G179" s="15">
        <f t="shared" si="17"/>
        <v>60000</v>
      </c>
      <c r="H179" s="55">
        <f aca="true" t="shared" si="21" ref="H179:H207">E179+F179</f>
        <v>60000</v>
      </c>
      <c r="I179" s="55">
        <f>I181</f>
        <v>10049.09</v>
      </c>
      <c r="J179" s="55">
        <f t="shared" si="19"/>
        <v>16.748483333333333</v>
      </c>
      <c r="K179" s="63">
        <f t="shared" si="15"/>
        <v>-83.25151666666667</v>
      </c>
      <c r="L179" s="63">
        <f t="shared" si="20"/>
        <v>49950.91</v>
      </c>
      <c r="M179" s="143">
        <f t="shared" si="18"/>
        <v>0</v>
      </c>
    </row>
    <row r="180" spans="1:13" ht="15.75" hidden="1">
      <c r="A180" s="137"/>
      <c r="B180" s="152"/>
      <c r="C180" s="54"/>
      <c r="D180" s="24"/>
      <c r="E180" s="15">
        <f>-E179</f>
        <v>-60000</v>
      </c>
      <c r="F180" s="15">
        <f>-F179</f>
        <v>0</v>
      </c>
      <c r="G180" s="15">
        <f t="shared" si="17"/>
        <v>-60000</v>
      </c>
      <c r="H180" s="55">
        <f>-H179</f>
        <v>-60000</v>
      </c>
      <c r="I180" s="55">
        <f>-I179</f>
        <v>-10049.09</v>
      </c>
      <c r="J180" s="55"/>
      <c r="K180" s="63"/>
      <c r="L180" s="63"/>
      <c r="M180" s="143">
        <f t="shared" si="18"/>
        <v>0</v>
      </c>
    </row>
    <row r="181" spans="1:13" ht="47.25">
      <c r="A181" s="138"/>
      <c r="B181" s="144" t="s">
        <v>268</v>
      </c>
      <c r="C181" s="54" t="s">
        <v>269</v>
      </c>
      <c r="D181" s="24"/>
      <c r="E181" s="16">
        <f>SUM(E183)</f>
        <v>60000</v>
      </c>
      <c r="F181" s="16">
        <f>SUM(F183)</f>
        <v>0</v>
      </c>
      <c r="G181" s="15">
        <f t="shared" si="17"/>
        <v>60000</v>
      </c>
      <c r="H181" s="60">
        <f>SUM(H183)</f>
        <v>60000</v>
      </c>
      <c r="I181" s="60">
        <f>SUM(I183)</f>
        <v>10049.09</v>
      </c>
      <c r="J181" s="60">
        <f t="shared" si="19"/>
        <v>16.748483333333333</v>
      </c>
      <c r="K181" s="63">
        <f t="shared" si="15"/>
        <v>-83.25151666666667</v>
      </c>
      <c r="L181" s="63">
        <f t="shared" si="20"/>
        <v>49950.91</v>
      </c>
      <c r="M181" s="143">
        <f t="shared" si="18"/>
        <v>0</v>
      </c>
    </row>
    <row r="182" spans="1:13" ht="15.75" hidden="1">
      <c r="A182" s="138"/>
      <c r="B182" s="144"/>
      <c r="C182" s="54"/>
      <c r="D182" s="24"/>
      <c r="E182" s="16">
        <f>-E181</f>
        <v>-60000</v>
      </c>
      <c r="F182" s="16">
        <f>-F181</f>
        <v>0</v>
      </c>
      <c r="G182" s="15">
        <f t="shared" si="17"/>
        <v>-60000</v>
      </c>
      <c r="H182" s="60">
        <f>-H181</f>
        <v>-60000</v>
      </c>
      <c r="I182" s="60">
        <f>-I181</f>
        <v>-10049.09</v>
      </c>
      <c r="J182" s="60"/>
      <c r="K182" s="63"/>
      <c r="L182" s="63"/>
      <c r="M182" s="143">
        <f t="shared" si="18"/>
        <v>0</v>
      </c>
    </row>
    <row r="183" spans="1:13" ht="15.75">
      <c r="A183" s="138"/>
      <c r="B183" s="61" t="s">
        <v>270</v>
      </c>
      <c r="C183" s="54"/>
      <c r="D183" s="24" t="s">
        <v>271</v>
      </c>
      <c r="E183" s="62">
        <v>60000</v>
      </c>
      <c r="F183" s="62"/>
      <c r="G183" s="15">
        <f t="shared" si="17"/>
        <v>60000</v>
      </c>
      <c r="H183" s="63">
        <f t="shared" si="21"/>
        <v>60000</v>
      </c>
      <c r="I183" s="63">
        <v>10049.09</v>
      </c>
      <c r="J183" s="63">
        <f t="shared" si="19"/>
        <v>16.748483333333333</v>
      </c>
      <c r="K183" s="63">
        <f t="shared" si="15"/>
        <v>-83.25151666666667</v>
      </c>
      <c r="L183" s="63">
        <f t="shared" si="20"/>
        <v>49950.91</v>
      </c>
      <c r="M183" s="143">
        <f t="shared" si="18"/>
        <v>0</v>
      </c>
    </row>
    <row r="184" spans="1:13" ht="15.75">
      <c r="A184" s="134" t="s">
        <v>112</v>
      </c>
      <c r="B184" s="152" t="s">
        <v>272</v>
      </c>
      <c r="C184" s="54"/>
      <c r="D184" s="24"/>
      <c r="E184" s="15">
        <f>E186</f>
        <v>80813</v>
      </c>
      <c r="F184" s="15">
        <f>F186</f>
        <v>-26753</v>
      </c>
      <c r="G184" s="15">
        <f t="shared" si="17"/>
        <v>54060</v>
      </c>
      <c r="H184" s="55">
        <f t="shared" si="21"/>
        <v>54060</v>
      </c>
      <c r="I184" s="55">
        <f>I186</f>
        <v>0</v>
      </c>
      <c r="J184" s="65" t="s">
        <v>388</v>
      </c>
      <c r="K184" s="63" t="e">
        <f t="shared" si="15"/>
        <v>#VALUE!</v>
      </c>
      <c r="L184" s="63">
        <f t="shared" si="20"/>
        <v>54060</v>
      </c>
      <c r="M184" s="143">
        <f t="shared" si="18"/>
        <v>0</v>
      </c>
    </row>
    <row r="185" spans="1:13" ht="15.75" hidden="1">
      <c r="A185" s="137"/>
      <c r="B185" s="152"/>
      <c r="C185" s="54"/>
      <c r="D185" s="24"/>
      <c r="E185" s="15">
        <f>-E184</f>
        <v>-80813</v>
      </c>
      <c r="F185" s="15">
        <f>-F184</f>
        <v>26753</v>
      </c>
      <c r="G185" s="15">
        <f t="shared" si="17"/>
        <v>-54060</v>
      </c>
      <c r="H185" s="55">
        <f>-H184</f>
        <v>-54060</v>
      </c>
      <c r="I185" s="55">
        <f>-I184</f>
        <v>0</v>
      </c>
      <c r="J185" s="65"/>
      <c r="K185" s="63"/>
      <c r="L185" s="63"/>
      <c r="M185" s="143">
        <f t="shared" si="18"/>
        <v>0</v>
      </c>
    </row>
    <row r="186" spans="1:13" ht="15.75">
      <c r="A186" s="138"/>
      <c r="B186" s="144" t="s">
        <v>273</v>
      </c>
      <c r="C186" s="54" t="s">
        <v>274</v>
      </c>
      <c r="D186" s="24"/>
      <c r="E186" s="16">
        <f>SUM(E188:E189)</f>
        <v>80813</v>
      </c>
      <c r="F186" s="16">
        <f>SUM(F188:F189)</f>
        <v>-26753</v>
      </c>
      <c r="G186" s="15">
        <f t="shared" si="17"/>
        <v>54060</v>
      </c>
      <c r="H186" s="60">
        <f>SUM(H188:H189)</f>
        <v>54060</v>
      </c>
      <c r="I186" s="60">
        <f>SUM(I188:I189)</f>
        <v>0</v>
      </c>
      <c r="J186" s="151" t="s">
        <v>388</v>
      </c>
      <c r="K186" s="63" t="e">
        <f t="shared" si="15"/>
        <v>#VALUE!</v>
      </c>
      <c r="L186" s="63">
        <f t="shared" si="20"/>
        <v>54060</v>
      </c>
      <c r="M186" s="143">
        <f t="shared" si="18"/>
        <v>0</v>
      </c>
    </row>
    <row r="187" spans="1:13" ht="15.75" hidden="1">
      <c r="A187" s="138"/>
      <c r="B187" s="144"/>
      <c r="C187" s="54"/>
      <c r="D187" s="24"/>
      <c r="E187" s="16">
        <f>-E186</f>
        <v>-80813</v>
      </c>
      <c r="F187" s="16">
        <f>-F186</f>
        <v>26753</v>
      </c>
      <c r="G187" s="15">
        <f t="shared" si="17"/>
        <v>-54060</v>
      </c>
      <c r="H187" s="60">
        <f>-H186</f>
        <v>-54060</v>
      </c>
      <c r="I187" s="60">
        <f>-I186</f>
        <v>0</v>
      </c>
      <c r="J187" s="151"/>
      <c r="K187" s="63"/>
      <c r="L187" s="63"/>
      <c r="M187" s="143">
        <f t="shared" si="18"/>
        <v>0</v>
      </c>
    </row>
    <row r="188" spans="1:13" ht="15.75">
      <c r="A188" s="138"/>
      <c r="B188" s="61" t="s">
        <v>275</v>
      </c>
      <c r="C188" s="54"/>
      <c r="D188" s="24" t="s">
        <v>276</v>
      </c>
      <c r="E188" s="62">
        <v>80813</v>
      </c>
      <c r="F188" s="62">
        <v>-26753</v>
      </c>
      <c r="G188" s="15">
        <f t="shared" si="17"/>
        <v>54060</v>
      </c>
      <c r="H188" s="63">
        <f t="shared" si="21"/>
        <v>54060</v>
      </c>
      <c r="I188" s="63">
        <v>0</v>
      </c>
      <c r="J188" s="50" t="s">
        <v>388</v>
      </c>
      <c r="K188" s="63" t="e">
        <f t="shared" si="15"/>
        <v>#VALUE!</v>
      </c>
      <c r="L188" s="63">
        <f t="shared" si="20"/>
        <v>54060</v>
      </c>
      <c r="M188" s="143">
        <f t="shared" si="18"/>
        <v>0</v>
      </c>
    </row>
    <row r="189" spans="1:13" ht="31.5">
      <c r="A189" s="138"/>
      <c r="B189" s="61" t="s">
        <v>277</v>
      </c>
      <c r="C189" s="54"/>
      <c r="D189" s="24" t="s">
        <v>278</v>
      </c>
      <c r="E189" s="62">
        <v>0</v>
      </c>
      <c r="F189" s="62"/>
      <c r="G189" s="15">
        <f t="shared" si="17"/>
        <v>0</v>
      </c>
      <c r="H189" s="63">
        <f t="shared" si="21"/>
        <v>0</v>
      </c>
      <c r="I189" s="63"/>
      <c r="J189" s="50" t="s">
        <v>388</v>
      </c>
      <c r="K189" s="63" t="e">
        <f t="shared" si="15"/>
        <v>#VALUE!</v>
      </c>
      <c r="L189" s="63">
        <f t="shared" si="20"/>
        <v>0</v>
      </c>
      <c r="M189" s="143">
        <f t="shared" si="18"/>
        <v>0</v>
      </c>
    </row>
    <row r="190" spans="1:13" ht="15.75">
      <c r="A190" s="134" t="s">
        <v>125</v>
      </c>
      <c r="B190" s="152" t="s">
        <v>126</v>
      </c>
      <c r="C190" s="54"/>
      <c r="D190" s="24"/>
      <c r="E190" s="15">
        <f>E192+E214+E227+E249+E272+E275+E294+E298+E305</f>
        <v>12217740</v>
      </c>
      <c r="F190" s="15">
        <f>F192+F214+F227+F249+F272+F275+F294+F298+F305</f>
        <v>705907</v>
      </c>
      <c r="G190" s="15">
        <f t="shared" si="17"/>
        <v>12923647</v>
      </c>
      <c r="H190" s="55">
        <f t="shared" si="21"/>
        <v>12923647</v>
      </c>
      <c r="I190" s="55">
        <f>I192+I214+I227+I249+I272+I275+I294+I298+I305</f>
        <v>4604202.359999999</v>
      </c>
      <c r="J190" s="55">
        <f t="shared" si="19"/>
        <v>35.626184775860864</v>
      </c>
      <c r="K190" s="63">
        <f t="shared" si="15"/>
        <v>-64.37381522413914</v>
      </c>
      <c r="L190" s="63">
        <f t="shared" si="20"/>
        <v>8319444.640000001</v>
      </c>
      <c r="M190" s="143">
        <f t="shared" si="18"/>
        <v>0</v>
      </c>
    </row>
    <row r="191" spans="1:13" ht="15.75" hidden="1">
      <c r="A191" s="137"/>
      <c r="B191" s="152"/>
      <c r="C191" s="54"/>
      <c r="D191" s="24"/>
      <c r="E191" s="15">
        <f>-E190</f>
        <v>-12217740</v>
      </c>
      <c r="F191" s="15">
        <f>-F190</f>
        <v>-705907</v>
      </c>
      <c r="G191" s="15">
        <f t="shared" si="17"/>
        <v>-12923647</v>
      </c>
      <c r="H191" s="55">
        <f>-H190</f>
        <v>-12923647</v>
      </c>
      <c r="I191" s="55">
        <f>-I190</f>
        <v>-4604202.359999999</v>
      </c>
      <c r="J191" s="55"/>
      <c r="K191" s="63"/>
      <c r="L191" s="63"/>
      <c r="M191" s="143">
        <f t="shared" si="18"/>
        <v>0</v>
      </c>
    </row>
    <row r="192" spans="1:13" ht="15.75">
      <c r="A192" s="138"/>
      <c r="B192" s="144" t="s">
        <v>127</v>
      </c>
      <c r="C192" s="54" t="s">
        <v>128</v>
      </c>
      <c r="D192" s="24"/>
      <c r="E192" s="16">
        <f>SUM(E194:E213)</f>
        <v>7608056</v>
      </c>
      <c r="F192" s="16">
        <f>SUM(F194:F213)</f>
        <v>670343</v>
      </c>
      <c r="G192" s="15">
        <f t="shared" si="17"/>
        <v>8278399</v>
      </c>
      <c r="H192" s="60">
        <f>SUM(H194:H213)</f>
        <v>8278399</v>
      </c>
      <c r="I192" s="60">
        <f>SUM(I194:I213)</f>
        <v>2275593.4899999998</v>
      </c>
      <c r="J192" s="60">
        <f t="shared" si="19"/>
        <v>27.488328238346565</v>
      </c>
      <c r="K192" s="63">
        <f t="shared" si="15"/>
        <v>-72.51167176165343</v>
      </c>
      <c r="L192" s="63">
        <f t="shared" si="20"/>
        <v>6002805.51</v>
      </c>
      <c r="M192" s="143">
        <f t="shared" si="18"/>
        <v>0</v>
      </c>
    </row>
    <row r="193" spans="1:13" ht="15.75" hidden="1">
      <c r="A193" s="138"/>
      <c r="B193" s="144"/>
      <c r="C193" s="54"/>
      <c r="D193" s="24"/>
      <c r="E193" s="16">
        <f>-E192</f>
        <v>-7608056</v>
      </c>
      <c r="F193" s="16">
        <f>-F192</f>
        <v>-670343</v>
      </c>
      <c r="G193" s="15">
        <f t="shared" si="17"/>
        <v>-8278399</v>
      </c>
      <c r="H193" s="60">
        <f>-H192</f>
        <v>-8278399</v>
      </c>
      <c r="I193" s="60">
        <f>-I192</f>
        <v>-2275593.4899999998</v>
      </c>
      <c r="J193" s="60"/>
      <c r="K193" s="63"/>
      <c r="L193" s="63"/>
      <c r="M193" s="143">
        <f t="shared" si="18"/>
        <v>0</v>
      </c>
    </row>
    <row r="194" spans="1:13" ht="31.5">
      <c r="A194" s="138"/>
      <c r="B194" s="61" t="s">
        <v>260</v>
      </c>
      <c r="C194" s="54"/>
      <c r="D194" s="24" t="s">
        <v>261</v>
      </c>
      <c r="E194" s="62">
        <v>190059</v>
      </c>
      <c r="F194" s="62"/>
      <c r="G194" s="15">
        <f t="shared" si="17"/>
        <v>190059</v>
      </c>
      <c r="H194" s="63">
        <f t="shared" si="21"/>
        <v>190059</v>
      </c>
      <c r="I194" s="63">
        <v>87734.74</v>
      </c>
      <c r="J194" s="63">
        <f t="shared" si="19"/>
        <v>46.161844479872045</v>
      </c>
      <c r="K194" s="63">
        <f t="shared" si="15"/>
        <v>-53.838155520127955</v>
      </c>
      <c r="L194" s="63">
        <f t="shared" si="20"/>
        <v>102324.26</v>
      </c>
      <c r="M194" s="143">
        <f t="shared" si="18"/>
        <v>0</v>
      </c>
    </row>
    <row r="195" spans="1:13" ht="15.75">
      <c r="A195" s="138"/>
      <c r="B195" s="61" t="s">
        <v>198</v>
      </c>
      <c r="C195" s="54"/>
      <c r="D195" s="24" t="s">
        <v>199</v>
      </c>
      <c r="E195" s="62">
        <v>2818571</v>
      </c>
      <c r="F195" s="62"/>
      <c r="G195" s="15">
        <f t="shared" si="17"/>
        <v>2818571</v>
      </c>
      <c r="H195" s="63">
        <f t="shared" si="21"/>
        <v>2818571</v>
      </c>
      <c r="I195" s="63">
        <v>1328226.38</v>
      </c>
      <c r="J195" s="63">
        <f t="shared" si="19"/>
        <v>47.124105796873664</v>
      </c>
      <c r="K195" s="63">
        <f t="shared" si="15"/>
        <v>-52.875894203126336</v>
      </c>
      <c r="L195" s="63">
        <f t="shared" si="20"/>
        <v>1490344.62</v>
      </c>
      <c r="M195" s="143">
        <f t="shared" si="18"/>
        <v>0</v>
      </c>
    </row>
    <row r="196" spans="1:13" ht="15.75">
      <c r="A196" s="138"/>
      <c r="B196" s="61" t="s">
        <v>200</v>
      </c>
      <c r="C196" s="54"/>
      <c r="D196" s="24" t="s">
        <v>201</v>
      </c>
      <c r="E196" s="62">
        <v>212470</v>
      </c>
      <c r="F196" s="62"/>
      <c r="G196" s="15">
        <f t="shared" si="17"/>
        <v>212470</v>
      </c>
      <c r="H196" s="63">
        <f t="shared" si="21"/>
        <v>212470</v>
      </c>
      <c r="I196" s="63">
        <v>204278.46</v>
      </c>
      <c r="J196" s="63">
        <f t="shared" si="19"/>
        <v>96.14461335717984</v>
      </c>
      <c r="K196" s="63">
        <f t="shared" si="15"/>
        <v>-3.8553866428201644</v>
      </c>
      <c r="L196" s="63">
        <f t="shared" si="20"/>
        <v>8191.540000000008</v>
      </c>
      <c r="M196" s="143">
        <f t="shared" si="18"/>
        <v>0</v>
      </c>
    </row>
    <row r="197" spans="1:13" ht="15.75">
      <c r="A197" s="138"/>
      <c r="B197" s="61" t="s">
        <v>202</v>
      </c>
      <c r="C197" s="54"/>
      <c r="D197" s="24" t="s">
        <v>203</v>
      </c>
      <c r="E197" s="62">
        <v>561611</v>
      </c>
      <c r="F197" s="62"/>
      <c r="G197" s="15">
        <f t="shared" si="17"/>
        <v>561611</v>
      </c>
      <c r="H197" s="63">
        <f t="shared" si="21"/>
        <v>561611</v>
      </c>
      <c r="I197" s="63">
        <v>235513.31</v>
      </c>
      <c r="J197" s="63">
        <f t="shared" si="19"/>
        <v>41.935309315522666</v>
      </c>
      <c r="K197" s="63">
        <f t="shared" si="15"/>
        <v>-58.064690684477334</v>
      </c>
      <c r="L197" s="63">
        <f t="shared" si="20"/>
        <v>326097.69</v>
      </c>
      <c r="M197" s="143">
        <f t="shared" si="18"/>
        <v>0</v>
      </c>
    </row>
    <row r="198" spans="1:13" ht="15.75">
      <c r="A198" s="138"/>
      <c r="B198" s="61" t="s">
        <v>204</v>
      </c>
      <c r="C198" s="54"/>
      <c r="D198" s="24" t="s">
        <v>205</v>
      </c>
      <c r="E198" s="62">
        <v>76485</v>
      </c>
      <c r="F198" s="62"/>
      <c r="G198" s="15">
        <f t="shared" si="17"/>
        <v>76485</v>
      </c>
      <c r="H198" s="63">
        <f t="shared" si="21"/>
        <v>76485</v>
      </c>
      <c r="I198" s="63">
        <v>38127.87</v>
      </c>
      <c r="J198" s="63">
        <f t="shared" si="19"/>
        <v>49.85012747597569</v>
      </c>
      <c r="K198" s="63">
        <f t="shared" si="15"/>
        <v>-50.14987252402431</v>
      </c>
      <c r="L198" s="63">
        <f t="shared" si="20"/>
        <v>38357.13</v>
      </c>
      <c r="M198" s="143">
        <f t="shared" si="18"/>
        <v>0</v>
      </c>
    </row>
    <row r="199" spans="1:13" ht="15.75">
      <c r="A199" s="138"/>
      <c r="B199" s="61" t="s">
        <v>188</v>
      </c>
      <c r="C199" s="54"/>
      <c r="D199" s="24" t="s">
        <v>189</v>
      </c>
      <c r="E199" s="62">
        <v>157500</v>
      </c>
      <c r="F199" s="62"/>
      <c r="G199" s="15">
        <f t="shared" si="17"/>
        <v>157500</v>
      </c>
      <c r="H199" s="63">
        <f t="shared" si="21"/>
        <v>157500</v>
      </c>
      <c r="I199" s="63">
        <v>69262.23</v>
      </c>
      <c r="J199" s="63">
        <f t="shared" si="19"/>
        <v>43.97601904761905</v>
      </c>
      <c r="K199" s="63">
        <f t="shared" si="15"/>
        <v>-56.02398095238095</v>
      </c>
      <c r="L199" s="63">
        <f t="shared" si="20"/>
        <v>88237.77</v>
      </c>
      <c r="M199" s="143">
        <f t="shared" si="18"/>
        <v>0</v>
      </c>
    </row>
    <row r="200" spans="1:13" s="146" customFormat="1" ht="31.5">
      <c r="A200" s="138"/>
      <c r="B200" s="61" t="s">
        <v>279</v>
      </c>
      <c r="C200" s="54"/>
      <c r="D200" s="24" t="s">
        <v>280</v>
      </c>
      <c r="E200" s="62">
        <v>22000</v>
      </c>
      <c r="F200" s="62">
        <v>-2000</v>
      </c>
      <c r="G200" s="15">
        <f t="shared" si="17"/>
        <v>20000</v>
      </c>
      <c r="H200" s="63">
        <f t="shared" si="21"/>
        <v>20000</v>
      </c>
      <c r="I200" s="63">
        <v>11331.59</v>
      </c>
      <c r="J200" s="63">
        <f t="shared" si="19"/>
        <v>56.65795</v>
      </c>
      <c r="K200" s="63">
        <f t="shared" si="15"/>
        <v>-43.34205</v>
      </c>
      <c r="L200" s="63">
        <f t="shared" si="20"/>
        <v>8668.41</v>
      </c>
      <c r="M200" s="143">
        <f t="shared" si="18"/>
        <v>0</v>
      </c>
    </row>
    <row r="201" spans="1:13" ht="15.75">
      <c r="A201" s="138"/>
      <c r="B201" s="100" t="s">
        <v>236</v>
      </c>
      <c r="C201" s="92"/>
      <c r="D201" s="93" t="s">
        <v>238</v>
      </c>
      <c r="E201" s="101">
        <v>126700</v>
      </c>
      <c r="F201" s="101"/>
      <c r="G201" s="15">
        <f t="shared" si="17"/>
        <v>126700</v>
      </c>
      <c r="H201" s="102">
        <f t="shared" si="21"/>
        <v>126700</v>
      </c>
      <c r="I201" s="102">
        <v>75439.71</v>
      </c>
      <c r="J201" s="102">
        <f t="shared" si="19"/>
        <v>59.54199684293607</v>
      </c>
      <c r="K201" s="102">
        <f t="shared" si="15"/>
        <v>-40.45800315706393</v>
      </c>
      <c r="L201" s="63">
        <f t="shared" si="20"/>
        <v>51260.28999999999</v>
      </c>
      <c r="M201" s="143">
        <f t="shared" si="18"/>
        <v>0</v>
      </c>
    </row>
    <row r="202" spans="1:13" ht="15.75">
      <c r="A202" s="138"/>
      <c r="B202" s="61" t="s">
        <v>176</v>
      </c>
      <c r="C202" s="54"/>
      <c r="D202" s="24" t="s">
        <v>177</v>
      </c>
      <c r="E202" s="62">
        <v>60000</v>
      </c>
      <c r="F202" s="62"/>
      <c r="G202" s="15">
        <f t="shared" si="17"/>
        <v>60000</v>
      </c>
      <c r="H202" s="63">
        <f t="shared" si="21"/>
        <v>60000</v>
      </c>
      <c r="I202" s="63">
        <v>5067.49</v>
      </c>
      <c r="J202" s="63">
        <f t="shared" si="19"/>
        <v>8.445816666666667</v>
      </c>
      <c r="K202" s="63">
        <f t="shared" si="15"/>
        <v>-91.55418333333333</v>
      </c>
      <c r="L202" s="63">
        <f t="shared" si="20"/>
        <v>54932.51</v>
      </c>
      <c r="M202" s="143">
        <f t="shared" si="18"/>
        <v>0</v>
      </c>
    </row>
    <row r="203" spans="1:13" ht="15.75">
      <c r="A203" s="138"/>
      <c r="B203" s="61" t="s">
        <v>208</v>
      </c>
      <c r="C203" s="54"/>
      <c r="D203" s="24" t="s">
        <v>209</v>
      </c>
      <c r="E203" s="62">
        <v>6900</v>
      </c>
      <c r="F203" s="62"/>
      <c r="G203" s="15">
        <f t="shared" si="17"/>
        <v>6900</v>
      </c>
      <c r="H203" s="63">
        <f t="shared" si="21"/>
        <v>6900</v>
      </c>
      <c r="I203" s="63">
        <v>6021</v>
      </c>
      <c r="J203" s="63">
        <f t="shared" si="19"/>
        <v>87.26086956521739</v>
      </c>
      <c r="K203" s="63">
        <f t="shared" si="15"/>
        <v>-12.73913043478261</v>
      </c>
      <c r="L203" s="63">
        <f t="shared" si="20"/>
        <v>879</v>
      </c>
      <c r="M203" s="143">
        <f t="shared" si="18"/>
        <v>0</v>
      </c>
    </row>
    <row r="204" spans="1:13" ht="15.75">
      <c r="A204" s="138"/>
      <c r="B204" s="61" t="s">
        <v>178</v>
      </c>
      <c r="C204" s="54"/>
      <c r="D204" s="24" t="s">
        <v>179</v>
      </c>
      <c r="E204" s="62">
        <v>94500</v>
      </c>
      <c r="F204" s="62"/>
      <c r="G204" s="15">
        <f t="shared" si="17"/>
        <v>94500</v>
      </c>
      <c r="H204" s="63">
        <f t="shared" si="21"/>
        <v>94500</v>
      </c>
      <c r="I204" s="63">
        <v>43965.62</v>
      </c>
      <c r="J204" s="63">
        <f t="shared" si="19"/>
        <v>46.52446560846561</v>
      </c>
      <c r="K204" s="63">
        <f t="shared" si="15"/>
        <v>-53.47553439153439</v>
      </c>
      <c r="L204" s="63">
        <f t="shared" si="20"/>
        <v>50534.38</v>
      </c>
      <c r="M204" s="143">
        <f t="shared" si="18"/>
        <v>0</v>
      </c>
    </row>
    <row r="205" spans="1:13" ht="15.75">
      <c r="A205" s="138"/>
      <c r="B205" s="61" t="s">
        <v>237</v>
      </c>
      <c r="C205" s="54"/>
      <c r="D205" s="24" t="s">
        <v>239</v>
      </c>
      <c r="E205" s="62">
        <v>7500</v>
      </c>
      <c r="F205" s="62"/>
      <c r="G205" s="15">
        <f aca="true" t="shared" si="22" ref="G205:G268">E205+F205</f>
        <v>7500</v>
      </c>
      <c r="H205" s="63">
        <f t="shared" si="21"/>
        <v>7500</v>
      </c>
      <c r="I205" s="63">
        <v>2144.76</v>
      </c>
      <c r="J205" s="63">
        <f t="shared" si="19"/>
        <v>28.596800000000005</v>
      </c>
      <c r="K205" s="63">
        <f t="shared" si="15"/>
        <v>-71.4032</v>
      </c>
      <c r="L205" s="63">
        <f t="shared" si="20"/>
        <v>5355.24</v>
      </c>
      <c r="M205" s="143">
        <f aca="true" t="shared" si="23" ref="M205:M268">H205-G205</f>
        <v>0</v>
      </c>
    </row>
    <row r="206" spans="1:13" ht="47.25">
      <c r="A206" s="138"/>
      <c r="B206" s="61" t="s">
        <v>210</v>
      </c>
      <c r="C206" s="54"/>
      <c r="D206" s="24" t="s">
        <v>211</v>
      </c>
      <c r="E206" s="62">
        <v>8400</v>
      </c>
      <c r="F206" s="62"/>
      <c r="G206" s="15">
        <f t="shared" si="22"/>
        <v>8400</v>
      </c>
      <c r="H206" s="63">
        <f t="shared" si="21"/>
        <v>8400</v>
      </c>
      <c r="I206" s="63">
        <v>4217.44</v>
      </c>
      <c r="J206" s="63">
        <f t="shared" si="19"/>
        <v>50.20761904761905</v>
      </c>
      <c r="K206" s="63">
        <f t="shared" si="15"/>
        <v>-49.79238095238095</v>
      </c>
      <c r="L206" s="63">
        <f t="shared" si="20"/>
        <v>4182.56</v>
      </c>
      <c r="M206" s="143">
        <f t="shared" si="23"/>
        <v>0</v>
      </c>
    </row>
    <row r="207" spans="1:13" ht="47.25">
      <c r="A207" s="138"/>
      <c r="B207" s="61" t="s">
        <v>212</v>
      </c>
      <c r="C207" s="54"/>
      <c r="D207" s="24" t="s">
        <v>213</v>
      </c>
      <c r="E207" s="62">
        <v>21000</v>
      </c>
      <c r="F207" s="62">
        <v>-2000</v>
      </c>
      <c r="G207" s="15">
        <f t="shared" si="22"/>
        <v>19000</v>
      </c>
      <c r="H207" s="63">
        <f t="shared" si="21"/>
        <v>19000</v>
      </c>
      <c r="I207" s="63">
        <v>5845.72</v>
      </c>
      <c r="J207" s="63">
        <f t="shared" si="19"/>
        <v>30.766947368421054</v>
      </c>
      <c r="K207" s="63">
        <f t="shared" si="15"/>
        <v>-69.23305263157894</v>
      </c>
      <c r="L207" s="63">
        <f t="shared" si="20"/>
        <v>13154.279999999999</v>
      </c>
      <c r="M207" s="143">
        <f t="shared" si="23"/>
        <v>0</v>
      </c>
    </row>
    <row r="208" spans="1:13" ht="15.75">
      <c r="A208" s="138"/>
      <c r="B208" s="61" t="s">
        <v>232</v>
      </c>
      <c r="C208" s="54"/>
      <c r="D208" s="24" t="s">
        <v>215</v>
      </c>
      <c r="E208" s="62">
        <v>11000</v>
      </c>
      <c r="F208" s="62">
        <v>4000</v>
      </c>
      <c r="G208" s="15">
        <f t="shared" si="22"/>
        <v>15000</v>
      </c>
      <c r="H208" s="63">
        <f aca="true" t="shared" si="24" ref="H208:H226">E208+F208</f>
        <v>15000</v>
      </c>
      <c r="I208" s="63">
        <v>9281.84</v>
      </c>
      <c r="J208" s="63">
        <f t="shared" si="19"/>
        <v>61.87893333333333</v>
      </c>
      <c r="K208" s="63">
        <f t="shared" si="15"/>
        <v>-38.12106666666667</v>
      </c>
      <c r="L208" s="63">
        <f t="shared" si="20"/>
        <v>5718.16</v>
      </c>
      <c r="M208" s="143">
        <f t="shared" si="23"/>
        <v>0</v>
      </c>
    </row>
    <row r="209" spans="1:13" ht="31.5">
      <c r="A209" s="138"/>
      <c r="B209" s="61" t="s">
        <v>216</v>
      </c>
      <c r="C209" s="54"/>
      <c r="D209" s="24" t="s">
        <v>217</v>
      </c>
      <c r="E209" s="62">
        <v>192260</v>
      </c>
      <c r="F209" s="62"/>
      <c r="G209" s="15">
        <f t="shared" si="22"/>
        <v>192260</v>
      </c>
      <c r="H209" s="63">
        <f t="shared" si="24"/>
        <v>192260</v>
      </c>
      <c r="I209" s="63">
        <v>144195</v>
      </c>
      <c r="J209" s="63">
        <f t="shared" si="19"/>
        <v>75</v>
      </c>
      <c r="K209" s="63">
        <f t="shared" si="15"/>
        <v>-25</v>
      </c>
      <c r="L209" s="63">
        <f t="shared" si="20"/>
        <v>48065</v>
      </c>
      <c r="M209" s="143">
        <f t="shared" si="23"/>
        <v>0</v>
      </c>
    </row>
    <row r="210" spans="1:13" ht="31.5">
      <c r="A210" s="138"/>
      <c r="B210" s="61" t="s">
        <v>218</v>
      </c>
      <c r="C210" s="54"/>
      <c r="D210" s="24" t="s">
        <v>219</v>
      </c>
      <c r="E210" s="62">
        <v>5600</v>
      </c>
      <c r="F210" s="62"/>
      <c r="G210" s="15">
        <f t="shared" si="22"/>
        <v>5600</v>
      </c>
      <c r="H210" s="63">
        <f t="shared" si="24"/>
        <v>5600</v>
      </c>
      <c r="I210" s="63">
        <v>430</v>
      </c>
      <c r="J210" s="63">
        <f t="shared" si="19"/>
        <v>7.678571428571429</v>
      </c>
      <c r="K210" s="63">
        <f t="shared" si="15"/>
        <v>-92.32142857142857</v>
      </c>
      <c r="L210" s="63">
        <f t="shared" si="20"/>
        <v>5170</v>
      </c>
      <c r="M210" s="143">
        <f t="shared" si="23"/>
        <v>0</v>
      </c>
    </row>
    <row r="211" spans="1:13" ht="47.25">
      <c r="A211" s="138"/>
      <c r="B211" s="61" t="s">
        <v>221</v>
      </c>
      <c r="C211" s="54"/>
      <c r="D211" s="24" t="s">
        <v>220</v>
      </c>
      <c r="E211" s="62">
        <v>3000</v>
      </c>
      <c r="F211" s="62"/>
      <c r="G211" s="15">
        <f t="shared" si="22"/>
        <v>3000</v>
      </c>
      <c r="H211" s="63">
        <f t="shared" si="24"/>
        <v>3000</v>
      </c>
      <c r="I211" s="63">
        <v>1002.39</v>
      </c>
      <c r="J211" s="63">
        <f t="shared" si="19"/>
        <v>33.413</v>
      </c>
      <c r="K211" s="63">
        <f t="shared" si="15"/>
        <v>-66.587</v>
      </c>
      <c r="L211" s="63">
        <f t="shared" si="20"/>
        <v>1997.6100000000001</v>
      </c>
      <c r="M211" s="143">
        <f t="shared" si="23"/>
        <v>0</v>
      </c>
    </row>
    <row r="212" spans="1:13" ht="31.5">
      <c r="A212" s="138"/>
      <c r="B212" s="61" t="s">
        <v>222</v>
      </c>
      <c r="C212" s="54"/>
      <c r="D212" s="24" t="s">
        <v>223</v>
      </c>
      <c r="E212" s="62">
        <v>9500</v>
      </c>
      <c r="F212" s="62"/>
      <c r="G212" s="15">
        <f t="shared" si="22"/>
        <v>9500</v>
      </c>
      <c r="H212" s="63">
        <f t="shared" si="24"/>
        <v>9500</v>
      </c>
      <c r="I212" s="63">
        <v>3507.94</v>
      </c>
      <c r="J212" s="63">
        <f t="shared" si="19"/>
        <v>36.92568421052631</v>
      </c>
      <c r="K212" s="63">
        <f t="shared" si="15"/>
        <v>-63.07431578947369</v>
      </c>
      <c r="L212" s="63">
        <f t="shared" si="20"/>
        <v>5992.0599999999995</v>
      </c>
      <c r="M212" s="143">
        <f t="shared" si="23"/>
        <v>0</v>
      </c>
    </row>
    <row r="213" spans="1:13" ht="31.5">
      <c r="A213" s="138"/>
      <c r="B213" s="61" t="s">
        <v>180</v>
      </c>
      <c r="C213" s="54"/>
      <c r="D213" s="24" t="s">
        <v>181</v>
      </c>
      <c r="E213" s="62">
        <v>3023000</v>
      </c>
      <c r="F213" s="62">
        <v>670343</v>
      </c>
      <c r="G213" s="15">
        <f t="shared" si="22"/>
        <v>3693343</v>
      </c>
      <c r="H213" s="63">
        <f>E213+F213</f>
        <v>3693343</v>
      </c>
      <c r="I213" s="63">
        <v>0</v>
      </c>
      <c r="J213" s="50" t="s">
        <v>388</v>
      </c>
      <c r="K213" s="63" t="e">
        <f t="shared" si="15"/>
        <v>#VALUE!</v>
      </c>
      <c r="L213" s="63">
        <f t="shared" si="20"/>
        <v>3693343</v>
      </c>
      <c r="M213" s="143">
        <f t="shared" si="23"/>
        <v>0</v>
      </c>
    </row>
    <row r="214" spans="1:13" ht="31.5">
      <c r="A214" s="138"/>
      <c r="B214" s="144" t="s">
        <v>281</v>
      </c>
      <c r="C214" s="54" t="s">
        <v>282</v>
      </c>
      <c r="D214" s="24"/>
      <c r="E214" s="16">
        <f>SUM(E216:E226)</f>
        <v>300676</v>
      </c>
      <c r="F214" s="16">
        <f>SUM(F216:F226)</f>
        <v>0</v>
      </c>
      <c r="G214" s="15">
        <f t="shared" si="22"/>
        <v>300676</v>
      </c>
      <c r="H214" s="60">
        <f>SUM(H216:H226)</f>
        <v>300676</v>
      </c>
      <c r="I214" s="60">
        <f>SUM(I216:I226)</f>
        <v>157220.12999999998</v>
      </c>
      <c r="J214" s="60">
        <f t="shared" si="19"/>
        <v>52.28888571086484</v>
      </c>
      <c r="K214" s="63">
        <f t="shared" si="15"/>
        <v>-47.71111428913516</v>
      </c>
      <c r="L214" s="63">
        <f t="shared" si="20"/>
        <v>143455.87000000002</v>
      </c>
      <c r="M214" s="143">
        <f t="shared" si="23"/>
        <v>0</v>
      </c>
    </row>
    <row r="215" spans="1:13" ht="15.75" hidden="1">
      <c r="A215" s="138"/>
      <c r="B215" s="144"/>
      <c r="C215" s="54"/>
      <c r="D215" s="24"/>
      <c r="E215" s="16">
        <f>-E214</f>
        <v>-300676</v>
      </c>
      <c r="F215" s="16">
        <f>-F214</f>
        <v>0</v>
      </c>
      <c r="G215" s="15">
        <f t="shared" si="22"/>
        <v>-300676</v>
      </c>
      <c r="H215" s="60">
        <f>-H214</f>
        <v>-300676</v>
      </c>
      <c r="I215" s="60">
        <f>-I214</f>
        <v>-157220.12999999998</v>
      </c>
      <c r="J215" s="60"/>
      <c r="K215" s="63"/>
      <c r="L215" s="63"/>
      <c r="M215" s="143">
        <f t="shared" si="23"/>
        <v>0</v>
      </c>
    </row>
    <row r="216" spans="1:13" ht="31.5">
      <c r="A216" s="138"/>
      <c r="B216" s="61" t="s">
        <v>260</v>
      </c>
      <c r="C216" s="54"/>
      <c r="D216" s="24" t="s">
        <v>261</v>
      </c>
      <c r="E216" s="62">
        <v>13390</v>
      </c>
      <c r="F216" s="62"/>
      <c r="G216" s="15">
        <f t="shared" si="22"/>
        <v>13390</v>
      </c>
      <c r="H216" s="63">
        <f t="shared" si="24"/>
        <v>13390</v>
      </c>
      <c r="I216" s="63">
        <v>8540.97</v>
      </c>
      <c r="J216" s="63">
        <f t="shared" si="19"/>
        <v>63.786183719193424</v>
      </c>
      <c r="K216" s="63">
        <f t="shared" si="15"/>
        <v>-36.213816280806576</v>
      </c>
      <c r="L216" s="63">
        <f t="shared" si="20"/>
        <v>4849.030000000001</v>
      </c>
      <c r="M216" s="143">
        <f t="shared" si="23"/>
        <v>0</v>
      </c>
    </row>
    <row r="217" spans="1:13" ht="15.75">
      <c r="A217" s="138"/>
      <c r="B217" s="61" t="s">
        <v>198</v>
      </c>
      <c r="C217" s="54"/>
      <c r="D217" s="24" t="s">
        <v>199</v>
      </c>
      <c r="E217" s="62">
        <v>193404</v>
      </c>
      <c r="F217" s="62"/>
      <c r="G217" s="15">
        <f t="shared" si="22"/>
        <v>193404</v>
      </c>
      <c r="H217" s="63">
        <f t="shared" si="24"/>
        <v>193404</v>
      </c>
      <c r="I217" s="63">
        <v>102079.67</v>
      </c>
      <c r="J217" s="63">
        <f t="shared" si="19"/>
        <v>52.78053711402039</v>
      </c>
      <c r="K217" s="63">
        <f t="shared" si="15"/>
        <v>-47.21946288597961</v>
      </c>
      <c r="L217" s="63">
        <f t="shared" si="20"/>
        <v>91324.33</v>
      </c>
      <c r="M217" s="143">
        <f t="shared" si="23"/>
        <v>0</v>
      </c>
    </row>
    <row r="218" spans="1:13" ht="15.75">
      <c r="A218" s="138"/>
      <c r="B218" s="61" t="s">
        <v>200</v>
      </c>
      <c r="C218" s="54"/>
      <c r="D218" s="24" t="s">
        <v>201</v>
      </c>
      <c r="E218" s="62">
        <v>15790</v>
      </c>
      <c r="F218" s="62"/>
      <c r="G218" s="15">
        <f t="shared" si="22"/>
        <v>15790</v>
      </c>
      <c r="H218" s="63">
        <f t="shared" si="24"/>
        <v>15790</v>
      </c>
      <c r="I218" s="63">
        <v>13932.34</v>
      </c>
      <c r="J218" s="63">
        <f t="shared" si="19"/>
        <v>88.23521215959468</v>
      </c>
      <c r="K218" s="63">
        <f t="shared" si="15"/>
        <v>-11.764787840405319</v>
      </c>
      <c r="L218" s="63">
        <f t="shared" si="20"/>
        <v>1857.6599999999999</v>
      </c>
      <c r="M218" s="143">
        <f t="shared" si="23"/>
        <v>0</v>
      </c>
    </row>
    <row r="219" spans="1:13" ht="15.75">
      <c r="A219" s="138"/>
      <c r="B219" s="61" t="s">
        <v>363</v>
      </c>
      <c r="C219" s="54"/>
      <c r="D219" s="24" t="s">
        <v>203</v>
      </c>
      <c r="E219" s="62">
        <v>37002</v>
      </c>
      <c r="F219" s="62"/>
      <c r="G219" s="15">
        <f t="shared" si="22"/>
        <v>37002</v>
      </c>
      <c r="H219" s="63">
        <f t="shared" si="24"/>
        <v>37002</v>
      </c>
      <c r="I219" s="63">
        <v>19095.26</v>
      </c>
      <c r="J219" s="63">
        <f t="shared" si="19"/>
        <v>51.60602129614615</v>
      </c>
      <c r="K219" s="63">
        <f t="shared" si="15"/>
        <v>-48.39397870385385</v>
      </c>
      <c r="L219" s="63">
        <f t="shared" si="20"/>
        <v>17906.74</v>
      </c>
      <c r="M219" s="143">
        <f t="shared" si="23"/>
        <v>0</v>
      </c>
    </row>
    <row r="220" spans="1:13" ht="15.75">
      <c r="A220" s="138"/>
      <c r="B220" s="61" t="s">
        <v>204</v>
      </c>
      <c r="C220" s="54"/>
      <c r="D220" s="24" t="s">
        <v>205</v>
      </c>
      <c r="E220" s="62">
        <v>5040</v>
      </c>
      <c r="F220" s="62"/>
      <c r="G220" s="15">
        <f t="shared" si="22"/>
        <v>5040</v>
      </c>
      <c r="H220" s="63">
        <f t="shared" si="24"/>
        <v>5040</v>
      </c>
      <c r="I220" s="63">
        <v>2754.52</v>
      </c>
      <c r="J220" s="63">
        <f t="shared" si="19"/>
        <v>54.653174603174605</v>
      </c>
      <c r="K220" s="63">
        <f t="shared" si="15"/>
        <v>-45.346825396825395</v>
      </c>
      <c r="L220" s="63">
        <f t="shared" si="20"/>
        <v>2285.48</v>
      </c>
      <c r="M220" s="143">
        <f t="shared" si="23"/>
        <v>0</v>
      </c>
    </row>
    <row r="221" spans="1:13" ht="15.75">
      <c r="A221" s="138"/>
      <c r="B221" s="61" t="s">
        <v>188</v>
      </c>
      <c r="C221" s="54"/>
      <c r="D221" s="24" t="s">
        <v>189</v>
      </c>
      <c r="E221" s="62">
        <v>15000</v>
      </c>
      <c r="F221" s="62"/>
      <c r="G221" s="15">
        <f t="shared" si="22"/>
        <v>15000</v>
      </c>
      <c r="H221" s="63">
        <f t="shared" si="24"/>
        <v>15000</v>
      </c>
      <c r="I221" s="63">
        <v>608.12</v>
      </c>
      <c r="J221" s="63">
        <f t="shared" si="19"/>
        <v>4.054133333333334</v>
      </c>
      <c r="K221" s="63">
        <f t="shared" si="15"/>
        <v>-95.94586666666666</v>
      </c>
      <c r="L221" s="63">
        <f t="shared" si="20"/>
        <v>14391.88</v>
      </c>
      <c r="M221" s="143">
        <f t="shared" si="23"/>
        <v>0</v>
      </c>
    </row>
    <row r="222" spans="1:13" ht="15.75">
      <c r="A222" s="138"/>
      <c r="B222" s="61" t="s">
        <v>236</v>
      </c>
      <c r="C222" s="54"/>
      <c r="D222" s="24" t="s">
        <v>238</v>
      </c>
      <c r="E222" s="62">
        <v>1800</v>
      </c>
      <c r="F222" s="62"/>
      <c r="G222" s="15">
        <f t="shared" si="22"/>
        <v>1800</v>
      </c>
      <c r="H222" s="63">
        <f t="shared" si="24"/>
        <v>1800</v>
      </c>
      <c r="I222" s="63">
        <v>781.27</v>
      </c>
      <c r="J222" s="63">
        <f t="shared" si="19"/>
        <v>43.403888888888886</v>
      </c>
      <c r="K222" s="63">
        <f t="shared" si="15"/>
        <v>-56.596111111111114</v>
      </c>
      <c r="L222" s="63">
        <f t="shared" si="20"/>
        <v>1018.73</v>
      </c>
      <c r="M222" s="143">
        <f t="shared" si="23"/>
        <v>0</v>
      </c>
    </row>
    <row r="223" spans="1:13" ht="15.75">
      <c r="A223" s="138"/>
      <c r="B223" s="61" t="s">
        <v>178</v>
      </c>
      <c r="C223" s="54"/>
      <c r="D223" s="24" t="s">
        <v>179</v>
      </c>
      <c r="E223" s="62">
        <v>6000</v>
      </c>
      <c r="F223" s="62"/>
      <c r="G223" s="15">
        <f t="shared" si="22"/>
        <v>6000</v>
      </c>
      <c r="H223" s="63">
        <f t="shared" si="24"/>
        <v>6000</v>
      </c>
      <c r="I223" s="63">
        <v>540.48</v>
      </c>
      <c r="J223" s="63">
        <f t="shared" si="19"/>
        <v>9.008000000000001</v>
      </c>
      <c r="K223" s="63">
        <f t="shared" si="15"/>
        <v>-90.992</v>
      </c>
      <c r="L223" s="63">
        <f t="shared" si="20"/>
        <v>5459.52</v>
      </c>
      <c r="M223" s="143">
        <f t="shared" si="23"/>
        <v>0</v>
      </c>
    </row>
    <row r="224" spans="1:13" ht="47.25">
      <c r="A224" s="138"/>
      <c r="B224" s="61" t="s">
        <v>212</v>
      </c>
      <c r="C224" s="54"/>
      <c r="D224" s="24" t="s">
        <v>213</v>
      </c>
      <c r="E224" s="62">
        <v>1000</v>
      </c>
      <c r="F224" s="62"/>
      <c r="G224" s="15">
        <f t="shared" si="22"/>
        <v>1000</v>
      </c>
      <c r="H224" s="63">
        <f t="shared" si="24"/>
        <v>1000</v>
      </c>
      <c r="I224" s="63">
        <v>0</v>
      </c>
      <c r="J224" s="50" t="s">
        <v>388</v>
      </c>
      <c r="K224" s="63" t="e">
        <f t="shared" si="15"/>
        <v>#VALUE!</v>
      </c>
      <c r="L224" s="63">
        <f t="shared" si="20"/>
        <v>1000</v>
      </c>
      <c r="M224" s="143">
        <f t="shared" si="23"/>
        <v>0</v>
      </c>
    </row>
    <row r="225" spans="1:13" ht="15.75">
      <c r="A225" s="138"/>
      <c r="B225" s="61" t="s">
        <v>232</v>
      </c>
      <c r="C225" s="54"/>
      <c r="D225" s="24" t="s">
        <v>215</v>
      </c>
      <c r="E225" s="62">
        <v>400</v>
      </c>
      <c r="F225" s="62"/>
      <c r="G225" s="15">
        <f t="shared" si="22"/>
        <v>400</v>
      </c>
      <c r="H225" s="63">
        <f t="shared" si="24"/>
        <v>400</v>
      </c>
      <c r="I225" s="63">
        <v>0</v>
      </c>
      <c r="J225" s="50" t="s">
        <v>388</v>
      </c>
      <c r="K225" s="63" t="e">
        <f t="shared" si="15"/>
        <v>#VALUE!</v>
      </c>
      <c r="L225" s="63">
        <f t="shared" si="20"/>
        <v>400</v>
      </c>
      <c r="M225" s="143">
        <f t="shared" si="23"/>
        <v>0</v>
      </c>
    </row>
    <row r="226" spans="1:13" ht="31.5">
      <c r="A226" s="138"/>
      <c r="B226" s="61" t="s">
        <v>364</v>
      </c>
      <c r="C226" s="54"/>
      <c r="D226" s="24" t="s">
        <v>217</v>
      </c>
      <c r="E226" s="62">
        <v>11850</v>
      </c>
      <c r="F226" s="62"/>
      <c r="G226" s="15">
        <f t="shared" si="22"/>
        <v>11850</v>
      </c>
      <c r="H226" s="63">
        <f t="shared" si="24"/>
        <v>11850</v>
      </c>
      <c r="I226" s="63">
        <v>8887.5</v>
      </c>
      <c r="J226" s="63">
        <f t="shared" si="19"/>
        <v>75</v>
      </c>
      <c r="K226" s="63">
        <f t="shared" si="15"/>
        <v>-25</v>
      </c>
      <c r="L226" s="63">
        <f t="shared" si="20"/>
        <v>2962.5</v>
      </c>
      <c r="M226" s="143">
        <f t="shared" si="23"/>
        <v>0</v>
      </c>
    </row>
    <row r="227" spans="1:13" ht="15.75">
      <c r="A227" s="138"/>
      <c r="B227" s="144" t="s">
        <v>129</v>
      </c>
      <c r="C227" s="54" t="s">
        <v>130</v>
      </c>
      <c r="D227" s="24"/>
      <c r="E227" s="16">
        <f>SUM(E229:E248)</f>
        <v>1084396</v>
      </c>
      <c r="F227" s="16">
        <f>SUM(F229:F248)</f>
        <v>0</v>
      </c>
      <c r="G227" s="15">
        <f t="shared" si="22"/>
        <v>1084396</v>
      </c>
      <c r="H227" s="60">
        <f>SUM(H229:H248)</f>
        <v>1084396</v>
      </c>
      <c r="I227" s="60">
        <f>SUM(I229:I248)</f>
        <v>567446.7099999998</v>
      </c>
      <c r="J227" s="60">
        <f t="shared" si="19"/>
        <v>52.32836620570344</v>
      </c>
      <c r="K227" s="63">
        <f aca="true" t="shared" si="25" ref="K227:K392">J227-100</f>
        <v>-47.67163379429656</v>
      </c>
      <c r="L227" s="63">
        <f t="shared" si="20"/>
        <v>516949.29000000015</v>
      </c>
      <c r="M227" s="143">
        <f t="shared" si="23"/>
        <v>0</v>
      </c>
    </row>
    <row r="228" spans="1:13" ht="15.75" hidden="1">
      <c r="A228" s="138"/>
      <c r="B228" s="144"/>
      <c r="C228" s="54"/>
      <c r="D228" s="24"/>
      <c r="E228" s="16">
        <f>-E227</f>
        <v>-1084396</v>
      </c>
      <c r="F228" s="16">
        <f>-F227</f>
        <v>0</v>
      </c>
      <c r="G228" s="15">
        <f t="shared" si="22"/>
        <v>-1084396</v>
      </c>
      <c r="H228" s="60">
        <f>-H227</f>
        <v>-1084396</v>
      </c>
      <c r="I228" s="60">
        <f>-I227</f>
        <v>-567446.7099999998</v>
      </c>
      <c r="J228" s="60"/>
      <c r="K228" s="63"/>
      <c r="L228" s="63"/>
      <c r="M228" s="143">
        <f t="shared" si="23"/>
        <v>0</v>
      </c>
    </row>
    <row r="229" spans="1:13" ht="31.5">
      <c r="A229" s="138"/>
      <c r="B229" s="61" t="s">
        <v>283</v>
      </c>
      <c r="C229" s="54"/>
      <c r="D229" s="24" t="s">
        <v>261</v>
      </c>
      <c r="E229" s="62">
        <v>27154</v>
      </c>
      <c r="F229" s="62"/>
      <c r="G229" s="15">
        <f t="shared" si="22"/>
        <v>27154</v>
      </c>
      <c r="H229" s="63">
        <f aca="true" t="shared" si="26" ref="H229:H248">E229+F229</f>
        <v>27154</v>
      </c>
      <c r="I229" s="63">
        <v>15854.3</v>
      </c>
      <c r="J229" s="63">
        <f t="shared" si="19"/>
        <v>58.38660970759372</v>
      </c>
      <c r="K229" s="63">
        <f t="shared" si="25"/>
        <v>-41.61339029240628</v>
      </c>
      <c r="L229" s="63">
        <f t="shared" si="20"/>
        <v>11299.7</v>
      </c>
      <c r="M229" s="143">
        <f t="shared" si="23"/>
        <v>0</v>
      </c>
    </row>
    <row r="230" spans="1:13" ht="15.75">
      <c r="A230" s="138"/>
      <c r="B230" s="61" t="s">
        <v>198</v>
      </c>
      <c r="C230" s="54"/>
      <c r="D230" s="24" t="s">
        <v>199</v>
      </c>
      <c r="E230" s="62">
        <v>581725</v>
      </c>
      <c r="F230" s="62"/>
      <c r="G230" s="15">
        <f t="shared" si="22"/>
        <v>581725</v>
      </c>
      <c r="H230" s="63">
        <f t="shared" si="26"/>
        <v>581725</v>
      </c>
      <c r="I230" s="63">
        <v>294462.43</v>
      </c>
      <c r="J230" s="63">
        <f t="shared" si="19"/>
        <v>50.618837079375986</v>
      </c>
      <c r="K230" s="63">
        <f t="shared" si="25"/>
        <v>-49.381162920624014</v>
      </c>
      <c r="L230" s="63">
        <f t="shared" si="20"/>
        <v>287262.57</v>
      </c>
      <c r="M230" s="143">
        <f t="shared" si="23"/>
        <v>0</v>
      </c>
    </row>
    <row r="231" spans="1:13" ht="15.75">
      <c r="A231" s="138"/>
      <c r="B231" s="61" t="s">
        <v>200</v>
      </c>
      <c r="C231" s="54"/>
      <c r="D231" s="24" t="s">
        <v>201</v>
      </c>
      <c r="E231" s="62">
        <v>49800</v>
      </c>
      <c r="F231" s="62"/>
      <c r="G231" s="15">
        <f t="shared" si="22"/>
        <v>49800</v>
      </c>
      <c r="H231" s="63">
        <f t="shared" si="26"/>
        <v>49800</v>
      </c>
      <c r="I231" s="63">
        <v>40138.69</v>
      </c>
      <c r="J231" s="63">
        <f t="shared" si="19"/>
        <v>80.59977911646587</v>
      </c>
      <c r="K231" s="63">
        <f t="shared" si="25"/>
        <v>-19.400220883534132</v>
      </c>
      <c r="L231" s="63">
        <f t="shared" si="20"/>
        <v>9661.309999999998</v>
      </c>
      <c r="M231" s="143">
        <f t="shared" si="23"/>
        <v>0</v>
      </c>
    </row>
    <row r="232" spans="1:13" ht="15.75">
      <c r="A232" s="138"/>
      <c r="B232" s="61" t="s">
        <v>202</v>
      </c>
      <c r="C232" s="54"/>
      <c r="D232" s="24" t="s">
        <v>203</v>
      </c>
      <c r="E232" s="62">
        <v>116607</v>
      </c>
      <c r="F232" s="62"/>
      <c r="G232" s="15">
        <f t="shared" si="22"/>
        <v>116607</v>
      </c>
      <c r="H232" s="63">
        <f t="shared" si="26"/>
        <v>116607</v>
      </c>
      <c r="I232" s="63">
        <v>51716.76</v>
      </c>
      <c r="J232" s="63">
        <f t="shared" si="19"/>
        <v>44.35133396794361</v>
      </c>
      <c r="K232" s="63">
        <f t="shared" si="25"/>
        <v>-55.64866603205639</v>
      </c>
      <c r="L232" s="63">
        <f t="shared" si="20"/>
        <v>64890.24</v>
      </c>
      <c r="M232" s="143">
        <f t="shared" si="23"/>
        <v>0</v>
      </c>
    </row>
    <row r="233" spans="1:13" ht="15.75">
      <c r="A233" s="138"/>
      <c r="B233" s="61" t="s">
        <v>204</v>
      </c>
      <c r="C233" s="54"/>
      <c r="D233" s="24" t="s">
        <v>205</v>
      </c>
      <c r="E233" s="62">
        <v>15880</v>
      </c>
      <c r="F233" s="62"/>
      <c r="G233" s="15">
        <f t="shared" si="22"/>
        <v>15880</v>
      </c>
      <c r="H233" s="63">
        <f t="shared" si="26"/>
        <v>15880</v>
      </c>
      <c r="I233" s="63">
        <v>6948.18</v>
      </c>
      <c r="J233" s="63">
        <f t="shared" si="19"/>
        <v>43.75428211586902</v>
      </c>
      <c r="K233" s="63">
        <f t="shared" si="25"/>
        <v>-56.24571788413098</v>
      </c>
      <c r="L233" s="63">
        <f t="shared" si="20"/>
        <v>8931.82</v>
      </c>
      <c r="M233" s="143">
        <f t="shared" si="23"/>
        <v>0</v>
      </c>
    </row>
    <row r="234" spans="1:13" ht="15.75">
      <c r="A234" s="138"/>
      <c r="B234" s="61" t="s">
        <v>206</v>
      </c>
      <c r="C234" s="54"/>
      <c r="D234" s="24" t="s">
        <v>207</v>
      </c>
      <c r="E234" s="62">
        <v>4000</v>
      </c>
      <c r="F234" s="62"/>
      <c r="G234" s="15">
        <f t="shared" si="22"/>
        <v>4000</v>
      </c>
      <c r="H234" s="63">
        <f t="shared" si="26"/>
        <v>4000</v>
      </c>
      <c r="I234" s="63">
        <v>2400</v>
      </c>
      <c r="J234" s="63">
        <f t="shared" si="19"/>
        <v>60</v>
      </c>
      <c r="K234" s="63">
        <f t="shared" si="25"/>
        <v>-40</v>
      </c>
      <c r="L234" s="63">
        <f t="shared" si="20"/>
        <v>1600</v>
      </c>
      <c r="M234" s="143">
        <f t="shared" si="23"/>
        <v>0</v>
      </c>
    </row>
    <row r="235" spans="1:13" ht="15.75">
      <c r="A235" s="138"/>
      <c r="B235" s="61" t="s">
        <v>188</v>
      </c>
      <c r="C235" s="54"/>
      <c r="D235" s="24" t="s">
        <v>189</v>
      </c>
      <c r="E235" s="62">
        <v>71200</v>
      </c>
      <c r="F235" s="62"/>
      <c r="G235" s="15">
        <f t="shared" si="22"/>
        <v>71200</v>
      </c>
      <c r="H235" s="63">
        <f t="shared" si="26"/>
        <v>71200</v>
      </c>
      <c r="I235" s="63">
        <v>38846.06</v>
      </c>
      <c r="J235" s="63">
        <f t="shared" si="19"/>
        <v>54.55907303370786</v>
      </c>
      <c r="K235" s="63">
        <f t="shared" si="25"/>
        <v>-45.44092696629214</v>
      </c>
      <c r="L235" s="63">
        <f t="shared" si="20"/>
        <v>32353.940000000002</v>
      </c>
      <c r="M235" s="143">
        <f t="shared" si="23"/>
        <v>0</v>
      </c>
    </row>
    <row r="236" spans="1:13" ht="15.75">
      <c r="A236" s="138"/>
      <c r="B236" s="61" t="s">
        <v>284</v>
      </c>
      <c r="C236" s="54"/>
      <c r="D236" s="24" t="s">
        <v>285</v>
      </c>
      <c r="E236" s="62">
        <v>107000</v>
      </c>
      <c r="F236" s="62"/>
      <c r="G236" s="15">
        <f t="shared" si="22"/>
        <v>107000</v>
      </c>
      <c r="H236" s="63">
        <f t="shared" si="26"/>
        <v>107000</v>
      </c>
      <c r="I236" s="63">
        <v>44036.15</v>
      </c>
      <c r="J236" s="63">
        <f t="shared" si="19"/>
        <v>41.15528037383178</v>
      </c>
      <c r="K236" s="63">
        <f t="shared" si="25"/>
        <v>-58.84471962616822</v>
      </c>
      <c r="L236" s="63">
        <f t="shared" si="20"/>
        <v>62963.85</v>
      </c>
      <c r="M236" s="143">
        <f t="shared" si="23"/>
        <v>0</v>
      </c>
    </row>
    <row r="237" spans="1:13" ht="31.5">
      <c r="A237" s="138"/>
      <c r="B237" s="61" t="s">
        <v>279</v>
      </c>
      <c r="C237" s="54"/>
      <c r="D237" s="24" t="s">
        <v>280</v>
      </c>
      <c r="E237" s="62">
        <v>8000</v>
      </c>
      <c r="F237" s="62"/>
      <c r="G237" s="15">
        <f t="shared" si="22"/>
        <v>8000</v>
      </c>
      <c r="H237" s="63">
        <f t="shared" si="26"/>
        <v>8000</v>
      </c>
      <c r="I237" s="63">
        <v>4679.13</v>
      </c>
      <c r="J237" s="63">
        <f t="shared" si="19"/>
        <v>58.489124999999994</v>
      </c>
      <c r="K237" s="63">
        <f t="shared" si="25"/>
        <v>-41.510875000000006</v>
      </c>
      <c r="L237" s="63">
        <f t="shared" si="20"/>
        <v>3320.87</v>
      </c>
      <c r="M237" s="143">
        <f t="shared" si="23"/>
        <v>0</v>
      </c>
    </row>
    <row r="238" spans="1:13" ht="15.75">
      <c r="A238" s="138"/>
      <c r="B238" s="61" t="s">
        <v>236</v>
      </c>
      <c r="C238" s="54"/>
      <c r="D238" s="24" t="s">
        <v>238</v>
      </c>
      <c r="E238" s="62">
        <v>22000</v>
      </c>
      <c r="F238" s="62"/>
      <c r="G238" s="15">
        <f t="shared" si="22"/>
        <v>22000</v>
      </c>
      <c r="H238" s="63">
        <f t="shared" si="26"/>
        <v>22000</v>
      </c>
      <c r="I238" s="63">
        <v>11373.17</v>
      </c>
      <c r="J238" s="63">
        <f t="shared" si="19"/>
        <v>51.69622727272727</v>
      </c>
      <c r="K238" s="63">
        <f t="shared" si="25"/>
        <v>-48.30377272727273</v>
      </c>
      <c r="L238" s="63">
        <f t="shared" si="20"/>
        <v>10626.83</v>
      </c>
      <c r="M238" s="143">
        <f t="shared" si="23"/>
        <v>0</v>
      </c>
    </row>
    <row r="239" spans="1:13" ht="15.75">
      <c r="A239" s="138"/>
      <c r="B239" s="61" t="s">
        <v>208</v>
      </c>
      <c r="C239" s="54"/>
      <c r="D239" s="24" t="s">
        <v>209</v>
      </c>
      <c r="E239" s="62">
        <v>2000</v>
      </c>
      <c r="F239" s="62"/>
      <c r="G239" s="15">
        <f t="shared" si="22"/>
        <v>2000</v>
      </c>
      <c r="H239" s="63">
        <f t="shared" si="26"/>
        <v>2000</v>
      </c>
      <c r="I239" s="63">
        <v>1425</v>
      </c>
      <c r="J239" s="63">
        <f aca="true" t="shared" si="27" ref="J239:J308">I239/H239*100</f>
        <v>71.25</v>
      </c>
      <c r="K239" s="63">
        <f t="shared" si="25"/>
        <v>-28.75</v>
      </c>
      <c r="L239" s="63">
        <f t="shared" si="20"/>
        <v>575</v>
      </c>
      <c r="M239" s="143">
        <f t="shared" si="23"/>
        <v>0</v>
      </c>
    </row>
    <row r="240" spans="1:13" ht="15.75">
      <c r="A240" s="138"/>
      <c r="B240" s="61" t="s">
        <v>178</v>
      </c>
      <c r="C240" s="54"/>
      <c r="D240" s="24" t="s">
        <v>179</v>
      </c>
      <c r="E240" s="62">
        <v>21000</v>
      </c>
      <c r="F240" s="62"/>
      <c r="G240" s="15">
        <f t="shared" si="22"/>
        <v>21000</v>
      </c>
      <c r="H240" s="63">
        <f t="shared" si="26"/>
        <v>21000</v>
      </c>
      <c r="I240" s="63">
        <v>16852.5</v>
      </c>
      <c r="J240" s="63">
        <f t="shared" si="27"/>
        <v>80.25</v>
      </c>
      <c r="K240" s="63">
        <f t="shared" si="25"/>
        <v>-19.75</v>
      </c>
      <c r="L240" s="63">
        <f t="shared" si="20"/>
        <v>4147.5</v>
      </c>
      <c r="M240" s="143">
        <f t="shared" si="23"/>
        <v>0</v>
      </c>
    </row>
    <row r="241" spans="1:13" ht="15.75">
      <c r="A241" s="138"/>
      <c r="B241" s="61" t="s">
        <v>237</v>
      </c>
      <c r="C241" s="54"/>
      <c r="D241" s="24" t="s">
        <v>239</v>
      </c>
      <c r="E241" s="62">
        <v>1100</v>
      </c>
      <c r="F241" s="62"/>
      <c r="G241" s="15">
        <f t="shared" si="22"/>
        <v>1100</v>
      </c>
      <c r="H241" s="63">
        <f t="shared" si="26"/>
        <v>1100</v>
      </c>
      <c r="I241" s="63">
        <v>190.46</v>
      </c>
      <c r="J241" s="63">
        <f t="shared" si="27"/>
        <v>17.314545454545456</v>
      </c>
      <c r="K241" s="63">
        <f t="shared" si="25"/>
        <v>-82.68545454545455</v>
      </c>
      <c r="L241" s="63">
        <f aca="true" t="shared" si="28" ref="L241:L310">H241-I241</f>
        <v>909.54</v>
      </c>
      <c r="M241" s="143">
        <f t="shared" si="23"/>
        <v>0</v>
      </c>
    </row>
    <row r="242" spans="1:13" ht="47.25">
      <c r="A242" s="138"/>
      <c r="B242" s="61" t="s">
        <v>210</v>
      </c>
      <c r="C242" s="54"/>
      <c r="D242" s="24" t="s">
        <v>211</v>
      </c>
      <c r="E242" s="62">
        <v>1540</v>
      </c>
      <c r="F242" s="62"/>
      <c r="G242" s="15">
        <f t="shared" si="22"/>
        <v>1540</v>
      </c>
      <c r="H242" s="63">
        <f t="shared" si="26"/>
        <v>1540</v>
      </c>
      <c r="I242" s="63">
        <v>425.24</v>
      </c>
      <c r="J242" s="63">
        <f t="shared" si="27"/>
        <v>27.612987012987013</v>
      </c>
      <c r="K242" s="63">
        <f t="shared" si="25"/>
        <v>-72.38701298701298</v>
      </c>
      <c r="L242" s="63">
        <f t="shared" si="28"/>
        <v>1114.76</v>
      </c>
      <c r="M242" s="143">
        <f t="shared" si="23"/>
        <v>0</v>
      </c>
    </row>
    <row r="243" spans="1:13" ht="47.25">
      <c r="A243" s="138"/>
      <c r="B243" s="61" t="s">
        <v>212</v>
      </c>
      <c r="C243" s="54"/>
      <c r="D243" s="24" t="s">
        <v>213</v>
      </c>
      <c r="E243" s="62">
        <v>5000</v>
      </c>
      <c r="F243" s="62"/>
      <c r="G243" s="15">
        <f t="shared" si="22"/>
        <v>5000</v>
      </c>
      <c r="H243" s="63">
        <f t="shared" si="26"/>
        <v>5000</v>
      </c>
      <c r="I243" s="63">
        <v>752.45</v>
      </c>
      <c r="J243" s="63">
        <f t="shared" si="27"/>
        <v>15.049000000000001</v>
      </c>
      <c r="K243" s="63">
        <f t="shared" si="25"/>
        <v>-84.951</v>
      </c>
      <c r="L243" s="63">
        <f t="shared" si="28"/>
        <v>4247.55</v>
      </c>
      <c r="M243" s="143">
        <f t="shared" si="23"/>
        <v>0</v>
      </c>
    </row>
    <row r="244" spans="1:13" s="146" customFormat="1" ht="15.75">
      <c r="A244" s="138"/>
      <c r="B244" s="61" t="s">
        <v>232</v>
      </c>
      <c r="C244" s="54"/>
      <c r="D244" s="24" t="s">
        <v>215</v>
      </c>
      <c r="E244" s="62">
        <v>1550</v>
      </c>
      <c r="F244" s="62"/>
      <c r="G244" s="15">
        <f t="shared" si="22"/>
        <v>1550</v>
      </c>
      <c r="H244" s="63">
        <f t="shared" si="26"/>
        <v>1550</v>
      </c>
      <c r="I244" s="63">
        <v>1054.36</v>
      </c>
      <c r="J244" s="63">
        <f t="shared" si="27"/>
        <v>68.0232258064516</v>
      </c>
      <c r="K244" s="63">
        <f t="shared" si="25"/>
        <v>-31.976774193548394</v>
      </c>
      <c r="L244" s="63">
        <f t="shared" si="28"/>
        <v>495.6400000000001</v>
      </c>
      <c r="M244" s="143">
        <f t="shared" si="23"/>
        <v>0</v>
      </c>
    </row>
    <row r="245" spans="1:13" ht="31.5">
      <c r="A245" s="138"/>
      <c r="B245" s="100" t="s">
        <v>216</v>
      </c>
      <c r="C245" s="92"/>
      <c r="D245" s="93" t="s">
        <v>217</v>
      </c>
      <c r="E245" s="101">
        <v>44440</v>
      </c>
      <c r="F245" s="101"/>
      <c r="G245" s="15">
        <f t="shared" si="22"/>
        <v>44440</v>
      </c>
      <c r="H245" s="102">
        <f t="shared" si="26"/>
        <v>44440</v>
      </c>
      <c r="I245" s="102">
        <v>33330</v>
      </c>
      <c r="J245" s="102">
        <f t="shared" si="27"/>
        <v>75</v>
      </c>
      <c r="K245" s="102">
        <f t="shared" si="25"/>
        <v>-25</v>
      </c>
      <c r="L245" s="63">
        <f t="shared" si="28"/>
        <v>11110</v>
      </c>
      <c r="M245" s="143">
        <f t="shared" si="23"/>
        <v>0</v>
      </c>
    </row>
    <row r="246" spans="1:13" ht="31.5">
      <c r="A246" s="138"/>
      <c r="B246" s="61" t="s">
        <v>218</v>
      </c>
      <c r="C246" s="54"/>
      <c r="D246" s="24" t="s">
        <v>219</v>
      </c>
      <c r="E246" s="62">
        <v>1000</v>
      </c>
      <c r="F246" s="62"/>
      <c r="G246" s="15">
        <f t="shared" si="22"/>
        <v>1000</v>
      </c>
      <c r="H246" s="63">
        <f t="shared" si="26"/>
        <v>1000</v>
      </c>
      <c r="I246" s="63">
        <v>320</v>
      </c>
      <c r="J246" s="63">
        <f t="shared" si="27"/>
        <v>32</v>
      </c>
      <c r="K246" s="63">
        <f t="shared" si="25"/>
        <v>-68</v>
      </c>
      <c r="L246" s="63">
        <f t="shared" si="28"/>
        <v>680</v>
      </c>
      <c r="M246" s="143">
        <f t="shared" si="23"/>
        <v>0</v>
      </c>
    </row>
    <row r="247" spans="1:13" ht="47.25">
      <c r="A247" s="138"/>
      <c r="B247" s="61" t="s">
        <v>221</v>
      </c>
      <c r="C247" s="54"/>
      <c r="D247" s="24" t="s">
        <v>220</v>
      </c>
      <c r="E247" s="62">
        <v>900</v>
      </c>
      <c r="F247" s="62"/>
      <c r="G247" s="15">
        <f t="shared" si="22"/>
        <v>900</v>
      </c>
      <c r="H247" s="63">
        <f t="shared" si="26"/>
        <v>900</v>
      </c>
      <c r="I247" s="63">
        <v>269.62</v>
      </c>
      <c r="J247" s="63">
        <f t="shared" si="27"/>
        <v>29.95777777777778</v>
      </c>
      <c r="K247" s="63">
        <f t="shared" si="25"/>
        <v>-70.04222222222222</v>
      </c>
      <c r="L247" s="63">
        <f t="shared" si="28"/>
        <v>630.38</v>
      </c>
      <c r="M247" s="143">
        <f t="shared" si="23"/>
        <v>0</v>
      </c>
    </row>
    <row r="248" spans="1:13" ht="31.5">
      <c r="A248" s="138"/>
      <c r="B248" s="61" t="s">
        <v>222</v>
      </c>
      <c r="C248" s="54"/>
      <c r="D248" s="24" t="s">
        <v>223</v>
      </c>
      <c r="E248" s="62">
        <v>2500</v>
      </c>
      <c r="F248" s="62"/>
      <c r="G248" s="15">
        <f t="shared" si="22"/>
        <v>2500</v>
      </c>
      <c r="H248" s="63">
        <f t="shared" si="26"/>
        <v>2500</v>
      </c>
      <c r="I248" s="63">
        <v>2372.21</v>
      </c>
      <c r="J248" s="63">
        <f t="shared" si="27"/>
        <v>94.8884</v>
      </c>
      <c r="K248" s="63">
        <f t="shared" si="25"/>
        <v>-5.111599999999996</v>
      </c>
      <c r="L248" s="63">
        <f t="shared" si="28"/>
        <v>127.78999999999996</v>
      </c>
      <c r="M248" s="143">
        <f t="shared" si="23"/>
        <v>0</v>
      </c>
    </row>
    <row r="249" spans="1:13" ht="15.75">
      <c r="A249" s="138"/>
      <c r="B249" s="144" t="s">
        <v>131</v>
      </c>
      <c r="C249" s="54" t="s">
        <v>132</v>
      </c>
      <c r="D249" s="24"/>
      <c r="E249" s="16">
        <f>SUM(E251:E271)</f>
        <v>2431920</v>
      </c>
      <c r="F249" s="16">
        <f>SUM(F291)</f>
        <v>0</v>
      </c>
      <c r="G249" s="15">
        <f t="shared" si="22"/>
        <v>2431920</v>
      </c>
      <c r="H249" s="60">
        <f>SUM(H251:H271)</f>
        <v>2431920</v>
      </c>
      <c r="I249" s="60">
        <f>SUM(I251:I271)</f>
        <v>1211810.0499999998</v>
      </c>
      <c r="J249" s="60">
        <f t="shared" si="27"/>
        <v>49.8293549952301</v>
      </c>
      <c r="K249" s="63">
        <f t="shared" si="25"/>
        <v>-50.1706450047699</v>
      </c>
      <c r="L249" s="63">
        <f t="shared" si="28"/>
        <v>1220109.9500000002</v>
      </c>
      <c r="M249" s="143">
        <f t="shared" si="23"/>
        <v>0</v>
      </c>
    </row>
    <row r="250" spans="1:13" ht="15.75" hidden="1">
      <c r="A250" s="138"/>
      <c r="B250" s="144"/>
      <c r="C250" s="54"/>
      <c r="D250" s="24"/>
      <c r="E250" s="16">
        <f>-E249</f>
        <v>-2431920</v>
      </c>
      <c r="F250" s="16">
        <f>-F249</f>
        <v>0</v>
      </c>
      <c r="G250" s="15">
        <f t="shared" si="22"/>
        <v>-2431920</v>
      </c>
      <c r="H250" s="60">
        <f>-H249</f>
        <v>-2431920</v>
      </c>
      <c r="I250" s="60">
        <f>-I249</f>
        <v>-1211810.0499999998</v>
      </c>
      <c r="J250" s="60"/>
      <c r="K250" s="63"/>
      <c r="L250" s="63"/>
      <c r="M250" s="143">
        <f t="shared" si="23"/>
        <v>0</v>
      </c>
    </row>
    <row r="251" spans="1:13" ht="31.5">
      <c r="A251" s="138"/>
      <c r="B251" s="61" t="s">
        <v>260</v>
      </c>
      <c r="C251" s="54"/>
      <c r="D251" s="24" t="s">
        <v>261</v>
      </c>
      <c r="E251" s="62">
        <v>103696</v>
      </c>
      <c r="F251" s="62"/>
      <c r="G251" s="15">
        <f t="shared" si="22"/>
        <v>103696</v>
      </c>
      <c r="H251" s="63">
        <f aca="true" t="shared" si="29" ref="H251:H291">E251+F251</f>
        <v>103696</v>
      </c>
      <c r="I251" s="63">
        <v>55129.4</v>
      </c>
      <c r="J251" s="63">
        <f t="shared" si="27"/>
        <v>53.16444221570745</v>
      </c>
      <c r="K251" s="63">
        <f t="shared" si="25"/>
        <v>-46.83555778429255</v>
      </c>
      <c r="L251" s="63">
        <f t="shared" si="28"/>
        <v>48566.6</v>
      </c>
      <c r="M251" s="143">
        <f t="shared" si="23"/>
        <v>0</v>
      </c>
    </row>
    <row r="252" spans="1:13" ht="15.75">
      <c r="A252" s="138"/>
      <c r="B252" s="61" t="s">
        <v>198</v>
      </c>
      <c r="C252" s="54"/>
      <c r="D252" s="24" t="s">
        <v>199</v>
      </c>
      <c r="E252" s="62">
        <v>1453154</v>
      </c>
      <c r="F252" s="62"/>
      <c r="G252" s="15">
        <f t="shared" si="22"/>
        <v>1453154</v>
      </c>
      <c r="H252" s="63">
        <f t="shared" si="29"/>
        <v>1453154</v>
      </c>
      <c r="I252" s="63">
        <v>709776.95</v>
      </c>
      <c r="J252" s="63">
        <f t="shared" si="27"/>
        <v>48.8438905993446</v>
      </c>
      <c r="K252" s="63">
        <f t="shared" si="25"/>
        <v>-51.1561094006554</v>
      </c>
      <c r="L252" s="63">
        <f t="shared" si="28"/>
        <v>743377.05</v>
      </c>
      <c r="M252" s="143">
        <f t="shared" si="23"/>
        <v>0</v>
      </c>
    </row>
    <row r="253" spans="1:13" ht="15.75">
      <c r="A253" s="138"/>
      <c r="B253" s="61" t="s">
        <v>200</v>
      </c>
      <c r="C253" s="54"/>
      <c r="D253" s="24" t="s">
        <v>201</v>
      </c>
      <c r="E253" s="62">
        <v>111460</v>
      </c>
      <c r="F253" s="62"/>
      <c r="G253" s="15">
        <f t="shared" si="22"/>
        <v>111460</v>
      </c>
      <c r="H253" s="63">
        <f t="shared" si="29"/>
        <v>111460</v>
      </c>
      <c r="I253" s="63">
        <v>107133.05</v>
      </c>
      <c r="J253" s="63">
        <f t="shared" si="27"/>
        <v>96.11793468508883</v>
      </c>
      <c r="K253" s="63">
        <f t="shared" si="25"/>
        <v>-3.8820653149111735</v>
      </c>
      <c r="L253" s="63">
        <f t="shared" si="28"/>
        <v>4326.949999999997</v>
      </c>
      <c r="M253" s="143">
        <f t="shared" si="23"/>
        <v>0</v>
      </c>
    </row>
    <row r="254" spans="1:13" ht="15.75">
      <c r="A254" s="138"/>
      <c r="B254" s="61" t="s">
        <v>202</v>
      </c>
      <c r="C254" s="54"/>
      <c r="D254" s="24" t="s">
        <v>203</v>
      </c>
      <c r="E254" s="62">
        <v>296536</v>
      </c>
      <c r="F254" s="62"/>
      <c r="G254" s="15">
        <f t="shared" si="22"/>
        <v>296536</v>
      </c>
      <c r="H254" s="63">
        <f t="shared" si="29"/>
        <v>296536</v>
      </c>
      <c r="I254" s="63">
        <v>132987.66</v>
      </c>
      <c r="J254" s="63">
        <f t="shared" si="27"/>
        <v>44.84705398332749</v>
      </c>
      <c r="K254" s="63">
        <f t="shared" si="25"/>
        <v>-55.15294601667251</v>
      </c>
      <c r="L254" s="63">
        <f t="shared" si="28"/>
        <v>163548.34</v>
      </c>
      <c r="M254" s="143">
        <f t="shared" si="23"/>
        <v>0</v>
      </c>
    </row>
    <row r="255" spans="1:13" ht="15.75">
      <c r="A255" s="138"/>
      <c r="B255" s="61" t="s">
        <v>204</v>
      </c>
      <c r="C255" s="54"/>
      <c r="D255" s="24" t="s">
        <v>205</v>
      </c>
      <c r="E255" s="62">
        <v>40384</v>
      </c>
      <c r="F255" s="62"/>
      <c r="G255" s="15">
        <f t="shared" si="22"/>
        <v>40384</v>
      </c>
      <c r="H255" s="63">
        <f t="shared" si="29"/>
        <v>40384</v>
      </c>
      <c r="I255" s="63">
        <v>20693.53</v>
      </c>
      <c r="J255" s="63">
        <f t="shared" si="27"/>
        <v>51.24190273375594</v>
      </c>
      <c r="K255" s="63">
        <f t="shared" si="25"/>
        <v>-48.75809726624406</v>
      </c>
      <c r="L255" s="63">
        <f t="shared" si="28"/>
        <v>19690.47</v>
      </c>
      <c r="M255" s="143">
        <f t="shared" si="23"/>
        <v>0</v>
      </c>
    </row>
    <row r="256" spans="1:13" ht="15.75">
      <c r="A256" s="138"/>
      <c r="B256" s="61" t="s">
        <v>206</v>
      </c>
      <c r="C256" s="54"/>
      <c r="D256" s="24" t="s">
        <v>207</v>
      </c>
      <c r="E256" s="62">
        <v>1000</v>
      </c>
      <c r="F256" s="62"/>
      <c r="G256" s="15">
        <f t="shared" si="22"/>
        <v>1000</v>
      </c>
      <c r="H256" s="63">
        <f t="shared" si="29"/>
        <v>1000</v>
      </c>
      <c r="I256" s="63">
        <v>515</v>
      </c>
      <c r="J256" s="63">
        <f t="shared" si="27"/>
        <v>51.5</v>
      </c>
      <c r="K256" s="63">
        <f t="shared" si="25"/>
        <v>-48.5</v>
      </c>
      <c r="L256" s="63">
        <f t="shared" si="28"/>
        <v>485</v>
      </c>
      <c r="M256" s="143">
        <f t="shared" si="23"/>
        <v>0</v>
      </c>
    </row>
    <row r="257" spans="1:13" ht="15.75">
      <c r="A257" s="138"/>
      <c r="B257" s="61" t="s">
        <v>188</v>
      </c>
      <c r="C257" s="54"/>
      <c r="D257" s="24" t="s">
        <v>189</v>
      </c>
      <c r="E257" s="62">
        <v>42000</v>
      </c>
      <c r="F257" s="62"/>
      <c r="G257" s="15">
        <f t="shared" si="22"/>
        <v>42000</v>
      </c>
      <c r="H257" s="63">
        <f t="shared" si="29"/>
        <v>42000</v>
      </c>
      <c r="I257" s="63">
        <v>27769.21</v>
      </c>
      <c r="J257" s="63">
        <f t="shared" si="27"/>
        <v>66.11716666666666</v>
      </c>
      <c r="K257" s="63">
        <f t="shared" si="25"/>
        <v>-33.88283333333334</v>
      </c>
      <c r="L257" s="63">
        <f t="shared" si="28"/>
        <v>14230.79</v>
      </c>
      <c r="M257" s="143">
        <f t="shared" si="23"/>
        <v>0</v>
      </c>
    </row>
    <row r="258" spans="1:13" ht="31.5">
      <c r="A258" s="138"/>
      <c r="B258" s="61" t="s">
        <v>279</v>
      </c>
      <c r="C258" s="54"/>
      <c r="D258" s="24" t="s">
        <v>280</v>
      </c>
      <c r="E258" s="62">
        <v>14000</v>
      </c>
      <c r="F258" s="62"/>
      <c r="G258" s="15">
        <f t="shared" si="22"/>
        <v>14000</v>
      </c>
      <c r="H258" s="63">
        <f t="shared" si="29"/>
        <v>14000</v>
      </c>
      <c r="I258" s="63">
        <v>5069.11</v>
      </c>
      <c r="J258" s="63">
        <f t="shared" si="27"/>
        <v>36.207928571428575</v>
      </c>
      <c r="K258" s="63">
        <f t="shared" si="25"/>
        <v>-63.792071428571425</v>
      </c>
      <c r="L258" s="63">
        <f t="shared" si="28"/>
        <v>8930.89</v>
      </c>
      <c r="M258" s="143">
        <f t="shared" si="23"/>
        <v>0</v>
      </c>
    </row>
    <row r="259" spans="1:13" ht="15.75">
      <c r="A259" s="138"/>
      <c r="B259" s="61" t="s">
        <v>236</v>
      </c>
      <c r="C259" s="54"/>
      <c r="D259" s="24" t="s">
        <v>238</v>
      </c>
      <c r="E259" s="62">
        <v>74000</v>
      </c>
      <c r="F259" s="62"/>
      <c r="G259" s="15">
        <f t="shared" si="22"/>
        <v>74000</v>
      </c>
      <c r="H259" s="63">
        <f t="shared" si="29"/>
        <v>74000</v>
      </c>
      <c r="I259" s="63">
        <v>49676.7</v>
      </c>
      <c r="J259" s="63">
        <f t="shared" si="27"/>
        <v>67.13067567567568</v>
      </c>
      <c r="K259" s="63">
        <f t="shared" si="25"/>
        <v>-32.869324324324324</v>
      </c>
      <c r="L259" s="63">
        <f t="shared" si="28"/>
        <v>24323.300000000003</v>
      </c>
      <c r="M259" s="143">
        <f t="shared" si="23"/>
        <v>0</v>
      </c>
    </row>
    <row r="260" spans="1:13" ht="15.75">
      <c r="A260" s="138"/>
      <c r="B260" s="61" t="s">
        <v>176</v>
      </c>
      <c r="C260" s="54"/>
      <c r="D260" s="24" t="s">
        <v>177</v>
      </c>
      <c r="E260" s="62">
        <v>45000</v>
      </c>
      <c r="F260" s="62"/>
      <c r="G260" s="15">
        <f t="shared" si="22"/>
        <v>45000</v>
      </c>
      <c r="H260" s="63">
        <f t="shared" si="29"/>
        <v>45000</v>
      </c>
      <c r="I260" s="63">
        <v>0</v>
      </c>
      <c r="J260" s="50" t="s">
        <v>388</v>
      </c>
      <c r="K260" s="63" t="e">
        <f t="shared" si="25"/>
        <v>#VALUE!</v>
      </c>
      <c r="L260" s="63">
        <f t="shared" si="28"/>
        <v>45000</v>
      </c>
      <c r="M260" s="143">
        <f t="shared" si="23"/>
        <v>0</v>
      </c>
    </row>
    <row r="261" spans="1:13" ht="15.75">
      <c r="A261" s="138"/>
      <c r="B261" s="61" t="s">
        <v>208</v>
      </c>
      <c r="C261" s="54"/>
      <c r="D261" s="24" t="s">
        <v>209</v>
      </c>
      <c r="E261" s="62">
        <v>3500</v>
      </c>
      <c r="F261" s="62"/>
      <c r="G261" s="15">
        <f t="shared" si="22"/>
        <v>3500</v>
      </c>
      <c r="H261" s="63">
        <f t="shared" si="29"/>
        <v>3500</v>
      </c>
      <c r="I261" s="63">
        <v>2970</v>
      </c>
      <c r="J261" s="63">
        <f t="shared" si="27"/>
        <v>84.85714285714285</v>
      </c>
      <c r="K261" s="63">
        <f t="shared" si="25"/>
        <v>-15.142857142857153</v>
      </c>
      <c r="L261" s="63">
        <f t="shared" si="28"/>
        <v>530</v>
      </c>
      <c r="M261" s="143">
        <f t="shared" si="23"/>
        <v>0</v>
      </c>
    </row>
    <row r="262" spans="1:13" ht="15.75">
      <c r="A262" s="138"/>
      <c r="B262" s="61" t="s">
        <v>178</v>
      </c>
      <c r="C262" s="54"/>
      <c r="D262" s="24" t="s">
        <v>179</v>
      </c>
      <c r="E262" s="62">
        <v>40000</v>
      </c>
      <c r="F262" s="62"/>
      <c r="G262" s="15">
        <f t="shared" si="22"/>
        <v>40000</v>
      </c>
      <c r="H262" s="63">
        <f t="shared" si="29"/>
        <v>40000</v>
      </c>
      <c r="I262" s="63">
        <v>23958.89</v>
      </c>
      <c r="J262" s="63">
        <f t="shared" si="27"/>
        <v>59.897225</v>
      </c>
      <c r="K262" s="63">
        <f t="shared" si="25"/>
        <v>-40.102775</v>
      </c>
      <c r="L262" s="63">
        <f t="shared" si="28"/>
        <v>16041.11</v>
      </c>
      <c r="M262" s="143">
        <f t="shared" si="23"/>
        <v>0</v>
      </c>
    </row>
    <row r="263" spans="1:13" ht="15.75">
      <c r="A263" s="138"/>
      <c r="B263" s="61" t="s">
        <v>237</v>
      </c>
      <c r="C263" s="54"/>
      <c r="D263" s="24" t="s">
        <v>239</v>
      </c>
      <c r="E263" s="62">
        <v>2050</v>
      </c>
      <c r="F263" s="62"/>
      <c r="G263" s="15">
        <f t="shared" si="22"/>
        <v>2050</v>
      </c>
      <c r="H263" s="63">
        <f t="shared" si="29"/>
        <v>2050</v>
      </c>
      <c r="I263" s="63">
        <v>14.64</v>
      </c>
      <c r="J263" s="63">
        <f t="shared" si="27"/>
        <v>0.7141463414634146</v>
      </c>
      <c r="K263" s="63">
        <f t="shared" si="25"/>
        <v>-99.28585365853658</v>
      </c>
      <c r="L263" s="63">
        <f t="shared" si="28"/>
        <v>2035.36</v>
      </c>
      <c r="M263" s="143">
        <f t="shared" si="23"/>
        <v>0</v>
      </c>
    </row>
    <row r="264" spans="1:13" ht="47.25">
      <c r="A264" s="138"/>
      <c r="B264" s="61" t="s">
        <v>210</v>
      </c>
      <c r="C264" s="54"/>
      <c r="D264" s="24" t="s">
        <v>211</v>
      </c>
      <c r="E264" s="62">
        <v>5600</v>
      </c>
      <c r="F264" s="62"/>
      <c r="G264" s="15">
        <f t="shared" si="22"/>
        <v>5600</v>
      </c>
      <c r="H264" s="63">
        <f t="shared" si="29"/>
        <v>5600</v>
      </c>
      <c r="I264" s="63">
        <v>965.5</v>
      </c>
      <c r="J264" s="63">
        <f t="shared" si="27"/>
        <v>17.241071428571427</v>
      </c>
      <c r="K264" s="63">
        <f t="shared" si="25"/>
        <v>-82.75892857142857</v>
      </c>
      <c r="L264" s="63">
        <f t="shared" si="28"/>
        <v>4634.5</v>
      </c>
      <c r="M264" s="143">
        <f t="shared" si="23"/>
        <v>0</v>
      </c>
    </row>
    <row r="265" spans="1:13" ht="47.25">
      <c r="A265" s="138"/>
      <c r="B265" s="61" t="s">
        <v>212</v>
      </c>
      <c r="C265" s="54"/>
      <c r="D265" s="24" t="s">
        <v>213</v>
      </c>
      <c r="E265" s="62">
        <v>8500</v>
      </c>
      <c r="F265" s="62"/>
      <c r="G265" s="15">
        <f t="shared" si="22"/>
        <v>8500</v>
      </c>
      <c r="H265" s="63">
        <f t="shared" si="29"/>
        <v>8500</v>
      </c>
      <c r="I265" s="63">
        <v>2276.89</v>
      </c>
      <c r="J265" s="63">
        <f t="shared" si="27"/>
        <v>26.786941176470584</v>
      </c>
      <c r="K265" s="63">
        <f t="shared" si="25"/>
        <v>-73.21305882352942</v>
      </c>
      <c r="L265" s="63">
        <f t="shared" si="28"/>
        <v>6223.110000000001</v>
      </c>
      <c r="M265" s="143">
        <f t="shared" si="23"/>
        <v>0</v>
      </c>
    </row>
    <row r="266" spans="1:13" ht="15.75">
      <c r="A266" s="138"/>
      <c r="B266" s="61" t="s">
        <v>232</v>
      </c>
      <c r="C266" s="54"/>
      <c r="D266" s="24" t="s">
        <v>215</v>
      </c>
      <c r="E266" s="62">
        <v>6850</v>
      </c>
      <c r="F266" s="62"/>
      <c r="G266" s="15">
        <f t="shared" si="22"/>
        <v>6850</v>
      </c>
      <c r="H266" s="63">
        <f t="shared" si="29"/>
        <v>6850</v>
      </c>
      <c r="I266" s="63">
        <v>3738.01</v>
      </c>
      <c r="J266" s="63">
        <f t="shared" si="27"/>
        <v>54.56948905109489</v>
      </c>
      <c r="K266" s="63">
        <f t="shared" si="25"/>
        <v>-45.43051094890511</v>
      </c>
      <c r="L266" s="63">
        <f t="shared" si="28"/>
        <v>3111.99</v>
      </c>
      <c r="M266" s="143">
        <f t="shared" si="23"/>
        <v>0</v>
      </c>
    </row>
    <row r="267" spans="1:13" ht="31.5">
      <c r="A267" s="138"/>
      <c r="B267" s="61" t="s">
        <v>216</v>
      </c>
      <c r="C267" s="54"/>
      <c r="D267" s="24" t="s">
        <v>217</v>
      </c>
      <c r="E267" s="62">
        <v>89190</v>
      </c>
      <c r="F267" s="62"/>
      <c r="G267" s="15">
        <f t="shared" si="22"/>
        <v>89190</v>
      </c>
      <c r="H267" s="63">
        <f t="shared" si="29"/>
        <v>89190</v>
      </c>
      <c r="I267" s="63">
        <v>66892.5</v>
      </c>
      <c r="J267" s="63">
        <f t="shared" si="27"/>
        <v>75</v>
      </c>
      <c r="K267" s="63">
        <f t="shared" si="25"/>
        <v>-25</v>
      </c>
      <c r="L267" s="63">
        <f t="shared" si="28"/>
        <v>22297.5</v>
      </c>
      <c r="M267" s="143">
        <f t="shared" si="23"/>
        <v>0</v>
      </c>
    </row>
    <row r="268" spans="1:13" ht="31.5">
      <c r="A268" s="138"/>
      <c r="B268" s="61" t="s">
        <v>218</v>
      </c>
      <c r="C268" s="54"/>
      <c r="D268" s="24" t="s">
        <v>219</v>
      </c>
      <c r="E268" s="62">
        <v>2500</v>
      </c>
      <c r="F268" s="62"/>
      <c r="G268" s="15">
        <f t="shared" si="22"/>
        <v>2500</v>
      </c>
      <c r="H268" s="63">
        <f t="shared" si="29"/>
        <v>2500</v>
      </c>
      <c r="I268" s="63">
        <v>0</v>
      </c>
      <c r="J268" s="50" t="s">
        <v>388</v>
      </c>
      <c r="K268" s="63" t="e">
        <f t="shared" si="25"/>
        <v>#VALUE!</v>
      </c>
      <c r="L268" s="63">
        <f t="shared" si="28"/>
        <v>2500</v>
      </c>
      <c r="M268" s="143">
        <f t="shared" si="23"/>
        <v>0</v>
      </c>
    </row>
    <row r="269" spans="1:13" ht="47.25">
      <c r="A269" s="138"/>
      <c r="B269" s="61" t="s">
        <v>221</v>
      </c>
      <c r="C269" s="54"/>
      <c r="D269" s="24" t="s">
        <v>220</v>
      </c>
      <c r="E269" s="62">
        <v>2000</v>
      </c>
      <c r="F269" s="62"/>
      <c r="G269" s="15">
        <f aca="true" t="shared" si="30" ref="G269:G332">E269+F269</f>
        <v>2000</v>
      </c>
      <c r="H269" s="63">
        <f t="shared" si="29"/>
        <v>2000</v>
      </c>
      <c r="I269" s="63">
        <v>1091.56</v>
      </c>
      <c r="J269" s="63">
        <f t="shared" si="27"/>
        <v>54.577999999999996</v>
      </c>
      <c r="K269" s="63">
        <f t="shared" si="25"/>
        <v>-45.422000000000004</v>
      </c>
      <c r="L269" s="63">
        <f t="shared" si="28"/>
        <v>908.44</v>
      </c>
      <c r="M269" s="143">
        <f aca="true" t="shared" si="31" ref="M269:M332">H269-G269</f>
        <v>0</v>
      </c>
    </row>
    <row r="270" spans="1:13" ht="31.5">
      <c r="A270" s="138"/>
      <c r="B270" s="61" t="s">
        <v>222</v>
      </c>
      <c r="C270" s="54"/>
      <c r="D270" s="24" t="s">
        <v>223</v>
      </c>
      <c r="E270" s="62">
        <v>5500</v>
      </c>
      <c r="F270" s="62"/>
      <c r="G270" s="15">
        <f t="shared" si="30"/>
        <v>5500</v>
      </c>
      <c r="H270" s="63">
        <f t="shared" si="29"/>
        <v>5500</v>
      </c>
      <c r="I270" s="63">
        <v>1151.45</v>
      </c>
      <c r="J270" s="63">
        <f t="shared" si="27"/>
        <v>20.935454545454547</v>
      </c>
      <c r="K270" s="63">
        <f t="shared" si="25"/>
        <v>-79.06454545454545</v>
      </c>
      <c r="L270" s="63">
        <f t="shared" si="28"/>
        <v>4348.55</v>
      </c>
      <c r="M270" s="143">
        <f t="shared" si="31"/>
        <v>0</v>
      </c>
    </row>
    <row r="271" spans="1:13" ht="31.5">
      <c r="A271" s="138"/>
      <c r="B271" s="61" t="s">
        <v>180</v>
      </c>
      <c r="C271" s="54"/>
      <c r="D271" s="24" t="s">
        <v>181</v>
      </c>
      <c r="E271" s="62">
        <v>85000</v>
      </c>
      <c r="F271" s="62"/>
      <c r="G271" s="15">
        <f t="shared" si="30"/>
        <v>85000</v>
      </c>
      <c r="H271" s="63">
        <f t="shared" si="29"/>
        <v>85000</v>
      </c>
      <c r="I271" s="63">
        <v>0</v>
      </c>
      <c r="J271" s="50" t="s">
        <v>388</v>
      </c>
      <c r="K271" s="63" t="e">
        <f t="shared" si="25"/>
        <v>#VALUE!</v>
      </c>
      <c r="L271" s="63">
        <f t="shared" si="28"/>
        <v>85000</v>
      </c>
      <c r="M271" s="143">
        <f t="shared" si="31"/>
        <v>0</v>
      </c>
    </row>
    <row r="272" spans="1:13" ht="15.75">
      <c r="A272" s="138"/>
      <c r="B272" s="144" t="s">
        <v>286</v>
      </c>
      <c r="C272" s="54" t="s">
        <v>287</v>
      </c>
      <c r="D272" s="24"/>
      <c r="E272" s="16">
        <f>SUM(E274)</f>
        <v>290000</v>
      </c>
      <c r="F272" s="16">
        <f>SUM(F274)</f>
        <v>0</v>
      </c>
      <c r="G272" s="15">
        <f t="shared" si="30"/>
        <v>290000</v>
      </c>
      <c r="H272" s="60">
        <f>SUM(H274)</f>
        <v>290000</v>
      </c>
      <c r="I272" s="60">
        <f>SUM(I274)</f>
        <v>146169.62</v>
      </c>
      <c r="J272" s="60">
        <f t="shared" si="27"/>
        <v>50.403317241379305</v>
      </c>
      <c r="K272" s="63">
        <f t="shared" si="25"/>
        <v>-49.596682758620695</v>
      </c>
      <c r="L272" s="63">
        <f t="shared" si="28"/>
        <v>143830.38</v>
      </c>
      <c r="M272" s="143">
        <f t="shared" si="31"/>
        <v>0</v>
      </c>
    </row>
    <row r="273" spans="1:13" ht="15.75" hidden="1">
      <c r="A273" s="138"/>
      <c r="B273" s="144"/>
      <c r="C273" s="54"/>
      <c r="D273" s="24"/>
      <c r="E273" s="16">
        <f>-E272</f>
        <v>-290000</v>
      </c>
      <c r="F273" s="16">
        <f>-F272</f>
        <v>0</v>
      </c>
      <c r="G273" s="15">
        <f t="shared" si="30"/>
        <v>-290000</v>
      </c>
      <c r="H273" s="60">
        <f>-H272</f>
        <v>-290000</v>
      </c>
      <c r="I273" s="60">
        <f>-I272</f>
        <v>-146169.62</v>
      </c>
      <c r="J273" s="60"/>
      <c r="K273" s="63"/>
      <c r="L273" s="63"/>
      <c r="M273" s="143">
        <f t="shared" si="31"/>
        <v>0</v>
      </c>
    </row>
    <row r="274" spans="1:13" ht="15.75">
      <c r="A274" s="138"/>
      <c r="B274" s="61" t="s">
        <v>178</v>
      </c>
      <c r="C274" s="54"/>
      <c r="D274" s="24" t="s">
        <v>179</v>
      </c>
      <c r="E274" s="62">
        <v>290000</v>
      </c>
      <c r="F274" s="62"/>
      <c r="G274" s="15">
        <f t="shared" si="30"/>
        <v>290000</v>
      </c>
      <c r="H274" s="63">
        <f t="shared" si="29"/>
        <v>290000</v>
      </c>
      <c r="I274" s="63">
        <v>146169.62</v>
      </c>
      <c r="J274" s="63">
        <f t="shared" si="27"/>
        <v>50.403317241379305</v>
      </c>
      <c r="K274" s="63">
        <f t="shared" si="25"/>
        <v>-49.596682758620695</v>
      </c>
      <c r="L274" s="63">
        <f t="shared" si="28"/>
        <v>143830.38</v>
      </c>
      <c r="M274" s="143">
        <f t="shared" si="31"/>
        <v>0</v>
      </c>
    </row>
    <row r="275" spans="1:13" ht="31.5">
      <c r="A275" s="138"/>
      <c r="B275" s="144" t="s">
        <v>365</v>
      </c>
      <c r="C275" s="54" t="s">
        <v>288</v>
      </c>
      <c r="D275" s="24"/>
      <c r="E275" s="16">
        <f>SUM(E277:E293)</f>
        <v>317244</v>
      </c>
      <c r="F275" s="16">
        <f>SUM(F277:F293)</f>
        <v>6365</v>
      </c>
      <c r="G275" s="15">
        <f t="shared" si="30"/>
        <v>323609</v>
      </c>
      <c r="H275" s="60">
        <f>SUM(H277:H293)</f>
        <v>323609</v>
      </c>
      <c r="I275" s="60">
        <f>SUM(I277:I293)</f>
        <v>165649.76</v>
      </c>
      <c r="J275" s="60">
        <f t="shared" si="27"/>
        <v>51.18824260141096</v>
      </c>
      <c r="K275" s="63">
        <f t="shared" si="25"/>
        <v>-48.81175739858904</v>
      </c>
      <c r="L275" s="63">
        <f t="shared" si="28"/>
        <v>157959.24</v>
      </c>
      <c r="M275" s="143">
        <f t="shared" si="31"/>
        <v>0</v>
      </c>
    </row>
    <row r="276" spans="1:13" ht="15.75" hidden="1">
      <c r="A276" s="138"/>
      <c r="B276" s="144"/>
      <c r="C276" s="54"/>
      <c r="D276" s="24"/>
      <c r="E276" s="16">
        <f>-E275</f>
        <v>-317244</v>
      </c>
      <c r="F276" s="16">
        <f>-F275</f>
        <v>-6365</v>
      </c>
      <c r="G276" s="15">
        <f t="shared" si="30"/>
        <v>-323609</v>
      </c>
      <c r="H276" s="60">
        <f>-H275</f>
        <v>-323609</v>
      </c>
      <c r="I276" s="60">
        <f>-I275</f>
        <v>-165649.76</v>
      </c>
      <c r="J276" s="60"/>
      <c r="K276" s="63"/>
      <c r="L276" s="63"/>
      <c r="M276" s="143">
        <f t="shared" si="31"/>
        <v>0</v>
      </c>
    </row>
    <row r="277" spans="1:13" ht="15.75">
      <c r="A277" s="138"/>
      <c r="B277" s="61" t="s">
        <v>198</v>
      </c>
      <c r="C277" s="54"/>
      <c r="D277" s="24" t="s">
        <v>199</v>
      </c>
      <c r="E277" s="62">
        <v>185559</v>
      </c>
      <c r="F277" s="62">
        <v>2500</v>
      </c>
      <c r="G277" s="15">
        <f t="shared" si="30"/>
        <v>188059</v>
      </c>
      <c r="H277" s="63">
        <f t="shared" si="29"/>
        <v>188059</v>
      </c>
      <c r="I277" s="63">
        <v>90794.46</v>
      </c>
      <c r="J277" s="63">
        <f t="shared" si="27"/>
        <v>48.27977390074392</v>
      </c>
      <c r="K277" s="63">
        <f t="shared" si="25"/>
        <v>-51.72022609925608</v>
      </c>
      <c r="L277" s="63">
        <f t="shared" si="28"/>
        <v>97264.54</v>
      </c>
      <c r="M277" s="143">
        <f t="shared" si="31"/>
        <v>0</v>
      </c>
    </row>
    <row r="278" spans="1:13" ht="15.75">
      <c r="A278" s="138"/>
      <c r="B278" s="61" t="s">
        <v>200</v>
      </c>
      <c r="C278" s="54"/>
      <c r="D278" s="24" t="s">
        <v>201</v>
      </c>
      <c r="E278" s="62">
        <v>13800</v>
      </c>
      <c r="F278" s="62"/>
      <c r="G278" s="15">
        <f t="shared" si="30"/>
        <v>13800</v>
      </c>
      <c r="H278" s="63">
        <f t="shared" si="29"/>
        <v>13800</v>
      </c>
      <c r="I278" s="63">
        <v>12384.55</v>
      </c>
      <c r="J278" s="63">
        <f t="shared" si="27"/>
        <v>89.74311594202898</v>
      </c>
      <c r="K278" s="63">
        <f t="shared" si="25"/>
        <v>-10.256884057971021</v>
      </c>
      <c r="L278" s="63">
        <f t="shared" si="28"/>
        <v>1415.4500000000007</v>
      </c>
      <c r="M278" s="143">
        <f t="shared" si="31"/>
        <v>0</v>
      </c>
    </row>
    <row r="279" spans="1:13" ht="15.75">
      <c r="A279" s="138"/>
      <c r="B279" s="61" t="s">
        <v>202</v>
      </c>
      <c r="C279" s="54"/>
      <c r="D279" s="24" t="s">
        <v>203</v>
      </c>
      <c r="E279" s="62">
        <v>34964</v>
      </c>
      <c r="F279" s="62">
        <v>400</v>
      </c>
      <c r="G279" s="15">
        <f t="shared" si="30"/>
        <v>35364</v>
      </c>
      <c r="H279" s="63">
        <f t="shared" si="29"/>
        <v>35364</v>
      </c>
      <c r="I279" s="63">
        <v>15528.22</v>
      </c>
      <c r="J279" s="63">
        <f t="shared" si="27"/>
        <v>43.90968216265128</v>
      </c>
      <c r="K279" s="63">
        <f t="shared" si="25"/>
        <v>-56.09031783734872</v>
      </c>
      <c r="L279" s="63">
        <f t="shared" si="28"/>
        <v>19835.78</v>
      </c>
      <c r="M279" s="143">
        <f t="shared" si="31"/>
        <v>0</v>
      </c>
    </row>
    <row r="280" spans="1:13" ht="15.75">
      <c r="A280" s="138"/>
      <c r="B280" s="61" t="s">
        <v>204</v>
      </c>
      <c r="C280" s="54"/>
      <c r="D280" s="24" t="s">
        <v>205</v>
      </c>
      <c r="E280" s="62">
        <v>4761</v>
      </c>
      <c r="F280" s="62">
        <v>65</v>
      </c>
      <c r="G280" s="15">
        <f t="shared" si="30"/>
        <v>4826</v>
      </c>
      <c r="H280" s="63">
        <f t="shared" si="29"/>
        <v>4826</v>
      </c>
      <c r="I280" s="63">
        <v>2437.42</v>
      </c>
      <c r="J280" s="63">
        <f t="shared" si="27"/>
        <v>50.506009117281394</v>
      </c>
      <c r="K280" s="63">
        <f t="shared" si="25"/>
        <v>-49.493990882718606</v>
      </c>
      <c r="L280" s="63">
        <f t="shared" si="28"/>
        <v>2388.58</v>
      </c>
      <c r="M280" s="143">
        <f t="shared" si="31"/>
        <v>0</v>
      </c>
    </row>
    <row r="281" spans="1:13" ht="15.75">
      <c r="A281" s="138"/>
      <c r="B281" s="61" t="s">
        <v>206</v>
      </c>
      <c r="C281" s="54"/>
      <c r="D281" s="24" t="s">
        <v>207</v>
      </c>
      <c r="E281" s="62">
        <v>250</v>
      </c>
      <c r="F281" s="62"/>
      <c r="G281" s="15">
        <f t="shared" si="30"/>
        <v>250</v>
      </c>
      <c r="H281" s="63">
        <f t="shared" si="29"/>
        <v>250</v>
      </c>
      <c r="I281" s="63">
        <v>240</v>
      </c>
      <c r="J281" s="63">
        <f t="shared" si="27"/>
        <v>96</v>
      </c>
      <c r="K281" s="63">
        <f t="shared" si="25"/>
        <v>-4</v>
      </c>
      <c r="L281" s="63">
        <f t="shared" si="28"/>
        <v>10</v>
      </c>
      <c r="M281" s="143">
        <f t="shared" si="31"/>
        <v>0</v>
      </c>
    </row>
    <row r="282" spans="1:13" ht="15.75">
      <c r="A282" s="138"/>
      <c r="B282" s="61" t="s">
        <v>188</v>
      </c>
      <c r="C282" s="54"/>
      <c r="D282" s="24" t="s">
        <v>189</v>
      </c>
      <c r="E282" s="62">
        <v>13300</v>
      </c>
      <c r="F282" s="62">
        <v>2300</v>
      </c>
      <c r="G282" s="15">
        <f t="shared" si="30"/>
        <v>15600</v>
      </c>
      <c r="H282" s="63">
        <f t="shared" si="29"/>
        <v>15600</v>
      </c>
      <c r="I282" s="63">
        <v>8587.3</v>
      </c>
      <c r="J282" s="63">
        <f t="shared" si="27"/>
        <v>55.046794871794866</v>
      </c>
      <c r="K282" s="63">
        <f t="shared" si="25"/>
        <v>-44.953205128205134</v>
      </c>
      <c r="L282" s="63">
        <f t="shared" si="28"/>
        <v>7012.700000000001</v>
      </c>
      <c r="M282" s="143">
        <f t="shared" si="31"/>
        <v>0</v>
      </c>
    </row>
    <row r="283" spans="1:13" ht="15.75">
      <c r="A283" s="138"/>
      <c r="B283" s="61" t="s">
        <v>236</v>
      </c>
      <c r="C283" s="54"/>
      <c r="D283" s="24" t="s">
        <v>238</v>
      </c>
      <c r="E283" s="62">
        <v>7000</v>
      </c>
      <c r="F283" s="62">
        <v>3000</v>
      </c>
      <c r="G283" s="15">
        <f t="shared" si="30"/>
        <v>10000</v>
      </c>
      <c r="H283" s="63">
        <f aca="true" t="shared" si="32" ref="H283:H288">E283+F283</f>
        <v>10000</v>
      </c>
      <c r="I283" s="63">
        <v>5833.21</v>
      </c>
      <c r="J283" s="63">
        <f t="shared" si="27"/>
        <v>58.3321</v>
      </c>
      <c r="K283" s="63">
        <f t="shared" si="25"/>
        <v>-41.6679</v>
      </c>
      <c r="L283" s="63">
        <f t="shared" si="28"/>
        <v>4166.79</v>
      </c>
      <c r="M283" s="143">
        <f t="shared" si="31"/>
        <v>0</v>
      </c>
    </row>
    <row r="284" spans="1:13" ht="15.75">
      <c r="A284" s="138"/>
      <c r="B284" s="61" t="s">
        <v>208</v>
      </c>
      <c r="C284" s="54"/>
      <c r="D284" s="24" t="s">
        <v>209</v>
      </c>
      <c r="E284" s="62">
        <v>360</v>
      </c>
      <c r="F284" s="62"/>
      <c r="G284" s="15">
        <f t="shared" si="30"/>
        <v>360</v>
      </c>
      <c r="H284" s="63">
        <f t="shared" si="32"/>
        <v>360</v>
      </c>
      <c r="I284" s="63">
        <v>360</v>
      </c>
      <c r="J284" s="63">
        <f t="shared" si="27"/>
        <v>100</v>
      </c>
      <c r="K284" s="63">
        <f t="shared" si="25"/>
        <v>0</v>
      </c>
      <c r="L284" s="63">
        <f t="shared" si="28"/>
        <v>0</v>
      </c>
      <c r="M284" s="143">
        <f t="shared" si="31"/>
        <v>0</v>
      </c>
    </row>
    <row r="285" spans="1:13" ht="15.75">
      <c r="A285" s="138"/>
      <c r="B285" s="61" t="s">
        <v>178</v>
      </c>
      <c r="C285" s="54"/>
      <c r="D285" s="24" t="s">
        <v>179</v>
      </c>
      <c r="E285" s="62">
        <v>23450</v>
      </c>
      <c r="F285" s="62">
        <v>-3000</v>
      </c>
      <c r="G285" s="15">
        <f t="shared" si="30"/>
        <v>20450</v>
      </c>
      <c r="H285" s="63">
        <f t="shared" si="32"/>
        <v>20450</v>
      </c>
      <c r="I285" s="63">
        <v>9293.21</v>
      </c>
      <c r="J285" s="63">
        <f t="shared" si="27"/>
        <v>45.44356968215158</v>
      </c>
      <c r="K285" s="63">
        <f t="shared" si="25"/>
        <v>-54.55643031784842</v>
      </c>
      <c r="L285" s="63">
        <f t="shared" si="28"/>
        <v>11156.79</v>
      </c>
      <c r="M285" s="143">
        <f t="shared" si="31"/>
        <v>0</v>
      </c>
    </row>
    <row r="286" spans="1:13" ht="15.75">
      <c r="A286" s="138"/>
      <c r="B286" s="61" t="s">
        <v>237</v>
      </c>
      <c r="C286" s="54"/>
      <c r="D286" s="24" t="s">
        <v>239</v>
      </c>
      <c r="E286" s="62">
        <v>2000</v>
      </c>
      <c r="F286" s="62"/>
      <c r="G286" s="15">
        <f t="shared" si="30"/>
        <v>2000</v>
      </c>
      <c r="H286" s="63">
        <f t="shared" si="32"/>
        <v>2000</v>
      </c>
      <c r="I286" s="63">
        <v>336.1</v>
      </c>
      <c r="J286" s="63">
        <f t="shared" si="27"/>
        <v>16.805</v>
      </c>
      <c r="K286" s="63">
        <f t="shared" si="25"/>
        <v>-83.195</v>
      </c>
      <c r="L286" s="63">
        <f t="shared" si="28"/>
        <v>1663.9</v>
      </c>
      <c r="M286" s="143">
        <f t="shared" si="31"/>
        <v>0</v>
      </c>
    </row>
    <row r="287" spans="1:13" ht="47.25">
      <c r="A287" s="138"/>
      <c r="B287" s="61" t="s">
        <v>210</v>
      </c>
      <c r="C287" s="54"/>
      <c r="D287" s="24" t="s">
        <v>211</v>
      </c>
      <c r="E287" s="62">
        <v>2000</v>
      </c>
      <c r="F287" s="62"/>
      <c r="G287" s="15">
        <f t="shared" si="30"/>
        <v>2000</v>
      </c>
      <c r="H287" s="63">
        <f t="shared" si="32"/>
        <v>2000</v>
      </c>
      <c r="I287" s="63">
        <v>866.53</v>
      </c>
      <c r="J287" s="63">
        <f t="shared" si="27"/>
        <v>43.3265</v>
      </c>
      <c r="K287" s="63">
        <f t="shared" si="25"/>
        <v>-56.6735</v>
      </c>
      <c r="L287" s="63">
        <f t="shared" si="28"/>
        <v>1133.47</v>
      </c>
      <c r="M287" s="143">
        <f t="shared" si="31"/>
        <v>0</v>
      </c>
    </row>
    <row r="288" spans="1:13" ht="47.25">
      <c r="A288" s="138"/>
      <c r="B288" s="61" t="s">
        <v>212</v>
      </c>
      <c r="C288" s="54"/>
      <c r="D288" s="24" t="s">
        <v>213</v>
      </c>
      <c r="E288" s="62">
        <v>4000</v>
      </c>
      <c r="F288" s="62"/>
      <c r="G288" s="15">
        <f t="shared" si="30"/>
        <v>4000</v>
      </c>
      <c r="H288" s="63">
        <f t="shared" si="32"/>
        <v>4000</v>
      </c>
      <c r="I288" s="63">
        <v>1316.22</v>
      </c>
      <c r="J288" s="63">
        <f t="shared" si="27"/>
        <v>32.905499999999996</v>
      </c>
      <c r="K288" s="63">
        <f t="shared" si="25"/>
        <v>-67.09450000000001</v>
      </c>
      <c r="L288" s="63">
        <f t="shared" si="28"/>
        <v>2683.7799999999997</v>
      </c>
      <c r="M288" s="143">
        <f t="shared" si="31"/>
        <v>0</v>
      </c>
    </row>
    <row r="289" spans="1:13" s="146" customFormat="1" ht="15.75">
      <c r="A289" s="138"/>
      <c r="B289" s="61" t="s">
        <v>232</v>
      </c>
      <c r="C289" s="54"/>
      <c r="D289" s="24" t="s">
        <v>215</v>
      </c>
      <c r="E289" s="62">
        <v>7500</v>
      </c>
      <c r="F289" s="62"/>
      <c r="G289" s="15">
        <f t="shared" si="30"/>
        <v>7500</v>
      </c>
      <c r="H289" s="63">
        <f t="shared" si="29"/>
        <v>7500</v>
      </c>
      <c r="I289" s="63">
        <v>5303.63</v>
      </c>
      <c r="J289" s="63">
        <f t="shared" si="27"/>
        <v>70.71506666666667</v>
      </c>
      <c r="K289" s="63">
        <f t="shared" si="25"/>
        <v>-29.284933333333328</v>
      </c>
      <c r="L289" s="63">
        <f t="shared" si="28"/>
        <v>2196.37</v>
      </c>
      <c r="M289" s="143">
        <f t="shared" si="31"/>
        <v>0</v>
      </c>
    </row>
    <row r="290" spans="1:13" ht="31.5">
      <c r="A290" s="138"/>
      <c r="B290" s="100" t="s">
        <v>216</v>
      </c>
      <c r="C290" s="92"/>
      <c r="D290" s="93" t="s">
        <v>217</v>
      </c>
      <c r="E290" s="101">
        <v>5100</v>
      </c>
      <c r="F290" s="101"/>
      <c r="G290" s="15">
        <f t="shared" si="30"/>
        <v>5100</v>
      </c>
      <c r="H290" s="102">
        <f t="shared" si="29"/>
        <v>5100</v>
      </c>
      <c r="I290" s="102">
        <v>3825</v>
      </c>
      <c r="J290" s="102">
        <f t="shared" si="27"/>
        <v>75</v>
      </c>
      <c r="K290" s="102">
        <f t="shared" si="25"/>
        <v>-25</v>
      </c>
      <c r="L290" s="63">
        <f t="shared" si="28"/>
        <v>1275</v>
      </c>
      <c r="M290" s="143">
        <f t="shared" si="31"/>
        <v>0</v>
      </c>
    </row>
    <row r="291" spans="1:13" ht="31.5">
      <c r="A291" s="138"/>
      <c r="B291" s="61" t="s">
        <v>243</v>
      </c>
      <c r="C291" s="54"/>
      <c r="D291" s="24" t="s">
        <v>219</v>
      </c>
      <c r="E291" s="62">
        <v>6000</v>
      </c>
      <c r="F291" s="62"/>
      <c r="G291" s="15">
        <f t="shared" si="30"/>
        <v>6000</v>
      </c>
      <c r="H291" s="63">
        <f t="shared" si="29"/>
        <v>6000</v>
      </c>
      <c r="I291" s="63">
        <v>2424</v>
      </c>
      <c r="J291" s="63">
        <f t="shared" si="27"/>
        <v>40.400000000000006</v>
      </c>
      <c r="K291" s="63">
        <f t="shared" si="25"/>
        <v>-59.599999999999994</v>
      </c>
      <c r="L291" s="63">
        <f t="shared" si="28"/>
        <v>3576</v>
      </c>
      <c r="M291" s="143">
        <f t="shared" si="31"/>
        <v>0</v>
      </c>
    </row>
    <row r="292" spans="1:13" ht="47.25">
      <c r="A292" s="138"/>
      <c r="B292" s="61" t="s">
        <v>221</v>
      </c>
      <c r="C292" s="54"/>
      <c r="D292" s="24" t="s">
        <v>220</v>
      </c>
      <c r="E292" s="62">
        <v>2200</v>
      </c>
      <c r="F292" s="62"/>
      <c r="G292" s="15">
        <f t="shared" si="30"/>
        <v>2200</v>
      </c>
      <c r="H292" s="63">
        <f>E292+F292</f>
        <v>2200</v>
      </c>
      <c r="I292" s="63">
        <v>921.95</v>
      </c>
      <c r="J292" s="63">
        <f t="shared" si="27"/>
        <v>41.90681818181818</v>
      </c>
      <c r="K292" s="63">
        <f t="shared" si="25"/>
        <v>-58.09318181818182</v>
      </c>
      <c r="L292" s="63">
        <f t="shared" si="28"/>
        <v>1278.05</v>
      </c>
      <c r="M292" s="143">
        <f t="shared" si="31"/>
        <v>0</v>
      </c>
    </row>
    <row r="293" spans="1:13" ht="31.5">
      <c r="A293" s="138"/>
      <c r="B293" s="61" t="s">
        <v>222</v>
      </c>
      <c r="C293" s="54"/>
      <c r="D293" s="24" t="s">
        <v>223</v>
      </c>
      <c r="E293" s="62">
        <v>5000</v>
      </c>
      <c r="F293" s="62">
        <v>1100</v>
      </c>
      <c r="G293" s="15">
        <f t="shared" si="30"/>
        <v>6100</v>
      </c>
      <c r="H293" s="63">
        <f>E293+F293</f>
        <v>6100</v>
      </c>
      <c r="I293" s="63">
        <v>5197.96</v>
      </c>
      <c r="J293" s="63">
        <f t="shared" si="27"/>
        <v>85.21245901639344</v>
      </c>
      <c r="K293" s="63">
        <f t="shared" si="25"/>
        <v>-14.787540983606561</v>
      </c>
      <c r="L293" s="63">
        <f t="shared" si="28"/>
        <v>902.04</v>
      </c>
      <c r="M293" s="143">
        <f t="shared" si="31"/>
        <v>0</v>
      </c>
    </row>
    <row r="294" spans="1:13" ht="31.5">
      <c r="A294" s="138"/>
      <c r="B294" s="144" t="s">
        <v>289</v>
      </c>
      <c r="C294" s="54" t="s">
        <v>290</v>
      </c>
      <c r="D294" s="24"/>
      <c r="E294" s="16">
        <f>SUM(E296:E297)</f>
        <v>38427</v>
      </c>
      <c r="F294" s="16">
        <f>SUM(F296:F297)</f>
        <v>0</v>
      </c>
      <c r="G294" s="15">
        <f t="shared" si="30"/>
        <v>38427</v>
      </c>
      <c r="H294" s="60">
        <f>SUM(H296:H297)</f>
        <v>38427</v>
      </c>
      <c r="I294" s="60">
        <f>SUM(I296:I297)</f>
        <v>16797.23</v>
      </c>
      <c r="J294" s="60">
        <f t="shared" si="27"/>
        <v>43.71205142217711</v>
      </c>
      <c r="K294" s="63">
        <f t="shared" si="25"/>
        <v>-56.28794857782289</v>
      </c>
      <c r="L294" s="63">
        <f t="shared" si="28"/>
        <v>21629.77</v>
      </c>
      <c r="M294" s="143">
        <f t="shared" si="31"/>
        <v>0</v>
      </c>
    </row>
    <row r="295" spans="1:13" ht="15.75" hidden="1">
      <c r="A295" s="138"/>
      <c r="B295" s="144"/>
      <c r="C295" s="54"/>
      <c r="D295" s="24"/>
      <c r="E295" s="16">
        <f>-E294</f>
        <v>-38427</v>
      </c>
      <c r="F295" s="16">
        <f>-F294</f>
        <v>0</v>
      </c>
      <c r="G295" s="15">
        <f t="shared" si="30"/>
        <v>-38427</v>
      </c>
      <c r="H295" s="60">
        <f>-H294</f>
        <v>-38427</v>
      </c>
      <c r="I295" s="60">
        <f>-I294</f>
        <v>-16797.23</v>
      </c>
      <c r="J295" s="60"/>
      <c r="K295" s="63"/>
      <c r="L295" s="63"/>
      <c r="M295" s="143">
        <f t="shared" si="31"/>
        <v>0</v>
      </c>
    </row>
    <row r="296" spans="1:13" ht="15.75">
      <c r="A296" s="138"/>
      <c r="B296" s="61" t="s">
        <v>232</v>
      </c>
      <c r="C296" s="54"/>
      <c r="D296" s="24" t="s">
        <v>215</v>
      </c>
      <c r="E296" s="62">
        <v>4000</v>
      </c>
      <c r="F296" s="62"/>
      <c r="G296" s="15">
        <f t="shared" si="30"/>
        <v>4000</v>
      </c>
      <c r="H296" s="63">
        <f aca="true" t="shared" si="33" ref="H296:H304">E296+F296</f>
        <v>4000</v>
      </c>
      <c r="I296" s="63">
        <v>2926.23</v>
      </c>
      <c r="J296" s="63">
        <f t="shared" si="27"/>
        <v>73.15575</v>
      </c>
      <c r="K296" s="63">
        <f t="shared" si="25"/>
        <v>-26.844250000000002</v>
      </c>
      <c r="L296" s="63">
        <f t="shared" si="28"/>
        <v>1073.77</v>
      </c>
      <c r="M296" s="143">
        <f t="shared" si="31"/>
        <v>0</v>
      </c>
    </row>
    <row r="297" spans="1:13" ht="31.5">
      <c r="A297" s="138"/>
      <c r="B297" s="61" t="s">
        <v>243</v>
      </c>
      <c r="C297" s="54"/>
      <c r="D297" s="24" t="s">
        <v>219</v>
      </c>
      <c r="E297" s="62">
        <v>34427</v>
      </c>
      <c r="F297" s="62"/>
      <c r="G297" s="15">
        <f t="shared" si="30"/>
        <v>34427</v>
      </c>
      <c r="H297" s="63">
        <f t="shared" si="33"/>
        <v>34427</v>
      </c>
      <c r="I297" s="63">
        <v>13871</v>
      </c>
      <c r="J297" s="63">
        <f t="shared" si="27"/>
        <v>40.29105062886688</v>
      </c>
      <c r="K297" s="63">
        <f t="shared" si="25"/>
        <v>-59.70894937113312</v>
      </c>
      <c r="L297" s="63">
        <f t="shared" si="28"/>
        <v>20556</v>
      </c>
      <c r="M297" s="143">
        <f t="shared" si="31"/>
        <v>0</v>
      </c>
    </row>
    <row r="298" spans="1:13" ht="15.75">
      <c r="A298" s="138"/>
      <c r="B298" s="144" t="s">
        <v>133</v>
      </c>
      <c r="C298" s="54" t="s">
        <v>134</v>
      </c>
      <c r="D298" s="24"/>
      <c r="E298" s="16">
        <f>SUM(E300:E304)</f>
        <v>123500</v>
      </c>
      <c r="F298" s="16">
        <f>SUM(F300:F304)</f>
        <v>0</v>
      </c>
      <c r="G298" s="15">
        <f t="shared" si="30"/>
        <v>123500</v>
      </c>
      <c r="H298" s="60">
        <f>SUM(H300:H304)</f>
        <v>123500</v>
      </c>
      <c r="I298" s="60">
        <f>SUM(I300:I304)</f>
        <v>58516.369999999995</v>
      </c>
      <c r="J298" s="60">
        <f t="shared" si="27"/>
        <v>47.38167611336032</v>
      </c>
      <c r="K298" s="63">
        <f t="shared" si="25"/>
        <v>-52.61832388663968</v>
      </c>
      <c r="L298" s="63">
        <f t="shared" si="28"/>
        <v>64983.630000000005</v>
      </c>
      <c r="M298" s="143">
        <f t="shared" si="31"/>
        <v>0</v>
      </c>
    </row>
    <row r="299" spans="1:13" ht="15.75" hidden="1">
      <c r="A299" s="138"/>
      <c r="B299" s="144"/>
      <c r="C299" s="54"/>
      <c r="D299" s="24"/>
      <c r="E299" s="16">
        <f>-E298</f>
        <v>-123500</v>
      </c>
      <c r="F299" s="16">
        <f>-F298</f>
        <v>0</v>
      </c>
      <c r="G299" s="15">
        <f t="shared" si="30"/>
        <v>-123500</v>
      </c>
      <c r="H299" s="60">
        <f>-H298</f>
        <v>-123500</v>
      </c>
      <c r="I299" s="60">
        <f>-I298</f>
        <v>-58516.369999999995</v>
      </c>
      <c r="J299" s="60"/>
      <c r="K299" s="63"/>
      <c r="L299" s="63"/>
      <c r="M299" s="143">
        <f t="shared" si="31"/>
        <v>0</v>
      </c>
    </row>
    <row r="300" spans="1:13" ht="15.75">
      <c r="A300" s="138"/>
      <c r="B300" s="61" t="s">
        <v>198</v>
      </c>
      <c r="C300" s="54"/>
      <c r="D300" s="24" t="s">
        <v>199</v>
      </c>
      <c r="E300" s="62">
        <v>33000</v>
      </c>
      <c r="F300" s="62"/>
      <c r="G300" s="15">
        <f t="shared" si="30"/>
        <v>33000</v>
      </c>
      <c r="H300" s="63">
        <f t="shared" si="33"/>
        <v>33000</v>
      </c>
      <c r="I300" s="63">
        <v>16645.6</v>
      </c>
      <c r="J300" s="63">
        <f t="shared" si="27"/>
        <v>50.44121212121212</v>
      </c>
      <c r="K300" s="63">
        <f t="shared" si="25"/>
        <v>-49.55878787878788</v>
      </c>
      <c r="L300" s="63">
        <f t="shared" si="28"/>
        <v>16354.400000000001</v>
      </c>
      <c r="M300" s="143">
        <f t="shared" si="31"/>
        <v>0</v>
      </c>
    </row>
    <row r="301" spans="1:13" ht="15.75">
      <c r="A301" s="138"/>
      <c r="B301" s="61" t="s">
        <v>200</v>
      </c>
      <c r="C301" s="54"/>
      <c r="D301" s="24" t="s">
        <v>201</v>
      </c>
      <c r="E301" s="62">
        <v>2800</v>
      </c>
      <c r="F301" s="62"/>
      <c r="G301" s="15">
        <f t="shared" si="30"/>
        <v>2800</v>
      </c>
      <c r="H301" s="63">
        <f t="shared" si="33"/>
        <v>2800</v>
      </c>
      <c r="I301" s="63">
        <v>2602.28</v>
      </c>
      <c r="J301" s="63">
        <f t="shared" si="27"/>
        <v>92.93857142857144</v>
      </c>
      <c r="K301" s="63">
        <f t="shared" si="25"/>
        <v>-7.061428571428564</v>
      </c>
      <c r="L301" s="63">
        <f t="shared" si="28"/>
        <v>197.7199999999998</v>
      </c>
      <c r="M301" s="143">
        <f t="shared" si="31"/>
        <v>0</v>
      </c>
    </row>
    <row r="302" spans="1:13" ht="15.75">
      <c r="A302" s="138"/>
      <c r="B302" s="61" t="s">
        <v>202</v>
      </c>
      <c r="C302" s="54"/>
      <c r="D302" s="24" t="s">
        <v>203</v>
      </c>
      <c r="E302" s="62">
        <v>6750</v>
      </c>
      <c r="F302" s="62"/>
      <c r="G302" s="15">
        <f t="shared" si="30"/>
        <v>6750</v>
      </c>
      <c r="H302" s="63">
        <f t="shared" si="33"/>
        <v>6750</v>
      </c>
      <c r="I302" s="63">
        <v>2694.37</v>
      </c>
      <c r="J302" s="63">
        <f t="shared" si="27"/>
        <v>39.91659259259259</v>
      </c>
      <c r="K302" s="63">
        <f t="shared" si="25"/>
        <v>-60.08340740740741</v>
      </c>
      <c r="L302" s="63">
        <f t="shared" si="28"/>
        <v>4055.63</v>
      </c>
      <c r="M302" s="143">
        <f t="shared" si="31"/>
        <v>0</v>
      </c>
    </row>
    <row r="303" spans="1:13" ht="15.75">
      <c r="A303" s="138"/>
      <c r="B303" s="61" t="s">
        <v>204</v>
      </c>
      <c r="C303" s="54"/>
      <c r="D303" s="24" t="s">
        <v>205</v>
      </c>
      <c r="E303" s="62">
        <v>950</v>
      </c>
      <c r="F303" s="62"/>
      <c r="G303" s="15">
        <f t="shared" si="30"/>
        <v>950</v>
      </c>
      <c r="H303" s="63">
        <f t="shared" si="33"/>
        <v>950</v>
      </c>
      <c r="I303" s="63">
        <v>419.21</v>
      </c>
      <c r="J303" s="63">
        <f t="shared" si="27"/>
        <v>44.12736842105263</v>
      </c>
      <c r="K303" s="63">
        <f t="shared" si="25"/>
        <v>-55.87263157894737</v>
      </c>
      <c r="L303" s="63">
        <f t="shared" si="28"/>
        <v>530.79</v>
      </c>
      <c r="M303" s="143">
        <f t="shared" si="31"/>
        <v>0</v>
      </c>
    </row>
    <row r="304" spans="1:13" ht="15.75">
      <c r="A304" s="138"/>
      <c r="B304" s="61" t="s">
        <v>284</v>
      </c>
      <c r="C304" s="54"/>
      <c r="D304" s="24" t="s">
        <v>285</v>
      </c>
      <c r="E304" s="62">
        <v>80000</v>
      </c>
      <c r="F304" s="62"/>
      <c r="G304" s="15">
        <f t="shared" si="30"/>
        <v>80000</v>
      </c>
      <c r="H304" s="63">
        <f t="shared" si="33"/>
        <v>80000</v>
      </c>
      <c r="I304" s="63">
        <v>36154.91</v>
      </c>
      <c r="J304" s="63">
        <f t="shared" si="27"/>
        <v>45.19363750000001</v>
      </c>
      <c r="K304" s="63">
        <f t="shared" si="25"/>
        <v>-54.80636249999999</v>
      </c>
      <c r="L304" s="63">
        <f t="shared" si="28"/>
        <v>43845.09</v>
      </c>
      <c r="M304" s="143">
        <f t="shared" si="31"/>
        <v>0</v>
      </c>
    </row>
    <row r="305" spans="1:13" ht="15.75">
      <c r="A305" s="138"/>
      <c r="B305" s="144" t="s">
        <v>13</v>
      </c>
      <c r="C305" s="54" t="s">
        <v>135</v>
      </c>
      <c r="D305" s="24"/>
      <c r="E305" s="16">
        <f>SUM(E307:E310)</f>
        <v>23521</v>
      </c>
      <c r="F305" s="16">
        <f>SUM(F307:F310)</f>
        <v>29199</v>
      </c>
      <c r="G305" s="15">
        <f t="shared" si="30"/>
        <v>52720</v>
      </c>
      <c r="H305" s="60">
        <f>SUM(H307:H310)</f>
        <v>52720</v>
      </c>
      <c r="I305" s="60">
        <f>SUM(I307:I310)</f>
        <v>4999</v>
      </c>
      <c r="J305" s="60">
        <f t="shared" si="27"/>
        <v>9.482169954476479</v>
      </c>
      <c r="K305" s="63">
        <f t="shared" si="25"/>
        <v>-90.51783004552352</v>
      </c>
      <c r="L305" s="63">
        <f t="shared" si="28"/>
        <v>47721</v>
      </c>
      <c r="M305" s="143">
        <f t="shared" si="31"/>
        <v>0</v>
      </c>
    </row>
    <row r="306" spans="1:13" ht="15.75" hidden="1">
      <c r="A306" s="138"/>
      <c r="B306" s="144"/>
      <c r="C306" s="54"/>
      <c r="D306" s="24"/>
      <c r="E306" s="16">
        <f>-E305</f>
        <v>-23521</v>
      </c>
      <c r="F306" s="16">
        <f>-F305</f>
        <v>-29199</v>
      </c>
      <c r="G306" s="15">
        <f t="shared" si="30"/>
        <v>-52720</v>
      </c>
      <c r="H306" s="60">
        <f>-H305</f>
        <v>-52720</v>
      </c>
      <c r="I306" s="60">
        <f>-I305</f>
        <v>-4999</v>
      </c>
      <c r="J306" s="60"/>
      <c r="K306" s="63"/>
      <c r="L306" s="63"/>
      <c r="M306" s="143">
        <f t="shared" si="31"/>
        <v>0</v>
      </c>
    </row>
    <row r="307" spans="1:13" ht="15.75">
      <c r="A307" s="138"/>
      <c r="B307" s="61" t="s">
        <v>229</v>
      </c>
      <c r="C307" s="54"/>
      <c r="D307" s="24" t="s">
        <v>230</v>
      </c>
      <c r="E307" s="62">
        <v>300</v>
      </c>
      <c r="F307" s="62"/>
      <c r="G307" s="15">
        <f t="shared" si="30"/>
        <v>300</v>
      </c>
      <c r="H307" s="63">
        <f>E307+F307</f>
        <v>300</v>
      </c>
      <c r="I307" s="63">
        <v>0</v>
      </c>
      <c r="J307" s="50" t="s">
        <v>388</v>
      </c>
      <c r="K307" s="63" t="e">
        <f t="shared" si="25"/>
        <v>#VALUE!</v>
      </c>
      <c r="L307" s="63">
        <f t="shared" si="28"/>
        <v>300</v>
      </c>
      <c r="M307" s="143">
        <f t="shared" si="31"/>
        <v>0</v>
      </c>
    </row>
    <row r="308" spans="1:13" ht="15.75">
      <c r="A308" s="138"/>
      <c r="B308" s="61" t="s">
        <v>291</v>
      </c>
      <c r="C308" s="54"/>
      <c r="D308" s="24" t="s">
        <v>292</v>
      </c>
      <c r="E308" s="62">
        <v>5000</v>
      </c>
      <c r="F308" s="62">
        <v>1000</v>
      </c>
      <c r="G308" s="15">
        <f t="shared" si="30"/>
        <v>6000</v>
      </c>
      <c r="H308" s="63">
        <f>E308+F308</f>
        <v>6000</v>
      </c>
      <c r="I308" s="63">
        <v>4999</v>
      </c>
      <c r="J308" s="63">
        <f t="shared" si="27"/>
        <v>83.31666666666668</v>
      </c>
      <c r="K308" s="63">
        <f t="shared" si="25"/>
        <v>-16.683333333333323</v>
      </c>
      <c r="L308" s="63">
        <f t="shared" si="28"/>
        <v>1001</v>
      </c>
      <c r="M308" s="143">
        <f t="shared" si="31"/>
        <v>0</v>
      </c>
    </row>
    <row r="309" spans="1:13" ht="15.75">
      <c r="A309" s="138"/>
      <c r="B309" s="61" t="s">
        <v>178</v>
      </c>
      <c r="C309" s="54"/>
      <c r="D309" s="24" t="s">
        <v>179</v>
      </c>
      <c r="E309" s="62">
        <v>18221</v>
      </c>
      <c r="F309" s="62">
        <v>15699</v>
      </c>
      <c r="G309" s="15">
        <f t="shared" si="30"/>
        <v>33920</v>
      </c>
      <c r="H309" s="63">
        <f>E309+F309</f>
        <v>33920</v>
      </c>
      <c r="I309" s="63">
        <v>0</v>
      </c>
      <c r="J309" s="50" t="s">
        <v>388</v>
      </c>
      <c r="K309" s="63" t="e">
        <f t="shared" si="25"/>
        <v>#VALUE!</v>
      </c>
      <c r="L309" s="63">
        <f t="shared" si="28"/>
        <v>33920</v>
      </c>
      <c r="M309" s="143">
        <f t="shared" si="31"/>
        <v>0</v>
      </c>
    </row>
    <row r="310" spans="1:13" ht="31.5">
      <c r="A310" s="138"/>
      <c r="B310" s="61" t="s">
        <v>335</v>
      </c>
      <c r="C310" s="54"/>
      <c r="D310" s="24" t="s">
        <v>197</v>
      </c>
      <c r="E310" s="62">
        <v>0</v>
      </c>
      <c r="F310" s="62">
        <v>12500</v>
      </c>
      <c r="G310" s="15">
        <f t="shared" si="30"/>
        <v>12500</v>
      </c>
      <c r="H310" s="63">
        <f>E310+F310</f>
        <v>12500</v>
      </c>
      <c r="I310" s="63">
        <v>0</v>
      </c>
      <c r="J310" s="50" t="s">
        <v>388</v>
      </c>
      <c r="K310" s="63" t="e">
        <f t="shared" si="25"/>
        <v>#VALUE!</v>
      </c>
      <c r="L310" s="63">
        <f t="shared" si="28"/>
        <v>12500</v>
      </c>
      <c r="M310" s="143">
        <f t="shared" si="31"/>
        <v>0</v>
      </c>
    </row>
    <row r="311" spans="1:13" ht="15.75">
      <c r="A311" s="134" t="s">
        <v>293</v>
      </c>
      <c r="B311" s="152" t="s">
        <v>294</v>
      </c>
      <c r="C311" s="54"/>
      <c r="D311" s="24"/>
      <c r="E311" s="15">
        <f>E313+E316+E320+E333</f>
        <v>191081</v>
      </c>
      <c r="F311" s="15">
        <f>F313+F316+F320+F333</f>
        <v>9388</v>
      </c>
      <c r="G311" s="15">
        <f t="shared" si="30"/>
        <v>200469</v>
      </c>
      <c r="H311" s="55">
        <f aca="true" t="shared" si="34" ref="H311:H332">E311+F311</f>
        <v>200469</v>
      </c>
      <c r="I311" s="55">
        <f>I313+I316+I320+I333</f>
        <v>134500.40999999997</v>
      </c>
      <c r="J311" s="55">
        <f aca="true" t="shared" si="35" ref="J311:J385">I311/H311*100</f>
        <v>67.09287221465662</v>
      </c>
      <c r="K311" s="63">
        <f t="shared" si="25"/>
        <v>-32.90712778534338</v>
      </c>
      <c r="L311" s="63">
        <f aca="true" t="shared" si="36" ref="L311:L387">H311-I311</f>
        <v>65968.59000000003</v>
      </c>
      <c r="M311" s="143">
        <f t="shared" si="31"/>
        <v>0</v>
      </c>
    </row>
    <row r="312" spans="1:13" ht="15.75" hidden="1">
      <c r="A312" s="137"/>
      <c r="B312" s="152"/>
      <c r="C312" s="54"/>
      <c r="D312" s="24"/>
      <c r="E312" s="15">
        <f>-E311</f>
        <v>-191081</v>
      </c>
      <c r="F312" s="15">
        <f>-F311</f>
        <v>-9388</v>
      </c>
      <c r="G312" s="15">
        <f t="shared" si="30"/>
        <v>-200469</v>
      </c>
      <c r="H312" s="55">
        <f>-H311</f>
        <v>-200469</v>
      </c>
      <c r="I312" s="55">
        <f>-I311</f>
        <v>-134500.40999999997</v>
      </c>
      <c r="J312" s="55"/>
      <c r="K312" s="63"/>
      <c r="L312" s="63"/>
      <c r="M312" s="143">
        <f t="shared" si="31"/>
        <v>0</v>
      </c>
    </row>
    <row r="313" spans="1:13" ht="15.75">
      <c r="A313" s="138"/>
      <c r="B313" s="144" t="s">
        <v>295</v>
      </c>
      <c r="C313" s="54" t="s">
        <v>296</v>
      </c>
      <c r="D313" s="24"/>
      <c r="E313" s="16">
        <f>SUM(E315)</f>
        <v>54000</v>
      </c>
      <c r="F313" s="16">
        <f>SUM(F315)</f>
        <v>0</v>
      </c>
      <c r="G313" s="15">
        <f t="shared" si="30"/>
        <v>54000</v>
      </c>
      <c r="H313" s="60">
        <f>SUM(H315)</f>
        <v>54000</v>
      </c>
      <c r="I313" s="60">
        <f>SUM(I315)</f>
        <v>54000</v>
      </c>
      <c r="J313" s="60">
        <f t="shared" si="35"/>
        <v>100</v>
      </c>
      <c r="K313" s="63">
        <f t="shared" si="25"/>
        <v>0</v>
      </c>
      <c r="L313" s="63">
        <f t="shared" si="36"/>
        <v>0</v>
      </c>
      <c r="M313" s="143">
        <f t="shared" si="31"/>
        <v>0</v>
      </c>
    </row>
    <row r="314" spans="1:13" ht="15.75" hidden="1">
      <c r="A314" s="138"/>
      <c r="B314" s="144"/>
      <c r="C314" s="54"/>
      <c r="D314" s="24"/>
      <c r="E314" s="16">
        <f>-E313</f>
        <v>-54000</v>
      </c>
      <c r="F314" s="16">
        <f>-F313</f>
        <v>0</v>
      </c>
      <c r="G314" s="15">
        <f t="shared" si="30"/>
        <v>-54000</v>
      </c>
      <c r="H314" s="60">
        <f>-H313</f>
        <v>-54000</v>
      </c>
      <c r="I314" s="60">
        <f>-I313</f>
        <v>-54000</v>
      </c>
      <c r="J314" s="60"/>
      <c r="K314" s="63"/>
      <c r="L314" s="63"/>
      <c r="M314" s="143">
        <f t="shared" si="31"/>
        <v>0</v>
      </c>
    </row>
    <row r="315" spans="1:13" ht="94.5">
      <c r="A315" s="138"/>
      <c r="B315" s="61" t="s">
        <v>357</v>
      </c>
      <c r="C315" s="54"/>
      <c r="D315" s="24" t="s">
        <v>171</v>
      </c>
      <c r="E315" s="62">
        <v>54000</v>
      </c>
      <c r="F315" s="62"/>
      <c r="G315" s="15">
        <f t="shared" si="30"/>
        <v>54000</v>
      </c>
      <c r="H315" s="63">
        <f t="shared" si="34"/>
        <v>54000</v>
      </c>
      <c r="I315" s="63">
        <v>54000</v>
      </c>
      <c r="J315" s="63">
        <f t="shared" si="35"/>
        <v>100</v>
      </c>
      <c r="K315" s="63">
        <f t="shared" si="25"/>
        <v>0</v>
      </c>
      <c r="L315" s="63">
        <f t="shared" si="36"/>
        <v>0</v>
      </c>
      <c r="M315" s="143">
        <f t="shared" si="31"/>
        <v>0</v>
      </c>
    </row>
    <row r="316" spans="1:13" s="130" customFormat="1" ht="15.75">
      <c r="A316" s="138"/>
      <c r="B316" s="144" t="s">
        <v>297</v>
      </c>
      <c r="C316" s="54" t="s">
        <v>298</v>
      </c>
      <c r="D316" s="24"/>
      <c r="E316" s="16">
        <f>SUM(E318:E319)</f>
        <v>7000</v>
      </c>
      <c r="F316" s="16">
        <f>SUM(F318:F319)</f>
        <v>0</v>
      </c>
      <c r="G316" s="15">
        <f t="shared" si="30"/>
        <v>7000</v>
      </c>
      <c r="H316" s="60">
        <f>SUM(H318:H319)</f>
        <v>7000</v>
      </c>
      <c r="I316" s="60">
        <f>SUM(I318:I319)</f>
        <v>3547.06</v>
      </c>
      <c r="J316" s="60">
        <f t="shared" si="35"/>
        <v>50.672285714285714</v>
      </c>
      <c r="K316" s="63">
        <f t="shared" si="25"/>
        <v>-49.327714285714286</v>
      </c>
      <c r="L316" s="63">
        <f t="shared" si="36"/>
        <v>3452.94</v>
      </c>
      <c r="M316" s="143">
        <f t="shared" si="31"/>
        <v>0</v>
      </c>
    </row>
    <row r="317" spans="1:13" s="130" customFormat="1" ht="15.75" hidden="1">
      <c r="A317" s="138"/>
      <c r="B317" s="144"/>
      <c r="C317" s="54"/>
      <c r="D317" s="24"/>
      <c r="E317" s="16">
        <f>-E316</f>
        <v>-7000</v>
      </c>
      <c r="F317" s="16">
        <f>-F316</f>
        <v>0</v>
      </c>
      <c r="G317" s="15">
        <f t="shared" si="30"/>
        <v>-7000</v>
      </c>
      <c r="H317" s="60">
        <f>-H316</f>
        <v>-7000</v>
      </c>
      <c r="I317" s="60">
        <f>-I316</f>
        <v>-3547.06</v>
      </c>
      <c r="J317" s="60"/>
      <c r="K317" s="63"/>
      <c r="L317" s="63"/>
      <c r="M317" s="143">
        <f t="shared" si="31"/>
        <v>0</v>
      </c>
    </row>
    <row r="318" spans="1:13" s="130" customFormat="1" ht="15.75">
      <c r="A318" s="138"/>
      <c r="B318" s="61" t="s">
        <v>188</v>
      </c>
      <c r="C318" s="54"/>
      <c r="D318" s="24" t="s">
        <v>189</v>
      </c>
      <c r="E318" s="62">
        <v>3000</v>
      </c>
      <c r="F318" s="62"/>
      <c r="G318" s="15">
        <f t="shared" si="30"/>
        <v>3000</v>
      </c>
      <c r="H318" s="63">
        <f t="shared" si="34"/>
        <v>3000</v>
      </c>
      <c r="I318" s="63">
        <v>399.42</v>
      </c>
      <c r="J318" s="63">
        <f t="shared" si="35"/>
        <v>13.314</v>
      </c>
      <c r="K318" s="63">
        <f t="shared" si="25"/>
        <v>-86.686</v>
      </c>
      <c r="L318" s="63">
        <f t="shared" si="36"/>
        <v>2600.58</v>
      </c>
      <c r="M318" s="143">
        <f t="shared" si="31"/>
        <v>0</v>
      </c>
    </row>
    <row r="319" spans="1:13" s="130" customFormat="1" ht="15.75">
      <c r="A319" s="138"/>
      <c r="B319" s="61" t="s">
        <v>178</v>
      </c>
      <c r="C319" s="54"/>
      <c r="D319" s="24" t="s">
        <v>179</v>
      </c>
      <c r="E319" s="62">
        <v>4000</v>
      </c>
      <c r="F319" s="62"/>
      <c r="G319" s="15">
        <f t="shared" si="30"/>
        <v>4000</v>
      </c>
      <c r="H319" s="63">
        <f t="shared" si="34"/>
        <v>4000</v>
      </c>
      <c r="I319" s="63">
        <v>3147.64</v>
      </c>
      <c r="J319" s="63">
        <f t="shared" si="35"/>
        <v>78.691</v>
      </c>
      <c r="K319" s="63">
        <f t="shared" si="25"/>
        <v>-21.308999999999997</v>
      </c>
      <c r="L319" s="63">
        <f t="shared" si="36"/>
        <v>852.3600000000001</v>
      </c>
      <c r="M319" s="143">
        <f t="shared" si="31"/>
        <v>0</v>
      </c>
    </row>
    <row r="320" spans="1:13" s="130" customFormat="1" ht="15.75">
      <c r="A320" s="138"/>
      <c r="B320" s="144" t="s">
        <v>299</v>
      </c>
      <c r="C320" s="54" t="s">
        <v>300</v>
      </c>
      <c r="D320" s="24"/>
      <c r="E320" s="16">
        <f>SUM(E322:E332)</f>
        <v>125081</v>
      </c>
      <c r="F320" s="16">
        <f>SUM(F322:F332)</f>
        <v>9388</v>
      </c>
      <c r="G320" s="15">
        <f t="shared" si="30"/>
        <v>134469</v>
      </c>
      <c r="H320" s="60">
        <f>SUM(H322:H332)</f>
        <v>134469</v>
      </c>
      <c r="I320" s="60">
        <f>SUM(I322:I332)</f>
        <v>74872.34999999998</v>
      </c>
      <c r="J320" s="60">
        <f t="shared" si="35"/>
        <v>55.68000803159091</v>
      </c>
      <c r="K320" s="63">
        <f t="shared" si="25"/>
        <v>-44.31999196840909</v>
      </c>
      <c r="L320" s="63">
        <f t="shared" si="36"/>
        <v>59596.65000000002</v>
      </c>
      <c r="M320" s="143">
        <f t="shared" si="31"/>
        <v>0</v>
      </c>
    </row>
    <row r="321" spans="1:13" s="130" customFormat="1" ht="15.75" hidden="1">
      <c r="A321" s="138"/>
      <c r="B321" s="144"/>
      <c r="C321" s="54"/>
      <c r="D321" s="24"/>
      <c r="E321" s="16">
        <f>-E320</f>
        <v>-125081</v>
      </c>
      <c r="F321" s="16">
        <f>-F320</f>
        <v>-9388</v>
      </c>
      <c r="G321" s="15">
        <f t="shared" si="30"/>
        <v>-134469</v>
      </c>
      <c r="H321" s="60">
        <f>-H320</f>
        <v>-134469</v>
      </c>
      <c r="I321" s="60">
        <f>-I320</f>
        <v>-74872.34999999998</v>
      </c>
      <c r="J321" s="60"/>
      <c r="K321" s="63"/>
      <c r="L321" s="63"/>
      <c r="M321" s="143">
        <f t="shared" si="31"/>
        <v>0</v>
      </c>
    </row>
    <row r="322" spans="1:13" ht="78.75">
      <c r="A322" s="138"/>
      <c r="B322" s="61" t="s">
        <v>226</v>
      </c>
      <c r="C322" s="54"/>
      <c r="D322" s="24" t="s">
        <v>172</v>
      </c>
      <c r="E322" s="62">
        <v>2081</v>
      </c>
      <c r="F322" s="62"/>
      <c r="G322" s="15">
        <f t="shared" si="30"/>
        <v>2081</v>
      </c>
      <c r="H322" s="63">
        <f t="shared" si="34"/>
        <v>2081</v>
      </c>
      <c r="I322" s="63">
        <v>0</v>
      </c>
      <c r="J322" s="63" t="s">
        <v>388</v>
      </c>
      <c r="K322" s="63" t="e">
        <f t="shared" si="25"/>
        <v>#VALUE!</v>
      </c>
      <c r="L322" s="63">
        <f t="shared" si="36"/>
        <v>2081</v>
      </c>
      <c r="M322" s="143">
        <f t="shared" si="31"/>
        <v>0</v>
      </c>
    </row>
    <row r="323" spans="1:13" ht="15.75">
      <c r="A323" s="138"/>
      <c r="B323" s="61" t="s">
        <v>202</v>
      </c>
      <c r="C323" s="54"/>
      <c r="D323" s="24" t="s">
        <v>203</v>
      </c>
      <c r="E323" s="62">
        <v>1500</v>
      </c>
      <c r="F323" s="62"/>
      <c r="G323" s="15">
        <f t="shared" si="30"/>
        <v>1500</v>
      </c>
      <c r="H323" s="63">
        <f t="shared" si="34"/>
        <v>1500</v>
      </c>
      <c r="I323" s="63">
        <v>726.28</v>
      </c>
      <c r="J323" s="63">
        <f t="shared" si="35"/>
        <v>48.41866666666667</v>
      </c>
      <c r="K323" s="63">
        <f t="shared" si="25"/>
        <v>-51.58133333333333</v>
      </c>
      <c r="L323" s="63">
        <f t="shared" si="36"/>
        <v>773.72</v>
      </c>
      <c r="M323" s="143">
        <f t="shared" si="31"/>
        <v>0</v>
      </c>
    </row>
    <row r="324" spans="1:13" ht="15.75">
      <c r="A324" s="138"/>
      <c r="B324" s="61" t="s">
        <v>204</v>
      </c>
      <c r="C324" s="54"/>
      <c r="D324" s="24" t="s">
        <v>205</v>
      </c>
      <c r="E324" s="62">
        <v>200</v>
      </c>
      <c r="F324" s="62"/>
      <c r="G324" s="15">
        <f t="shared" si="30"/>
        <v>200</v>
      </c>
      <c r="H324" s="63">
        <f t="shared" si="34"/>
        <v>200</v>
      </c>
      <c r="I324" s="63">
        <v>0</v>
      </c>
      <c r="J324" s="50" t="s">
        <v>388</v>
      </c>
      <c r="K324" s="63" t="e">
        <f t="shared" si="25"/>
        <v>#VALUE!</v>
      </c>
      <c r="L324" s="63">
        <f t="shared" si="36"/>
        <v>200</v>
      </c>
      <c r="M324" s="143">
        <f t="shared" si="31"/>
        <v>0</v>
      </c>
    </row>
    <row r="325" spans="1:13" ht="15.75">
      <c r="A325" s="138"/>
      <c r="B325" s="61" t="s">
        <v>206</v>
      </c>
      <c r="C325" s="54"/>
      <c r="D325" s="24" t="s">
        <v>207</v>
      </c>
      <c r="E325" s="62">
        <v>47000</v>
      </c>
      <c r="F325" s="62"/>
      <c r="G325" s="15">
        <f t="shared" si="30"/>
        <v>47000</v>
      </c>
      <c r="H325" s="63">
        <f t="shared" si="34"/>
        <v>47000</v>
      </c>
      <c r="I325" s="63">
        <v>26222.91</v>
      </c>
      <c r="J325" s="63">
        <f t="shared" si="35"/>
        <v>55.7934255319149</v>
      </c>
      <c r="K325" s="63">
        <f t="shared" si="25"/>
        <v>-44.2065744680851</v>
      </c>
      <c r="L325" s="63">
        <f t="shared" si="36"/>
        <v>20777.09</v>
      </c>
      <c r="M325" s="143">
        <f t="shared" si="31"/>
        <v>0</v>
      </c>
    </row>
    <row r="326" spans="1:13" ht="15.75">
      <c r="A326" s="138"/>
      <c r="B326" s="61" t="s">
        <v>188</v>
      </c>
      <c r="C326" s="54"/>
      <c r="D326" s="24" t="s">
        <v>189</v>
      </c>
      <c r="E326" s="62">
        <v>34000</v>
      </c>
      <c r="F326" s="62">
        <v>4388</v>
      </c>
      <c r="G326" s="15">
        <f t="shared" si="30"/>
        <v>38388</v>
      </c>
      <c r="H326" s="63">
        <f t="shared" si="34"/>
        <v>38388</v>
      </c>
      <c r="I326" s="63">
        <v>15767.72</v>
      </c>
      <c r="J326" s="63">
        <f t="shared" si="35"/>
        <v>41.074606647910805</v>
      </c>
      <c r="K326" s="63">
        <f t="shared" si="25"/>
        <v>-58.925393352089195</v>
      </c>
      <c r="L326" s="63">
        <f t="shared" si="36"/>
        <v>22620.28</v>
      </c>
      <c r="M326" s="143">
        <f t="shared" si="31"/>
        <v>0</v>
      </c>
    </row>
    <row r="327" spans="1:13" ht="15.75">
      <c r="A327" s="138"/>
      <c r="B327" s="61" t="s">
        <v>236</v>
      </c>
      <c r="C327" s="54"/>
      <c r="D327" s="24" t="s">
        <v>238</v>
      </c>
      <c r="E327" s="62">
        <v>8000</v>
      </c>
      <c r="F327" s="62"/>
      <c r="G327" s="15">
        <f t="shared" si="30"/>
        <v>8000</v>
      </c>
      <c r="H327" s="63">
        <f t="shared" si="34"/>
        <v>8000</v>
      </c>
      <c r="I327" s="63">
        <v>4247.29</v>
      </c>
      <c r="J327" s="63">
        <f t="shared" si="35"/>
        <v>53.09112499999999</v>
      </c>
      <c r="K327" s="63">
        <f t="shared" si="25"/>
        <v>-46.90887500000001</v>
      </c>
      <c r="L327" s="63">
        <f t="shared" si="36"/>
        <v>3752.71</v>
      </c>
      <c r="M327" s="143">
        <f t="shared" si="31"/>
        <v>0</v>
      </c>
    </row>
    <row r="328" spans="1:13" ht="15.75">
      <c r="A328" s="138"/>
      <c r="B328" s="61" t="s">
        <v>178</v>
      </c>
      <c r="C328" s="54"/>
      <c r="D328" s="24" t="s">
        <v>179</v>
      </c>
      <c r="E328" s="62">
        <v>27500</v>
      </c>
      <c r="F328" s="62">
        <v>5000</v>
      </c>
      <c r="G328" s="15">
        <f t="shared" si="30"/>
        <v>32500</v>
      </c>
      <c r="H328" s="63">
        <f t="shared" si="34"/>
        <v>32500</v>
      </c>
      <c r="I328" s="63">
        <v>26853.6</v>
      </c>
      <c r="J328" s="63">
        <f t="shared" si="35"/>
        <v>82.62646153846154</v>
      </c>
      <c r="K328" s="63">
        <f t="shared" si="25"/>
        <v>-17.37353846153846</v>
      </c>
      <c r="L328" s="63">
        <f t="shared" si="36"/>
        <v>5646.4000000000015</v>
      </c>
      <c r="M328" s="143">
        <f t="shared" si="31"/>
        <v>0</v>
      </c>
    </row>
    <row r="329" spans="1:13" ht="47.25">
      <c r="A329" s="138"/>
      <c r="B329" s="61" t="s">
        <v>212</v>
      </c>
      <c r="C329" s="54"/>
      <c r="D329" s="24" t="s">
        <v>213</v>
      </c>
      <c r="E329" s="62">
        <v>600</v>
      </c>
      <c r="F329" s="62"/>
      <c r="G329" s="15">
        <f t="shared" si="30"/>
        <v>600</v>
      </c>
      <c r="H329" s="63">
        <f t="shared" si="34"/>
        <v>600</v>
      </c>
      <c r="I329" s="63">
        <v>131.76</v>
      </c>
      <c r="J329" s="63">
        <f t="shared" si="35"/>
        <v>21.959999999999997</v>
      </c>
      <c r="K329" s="63">
        <f t="shared" si="25"/>
        <v>-78.04</v>
      </c>
      <c r="L329" s="63">
        <f t="shared" si="36"/>
        <v>468.24</v>
      </c>
      <c r="M329" s="143">
        <f t="shared" si="31"/>
        <v>0</v>
      </c>
    </row>
    <row r="330" spans="1:13" ht="15.75">
      <c r="A330" s="138"/>
      <c r="B330" s="61" t="s">
        <v>232</v>
      </c>
      <c r="C330" s="54"/>
      <c r="D330" s="24" t="s">
        <v>215</v>
      </c>
      <c r="E330" s="62">
        <v>2500</v>
      </c>
      <c r="F330" s="62"/>
      <c r="G330" s="15">
        <f t="shared" si="30"/>
        <v>2500</v>
      </c>
      <c r="H330" s="63">
        <f t="shared" si="34"/>
        <v>2500</v>
      </c>
      <c r="I330" s="63">
        <v>922.79</v>
      </c>
      <c r="J330" s="63">
        <f t="shared" si="35"/>
        <v>36.9116</v>
      </c>
      <c r="K330" s="63">
        <f t="shared" si="25"/>
        <v>-63.0884</v>
      </c>
      <c r="L330" s="63">
        <f t="shared" si="36"/>
        <v>1577.21</v>
      </c>
      <c r="M330" s="143">
        <f t="shared" si="31"/>
        <v>0</v>
      </c>
    </row>
    <row r="331" spans="1:13" ht="47.25">
      <c r="A331" s="138"/>
      <c r="B331" s="61" t="s">
        <v>221</v>
      </c>
      <c r="C331" s="54"/>
      <c r="D331" s="24" t="s">
        <v>220</v>
      </c>
      <c r="E331" s="62">
        <v>300</v>
      </c>
      <c r="F331" s="62"/>
      <c r="G331" s="15">
        <f t="shared" si="30"/>
        <v>300</v>
      </c>
      <c r="H331" s="63">
        <f t="shared" si="34"/>
        <v>300</v>
      </c>
      <c r="I331" s="63">
        <v>0</v>
      </c>
      <c r="J331" s="50" t="s">
        <v>388</v>
      </c>
      <c r="K331" s="63" t="e">
        <f t="shared" si="25"/>
        <v>#VALUE!</v>
      </c>
      <c r="L331" s="63">
        <f t="shared" si="36"/>
        <v>300</v>
      </c>
      <c r="M331" s="143">
        <f t="shared" si="31"/>
        <v>0</v>
      </c>
    </row>
    <row r="332" spans="1:13" ht="31.5">
      <c r="A332" s="138"/>
      <c r="B332" s="61" t="s">
        <v>222</v>
      </c>
      <c r="C332" s="54"/>
      <c r="D332" s="24" t="s">
        <v>223</v>
      </c>
      <c r="E332" s="62">
        <v>1400</v>
      </c>
      <c r="F332" s="62"/>
      <c r="G332" s="15">
        <f t="shared" si="30"/>
        <v>1400</v>
      </c>
      <c r="H332" s="63">
        <f t="shared" si="34"/>
        <v>1400</v>
      </c>
      <c r="I332" s="63">
        <v>0</v>
      </c>
      <c r="J332" s="50" t="s">
        <v>388</v>
      </c>
      <c r="K332" s="63" t="e">
        <f t="shared" si="25"/>
        <v>#VALUE!</v>
      </c>
      <c r="L332" s="63">
        <f t="shared" si="36"/>
        <v>1400</v>
      </c>
      <c r="M332" s="143">
        <f t="shared" si="31"/>
        <v>0</v>
      </c>
    </row>
    <row r="333" spans="1:13" ht="15.75">
      <c r="A333" s="138"/>
      <c r="B333" s="144" t="s">
        <v>13</v>
      </c>
      <c r="C333" s="54" t="s">
        <v>301</v>
      </c>
      <c r="D333" s="24"/>
      <c r="E333" s="16">
        <f>SUM(E335)</f>
        <v>5000</v>
      </c>
      <c r="F333" s="16">
        <f>SUM(F335)</f>
        <v>0</v>
      </c>
      <c r="G333" s="15">
        <f aca="true" t="shared" si="37" ref="G333:G396">E333+F333</f>
        <v>5000</v>
      </c>
      <c r="H333" s="60">
        <f>SUM(H335)</f>
        <v>5000</v>
      </c>
      <c r="I333" s="60">
        <f>SUM(I335)</f>
        <v>2081</v>
      </c>
      <c r="J333" s="60">
        <f t="shared" si="35"/>
        <v>41.620000000000005</v>
      </c>
      <c r="K333" s="63">
        <f t="shared" si="25"/>
        <v>-58.379999999999995</v>
      </c>
      <c r="L333" s="63">
        <f t="shared" si="36"/>
        <v>2919</v>
      </c>
      <c r="M333" s="143">
        <f aca="true" t="shared" si="38" ref="M333:M396">H333-G333</f>
        <v>0</v>
      </c>
    </row>
    <row r="334" spans="1:13" ht="15.75" hidden="1">
      <c r="A334" s="138"/>
      <c r="B334" s="144"/>
      <c r="C334" s="54"/>
      <c r="D334" s="24"/>
      <c r="E334" s="16">
        <f>-E333</f>
        <v>-5000</v>
      </c>
      <c r="F334" s="16">
        <f>-F333</f>
        <v>0</v>
      </c>
      <c r="G334" s="15">
        <f t="shared" si="37"/>
        <v>-5000</v>
      </c>
      <c r="H334" s="60">
        <f>-H333</f>
        <v>-5000</v>
      </c>
      <c r="I334" s="60">
        <f>-I333</f>
        <v>-2081</v>
      </c>
      <c r="J334" s="60"/>
      <c r="K334" s="63"/>
      <c r="L334" s="63"/>
      <c r="M334" s="143">
        <f t="shared" si="38"/>
        <v>0</v>
      </c>
    </row>
    <row r="335" spans="1:13" s="146" customFormat="1" ht="15.75">
      <c r="A335" s="145"/>
      <c r="B335" s="61" t="s">
        <v>178</v>
      </c>
      <c r="C335" s="54"/>
      <c r="D335" s="24" t="s">
        <v>179</v>
      </c>
      <c r="E335" s="62">
        <v>5000</v>
      </c>
      <c r="F335" s="62"/>
      <c r="G335" s="15">
        <f t="shared" si="37"/>
        <v>5000</v>
      </c>
      <c r="H335" s="63">
        <f>E335+F335</f>
        <v>5000</v>
      </c>
      <c r="I335" s="63">
        <v>2081</v>
      </c>
      <c r="J335" s="63">
        <f t="shared" si="35"/>
        <v>41.620000000000005</v>
      </c>
      <c r="K335" s="63">
        <f t="shared" si="25"/>
        <v>-58.379999999999995</v>
      </c>
      <c r="L335" s="63">
        <f t="shared" si="36"/>
        <v>2919</v>
      </c>
      <c r="M335" s="143">
        <f t="shared" si="38"/>
        <v>0</v>
      </c>
    </row>
    <row r="336" spans="1:13" ht="15.75">
      <c r="A336" s="147" t="s">
        <v>138</v>
      </c>
      <c r="B336" s="153" t="s">
        <v>139</v>
      </c>
      <c r="C336" s="92"/>
      <c r="D336" s="93"/>
      <c r="E336" s="17">
        <f>E338+E341+E357+E360+E364+E367+E370+E389+E392</f>
        <v>5605156</v>
      </c>
      <c r="F336" s="17">
        <f>F338+F341+F357+F360+F364+F367+F370+F389+F392</f>
        <v>7250</v>
      </c>
      <c r="G336" s="15">
        <f t="shared" si="37"/>
        <v>5612406</v>
      </c>
      <c r="H336" s="94">
        <f>E336+F336</f>
        <v>5612406</v>
      </c>
      <c r="I336" s="94">
        <f>I338+I341+I357+I360+I364+I367+I370+I389+I392</f>
        <v>2605413.41</v>
      </c>
      <c r="J336" s="94">
        <f t="shared" si="35"/>
        <v>46.42239727489423</v>
      </c>
      <c r="K336" s="102">
        <f t="shared" si="25"/>
        <v>-53.57760272510577</v>
      </c>
      <c r="L336" s="63">
        <f t="shared" si="36"/>
        <v>3006992.59</v>
      </c>
      <c r="M336" s="143">
        <f t="shared" si="38"/>
        <v>0</v>
      </c>
    </row>
    <row r="337" spans="1:13" ht="15.75" hidden="1">
      <c r="A337" s="137"/>
      <c r="B337" s="153"/>
      <c r="C337" s="92"/>
      <c r="D337" s="93"/>
      <c r="E337" s="17">
        <f>-E336</f>
        <v>-5605156</v>
      </c>
      <c r="F337" s="17">
        <f>-F336</f>
        <v>-7250</v>
      </c>
      <c r="G337" s="15">
        <f t="shared" si="37"/>
        <v>-5612406</v>
      </c>
      <c r="H337" s="94">
        <f>-H336</f>
        <v>-5612406</v>
      </c>
      <c r="I337" s="94">
        <f>-I336</f>
        <v>-2605413.41</v>
      </c>
      <c r="J337" s="94"/>
      <c r="K337" s="102"/>
      <c r="L337" s="63"/>
      <c r="M337" s="143">
        <f t="shared" si="38"/>
        <v>0</v>
      </c>
    </row>
    <row r="338" spans="1:13" ht="15.75">
      <c r="A338" s="138"/>
      <c r="B338" s="144" t="s">
        <v>303</v>
      </c>
      <c r="C338" s="54" t="s">
        <v>304</v>
      </c>
      <c r="D338" s="24"/>
      <c r="E338" s="16">
        <f>SUM(E340)</f>
        <v>125000</v>
      </c>
      <c r="F338" s="16">
        <f>SUM(F340)</f>
        <v>0</v>
      </c>
      <c r="G338" s="15">
        <f t="shared" si="37"/>
        <v>125000</v>
      </c>
      <c r="H338" s="60">
        <f>SUM(H340)</f>
        <v>125000</v>
      </c>
      <c r="I338" s="60">
        <f>SUM(I340)</f>
        <v>68754.55</v>
      </c>
      <c r="J338" s="60">
        <f t="shared" si="35"/>
        <v>55.00364</v>
      </c>
      <c r="K338" s="63">
        <f t="shared" si="25"/>
        <v>-44.99636</v>
      </c>
      <c r="L338" s="63">
        <f t="shared" si="36"/>
        <v>56245.45</v>
      </c>
      <c r="M338" s="143">
        <f t="shared" si="38"/>
        <v>0</v>
      </c>
    </row>
    <row r="339" spans="1:13" ht="15.75" hidden="1">
      <c r="A339" s="138"/>
      <c r="B339" s="144"/>
      <c r="C339" s="54"/>
      <c r="D339" s="24"/>
      <c r="E339" s="16">
        <f>-E338</f>
        <v>-125000</v>
      </c>
      <c r="F339" s="16">
        <f>-F338</f>
        <v>0</v>
      </c>
      <c r="G339" s="15">
        <f t="shared" si="37"/>
        <v>-125000</v>
      </c>
      <c r="H339" s="60">
        <f>-H338</f>
        <v>-125000</v>
      </c>
      <c r="I339" s="60">
        <f>-I338</f>
        <v>-68754.55</v>
      </c>
      <c r="J339" s="60"/>
      <c r="K339" s="63"/>
      <c r="L339" s="63"/>
      <c r="M339" s="143">
        <f t="shared" si="38"/>
        <v>0</v>
      </c>
    </row>
    <row r="340" spans="1:13" ht="47.25">
      <c r="A340" s="138"/>
      <c r="B340" s="61" t="s">
        <v>366</v>
      </c>
      <c r="C340" s="54"/>
      <c r="D340" s="24" t="s">
        <v>305</v>
      </c>
      <c r="E340" s="62">
        <v>125000</v>
      </c>
      <c r="F340" s="62"/>
      <c r="G340" s="15">
        <f t="shared" si="37"/>
        <v>125000</v>
      </c>
      <c r="H340" s="63">
        <f>E340+F340</f>
        <v>125000</v>
      </c>
      <c r="I340" s="63">
        <v>68754.55</v>
      </c>
      <c r="J340" s="63">
        <f t="shared" si="35"/>
        <v>55.00364</v>
      </c>
      <c r="K340" s="63">
        <f t="shared" si="25"/>
        <v>-44.99636</v>
      </c>
      <c r="L340" s="63">
        <f t="shared" si="36"/>
        <v>56245.45</v>
      </c>
      <c r="M340" s="143">
        <f t="shared" si="38"/>
        <v>0</v>
      </c>
    </row>
    <row r="341" spans="1:13" s="130" customFormat="1" ht="63">
      <c r="A341" s="138"/>
      <c r="B341" s="144" t="s">
        <v>302</v>
      </c>
      <c r="C341" s="54" t="s">
        <v>140</v>
      </c>
      <c r="D341" s="24"/>
      <c r="E341" s="16">
        <f>SUM(E343:E356)</f>
        <v>3707000</v>
      </c>
      <c r="F341" s="16">
        <f>SUM(F355)</f>
        <v>0</v>
      </c>
      <c r="G341" s="15">
        <f t="shared" si="37"/>
        <v>3707000</v>
      </c>
      <c r="H341" s="60">
        <f>SUM(H343:H356)</f>
        <v>3707000</v>
      </c>
      <c r="I341" s="60">
        <f>SUM(I343:I356)</f>
        <v>1720825.6199999999</v>
      </c>
      <c r="J341" s="60">
        <f t="shared" si="35"/>
        <v>46.42097707040733</v>
      </c>
      <c r="K341" s="63">
        <f t="shared" si="25"/>
        <v>-53.57902292959267</v>
      </c>
      <c r="L341" s="63">
        <f t="shared" si="36"/>
        <v>1986174.3800000001</v>
      </c>
      <c r="M341" s="143">
        <f t="shared" si="38"/>
        <v>0</v>
      </c>
    </row>
    <row r="342" spans="1:13" s="130" customFormat="1" ht="15.75" hidden="1">
      <c r="A342" s="138"/>
      <c r="B342" s="144"/>
      <c r="C342" s="54"/>
      <c r="D342" s="24"/>
      <c r="E342" s="16">
        <f>-E341</f>
        <v>-3707000</v>
      </c>
      <c r="F342" s="16">
        <f>-F341</f>
        <v>0</v>
      </c>
      <c r="G342" s="15">
        <f t="shared" si="37"/>
        <v>-3707000</v>
      </c>
      <c r="H342" s="60">
        <f>-H341</f>
        <v>-3707000</v>
      </c>
      <c r="I342" s="60">
        <f>-I341</f>
        <v>-1720825.6199999999</v>
      </c>
      <c r="J342" s="60"/>
      <c r="K342" s="63"/>
      <c r="L342" s="63"/>
      <c r="M342" s="143">
        <f t="shared" si="38"/>
        <v>0</v>
      </c>
    </row>
    <row r="343" spans="1:13" ht="15.75">
      <c r="A343" s="138"/>
      <c r="B343" s="61" t="s">
        <v>306</v>
      </c>
      <c r="C343" s="54"/>
      <c r="D343" s="24" t="s">
        <v>307</v>
      </c>
      <c r="E343" s="62">
        <v>3547790</v>
      </c>
      <c r="F343" s="62"/>
      <c r="G343" s="15">
        <f t="shared" si="37"/>
        <v>3547790</v>
      </c>
      <c r="H343" s="63">
        <f aca="true" t="shared" si="39" ref="H343:H354">E343+F343</f>
        <v>3547790</v>
      </c>
      <c r="I343" s="63">
        <v>1650627.62</v>
      </c>
      <c r="J343" s="63">
        <f t="shared" si="35"/>
        <v>46.5255164482678</v>
      </c>
      <c r="K343" s="63">
        <f t="shared" si="25"/>
        <v>-53.4744835517322</v>
      </c>
      <c r="L343" s="63">
        <f t="shared" si="36"/>
        <v>1897162.38</v>
      </c>
      <c r="M343" s="143">
        <f t="shared" si="38"/>
        <v>0</v>
      </c>
    </row>
    <row r="344" spans="1:13" ht="15.75">
      <c r="A344" s="138"/>
      <c r="B344" s="61" t="s">
        <v>198</v>
      </c>
      <c r="C344" s="54"/>
      <c r="D344" s="24" t="s">
        <v>199</v>
      </c>
      <c r="E344" s="62">
        <v>60193</v>
      </c>
      <c r="F344" s="62"/>
      <c r="G344" s="15">
        <f t="shared" si="37"/>
        <v>60193</v>
      </c>
      <c r="H344" s="63">
        <f t="shared" si="39"/>
        <v>60193</v>
      </c>
      <c r="I344" s="63">
        <v>26121.79</v>
      </c>
      <c r="J344" s="63">
        <f t="shared" si="35"/>
        <v>43.39672387154653</v>
      </c>
      <c r="K344" s="63">
        <f t="shared" si="25"/>
        <v>-56.60327612845347</v>
      </c>
      <c r="L344" s="63">
        <f t="shared" si="36"/>
        <v>34071.21</v>
      </c>
      <c r="M344" s="143">
        <f t="shared" si="38"/>
        <v>0</v>
      </c>
    </row>
    <row r="345" spans="1:13" ht="15.75">
      <c r="A345" s="138"/>
      <c r="B345" s="61" t="s">
        <v>200</v>
      </c>
      <c r="C345" s="54"/>
      <c r="D345" s="24" t="s">
        <v>201</v>
      </c>
      <c r="E345" s="62">
        <v>4696</v>
      </c>
      <c r="F345" s="62"/>
      <c r="G345" s="15">
        <f t="shared" si="37"/>
        <v>4696</v>
      </c>
      <c r="H345" s="63">
        <f t="shared" si="39"/>
        <v>4696</v>
      </c>
      <c r="I345" s="63">
        <v>3936.15</v>
      </c>
      <c r="J345" s="63">
        <f t="shared" si="35"/>
        <v>83.81920783645657</v>
      </c>
      <c r="K345" s="63">
        <f t="shared" si="25"/>
        <v>-16.18079216354343</v>
      </c>
      <c r="L345" s="63">
        <f t="shared" si="36"/>
        <v>759.8499999999999</v>
      </c>
      <c r="M345" s="143">
        <f t="shared" si="38"/>
        <v>0</v>
      </c>
    </row>
    <row r="346" spans="1:13" ht="15.75">
      <c r="A346" s="138"/>
      <c r="B346" s="61" t="s">
        <v>202</v>
      </c>
      <c r="C346" s="54"/>
      <c r="D346" s="24" t="s">
        <v>203</v>
      </c>
      <c r="E346" s="62">
        <v>59739</v>
      </c>
      <c r="F346" s="62"/>
      <c r="G346" s="15">
        <f t="shared" si="37"/>
        <v>59739</v>
      </c>
      <c r="H346" s="63">
        <f t="shared" si="39"/>
        <v>59739</v>
      </c>
      <c r="I346" s="63">
        <v>22827.72</v>
      </c>
      <c r="J346" s="63">
        <f t="shared" si="35"/>
        <v>38.21242404459399</v>
      </c>
      <c r="K346" s="63">
        <f t="shared" si="25"/>
        <v>-61.78757595540601</v>
      </c>
      <c r="L346" s="63">
        <f t="shared" si="36"/>
        <v>36911.28</v>
      </c>
      <c r="M346" s="143">
        <f t="shared" si="38"/>
        <v>0</v>
      </c>
    </row>
    <row r="347" spans="1:13" ht="15.75">
      <c r="A347" s="138"/>
      <c r="B347" s="61" t="s">
        <v>204</v>
      </c>
      <c r="C347" s="54"/>
      <c r="D347" s="24" t="s">
        <v>205</v>
      </c>
      <c r="E347" s="62">
        <v>1595</v>
      </c>
      <c r="F347" s="62"/>
      <c r="G347" s="15">
        <f t="shared" si="37"/>
        <v>1595</v>
      </c>
      <c r="H347" s="63">
        <f t="shared" si="39"/>
        <v>1595</v>
      </c>
      <c r="I347" s="63">
        <v>713.41</v>
      </c>
      <c r="J347" s="63">
        <f t="shared" si="35"/>
        <v>44.727899686520374</v>
      </c>
      <c r="K347" s="63">
        <f t="shared" si="25"/>
        <v>-55.272100313479626</v>
      </c>
      <c r="L347" s="63">
        <f t="shared" si="36"/>
        <v>881.59</v>
      </c>
      <c r="M347" s="143">
        <f t="shared" si="38"/>
        <v>0</v>
      </c>
    </row>
    <row r="348" spans="1:13" ht="15.75">
      <c r="A348" s="138"/>
      <c r="B348" s="61" t="s">
        <v>188</v>
      </c>
      <c r="C348" s="54"/>
      <c r="D348" s="24" t="s">
        <v>189</v>
      </c>
      <c r="E348" s="62">
        <v>7385</v>
      </c>
      <c r="F348" s="62"/>
      <c r="G348" s="15">
        <f t="shared" si="37"/>
        <v>7385</v>
      </c>
      <c r="H348" s="63">
        <f t="shared" si="39"/>
        <v>7385</v>
      </c>
      <c r="I348" s="63">
        <v>2102.44</v>
      </c>
      <c r="J348" s="63">
        <f t="shared" si="35"/>
        <v>28.469058903182127</v>
      </c>
      <c r="K348" s="63">
        <f t="shared" si="25"/>
        <v>-71.53094109681787</v>
      </c>
      <c r="L348" s="63">
        <f t="shared" si="36"/>
        <v>5282.5599999999995</v>
      </c>
      <c r="M348" s="143">
        <f t="shared" si="38"/>
        <v>0</v>
      </c>
    </row>
    <row r="349" spans="1:13" ht="15.75">
      <c r="A349" s="138"/>
      <c r="B349" s="61" t="s">
        <v>208</v>
      </c>
      <c r="C349" s="54"/>
      <c r="D349" s="24" t="s">
        <v>209</v>
      </c>
      <c r="E349" s="62">
        <v>300</v>
      </c>
      <c r="F349" s="62"/>
      <c r="G349" s="15">
        <f t="shared" si="37"/>
        <v>300</v>
      </c>
      <c r="H349" s="63">
        <f t="shared" si="39"/>
        <v>300</v>
      </c>
      <c r="I349" s="63">
        <v>20</v>
      </c>
      <c r="J349" s="63">
        <f t="shared" si="35"/>
        <v>6.666666666666667</v>
      </c>
      <c r="K349" s="63">
        <f t="shared" si="25"/>
        <v>-93.33333333333333</v>
      </c>
      <c r="L349" s="63">
        <f t="shared" si="36"/>
        <v>280</v>
      </c>
      <c r="M349" s="143">
        <f t="shared" si="38"/>
        <v>0</v>
      </c>
    </row>
    <row r="350" spans="1:13" ht="15.75">
      <c r="A350" s="138"/>
      <c r="B350" s="61" t="s">
        <v>178</v>
      </c>
      <c r="C350" s="54"/>
      <c r="D350" s="24" t="s">
        <v>179</v>
      </c>
      <c r="E350" s="62">
        <v>10372</v>
      </c>
      <c r="F350" s="62"/>
      <c r="G350" s="15">
        <f t="shared" si="37"/>
        <v>10372</v>
      </c>
      <c r="H350" s="63">
        <f t="shared" si="39"/>
        <v>10372</v>
      </c>
      <c r="I350" s="63">
        <v>7290.33</v>
      </c>
      <c r="J350" s="63">
        <f t="shared" si="35"/>
        <v>70.28856536829927</v>
      </c>
      <c r="K350" s="63">
        <f t="shared" si="25"/>
        <v>-29.711434631700726</v>
      </c>
      <c r="L350" s="63">
        <f t="shared" si="36"/>
        <v>3081.67</v>
      </c>
      <c r="M350" s="143">
        <f t="shared" si="38"/>
        <v>0</v>
      </c>
    </row>
    <row r="351" spans="1:13" ht="47.25">
      <c r="A351" s="138"/>
      <c r="B351" s="61" t="s">
        <v>212</v>
      </c>
      <c r="C351" s="54"/>
      <c r="D351" s="24" t="s">
        <v>213</v>
      </c>
      <c r="E351" s="62">
        <v>4000</v>
      </c>
      <c r="F351" s="62"/>
      <c r="G351" s="15">
        <f t="shared" si="37"/>
        <v>4000</v>
      </c>
      <c r="H351" s="63">
        <f t="shared" si="39"/>
        <v>4000</v>
      </c>
      <c r="I351" s="63">
        <v>2289.05</v>
      </c>
      <c r="J351" s="63">
        <f t="shared" si="35"/>
        <v>57.22625</v>
      </c>
      <c r="K351" s="63">
        <f t="shared" si="25"/>
        <v>-42.77375</v>
      </c>
      <c r="L351" s="63">
        <f t="shared" si="36"/>
        <v>1710.9499999999998</v>
      </c>
      <c r="M351" s="143">
        <f t="shared" si="38"/>
        <v>0</v>
      </c>
    </row>
    <row r="352" spans="1:13" ht="15.75">
      <c r="A352" s="138"/>
      <c r="B352" s="61" t="s">
        <v>232</v>
      </c>
      <c r="C352" s="54"/>
      <c r="D352" s="24" t="s">
        <v>215</v>
      </c>
      <c r="E352" s="62">
        <v>3500</v>
      </c>
      <c r="F352" s="62"/>
      <c r="G352" s="15">
        <f t="shared" si="37"/>
        <v>3500</v>
      </c>
      <c r="H352" s="63">
        <f t="shared" si="39"/>
        <v>3500</v>
      </c>
      <c r="I352" s="63">
        <v>986.68</v>
      </c>
      <c r="J352" s="63">
        <f t="shared" si="35"/>
        <v>28.19085714285714</v>
      </c>
      <c r="K352" s="63">
        <f t="shared" si="25"/>
        <v>-71.80914285714286</v>
      </c>
      <c r="L352" s="63">
        <f t="shared" si="36"/>
        <v>2513.32</v>
      </c>
      <c r="M352" s="143">
        <f t="shared" si="38"/>
        <v>0</v>
      </c>
    </row>
    <row r="353" spans="1:13" ht="31.5">
      <c r="A353" s="138"/>
      <c r="B353" s="61" t="s">
        <v>216</v>
      </c>
      <c r="C353" s="54"/>
      <c r="D353" s="24" t="s">
        <v>217</v>
      </c>
      <c r="E353" s="62">
        <v>2430</v>
      </c>
      <c r="F353" s="62"/>
      <c r="G353" s="15">
        <f t="shared" si="37"/>
        <v>2430</v>
      </c>
      <c r="H353" s="63">
        <f t="shared" si="39"/>
        <v>2430</v>
      </c>
      <c r="I353" s="63">
        <v>1500</v>
      </c>
      <c r="J353" s="63">
        <f t="shared" si="35"/>
        <v>61.72839506172839</v>
      </c>
      <c r="K353" s="63">
        <f t="shared" si="25"/>
        <v>-38.27160493827161</v>
      </c>
      <c r="L353" s="63">
        <f t="shared" si="36"/>
        <v>930</v>
      </c>
      <c r="M353" s="143">
        <f t="shared" si="38"/>
        <v>0</v>
      </c>
    </row>
    <row r="354" spans="1:13" ht="31.5">
      <c r="A354" s="138"/>
      <c r="B354" s="61" t="s">
        <v>243</v>
      </c>
      <c r="C354" s="54"/>
      <c r="D354" s="24" t="s">
        <v>219</v>
      </c>
      <c r="E354" s="62">
        <v>1500</v>
      </c>
      <c r="F354" s="62"/>
      <c r="G354" s="15">
        <f t="shared" si="37"/>
        <v>1500</v>
      </c>
      <c r="H354" s="63">
        <f t="shared" si="39"/>
        <v>1500</v>
      </c>
      <c r="I354" s="63">
        <v>250</v>
      </c>
      <c r="J354" s="63">
        <f t="shared" si="35"/>
        <v>16.666666666666664</v>
      </c>
      <c r="K354" s="63">
        <f t="shared" si="25"/>
        <v>-83.33333333333334</v>
      </c>
      <c r="L354" s="63">
        <f t="shared" si="36"/>
        <v>1250</v>
      </c>
      <c r="M354" s="143">
        <f t="shared" si="38"/>
        <v>0</v>
      </c>
    </row>
    <row r="355" spans="1:13" ht="47.25">
      <c r="A355" s="138"/>
      <c r="B355" s="61" t="s">
        <v>221</v>
      </c>
      <c r="C355" s="54"/>
      <c r="D355" s="24" t="s">
        <v>220</v>
      </c>
      <c r="E355" s="62">
        <v>1000</v>
      </c>
      <c r="F355" s="62"/>
      <c r="G355" s="15">
        <f t="shared" si="37"/>
        <v>1000</v>
      </c>
      <c r="H355" s="63">
        <f>E355+F355</f>
        <v>1000</v>
      </c>
      <c r="I355" s="63">
        <v>0</v>
      </c>
      <c r="J355" s="50" t="s">
        <v>388</v>
      </c>
      <c r="K355" s="63" t="e">
        <f t="shared" si="25"/>
        <v>#VALUE!</v>
      </c>
      <c r="L355" s="63">
        <f t="shared" si="36"/>
        <v>1000</v>
      </c>
      <c r="M355" s="143">
        <f t="shared" si="38"/>
        <v>0</v>
      </c>
    </row>
    <row r="356" spans="1:13" ht="31.5">
      <c r="A356" s="138"/>
      <c r="B356" s="61" t="s">
        <v>222</v>
      </c>
      <c r="C356" s="54"/>
      <c r="D356" s="24" t="s">
        <v>223</v>
      </c>
      <c r="E356" s="62">
        <v>2500</v>
      </c>
      <c r="F356" s="62"/>
      <c r="G356" s="15">
        <f t="shared" si="37"/>
        <v>2500</v>
      </c>
      <c r="H356" s="63">
        <f>E356+F356</f>
        <v>2500</v>
      </c>
      <c r="I356" s="63">
        <v>2160.43</v>
      </c>
      <c r="J356" s="63">
        <f t="shared" si="35"/>
        <v>86.4172</v>
      </c>
      <c r="K356" s="63">
        <f t="shared" si="25"/>
        <v>-13.582800000000006</v>
      </c>
      <c r="L356" s="63">
        <f t="shared" si="36"/>
        <v>339.57000000000016</v>
      </c>
      <c r="M356" s="143">
        <f t="shared" si="38"/>
        <v>0</v>
      </c>
    </row>
    <row r="357" spans="1:13" ht="78.75">
      <c r="A357" s="138"/>
      <c r="B357" s="144" t="s">
        <v>308</v>
      </c>
      <c r="C357" s="54" t="s">
        <v>142</v>
      </c>
      <c r="D357" s="24"/>
      <c r="E357" s="16">
        <f>SUM(E359)</f>
        <v>37800</v>
      </c>
      <c r="F357" s="16">
        <f>SUM(F359)</f>
        <v>0</v>
      </c>
      <c r="G357" s="15">
        <f t="shared" si="37"/>
        <v>37800</v>
      </c>
      <c r="H357" s="60">
        <f>SUM(H359)</f>
        <v>37800</v>
      </c>
      <c r="I357" s="60">
        <f>SUM(I359)</f>
        <v>14263.15</v>
      </c>
      <c r="J357" s="60">
        <f t="shared" si="35"/>
        <v>37.733201058201054</v>
      </c>
      <c r="K357" s="63">
        <f t="shared" si="25"/>
        <v>-62.266798941798946</v>
      </c>
      <c r="L357" s="63">
        <f t="shared" si="36"/>
        <v>23536.85</v>
      </c>
      <c r="M357" s="143">
        <f t="shared" si="38"/>
        <v>0</v>
      </c>
    </row>
    <row r="358" spans="1:13" ht="15.75" hidden="1">
      <c r="A358" s="138"/>
      <c r="B358" s="144"/>
      <c r="C358" s="54"/>
      <c r="D358" s="24"/>
      <c r="E358" s="16">
        <f>-E357</f>
        <v>-37800</v>
      </c>
      <c r="F358" s="16">
        <f>-F357</f>
        <v>0</v>
      </c>
      <c r="G358" s="15">
        <f t="shared" si="37"/>
        <v>-37800</v>
      </c>
      <c r="H358" s="60">
        <f>-H357</f>
        <v>-37800</v>
      </c>
      <c r="I358" s="60">
        <f>-I357</f>
        <v>-14263.15</v>
      </c>
      <c r="J358" s="60"/>
      <c r="K358" s="63"/>
      <c r="L358" s="63"/>
      <c r="M358" s="143">
        <f t="shared" si="38"/>
        <v>0</v>
      </c>
    </row>
    <row r="359" spans="1:13" ht="15.75">
      <c r="A359" s="138"/>
      <c r="B359" s="61" t="s">
        <v>309</v>
      </c>
      <c r="C359" s="54"/>
      <c r="D359" s="24" t="s">
        <v>310</v>
      </c>
      <c r="E359" s="62">
        <v>37800</v>
      </c>
      <c r="F359" s="62"/>
      <c r="G359" s="15">
        <f t="shared" si="37"/>
        <v>37800</v>
      </c>
      <c r="H359" s="63">
        <f>E359+F359</f>
        <v>37800</v>
      </c>
      <c r="I359" s="63">
        <v>14263.15</v>
      </c>
      <c r="J359" s="63">
        <f t="shared" si="35"/>
        <v>37.733201058201054</v>
      </c>
      <c r="K359" s="63">
        <f t="shared" si="25"/>
        <v>-62.266798941798946</v>
      </c>
      <c r="L359" s="63">
        <f t="shared" si="36"/>
        <v>23536.85</v>
      </c>
      <c r="M359" s="143">
        <f t="shared" si="38"/>
        <v>0</v>
      </c>
    </row>
    <row r="360" spans="1:13" s="130" customFormat="1" ht="47.25">
      <c r="A360" s="138"/>
      <c r="B360" s="144" t="s">
        <v>311</v>
      </c>
      <c r="C360" s="54" t="s">
        <v>144</v>
      </c>
      <c r="D360" s="24"/>
      <c r="E360" s="16">
        <f>SUM(E362:E363)</f>
        <v>937300</v>
      </c>
      <c r="F360" s="16">
        <f>SUM(F362:F363)</f>
        <v>0</v>
      </c>
      <c r="G360" s="15">
        <f t="shared" si="37"/>
        <v>937300</v>
      </c>
      <c r="H360" s="60">
        <f>SUM(H362:H363)</f>
        <v>937300</v>
      </c>
      <c r="I360" s="60">
        <f>SUM(I362:I363)</f>
        <v>416552.22</v>
      </c>
      <c r="J360" s="60">
        <f t="shared" si="35"/>
        <v>44.44171769977595</v>
      </c>
      <c r="K360" s="63">
        <f t="shared" si="25"/>
        <v>-55.55828230022405</v>
      </c>
      <c r="L360" s="63">
        <f t="shared" si="36"/>
        <v>520747.78</v>
      </c>
      <c r="M360" s="143">
        <f t="shared" si="38"/>
        <v>0</v>
      </c>
    </row>
    <row r="361" spans="1:13" s="130" customFormat="1" ht="15.75" hidden="1">
      <c r="A361" s="138"/>
      <c r="B361" s="144"/>
      <c r="C361" s="54"/>
      <c r="D361" s="24"/>
      <c r="E361" s="16">
        <f>-E360</f>
        <v>-937300</v>
      </c>
      <c r="F361" s="16">
        <f>-F360</f>
        <v>0</v>
      </c>
      <c r="G361" s="15">
        <f t="shared" si="37"/>
        <v>-937300</v>
      </c>
      <c r="H361" s="60">
        <f>-H360</f>
        <v>-937300</v>
      </c>
      <c r="I361" s="60">
        <f>-I360</f>
        <v>-416552.22</v>
      </c>
      <c r="J361" s="60"/>
      <c r="K361" s="63"/>
      <c r="L361" s="63"/>
      <c r="M361" s="143">
        <f t="shared" si="38"/>
        <v>0</v>
      </c>
    </row>
    <row r="362" spans="1:13" s="130" customFormat="1" ht="15.75">
      <c r="A362" s="138"/>
      <c r="B362" s="61" t="s">
        <v>306</v>
      </c>
      <c r="C362" s="54"/>
      <c r="D362" s="24" t="s">
        <v>307</v>
      </c>
      <c r="E362" s="62">
        <v>933300</v>
      </c>
      <c r="F362" s="62"/>
      <c r="G362" s="15">
        <f t="shared" si="37"/>
        <v>933300</v>
      </c>
      <c r="H362" s="63">
        <f>E362+F362</f>
        <v>933300</v>
      </c>
      <c r="I362" s="63">
        <v>415907.55</v>
      </c>
      <c r="J362" s="63">
        <f t="shared" si="35"/>
        <v>44.56311475409836</v>
      </c>
      <c r="K362" s="63">
        <f t="shared" si="25"/>
        <v>-55.43688524590164</v>
      </c>
      <c r="L362" s="63">
        <f t="shared" si="36"/>
        <v>517392.45</v>
      </c>
      <c r="M362" s="143">
        <f t="shared" si="38"/>
        <v>0</v>
      </c>
    </row>
    <row r="363" spans="1:13" s="130" customFormat="1" ht="15.75">
      <c r="A363" s="138"/>
      <c r="B363" s="61" t="s">
        <v>202</v>
      </c>
      <c r="C363" s="54"/>
      <c r="D363" s="24" t="s">
        <v>203</v>
      </c>
      <c r="E363" s="62">
        <v>4000</v>
      </c>
      <c r="F363" s="62"/>
      <c r="G363" s="15">
        <f t="shared" si="37"/>
        <v>4000</v>
      </c>
      <c r="H363" s="63">
        <f>E363+F363</f>
        <v>4000</v>
      </c>
      <c r="I363" s="63">
        <v>644.67</v>
      </c>
      <c r="J363" s="63">
        <f t="shared" si="35"/>
        <v>16.11675</v>
      </c>
      <c r="K363" s="63">
        <f t="shared" si="25"/>
        <v>-83.88325</v>
      </c>
      <c r="L363" s="63">
        <f t="shared" si="36"/>
        <v>3355.33</v>
      </c>
      <c r="M363" s="143">
        <f t="shared" si="38"/>
        <v>0</v>
      </c>
    </row>
    <row r="364" spans="1:13" s="130" customFormat="1" ht="15.75">
      <c r="A364" s="138"/>
      <c r="B364" s="144" t="s">
        <v>312</v>
      </c>
      <c r="C364" s="54" t="s">
        <v>313</v>
      </c>
      <c r="D364" s="24"/>
      <c r="E364" s="16">
        <f>SUM(E366)</f>
        <v>160000</v>
      </c>
      <c r="F364" s="16">
        <f>SUM(F366)</f>
        <v>-7000</v>
      </c>
      <c r="G364" s="15">
        <f t="shared" si="37"/>
        <v>153000</v>
      </c>
      <c r="H364" s="60">
        <f>SUM(H366)</f>
        <v>153000</v>
      </c>
      <c r="I364" s="60">
        <f>SUM(I366)</f>
        <v>59872.11</v>
      </c>
      <c r="J364" s="60">
        <f t="shared" si="35"/>
        <v>39.132098039215684</v>
      </c>
      <c r="K364" s="63">
        <f t="shared" si="25"/>
        <v>-60.867901960784316</v>
      </c>
      <c r="L364" s="63">
        <f t="shared" si="36"/>
        <v>93127.89</v>
      </c>
      <c r="M364" s="143">
        <f t="shared" si="38"/>
        <v>0</v>
      </c>
    </row>
    <row r="365" spans="1:13" s="130" customFormat="1" ht="15.75" hidden="1">
      <c r="A365" s="138"/>
      <c r="B365" s="144"/>
      <c r="C365" s="54"/>
      <c r="D365" s="24"/>
      <c r="E365" s="16">
        <f>-E364</f>
        <v>-160000</v>
      </c>
      <c r="F365" s="16">
        <f>-F364</f>
        <v>7000</v>
      </c>
      <c r="G365" s="15">
        <f t="shared" si="37"/>
        <v>-153000</v>
      </c>
      <c r="H365" s="60">
        <f>-H364</f>
        <v>-153000</v>
      </c>
      <c r="I365" s="60">
        <f>-I364</f>
        <v>-59872.11</v>
      </c>
      <c r="J365" s="60"/>
      <c r="K365" s="63"/>
      <c r="L365" s="63"/>
      <c r="M365" s="143">
        <f t="shared" si="38"/>
        <v>0</v>
      </c>
    </row>
    <row r="366" spans="1:13" s="130" customFormat="1" ht="15.75">
      <c r="A366" s="138"/>
      <c r="B366" s="61" t="s">
        <v>306</v>
      </c>
      <c r="C366" s="54"/>
      <c r="D366" s="24" t="s">
        <v>307</v>
      </c>
      <c r="E366" s="62">
        <v>160000</v>
      </c>
      <c r="F366" s="62">
        <v>-7000</v>
      </c>
      <c r="G366" s="15">
        <f t="shared" si="37"/>
        <v>153000</v>
      </c>
      <c r="H366" s="63">
        <f>E366+F366</f>
        <v>153000</v>
      </c>
      <c r="I366" s="63">
        <v>59872.11</v>
      </c>
      <c r="J366" s="63">
        <f t="shared" si="35"/>
        <v>39.132098039215684</v>
      </c>
      <c r="K366" s="63">
        <f t="shared" si="25"/>
        <v>-60.867901960784316</v>
      </c>
      <c r="L366" s="63">
        <f t="shared" si="36"/>
        <v>93127.89</v>
      </c>
      <c r="M366" s="143">
        <f t="shared" si="38"/>
        <v>0</v>
      </c>
    </row>
    <row r="367" spans="1:13" s="130" customFormat="1" ht="15.75">
      <c r="A367" s="138"/>
      <c r="B367" s="144" t="s">
        <v>314</v>
      </c>
      <c r="C367" s="54" t="s">
        <v>315</v>
      </c>
      <c r="D367" s="24"/>
      <c r="E367" s="16">
        <f>SUM(E369)</f>
        <v>20000</v>
      </c>
      <c r="F367" s="16"/>
      <c r="G367" s="15">
        <f t="shared" si="37"/>
        <v>20000</v>
      </c>
      <c r="H367" s="60">
        <f>SUM(H369)</f>
        <v>20000</v>
      </c>
      <c r="I367" s="60">
        <f>SUM(I369)</f>
        <v>0</v>
      </c>
      <c r="J367" s="151" t="s">
        <v>388</v>
      </c>
      <c r="K367" s="63" t="e">
        <f t="shared" si="25"/>
        <v>#VALUE!</v>
      </c>
      <c r="L367" s="63">
        <f t="shared" si="36"/>
        <v>20000</v>
      </c>
      <c r="M367" s="143">
        <f t="shared" si="38"/>
        <v>0</v>
      </c>
    </row>
    <row r="368" spans="1:13" s="130" customFormat="1" ht="15.75" hidden="1">
      <c r="A368" s="138"/>
      <c r="B368" s="144"/>
      <c r="C368" s="54"/>
      <c r="D368" s="24"/>
      <c r="E368" s="16">
        <f>-E367</f>
        <v>-20000</v>
      </c>
      <c r="F368" s="16">
        <f>-F367</f>
        <v>0</v>
      </c>
      <c r="G368" s="15">
        <f t="shared" si="37"/>
        <v>-20000</v>
      </c>
      <c r="H368" s="60">
        <f>-H367</f>
        <v>-20000</v>
      </c>
      <c r="I368" s="60">
        <f>-I367</f>
        <v>0</v>
      </c>
      <c r="J368" s="151"/>
      <c r="K368" s="63"/>
      <c r="L368" s="63"/>
      <c r="M368" s="143">
        <f t="shared" si="38"/>
        <v>0</v>
      </c>
    </row>
    <row r="369" spans="1:13" ht="78.75">
      <c r="A369" s="138"/>
      <c r="B369" s="61" t="s">
        <v>226</v>
      </c>
      <c r="C369" s="54"/>
      <c r="D369" s="24" t="s">
        <v>172</v>
      </c>
      <c r="E369" s="62">
        <v>20000</v>
      </c>
      <c r="F369" s="62"/>
      <c r="G369" s="15">
        <f t="shared" si="37"/>
        <v>20000</v>
      </c>
      <c r="H369" s="63">
        <f>E369+F369</f>
        <v>20000</v>
      </c>
      <c r="I369" s="63">
        <v>0</v>
      </c>
      <c r="J369" s="50" t="s">
        <v>388</v>
      </c>
      <c r="K369" s="63" t="e">
        <f t="shared" si="25"/>
        <v>#VALUE!</v>
      </c>
      <c r="L369" s="63">
        <f t="shared" si="36"/>
        <v>20000</v>
      </c>
      <c r="M369" s="143">
        <f t="shared" si="38"/>
        <v>0</v>
      </c>
    </row>
    <row r="370" spans="1:13" ht="15.75">
      <c r="A370" s="138"/>
      <c r="B370" s="144" t="s">
        <v>146</v>
      </c>
      <c r="C370" s="54" t="s">
        <v>147</v>
      </c>
      <c r="D370" s="24"/>
      <c r="E370" s="16">
        <f>SUM(E372:E388)</f>
        <v>292656</v>
      </c>
      <c r="F370" s="16">
        <f>SUM(F372:F388)</f>
        <v>14250</v>
      </c>
      <c r="G370" s="15">
        <f t="shared" si="37"/>
        <v>306906</v>
      </c>
      <c r="H370" s="60">
        <f>SUM(H372:H388)</f>
        <v>306906</v>
      </c>
      <c r="I370" s="60">
        <f>SUM(I372:I388)</f>
        <v>152259.1</v>
      </c>
      <c r="J370" s="60">
        <f t="shared" si="35"/>
        <v>49.61098838080715</v>
      </c>
      <c r="K370" s="63">
        <f t="shared" si="25"/>
        <v>-50.38901161919285</v>
      </c>
      <c r="L370" s="63">
        <f t="shared" si="36"/>
        <v>154646.9</v>
      </c>
      <c r="M370" s="143">
        <f t="shared" si="38"/>
        <v>0</v>
      </c>
    </row>
    <row r="371" spans="1:13" ht="15.75" hidden="1">
      <c r="A371" s="138"/>
      <c r="B371" s="144"/>
      <c r="C371" s="54"/>
      <c r="D371" s="24"/>
      <c r="E371" s="16">
        <f>-E370</f>
        <v>-292656</v>
      </c>
      <c r="F371" s="16">
        <f>-F370</f>
        <v>-14250</v>
      </c>
      <c r="G371" s="15">
        <f t="shared" si="37"/>
        <v>-306906</v>
      </c>
      <c r="H371" s="60">
        <f>-H370</f>
        <v>-306906</v>
      </c>
      <c r="I371" s="60">
        <f>-I370</f>
        <v>-152259.1</v>
      </c>
      <c r="J371" s="60"/>
      <c r="K371" s="63"/>
      <c r="L371" s="63"/>
      <c r="M371" s="143">
        <f t="shared" si="38"/>
        <v>0</v>
      </c>
    </row>
    <row r="372" spans="1:13" ht="31.5">
      <c r="A372" s="138"/>
      <c r="B372" s="61" t="s">
        <v>260</v>
      </c>
      <c r="C372" s="54"/>
      <c r="D372" s="24" t="s">
        <v>261</v>
      </c>
      <c r="E372" s="62">
        <v>1800</v>
      </c>
      <c r="F372" s="62"/>
      <c r="G372" s="15">
        <f t="shared" si="37"/>
        <v>1800</v>
      </c>
      <c r="H372" s="63">
        <f aca="true" t="shared" si="40" ref="H372:H388">E372+F372</f>
        <v>1800</v>
      </c>
      <c r="I372" s="63">
        <v>90</v>
      </c>
      <c r="J372" s="63">
        <f t="shared" si="35"/>
        <v>5</v>
      </c>
      <c r="K372" s="63">
        <f t="shared" si="25"/>
        <v>-95</v>
      </c>
      <c r="L372" s="63">
        <f t="shared" si="36"/>
        <v>1710</v>
      </c>
      <c r="M372" s="143">
        <f t="shared" si="38"/>
        <v>0</v>
      </c>
    </row>
    <row r="373" spans="1:13" ht="15.75">
      <c r="A373" s="138"/>
      <c r="B373" s="61" t="s">
        <v>198</v>
      </c>
      <c r="C373" s="54"/>
      <c r="D373" s="24" t="s">
        <v>199</v>
      </c>
      <c r="E373" s="62">
        <v>197657</v>
      </c>
      <c r="F373" s="62">
        <v>7250</v>
      </c>
      <c r="G373" s="15">
        <f t="shared" si="37"/>
        <v>204907</v>
      </c>
      <c r="H373" s="63">
        <f t="shared" si="40"/>
        <v>204907</v>
      </c>
      <c r="I373" s="63">
        <v>95477</v>
      </c>
      <c r="J373" s="63">
        <f t="shared" si="35"/>
        <v>46.59528469012771</v>
      </c>
      <c r="K373" s="63">
        <f t="shared" si="25"/>
        <v>-53.40471530987229</v>
      </c>
      <c r="L373" s="63">
        <f t="shared" si="36"/>
        <v>109430</v>
      </c>
      <c r="M373" s="143">
        <f t="shared" si="38"/>
        <v>0</v>
      </c>
    </row>
    <row r="374" spans="1:13" ht="15.75">
      <c r="A374" s="138"/>
      <c r="B374" s="61" t="s">
        <v>200</v>
      </c>
      <c r="C374" s="54"/>
      <c r="D374" s="24" t="s">
        <v>201</v>
      </c>
      <c r="E374" s="62">
        <v>14578</v>
      </c>
      <c r="F374" s="62"/>
      <c r="G374" s="15">
        <f t="shared" si="37"/>
        <v>14578</v>
      </c>
      <c r="H374" s="63">
        <f t="shared" si="40"/>
        <v>14578</v>
      </c>
      <c r="I374" s="63">
        <v>14563.15</v>
      </c>
      <c r="J374" s="63">
        <f t="shared" si="35"/>
        <v>99.89813417478392</v>
      </c>
      <c r="K374" s="63">
        <f t="shared" si="25"/>
        <v>-0.10186582521608045</v>
      </c>
      <c r="L374" s="63">
        <f t="shared" si="36"/>
        <v>14.850000000000364</v>
      </c>
      <c r="M374" s="143">
        <f t="shared" si="38"/>
        <v>0</v>
      </c>
    </row>
    <row r="375" spans="1:13" ht="15.75">
      <c r="A375" s="138"/>
      <c r="B375" s="61" t="s">
        <v>202</v>
      </c>
      <c r="C375" s="54"/>
      <c r="D375" s="24" t="s">
        <v>203</v>
      </c>
      <c r="E375" s="62">
        <v>36861</v>
      </c>
      <c r="F375" s="62"/>
      <c r="G375" s="15">
        <f t="shared" si="37"/>
        <v>36861</v>
      </c>
      <c r="H375" s="63">
        <f t="shared" si="40"/>
        <v>36861</v>
      </c>
      <c r="I375" s="63">
        <v>16702.04</v>
      </c>
      <c r="J375" s="63">
        <f t="shared" si="35"/>
        <v>45.3108705678088</v>
      </c>
      <c r="K375" s="63">
        <f t="shared" si="25"/>
        <v>-54.6891294321912</v>
      </c>
      <c r="L375" s="63">
        <f t="shared" si="36"/>
        <v>20158.96</v>
      </c>
      <c r="M375" s="143">
        <f t="shared" si="38"/>
        <v>0</v>
      </c>
    </row>
    <row r="376" spans="1:13" ht="15.75">
      <c r="A376" s="138"/>
      <c r="B376" s="61" t="s">
        <v>204</v>
      </c>
      <c r="C376" s="54"/>
      <c r="D376" s="24" t="s">
        <v>205</v>
      </c>
      <c r="E376" s="62">
        <v>5000</v>
      </c>
      <c r="F376" s="62"/>
      <c r="G376" s="15">
        <f t="shared" si="37"/>
        <v>5000</v>
      </c>
      <c r="H376" s="63">
        <f t="shared" si="40"/>
        <v>5000</v>
      </c>
      <c r="I376" s="63">
        <v>2577.35</v>
      </c>
      <c r="J376" s="63">
        <f t="shared" si="35"/>
        <v>51.547</v>
      </c>
      <c r="K376" s="63">
        <f t="shared" si="25"/>
        <v>-48.453</v>
      </c>
      <c r="L376" s="63">
        <f t="shared" si="36"/>
        <v>2422.65</v>
      </c>
      <c r="M376" s="143">
        <f t="shared" si="38"/>
        <v>0</v>
      </c>
    </row>
    <row r="377" spans="1:13" ht="15.75">
      <c r="A377" s="138"/>
      <c r="B377" s="61" t="s">
        <v>206</v>
      </c>
      <c r="C377" s="54"/>
      <c r="D377" s="24" t="s">
        <v>207</v>
      </c>
      <c r="E377" s="62">
        <v>2000</v>
      </c>
      <c r="F377" s="62">
        <v>1000</v>
      </c>
      <c r="G377" s="15">
        <f t="shared" si="37"/>
        <v>3000</v>
      </c>
      <c r="H377" s="63">
        <f t="shared" si="40"/>
        <v>3000</v>
      </c>
      <c r="I377" s="63">
        <v>1800</v>
      </c>
      <c r="J377" s="63">
        <f t="shared" si="35"/>
        <v>60</v>
      </c>
      <c r="K377" s="63">
        <f t="shared" si="25"/>
        <v>-40</v>
      </c>
      <c r="L377" s="63">
        <f t="shared" si="36"/>
        <v>1200</v>
      </c>
      <c r="M377" s="143">
        <f t="shared" si="38"/>
        <v>0</v>
      </c>
    </row>
    <row r="378" spans="1:13" ht="15.75">
      <c r="A378" s="138"/>
      <c r="B378" s="61" t="s">
        <v>188</v>
      </c>
      <c r="C378" s="54"/>
      <c r="D378" s="24" t="s">
        <v>189</v>
      </c>
      <c r="E378" s="62">
        <v>2000</v>
      </c>
      <c r="F378" s="62"/>
      <c r="G378" s="15">
        <f t="shared" si="37"/>
        <v>2000</v>
      </c>
      <c r="H378" s="63">
        <f t="shared" si="40"/>
        <v>2000</v>
      </c>
      <c r="I378" s="63">
        <v>1299.68</v>
      </c>
      <c r="J378" s="63">
        <f t="shared" si="35"/>
        <v>64.98400000000001</v>
      </c>
      <c r="K378" s="63">
        <f t="shared" si="25"/>
        <v>-35.01599999999999</v>
      </c>
      <c r="L378" s="63">
        <f t="shared" si="36"/>
        <v>700.3199999999999</v>
      </c>
      <c r="M378" s="143">
        <f t="shared" si="38"/>
        <v>0</v>
      </c>
    </row>
    <row r="379" spans="1:13" ht="15.75">
      <c r="A379" s="138"/>
      <c r="B379" s="61" t="s">
        <v>208</v>
      </c>
      <c r="C379" s="54"/>
      <c r="D379" s="24" t="s">
        <v>209</v>
      </c>
      <c r="E379" s="62">
        <v>500</v>
      </c>
      <c r="F379" s="62"/>
      <c r="G379" s="15">
        <f t="shared" si="37"/>
        <v>500</v>
      </c>
      <c r="H379" s="63">
        <f t="shared" si="40"/>
        <v>500</v>
      </c>
      <c r="I379" s="63">
        <v>200</v>
      </c>
      <c r="J379" s="63">
        <f t="shared" si="35"/>
        <v>40</v>
      </c>
      <c r="K379" s="63">
        <f t="shared" si="25"/>
        <v>-60</v>
      </c>
      <c r="L379" s="63">
        <f t="shared" si="36"/>
        <v>300</v>
      </c>
      <c r="M379" s="143">
        <f t="shared" si="38"/>
        <v>0</v>
      </c>
    </row>
    <row r="380" spans="1:13" s="146" customFormat="1" ht="15.75">
      <c r="A380" s="138"/>
      <c r="B380" s="61" t="s">
        <v>178</v>
      </c>
      <c r="C380" s="54"/>
      <c r="D380" s="24" t="s">
        <v>179</v>
      </c>
      <c r="E380" s="62">
        <v>13000</v>
      </c>
      <c r="F380" s="62"/>
      <c r="G380" s="15">
        <f t="shared" si="37"/>
        <v>13000</v>
      </c>
      <c r="H380" s="63">
        <f t="shared" si="40"/>
        <v>13000</v>
      </c>
      <c r="I380" s="63">
        <v>6396.1</v>
      </c>
      <c r="J380" s="63">
        <f t="shared" si="35"/>
        <v>49.20076923076923</v>
      </c>
      <c r="K380" s="63">
        <f t="shared" si="25"/>
        <v>-50.79923076923077</v>
      </c>
      <c r="L380" s="63">
        <f t="shared" si="36"/>
        <v>6603.9</v>
      </c>
      <c r="M380" s="143">
        <f t="shared" si="38"/>
        <v>0</v>
      </c>
    </row>
    <row r="381" spans="1:13" ht="15.75">
      <c r="A381" s="138"/>
      <c r="B381" s="100" t="s">
        <v>237</v>
      </c>
      <c r="C381" s="92"/>
      <c r="D381" s="93" t="s">
        <v>239</v>
      </c>
      <c r="E381" s="101">
        <v>800</v>
      </c>
      <c r="F381" s="101"/>
      <c r="G381" s="15">
        <f t="shared" si="37"/>
        <v>800</v>
      </c>
      <c r="H381" s="102">
        <f t="shared" si="40"/>
        <v>800</v>
      </c>
      <c r="I381" s="102">
        <v>0</v>
      </c>
      <c r="J381" s="154" t="s">
        <v>388</v>
      </c>
      <c r="K381" s="102" t="e">
        <f t="shared" si="25"/>
        <v>#VALUE!</v>
      </c>
      <c r="L381" s="63">
        <f t="shared" si="36"/>
        <v>800</v>
      </c>
      <c r="M381" s="143">
        <f t="shared" si="38"/>
        <v>0</v>
      </c>
    </row>
    <row r="382" spans="1:13" ht="47.25">
      <c r="A382" s="138"/>
      <c r="B382" s="61" t="s">
        <v>212</v>
      </c>
      <c r="C382" s="54"/>
      <c r="D382" s="24" t="s">
        <v>213</v>
      </c>
      <c r="E382" s="62">
        <v>4000</v>
      </c>
      <c r="F382" s="62"/>
      <c r="G382" s="15">
        <f t="shared" si="37"/>
        <v>4000</v>
      </c>
      <c r="H382" s="63">
        <f t="shared" si="40"/>
        <v>4000</v>
      </c>
      <c r="I382" s="63">
        <v>1985.68</v>
      </c>
      <c r="J382" s="63">
        <f t="shared" si="35"/>
        <v>49.642</v>
      </c>
      <c r="K382" s="63">
        <f t="shared" si="25"/>
        <v>-50.358</v>
      </c>
      <c r="L382" s="63">
        <f t="shared" si="36"/>
        <v>2014.32</v>
      </c>
      <c r="M382" s="143">
        <f t="shared" si="38"/>
        <v>0</v>
      </c>
    </row>
    <row r="383" spans="1:13" ht="15.75">
      <c r="A383" s="138"/>
      <c r="B383" s="61" t="s">
        <v>232</v>
      </c>
      <c r="C383" s="54"/>
      <c r="D383" s="24" t="s">
        <v>215</v>
      </c>
      <c r="E383" s="62">
        <v>4000</v>
      </c>
      <c r="F383" s="62">
        <v>6000</v>
      </c>
      <c r="G383" s="15">
        <f t="shared" si="37"/>
        <v>10000</v>
      </c>
      <c r="H383" s="63">
        <f t="shared" si="40"/>
        <v>10000</v>
      </c>
      <c r="I383" s="63">
        <v>3911.1</v>
      </c>
      <c r="J383" s="63">
        <f t="shared" si="35"/>
        <v>39.111000000000004</v>
      </c>
      <c r="K383" s="63">
        <f t="shared" si="25"/>
        <v>-60.888999999999996</v>
      </c>
      <c r="L383" s="63">
        <f t="shared" si="36"/>
        <v>6088.9</v>
      </c>
      <c r="M383" s="143">
        <f t="shared" si="38"/>
        <v>0</v>
      </c>
    </row>
    <row r="384" spans="1:13" ht="15.75">
      <c r="A384" s="138"/>
      <c r="B384" s="61" t="s">
        <v>184</v>
      </c>
      <c r="C384" s="54"/>
      <c r="D384" s="24" t="s">
        <v>185</v>
      </c>
      <c r="E384" s="62">
        <v>600</v>
      </c>
      <c r="F384" s="62"/>
      <c r="G384" s="15">
        <f t="shared" si="37"/>
        <v>600</v>
      </c>
      <c r="H384" s="63">
        <f t="shared" si="40"/>
        <v>600</v>
      </c>
      <c r="I384" s="63">
        <v>530</v>
      </c>
      <c r="J384" s="63">
        <f t="shared" si="35"/>
        <v>88.33333333333333</v>
      </c>
      <c r="K384" s="63">
        <f t="shared" si="25"/>
        <v>-11.666666666666671</v>
      </c>
      <c r="L384" s="63">
        <f t="shared" si="36"/>
        <v>70</v>
      </c>
      <c r="M384" s="143">
        <f t="shared" si="38"/>
        <v>0</v>
      </c>
    </row>
    <row r="385" spans="1:13" ht="31.5">
      <c r="A385" s="138"/>
      <c r="B385" s="61" t="s">
        <v>216</v>
      </c>
      <c r="C385" s="54"/>
      <c r="D385" s="24" t="s">
        <v>217</v>
      </c>
      <c r="E385" s="62">
        <v>4860</v>
      </c>
      <c r="F385" s="62"/>
      <c r="G385" s="15">
        <f t="shared" si="37"/>
        <v>4860</v>
      </c>
      <c r="H385" s="63">
        <f t="shared" si="40"/>
        <v>4860</v>
      </c>
      <c r="I385" s="63">
        <v>4300</v>
      </c>
      <c r="J385" s="63">
        <f t="shared" si="35"/>
        <v>88.47736625514403</v>
      </c>
      <c r="K385" s="63">
        <f t="shared" si="25"/>
        <v>-11.522633744855966</v>
      </c>
      <c r="L385" s="63">
        <f t="shared" si="36"/>
        <v>560</v>
      </c>
      <c r="M385" s="143">
        <f t="shared" si="38"/>
        <v>0</v>
      </c>
    </row>
    <row r="386" spans="1:13" ht="31.5">
      <c r="A386" s="138"/>
      <c r="B386" s="61" t="s">
        <v>243</v>
      </c>
      <c r="C386" s="54"/>
      <c r="D386" s="24" t="s">
        <v>219</v>
      </c>
      <c r="E386" s="62">
        <v>1500</v>
      </c>
      <c r="F386" s="62"/>
      <c r="G386" s="15">
        <f t="shared" si="37"/>
        <v>1500</v>
      </c>
      <c r="H386" s="63">
        <f t="shared" si="40"/>
        <v>1500</v>
      </c>
      <c r="I386" s="63">
        <v>1300</v>
      </c>
      <c r="J386" s="63">
        <f aca="true" t="shared" si="41" ref="J386:J458">I386/H386*100</f>
        <v>86.66666666666667</v>
      </c>
      <c r="K386" s="63">
        <f t="shared" si="25"/>
        <v>-13.333333333333329</v>
      </c>
      <c r="L386" s="63">
        <f t="shared" si="36"/>
        <v>200</v>
      </c>
      <c r="M386" s="143">
        <f t="shared" si="38"/>
        <v>0</v>
      </c>
    </row>
    <row r="387" spans="1:13" ht="47.25">
      <c r="A387" s="138"/>
      <c r="B387" s="61" t="s">
        <v>221</v>
      </c>
      <c r="C387" s="54"/>
      <c r="D387" s="24" t="s">
        <v>220</v>
      </c>
      <c r="E387" s="62">
        <v>1000</v>
      </c>
      <c r="F387" s="62"/>
      <c r="G387" s="15">
        <f t="shared" si="37"/>
        <v>1000</v>
      </c>
      <c r="H387" s="63">
        <f t="shared" si="40"/>
        <v>1000</v>
      </c>
      <c r="I387" s="63">
        <v>0</v>
      </c>
      <c r="J387" s="50" t="s">
        <v>388</v>
      </c>
      <c r="K387" s="63" t="e">
        <f t="shared" si="25"/>
        <v>#VALUE!</v>
      </c>
      <c r="L387" s="63">
        <f t="shared" si="36"/>
        <v>1000</v>
      </c>
      <c r="M387" s="143">
        <f t="shared" si="38"/>
        <v>0</v>
      </c>
    </row>
    <row r="388" spans="1:13" ht="31.5">
      <c r="A388" s="138"/>
      <c r="B388" s="61" t="s">
        <v>222</v>
      </c>
      <c r="C388" s="54"/>
      <c r="D388" s="24" t="s">
        <v>223</v>
      </c>
      <c r="E388" s="62">
        <v>2500</v>
      </c>
      <c r="F388" s="62"/>
      <c r="G388" s="15">
        <f t="shared" si="37"/>
        <v>2500</v>
      </c>
      <c r="H388" s="63">
        <f t="shared" si="40"/>
        <v>2500</v>
      </c>
      <c r="I388" s="63">
        <v>1127</v>
      </c>
      <c r="J388" s="63">
        <f t="shared" si="41"/>
        <v>45.08</v>
      </c>
      <c r="K388" s="63">
        <f t="shared" si="25"/>
        <v>-54.92</v>
      </c>
      <c r="L388" s="63">
        <f aca="true" t="shared" si="42" ref="L388:L464">H388-I388</f>
        <v>1373</v>
      </c>
      <c r="M388" s="143">
        <f t="shared" si="38"/>
        <v>0</v>
      </c>
    </row>
    <row r="389" spans="1:13" ht="31.5">
      <c r="A389" s="138"/>
      <c r="B389" s="144" t="s">
        <v>148</v>
      </c>
      <c r="C389" s="54" t="s">
        <v>149</v>
      </c>
      <c r="D389" s="24"/>
      <c r="E389" s="16">
        <f>SUM(E391)</f>
        <v>140000</v>
      </c>
      <c r="F389" s="16">
        <f>SUM(F391)</f>
        <v>0</v>
      </c>
      <c r="G389" s="15">
        <f t="shared" si="37"/>
        <v>140000</v>
      </c>
      <c r="H389" s="60">
        <f>SUM(H391)</f>
        <v>140000</v>
      </c>
      <c r="I389" s="60">
        <f>SUM(I391)</f>
        <v>67768.25</v>
      </c>
      <c r="J389" s="60">
        <f t="shared" si="41"/>
        <v>48.40589285714286</v>
      </c>
      <c r="K389" s="63">
        <f t="shared" si="25"/>
        <v>-51.59410714285714</v>
      </c>
      <c r="L389" s="63">
        <f t="shared" si="42"/>
        <v>72231.75</v>
      </c>
      <c r="M389" s="143">
        <f t="shared" si="38"/>
        <v>0</v>
      </c>
    </row>
    <row r="390" spans="1:13" ht="15.75" hidden="1">
      <c r="A390" s="138"/>
      <c r="B390" s="144"/>
      <c r="C390" s="54"/>
      <c r="D390" s="24"/>
      <c r="E390" s="16">
        <f>-E389</f>
        <v>-140000</v>
      </c>
      <c r="F390" s="16">
        <f>-F389</f>
        <v>0</v>
      </c>
      <c r="G390" s="15">
        <f t="shared" si="37"/>
        <v>-140000</v>
      </c>
      <c r="H390" s="60">
        <f>-H389</f>
        <v>-140000</v>
      </c>
      <c r="I390" s="60">
        <f>-I389</f>
        <v>-67768.25</v>
      </c>
      <c r="J390" s="60"/>
      <c r="K390" s="63"/>
      <c r="L390" s="63"/>
      <c r="M390" s="143">
        <f t="shared" si="38"/>
        <v>0</v>
      </c>
    </row>
    <row r="391" spans="1:13" ht="15.75">
      <c r="A391" s="138"/>
      <c r="B391" s="61" t="s">
        <v>178</v>
      </c>
      <c r="C391" s="54"/>
      <c r="D391" s="24" t="s">
        <v>179</v>
      </c>
      <c r="E391" s="62">
        <v>140000</v>
      </c>
      <c r="F391" s="62"/>
      <c r="G391" s="15">
        <f t="shared" si="37"/>
        <v>140000</v>
      </c>
      <c r="H391" s="63">
        <f>E391+F391</f>
        <v>140000</v>
      </c>
      <c r="I391" s="63">
        <v>67768.25</v>
      </c>
      <c r="J391" s="63">
        <f t="shared" si="41"/>
        <v>48.40589285714286</v>
      </c>
      <c r="K391" s="63">
        <f t="shared" si="25"/>
        <v>-51.59410714285714</v>
      </c>
      <c r="L391" s="63">
        <f t="shared" si="42"/>
        <v>72231.75</v>
      </c>
      <c r="M391" s="143">
        <f t="shared" si="38"/>
        <v>0</v>
      </c>
    </row>
    <row r="392" spans="1:13" ht="15.75">
      <c r="A392" s="138"/>
      <c r="B392" s="144" t="s">
        <v>13</v>
      </c>
      <c r="C392" s="54" t="s">
        <v>150</v>
      </c>
      <c r="D392" s="24"/>
      <c r="E392" s="16">
        <f>SUM(E394)</f>
        <v>185400</v>
      </c>
      <c r="F392" s="16">
        <f>SUM(F394)</f>
        <v>0</v>
      </c>
      <c r="G392" s="15">
        <f t="shared" si="37"/>
        <v>185400</v>
      </c>
      <c r="H392" s="60">
        <f>SUM(H394)</f>
        <v>185400</v>
      </c>
      <c r="I392" s="60">
        <f>SUM(I394)</f>
        <v>105118.41</v>
      </c>
      <c r="J392" s="60">
        <f t="shared" si="41"/>
        <v>56.698171521035604</v>
      </c>
      <c r="K392" s="63">
        <f t="shared" si="25"/>
        <v>-43.301828478964396</v>
      </c>
      <c r="L392" s="63">
        <f t="shared" si="42"/>
        <v>80281.59</v>
      </c>
      <c r="M392" s="143">
        <f t="shared" si="38"/>
        <v>0</v>
      </c>
    </row>
    <row r="393" spans="1:13" ht="15.75" hidden="1">
      <c r="A393" s="138"/>
      <c r="B393" s="144"/>
      <c r="C393" s="54"/>
      <c r="D393" s="24"/>
      <c r="E393" s="16">
        <f>-E392</f>
        <v>-185400</v>
      </c>
      <c r="F393" s="16">
        <f>-F392</f>
        <v>0</v>
      </c>
      <c r="G393" s="15">
        <f t="shared" si="37"/>
        <v>-185400</v>
      </c>
      <c r="H393" s="60">
        <f>-H392</f>
        <v>-185400</v>
      </c>
      <c r="I393" s="60">
        <f>-I392</f>
        <v>-105118.41</v>
      </c>
      <c r="J393" s="60"/>
      <c r="K393" s="63"/>
      <c r="L393" s="63"/>
      <c r="M393" s="143">
        <f t="shared" si="38"/>
        <v>0</v>
      </c>
    </row>
    <row r="394" spans="1:13" ht="15.75">
      <c r="A394" s="138"/>
      <c r="B394" s="61" t="s">
        <v>306</v>
      </c>
      <c r="C394" s="54"/>
      <c r="D394" s="24" t="s">
        <v>307</v>
      </c>
      <c r="E394" s="62">
        <v>185400</v>
      </c>
      <c r="F394" s="62"/>
      <c r="G394" s="15">
        <f t="shared" si="37"/>
        <v>185400</v>
      </c>
      <c r="H394" s="63">
        <f>E394+F394</f>
        <v>185400</v>
      </c>
      <c r="I394" s="63">
        <v>105118.41</v>
      </c>
      <c r="J394" s="63">
        <f t="shared" si="41"/>
        <v>56.698171521035604</v>
      </c>
      <c r="K394" s="63">
        <f aca="true" t="shared" si="43" ref="K394:K497">J394-100</f>
        <v>-43.301828478964396</v>
      </c>
      <c r="L394" s="63">
        <f t="shared" si="42"/>
        <v>80281.59</v>
      </c>
      <c r="M394" s="143">
        <f t="shared" si="38"/>
        <v>0</v>
      </c>
    </row>
    <row r="395" spans="1:13" ht="31.5">
      <c r="A395" s="134" t="s">
        <v>151</v>
      </c>
      <c r="B395" s="152" t="s">
        <v>152</v>
      </c>
      <c r="C395" s="54"/>
      <c r="D395" s="24"/>
      <c r="E395" s="15">
        <f>E397+E407+E410+E413</f>
        <v>418907</v>
      </c>
      <c r="F395" s="15">
        <f>SUM(F397:F416)/2</f>
        <v>0</v>
      </c>
      <c r="G395" s="15">
        <f t="shared" si="37"/>
        <v>418907</v>
      </c>
      <c r="H395" s="55">
        <f>E395+F395</f>
        <v>418907</v>
      </c>
      <c r="I395" s="55">
        <f>I397+I407+I410+I413</f>
        <v>222849.45</v>
      </c>
      <c r="J395" s="55">
        <f t="shared" si="41"/>
        <v>53.197833886757685</v>
      </c>
      <c r="K395" s="63">
        <f t="shared" si="43"/>
        <v>-46.802166113242315</v>
      </c>
      <c r="L395" s="63">
        <f t="shared" si="42"/>
        <v>196057.55</v>
      </c>
      <c r="M395" s="143">
        <f t="shared" si="38"/>
        <v>0</v>
      </c>
    </row>
    <row r="396" spans="1:13" ht="15.75" hidden="1">
      <c r="A396" s="137"/>
      <c r="B396" s="152"/>
      <c r="C396" s="54"/>
      <c r="D396" s="24"/>
      <c r="E396" s="15">
        <f>-E395</f>
        <v>-418907</v>
      </c>
      <c r="F396" s="15">
        <f>-F395</f>
        <v>0</v>
      </c>
      <c r="G396" s="15">
        <f t="shared" si="37"/>
        <v>-418907</v>
      </c>
      <c r="H396" s="55">
        <f>-H395</f>
        <v>-418907</v>
      </c>
      <c r="I396" s="55">
        <f>-I395</f>
        <v>-222849.45</v>
      </c>
      <c r="J396" s="55"/>
      <c r="K396" s="63"/>
      <c r="L396" s="63"/>
      <c r="M396" s="143">
        <f t="shared" si="38"/>
        <v>0</v>
      </c>
    </row>
    <row r="397" spans="1:13" ht="15.75">
      <c r="A397" s="138"/>
      <c r="B397" s="144" t="s">
        <v>316</v>
      </c>
      <c r="C397" s="54" t="s">
        <v>317</v>
      </c>
      <c r="D397" s="24"/>
      <c r="E397" s="16">
        <f>SUM(E399:E406)</f>
        <v>338031</v>
      </c>
      <c r="F397" s="16"/>
      <c r="G397" s="15">
        <f aca="true" t="shared" si="44" ref="G397:G460">E397+F397</f>
        <v>338031</v>
      </c>
      <c r="H397" s="60">
        <f>SUM(H399:H406)</f>
        <v>338031</v>
      </c>
      <c r="I397" s="60">
        <f>SUM(I399:I406)</f>
        <v>174019.45</v>
      </c>
      <c r="J397" s="60">
        <f t="shared" si="41"/>
        <v>51.4803228106298</v>
      </c>
      <c r="K397" s="63">
        <f t="shared" si="43"/>
        <v>-48.5196771893702</v>
      </c>
      <c r="L397" s="63">
        <f t="shared" si="42"/>
        <v>164011.55</v>
      </c>
      <c r="M397" s="143">
        <f aca="true" t="shared" si="45" ref="M397:M460">H397-G397</f>
        <v>0</v>
      </c>
    </row>
    <row r="398" spans="1:13" ht="15.75" hidden="1">
      <c r="A398" s="138"/>
      <c r="B398" s="144"/>
      <c r="C398" s="54"/>
      <c r="D398" s="24"/>
      <c r="E398" s="16">
        <f>-E397</f>
        <v>-338031</v>
      </c>
      <c r="F398" s="16">
        <f>-F397</f>
        <v>0</v>
      </c>
      <c r="G398" s="15">
        <f t="shared" si="44"/>
        <v>-338031</v>
      </c>
      <c r="H398" s="60">
        <f>-H397</f>
        <v>-338031</v>
      </c>
      <c r="I398" s="60">
        <f>-I397</f>
        <v>-174019.45</v>
      </c>
      <c r="J398" s="60"/>
      <c r="K398" s="63"/>
      <c r="L398" s="63"/>
      <c r="M398" s="143">
        <f t="shared" si="45"/>
        <v>0</v>
      </c>
    </row>
    <row r="399" spans="1:13" ht="31.5">
      <c r="A399" s="138"/>
      <c r="B399" s="61" t="s">
        <v>260</v>
      </c>
      <c r="C399" s="54"/>
      <c r="D399" s="24" t="s">
        <v>261</v>
      </c>
      <c r="E399" s="62">
        <v>17383</v>
      </c>
      <c r="F399" s="62"/>
      <c r="G399" s="15">
        <f t="shared" si="44"/>
        <v>17383</v>
      </c>
      <c r="H399" s="63">
        <f aca="true" t="shared" si="46" ref="H399:H406">E399+F399</f>
        <v>17383</v>
      </c>
      <c r="I399" s="63">
        <v>8263.3</v>
      </c>
      <c r="J399" s="63">
        <f t="shared" si="41"/>
        <v>47.53667376172122</v>
      </c>
      <c r="K399" s="63">
        <f t="shared" si="43"/>
        <v>-52.46332623827878</v>
      </c>
      <c r="L399" s="63">
        <f t="shared" si="42"/>
        <v>9119.7</v>
      </c>
      <c r="M399" s="143">
        <f t="shared" si="45"/>
        <v>0</v>
      </c>
    </row>
    <row r="400" spans="1:13" ht="15.75">
      <c r="A400" s="138"/>
      <c r="B400" s="61" t="s">
        <v>198</v>
      </c>
      <c r="C400" s="54"/>
      <c r="D400" s="24" t="s">
        <v>199</v>
      </c>
      <c r="E400" s="62">
        <v>227058</v>
      </c>
      <c r="F400" s="62"/>
      <c r="G400" s="15">
        <f t="shared" si="44"/>
        <v>227058</v>
      </c>
      <c r="H400" s="63">
        <f t="shared" si="46"/>
        <v>227058</v>
      </c>
      <c r="I400" s="63">
        <v>109889.99</v>
      </c>
      <c r="J400" s="63">
        <f t="shared" si="41"/>
        <v>48.39732138924857</v>
      </c>
      <c r="K400" s="63">
        <f t="shared" si="43"/>
        <v>-51.60267861075143</v>
      </c>
      <c r="L400" s="63">
        <f t="shared" si="42"/>
        <v>117168.01</v>
      </c>
      <c r="M400" s="143">
        <f t="shared" si="45"/>
        <v>0</v>
      </c>
    </row>
    <row r="401" spans="1:13" ht="15.75">
      <c r="A401" s="138"/>
      <c r="B401" s="61" t="s">
        <v>200</v>
      </c>
      <c r="C401" s="54"/>
      <c r="D401" s="24" t="s">
        <v>201</v>
      </c>
      <c r="E401" s="62">
        <v>16580</v>
      </c>
      <c r="F401" s="62"/>
      <c r="G401" s="15">
        <f t="shared" si="44"/>
        <v>16580</v>
      </c>
      <c r="H401" s="63">
        <f t="shared" si="46"/>
        <v>16580</v>
      </c>
      <c r="I401" s="63">
        <v>15565.76</v>
      </c>
      <c r="J401" s="63">
        <f t="shared" si="41"/>
        <v>93.88275030156815</v>
      </c>
      <c r="K401" s="63">
        <f t="shared" si="43"/>
        <v>-6.1172496984318485</v>
      </c>
      <c r="L401" s="63">
        <f t="shared" si="42"/>
        <v>1014.2399999999998</v>
      </c>
      <c r="M401" s="143">
        <f t="shared" si="45"/>
        <v>0</v>
      </c>
    </row>
    <row r="402" spans="1:13" ht="15.75">
      <c r="A402" s="138"/>
      <c r="B402" s="61" t="s">
        <v>202</v>
      </c>
      <c r="C402" s="54"/>
      <c r="D402" s="24" t="s">
        <v>203</v>
      </c>
      <c r="E402" s="62">
        <v>43382</v>
      </c>
      <c r="F402" s="62"/>
      <c r="G402" s="15">
        <f t="shared" si="44"/>
        <v>43382</v>
      </c>
      <c r="H402" s="63">
        <f t="shared" si="46"/>
        <v>43382</v>
      </c>
      <c r="I402" s="63">
        <v>20731.91</v>
      </c>
      <c r="J402" s="63">
        <f t="shared" si="41"/>
        <v>47.789198285002996</v>
      </c>
      <c r="K402" s="63">
        <f t="shared" si="43"/>
        <v>-52.210801714997004</v>
      </c>
      <c r="L402" s="63">
        <f t="shared" si="42"/>
        <v>22650.09</v>
      </c>
      <c r="M402" s="143">
        <f t="shared" si="45"/>
        <v>0</v>
      </c>
    </row>
    <row r="403" spans="1:13" ht="15.75">
      <c r="A403" s="138"/>
      <c r="B403" s="61" t="s">
        <v>204</v>
      </c>
      <c r="C403" s="54"/>
      <c r="D403" s="24" t="s">
        <v>205</v>
      </c>
      <c r="E403" s="62">
        <v>5878</v>
      </c>
      <c r="F403" s="62"/>
      <c r="G403" s="15">
        <f t="shared" si="44"/>
        <v>5878</v>
      </c>
      <c r="H403" s="63">
        <f t="shared" si="46"/>
        <v>5878</v>
      </c>
      <c r="I403" s="63">
        <v>2963.37</v>
      </c>
      <c r="J403" s="63">
        <f t="shared" si="41"/>
        <v>50.4145968016332</v>
      </c>
      <c r="K403" s="63">
        <f t="shared" si="43"/>
        <v>-49.5854031983668</v>
      </c>
      <c r="L403" s="63">
        <f t="shared" si="42"/>
        <v>2914.63</v>
      </c>
      <c r="M403" s="143">
        <f t="shared" si="45"/>
        <v>0</v>
      </c>
    </row>
    <row r="404" spans="1:13" ht="15.75">
      <c r="A404" s="138"/>
      <c r="B404" s="61" t="s">
        <v>188</v>
      </c>
      <c r="C404" s="54"/>
      <c r="D404" s="24" t="s">
        <v>189</v>
      </c>
      <c r="E404" s="62">
        <v>8000</v>
      </c>
      <c r="F404" s="62"/>
      <c r="G404" s="15">
        <f t="shared" si="44"/>
        <v>8000</v>
      </c>
      <c r="H404" s="63">
        <f t="shared" si="46"/>
        <v>8000</v>
      </c>
      <c r="I404" s="63">
        <v>4762.12</v>
      </c>
      <c r="J404" s="63">
        <f t="shared" si="41"/>
        <v>59.52649999999999</v>
      </c>
      <c r="K404" s="63">
        <f t="shared" si="43"/>
        <v>-40.47350000000001</v>
      </c>
      <c r="L404" s="63">
        <f t="shared" si="42"/>
        <v>3237.88</v>
      </c>
      <c r="M404" s="143">
        <f t="shared" si="45"/>
        <v>0</v>
      </c>
    </row>
    <row r="405" spans="1:13" ht="15.75">
      <c r="A405" s="138"/>
      <c r="B405" s="61" t="s">
        <v>178</v>
      </c>
      <c r="C405" s="54"/>
      <c r="D405" s="24" t="s">
        <v>179</v>
      </c>
      <c r="E405" s="62">
        <v>4000</v>
      </c>
      <c r="F405" s="62"/>
      <c r="G405" s="15">
        <f t="shared" si="44"/>
        <v>4000</v>
      </c>
      <c r="H405" s="63">
        <f t="shared" si="46"/>
        <v>4000</v>
      </c>
      <c r="I405" s="63">
        <v>30.5</v>
      </c>
      <c r="J405" s="63">
        <f t="shared" si="41"/>
        <v>0.7625</v>
      </c>
      <c r="K405" s="63">
        <f t="shared" si="43"/>
        <v>-99.2375</v>
      </c>
      <c r="L405" s="63">
        <f t="shared" si="42"/>
        <v>3969.5</v>
      </c>
      <c r="M405" s="143">
        <f t="shared" si="45"/>
        <v>0</v>
      </c>
    </row>
    <row r="406" spans="1:13" ht="31.5">
      <c r="A406" s="138"/>
      <c r="B406" s="61" t="s">
        <v>216</v>
      </c>
      <c r="C406" s="54"/>
      <c r="D406" s="24" t="s">
        <v>217</v>
      </c>
      <c r="E406" s="62">
        <v>15750</v>
      </c>
      <c r="F406" s="62"/>
      <c r="G406" s="15">
        <f t="shared" si="44"/>
        <v>15750</v>
      </c>
      <c r="H406" s="63">
        <f t="shared" si="46"/>
        <v>15750</v>
      </c>
      <c r="I406" s="63">
        <v>11812.5</v>
      </c>
      <c r="J406" s="63">
        <f t="shared" si="41"/>
        <v>75</v>
      </c>
      <c r="K406" s="63">
        <f t="shared" si="43"/>
        <v>-25</v>
      </c>
      <c r="L406" s="63">
        <f t="shared" si="42"/>
        <v>3937.5</v>
      </c>
      <c r="M406" s="143">
        <f t="shared" si="45"/>
        <v>0</v>
      </c>
    </row>
    <row r="407" spans="1:13" s="130" customFormat="1" ht="15.75">
      <c r="A407" s="138"/>
      <c r="B407" s="144" t="s">
        <v>153</v>
      </c>
      <c r="C407" s="54" t="s">
        <v>154</v>
      </c>
      <c r="D407" s="24"/>
      <c r="E407" s="16">
        <f>SUM(E409)</f>
        <v>75000</v>
      </c>
      <c r="F407" s="16"/>
      <c r="G407" s="15">
        <f t="shared" si="44"/>
        <v>75000</v>
      </c>
      <c r="H407" s="60">
        <f>SUM(H409)</f>
        <v>75000</v>
      </c>
      <c r="I407" s="60">
        <f>SUM(I409)</f>
        <v>48830</v>
      </c>
      <c r="J407" s="60">
        <f t="shared" si="41"/>
        <v>65.10666666666667</v>
      </c>
      <c r="K407" s="63">
        <f t="shared" si="43"/>
        <v>-34.89333333333333</v>
      </c>
      <c r="L407" s="63">
        <f t="shared" si="42"/>
        <v>26170</v>
      </c>
      <c r="M407" s="143">
        <f t="shared" si="45"/>
        <v>0</v>
      </c>
    </row>
    <row r="408" spans="1:13" s="130" customFormat="1" ht="15.75" hidden="1">
      <c r="A408" s="138"/>
      <c r="B408" s="144"/>
      <c r="C408" s="54"/>
      <c r="D408" s="24"/>
      <c r="E408" s="16">
        <f>-E407</f>
        <v>-75000</v>
      </c>
      <c r="F408" s="16">
        <f>-F407</f>
        <v>0</v>
      </c>
      <c r="G408" s="15">
        <f t="shared" si="44"/>
        <v>-75000</v>
      </c>
      <c r="H408" s="60">
        <f>-H407</f>
        <v>-75000</v>
      </c>
      <c r="I408" s="60">
        <f>-I407</f>
        <v>-48830</v>
      </c>
      <c r="J408" s="60"/>
      <c r="K408" s="63"/>
      <c r="L408" s="63"/>
      <c r="M408" s="143">
        <f t="shared" si="45"/>
        <v>0</v>
      </c>
    </row>
    <row r="409" spans="1:13" s="130" customFormat="1" ht="15.75">
      <c r="A409" s="138"/>
      <c r="B409" s="61" t="s">
        <v>291</v>
      </c>
      <c r="C409" s="54"/>
      <c r="D409" s="24" t="s">
        <v>292</v>
      </c>
      <c r="E409" s="62">
        <v>75000</v>
      </c>
      <c r="F409" s="62"/>
      <c r="G409" s="15">
        <f t="shared" si="44"/>
        <v>75000</v>
      </c>
      <c r="H409" s="63">
        <f>E409+F409</f>
        <v>75000</v>
      </c>
      <c r="I409" s="63">
        <v>48830</v>
      </c>
      <c r="J409" s="63">
        <f t="shared" si="41"/>
        <v>65.10666666666667</v>
      </c>
      <c r="K409" s="63">
        <f t="shared" si="43"/>
        <v>-34.89333333333333</v>
      </c>
      <c r="L409" s="63">
        <f t="shared" si="42"/>
        <v>26170</v>
      </c>
      <c r="M409" s="143">
        <f t="shared" si="45"/>
        <v>0</v>
      </c>
    </row>
    <row r="410" spans="1:13" s="130" customFormat="1" ht="15.75">
      <c r="A410" s="138"/>
      <c r="B410" s="144" t="s">
        <v>318</v>
      </c>
      <c r="C410" s="54" t="s">
        <v>319</v>
      </c>
      <c r="D410" s="24"/>
      <c r="E410" s="16">
        <f>SUM(E412)</f>
        <v>4000</v>
      </c>
      <c r="F410" s="16"/>
      <c r="G410" s="15">
        <f t="shared" si="44"/>
        <v>4000</v>
      </c>
      <c r="H410" s="60">
        <f>SUM(H412)</f>
        <v>4000</v>
      </c>
      <c r="I410" s="60">
        <f>SUM(I412)</f>
        <v>0</v>
      </c>
      <c r="J410" s="151" t="s">
        <v>388</v>
      </c>
      <c r="K410" s="63" t="e">
        <f t="shared" si="43"/>
        <v>#VALUE!</v>
      </c>
      <c r="L410" s="63">
        <f t="shared" si="42"/>
        <v>4000</v>
      </c>
      <c r="M410" s="143">
        <f t="shared" si="45"/>
        <v>0</v>
      </c>
    </row>
    <row r="411" spans="1:13" s="130" customFormat="1" ht="15.75" hidden="1">
      <c r="A411" s="138"/>
      <c r="B411" s="144"/>
      <c r="C411" s="54"/>
      <c r="D411" s="24"/>
      <c r="E411" s="16">
        <f>-E410</f>
        <v>-4000</v>
      </c>
      <c r="F411" s="16">
        <f>-F410</f>
        <v>0</v>
      </c>
      <c r="G411" s="15">
        <f t="shared" si="44"/>
        <v>-4000</v>
      </c>
      <c r="H411" s="60">
        <f>-H410</f>
        <v>-4000</v>
      </c>
      <c r="I411" s="60">
        <f>-I410</f>
        <v>0</v>
      </c>
      <c r="J411" s="151"/>
      <c r="K411" s="63"/>
      <c r="L411" s="63"/>
      <c r="M411" s="143">
        <f t="shared" si="45"/>
        <v>0</v>
      </c>
    </row>
    <row r="412" spans="1:13" s="130" customFormat="1" ht="15.75">
      <c r="A412" s="138"/>
      <c r="B412" s="61" t="s">
        <v>206</v>
      </c>
      <c r="C412" s="54"/>
      <c r="D412" s="24" t="s">
        <v>207</v>
      </c>
      <c r="E412" s="62">
        <v>4000</v>
      </c>
      <c r="F412" s="62"/>
      <c r="G412" s="15">
        <f t="shared" si="44"/>
        <v>4000</v>
      </c>
      <c r="H412" s="63">
        <f>E412+F412</f>
        <v>4000</v>
      </c>
      <c r="I412" s="63">
        <v>0</v>
      </c>
      <c r="J412" s="50" t="s">
        <v>388</v>
      </c>
      <c r="K412" s="63" t="e">
        <f t="shared" si="43"/>
        <v>#VALUE!</v>
      </c>
      <c r="L412" s="63">
        <f t="shared" si="42"/>
        <v>4000</v>
      </c>
      <c r="M412" s="143">
        <f t="shared" si="45"/>
        <v>0</v>
      </c>
    </row>
    <row r="413" spans="1:13" s="130" customFormat="1" ht="31.5">
      <c r="A413" s="138"/>
      <c r="B413" s="144" t="s">
        <v>289</v>
      </c>
      <c r="C413" s="54" t="s">
        <v>320</v>
      </c>
      <c r="D413" s="24"/>
      <c r="E413" s="16">
        <f>SUM(E415:E416)</f>
        <v>1876</v>
      </c>
      <c r="F413" s="16"/>
      <c r="G413" s="15">
        <f t="shared" si="44"/>
        <v>1876</v>
      </c>
      <c r="H413" s="60">
        <f>SUM(H415:H416)</f>
        <v>1876</v>
      </c>
      <c r="I413" s="60">
        <f>SUM(I415:I416)</f>
        <v>0</v>
      </c>
      <c r="J413" s="151" t="s">
        <v>388</v>
      </c>
      <c r="K413" s="63" t="e">
        <f t="shared" si="43"/>
        <v>#VALUE!</v>
      </c>
      <c r="L413" s="63">
        <f t="shared" si="42"/>
        <v>1876</v>
      </c>
      <c r="M413" s="143">
        <f t="shared" si="45"/>
        <v>0</v>
      </c>
    </row>
    <row r="414" spans="1:13" s="130" customFormat="1" ht="15.75" hidden="1">
      <c r="A414" s="138"/>
      <c r="B414" s="144"/>
      <c r="C414" s="54"/>
      <c r="D414" s="24"/>
      <c r="E414" s="16">
        <f>-E413</f>
        <v>-1876</v>
      </c>
      <c r="F414" s="16">
        <f>-F413</f>
        <v>0</v>
      </c>
      <c r="G414" s="15">
        <f t="shared" si="44"/>
        <v>-1876</v>
      </c>
      <c r="H414" s="60">
        <f>-H413</f>
        <v>-1876</v>
      </c>
      <c r="I414" s="60">
        <f>-I413</f>
        <v>0</v>
      </c>
      <c r="J414" s="151"/>
      <c r="K414" s="63"/>
      <c r="L414" s="63"/>
      <c r="M414" s="143">
        <f t="shared" si="45"/>
        <v>0</v>
      </c>
    </row>
    <row r="415" spans="1:13" s="130" customFormat="1" ht="15.75">
      <c r="A415" s="138"/>
      <c r="B415" s="61" t="s">
        <v>232</v>
      </c>
      <c r="C415" s="54"/>
      <c r="D415" s="24" t="s">
        <v>215</v>
      </c>
      <c r="E415" s="62">
        <v>276</v>
      </c>
      <c r="F415" s="62"/>
      <c r="G415" s="15">
        <f t="shared" si="44"/>
        <v>276</v>
      </c>
      <c r="H415" s="63">
        <f>E415+F415</f>
        <v>276</v>
      </c>
      <c r="I415" s="63">
        <v>0</v>
      </c>
      <c r="J415" s="50" t="s">
        <v>388</v>
      </c>
      <c r="K415" s="63" t="e">
        <f t="shared" si="43"/>
        <v>#VALUE!</v>
      </c>
      <c r="L415" s="63">
        <f t="shared" si="42"/>
        <v>276</v>
      </c>
      <c r="M415" s="143">
        <f t="shared" si="45"/>
        <v>0</v>
      </c>
    </row>
    <row r="416" spans="1:13" ht="31.5">
      <c r="A416" s="138"/>
      <c r="B416" s="61" t="s">
        <v>243</v>
      </c>
      <c r="C416" s="54"/>
      <c r="D416" s="24" t="s">
        <v>219</v>
      </c>
      <c r="E416" s="62">
        <v>1600</v>
      </c>
      <c r="F416" s="62"/>
      <c r="G416" s="15">
        <f t="shared" si="44"/>
        <v>1600</v>
      </c>
      <c r="H416" s="63">
        <f>E416+F416</f>
        <v>1600</v>
      </c>
      <c r="I416" s="63">
        <v>0</v>
      </c>
      <c r="J416" s="50" t="s">
        <v>388</v>
      </c>
      <c r="K416" s="63" t="e">
        <f t="shared" si="43"/>
        <v>#VALUE!</v>
      </c>
      <c r="L416" s="63">
        <f t="shared" si="42"/>
        <v>1600</v>
      </c>
      <c r="M416" s="143">
        <f t="shared" si="45"/>
        <v>0</v>
      </c>
    </row>
    <row r="417" spans="1:13" ht="31.5">
      <c r="A417" s="134" t="s">
        <v>156</v>
      </c>
      <c r="B417" s="152" t="s">
        <v>157</v>
      </c>
      <c r="C417" s="54"/>
      <c r="D417" s="24"/>
      <c r="E417" s="15">
        <f>E419+E422+E425+E430+E459+E462</f>
        <v>3791812</v>
      </c>
      <c r="F417" s="15">
        <f>SUM(F419:F468)/2</f>
        <v>27500</v>
      </c>
      <c r="G417" s="15">
        <f t="shared" si="44"/>
        <v>3819312</v>
      </c>
      <c r="H417" s="55">
        <f>E417+F417</f>
        <v>3819312</v>
      </c>
      <c r="I417" s="55">
        <f>I419+I422+I425+I430+I459+I462</f>
        <v>1504090.52</v>
      </c>
      <c r="J417" s="55">
        <f t="shared" si="41"/>
        <v>39.3811901201054</v>
      </c>
      <c r="K417" s="63">
        <f t="shared" si="43"/>
        <v>-60.6188098798946</v>
      </c>
      <c r="L417" s="63">
        <f t="shared" si="42"/>
        <v>2315221.48</v>
      </c>
      <c r="M417" s="143">
        <f t="shared" si="45"/>
        <v>0</v>
      </c>
    </row>
    <row r="418" spans="1:13" ht="15.75" hidden="1">
      <c r="A418" s="137"/>
      <c r="B418" s="152"/>
      <c r="C418" s="54"/>
      <c r="D418" s="24"/>
      <c r="E418" s="15">
        <f>-E417</f>
        <v>-3791812</v>
      </c>
      <c r="F418" s="15">
        <f>-F417</f>
        <v>-27500</v>
      </c>
      <c r="G418" s="15">
        <f t="shared" si="44"/>
        <v>-3819312</v>
      </c>
      <c r="H418" s="55">
        <f>-H417</f>
        <v>-3819312</v>
      </c>
      <c r="I418" s="55">
        <f>-I417</f>
        <v>-1504090.52</v>
      </c>
      <c r="J418" s="55"/>
      <c r="K418" s="63"/>
      <c r="L418" s="63"/>
      <c r="M418" s="143">
        <f t="shared" si="45"/>
        <v>0</v>
      </c>
    </row>
    <row r="419" spans="1:13" s="130" customFormat="1" ht="15.75">
      <c r="A419" s="138"/>
      <c r="B419" s="144" t="s">
        <v>321</v>
      </c>
      <c r="C419" s="54" t="s">
        <v>322</v>
      </c>
      <c r="D419" s="24"/>
      <c r="E419" s="16">
        <f>SUM(E421)</f>
        <v>112500</v>
      </c>
      <c r="F419" s="16"/>
      <c r="G419" s="15">
        <f t="shared" si="44"/>
        <v>112500</v>
      </c>
      <c r="H419" s="60">
        <f>SUM(H421)</f>
        <v>112500</v>
      </c>
      <c r="I419" s="60">
        <f>SUM(I421)</f>
        <v>33564.23</v>
      </c>
      <c r="J419" s="60">
        <f t="shared" si="41"/>
        <v>29.834871111111116</v>
      </c>
      <c r="K419" s="63">
        <f t="shared" si="43"/>
        <v>-70.16512888888889</v>
      </c>
      <c r="L419" s="63">
        <f t="shared" si="42"/>
        <v>78935.76999999999</v>
      </c>
      <c r="M419" s="143">
        <f t="shared" si="45"/>
        <v>0</v>
      </c>
    </row>
    <row r="420" spans="1:13" s="130" customFormat="1" ht="15.75" hidden="1">
      <c r="A420" s="138"/>
      <c r="B420" s="144"/>
      <c r="C420" s="54"/>
      <c r="D420" s="24"/>
      <c r="E420" s="16">
        <f>-E419</f>
        <v>-112500</v>
      </c>
      <c r="F420" s="16">
        <f>-F419</f>
        <v>0</v>
      </c>
      <c r="G420" s="15">
        <f t="shared" si="44"/>
        <v>-112500</v>
      </c>
      <c r="H420" s="60">
        <f>-H419</f>
        <v>-112500</v>
      </c>
      <c r="I420" s="60">
        <f>-I419</f>
        <v>-33564.23</v>
      </c>
      <c r="J420" s="60"/>
      <c r="K420" s="63"/>
      <c r="L420" s="63"/>
      <c r="M420" s="143">
        <f t="shared" si="45"/>
        <v>0</v>
      </c>
    </row>
    <row r="421" spans="1:13" s="130" customFormat="1" ht="15.75">
      <c r="A421" s="138"/>
      <c r="B421" s="61" t="s">
        <v>178</v>
      </c>
      <c r="C421" s="54"/>
      <c r="D421" s="24" t="s">
        <v>179</v>
      </c>
      <c r="E421" s="62">
        <v>112500</v>
      </c>
      <c r="F421" s="62"/>
      <c r="G421" s="15">
        <f t="shared" si="44"/>
        <v>112500</v>
      </c>
      <c r="H421" s="63">
        <f aca="true" t="shared" si="47" ref="H421:H429">E421+F421</f>
        <v>112500</v>
      </c>
      <c r="I421" s="63">
        <v>33564.23</v>
      </c>
      <c r="J421" s="63">
        <f t="shared" si="41"/>
        <v>29.834871111111116</v>
      </c>
      <c r="K421" s="63">
        <f t="shared" si="43"/>
        <v>-70.16512888888889</v>
      </c>
      <c r="L421" s="63">
        <f t="shared" si="42"/>
        <v>78935.76999999999</v>
      </c>
      <c r="M421" s="143">
        <f t="shared" si="45"/>
        <v>0</v>
      </c>
    </row>
    <row r="422" spans="1:13" s="130" customFormat="1" ht="15.75">
      <c r="A422" s="138"/>
      <c r="B422" s="144" t="s">
        <v>323</v>
      </c>
      <c r="C422" s="54" t="s">
        <v>324</v>
      </c>
      <c r="D422" s="24"/>
      <c r="E422" s="16">
        <f>SUM(E424)</f>
        <v>29000</v>
      </c>
      <c r="F422" s="16"/>
      <c r="G422" s="15">
        <f t="shared" si="44"/>
        <v>29000</v>
      </c>
      <c r="H422" s="60">
        <f>SUM(H424)</f>
        <v>29000</v>
      </c>
      <c r="I422" s="60">
        <f>SUM(I424)</f>
        <v>16011.71</v>
      </c>
      <c r="J422" s="60">
        <f t="shared" si="41"/>
        <v>55.21279310344828</v>
      </c>
      <c r="K422" s="63">
        <f t="shared" si="43"/>
        <v>-44.78720689655172</v>
      </c>
      <c r="L422" s="63">
        <f t="shared" si="42"/>
        <v>12988.29</v>
      </c>
      <c r="M422" s="143">
        <f t="shared" si="45"/>
        <v>0</v>
      </c>
    </row>
    <row r="423" spans="1:13" s="130" customFormat="1" ht="15.75" hidden="1">
      <c r="A423" s="138"/>
      <c r="B423" s="144"/>
      <c r="C423" s="54"/>
      <c r="D423" s="24"/>
      <c r="E423" s="16">
        <f>-E422</f>
        <v>-29000</v>
      </c>
      <c r="F423" s="16">
        <f>-F422</f>
        <v>0</v>
      </c>
      <c r="G423" s="15">
        <f t="shared" si="44"/>
        <v>-29000</v>
      </c>
      <c r="H423" s="60">
        <f>-H422</f>
        <v>-29000</v>
      </c>
      <c r="I423" s="60">
        <f>-I422</f>
        <v>-16011.71</v>
      </c>
      <c r="J423" s="60"/>
      <c r="K423" s="63"/>
      <c r="L423" s="63"/>
      <c r="M423" s="143">
        <f t="shared" si="45"/>
        <v>0</v>
      </c>
    </row>
    <row r="424" spans="1:13" s="130" customFormat="1" ht="15.75">
      <c r="A424" s="138"/>
      <c r="B424" s="61" t="s">
        <v>178</v>
      </c>
      <c r="C424" s="54"/>
      <c r="D424" s="24" t="s">
        <v>179</v>
      </c>
      <c r="E424" s="62">
        <v>29000</v>
      </c>
      <c r="F424" s="62"/>
      <c r="G424" s="15">
        <f t="shared" si="44"/>
        <v>29000</v>
      </c>
      <c r="H424" s="63">
        <f t="shared" si="47"/>
        <v>29000</v>
      </c>
      <c r="I424" s="63">
        <v>16011.71</v>
      </c>
      <c r="J424" s="63">
        <f t="shared" si="41"/>
        <v>55.21279310344828</v>
      </c>
      <c r="K424" s="63">
        <f t="shared" si="43"/>
        <v>-44.78720689655172</v>
      </c>
      <c r="L424" s="63">
        <f t="shared" si="42"/>
        <v>12988.29</v>
      </c>
      <c r="M424" s="143">
        <f t="shared" si="45"/>
        <v>0</v>
      </c>
    </row>
    <row r="425" spans="1:13" s="130" customFormat="1" ht="15.75">
      <c r="A425" s="138"/>
      <c r="B425" s="144" t="s">
        <v>326</v>
      </c>
      <c r="C425" s="54" t="s">
        <v>325</v>
      </c>
      <c r="D425" s="24"/>
      <c r="E425" s="16">
        <f>SUM(E427:E429)</f>
        <v>224000</v>
      </c>
      <c r="F425" s="16"/>
      <c r="G425" s="15">
        <f t="shared" si="44"/>
        <v>224000</v>
      </c>
      <c r="H425" s="60">
        <f>SUM(H427:H429)</f>
        <v>224000</v>
      </c>
      <c r="I425" s="60">
        <f>SUM(I427:I429)</f>
        <v>140978.02000000002</v>
      </c>
      <c r="J425" s="60">
        <f t="shared" si="41"/>
        <v>62.936616071428574</v>
      </c>
      <c r="K425" s="63">
        <f t="shared" si="43"/>
        <v>-37.063383928571426</v>
      </c>
      <c r="L425" s="63">
        <f t="shared" si="42"/>
        <v>83021.97999999998</v>
      </c>
      <c r="M425" s="143">
        <f t="shared" si="45"/>
        <v>0</v>
      </c>
    </row>
    <row r="426" spans="1:13" s="130" customFormat="1" ht="15.75" hidden="1">
      <c r="A426" s="138"/>
      <c r="B426" s="144"/>
      <c r="C426" s="54"/>
      <c r="D426" s="24"/>
      <c r="E426" s="16">
        <f>-E425</f>
        <v>-224000</v>
      </c>
      <c r="F426" s="16">
        <f>-F425</f>
        <v>0</v>
      </c>
      <c r="G426" s="15">
        <f t="shared" si="44"/>
        <v>-224000</v>
      </c>
      <c r="H426" s="60">
        <f>-H425</f>
        <v>-224000</v>
      </c>
      <c r="I426" s="60">
        <f>-I425</f>
        <v>-140978.02000000002</v>
      </c>
      <c r="J426" s="60"/>
      <c r="K426" s="63"/>
      <c r="L426" s="63"/>
      <c r="M426" s="143">
        <f t="shared" si="45"/>
        <v>0</v>
      </c>
    </row>
    <row r="427" spans="1:13" s="130" customFormat="1" ht="15.75">
      <c r="A427" s="138"/>
      <c r="B427" s="61" t="s">
        <v>236</v>
      </c>
      <c r="C427" s="54"/>
      <c r="D427" s="24" t="s">
        <v>238</v>
      </c>
      <c r="E427" s="62">
        <v>155000</v>
      </c>
      <c r="F427" s="62"/>
      <c r="G427" s="15">
        <f t="shared" si="44"/>
        <v>155000</v>
      </c>
      <c r="H427" s="63">
        <f t="shared" si="47"/>
        <v>155000</v>
      </c>
      <c r="I427" s="63">
        <v>110915.89</v>
      </c>
      <c r="J427" s="63">
        <f t="shared" si="41"/>
        <v>71.55863870967741</v>
      </c>
      <c r="K427" s="63">
        <f t="shared" si="43"/>
        <v>-28.44136129032259</v>
      </c>
      <c r="L427" s="63">
        <f t="shared" si="42"/>
        <v>44084.11</v>
      </c>
      <c r="M427" s="143">
        <f t="shared" si="45"/>
        <v>0</v>
      </c>
    </row>
    <row r="428" spans="1:13" s="130" customFormat="1" ht="15.75">
      <c r="A428" s="138"/>
      <c r="B428" s="61" t="s">
        <v>176</v>
      </c>
      <c r="C428" s="54"/>
      <c r="D428" s="24" t="s">
        <v>177</v>
      </c>
      <c r="E428" s="62">
        <v>22000</v>
      </c>
      <c r="F428" s="62"/>
      <c r="G428" s="15">
        <f t="shared" si="44"/>
        <v>22000</v>
      </c>
      <c r="H428" s="63">
        <f t="shared" si="47"/>
        <v>22000</v>
      </c>
      <c r="I428" s="63">
        <v>10945.6</v>
      </c>
      <c r="J428" s="63">
        <f t="shared" si="41"/>
        <v>49.75272727272728</v>
      </c>
      <c r="K428" s="63">
        <f t="shared" si="43"/>
        <v>-50.24727272727272</v>
      </c>
      <c r="L428" s="63">
        <f t="shared" si="42"/>
        <v>11054.4</v>
      </c>
      <c r="M428" s="143">
        <f t="shared" si="45"/>
        <v>0</v>
      </c>
    </row>
    <row r="429" spans="1:13" s="155" customFormat="1" ht="15.75">
      <c r="A429" s="138"/>
      <c r="B429" s="61" t="s">
        <v>178</v>
      </c>
      <c r="C429" s="54"/>
      <c r="D429" s="24" t="s">
        <v>179</v>
      </c>
      <c r="E429" s="62">
        <v>47000</v>
      </c>
      <c r="F429" s="62"/>
      <c r="G429" s="15">
        <f t="shared" si="44"/>
        <v>47000</v>
      </c>
      <c r="H429" s="63">
        <f t="shared" si="47"/>
        <v>47000</v>
      </c>
      <c r="I429" s="63">
        <v>19116.53</v>
      </c>
      <c r="J429" s="63">
        <f t="shared" si="41"/>
        <v>40.67346808510638</v>
      </c>
      <c r="K429" s="63">
        <f t="shared" si="43"/>
        <v>-59.32653191489362</v>
      </c>
      <c r="L429" s="63">
        <f t="shared" si="42"/>
        <v>27883.47</v>
      </c>
      <c r="M429" s="143">
        <f t="shared" si="45"/>
        <v>0</v>
      </c>
    </row>
    <row r="430" spans="1:13" s="130" customFormat="1" ht="15.75">
      <c r="A430" s="138"/>
      <c r="B430" s="156" t="s">
        <v>167</v>
      </c>
      <c r="C430" s="92" t="s">
        <v>158</v>
      </c>
      <c r="D430" s="93"/>
      <c r="E430" s="18">
        <f>SUM(E432:E458)</f>
        <v>2273312</v>
      </c>
      <c r="F430" s="18">
        <f>SUM(F432:F458)</f>
        <v>10000</v>
      </c>
      <c r="G430" s="15">
        <f t="shared" si="44"/>
        <v>2283312</v>
      </c>
      <c r="H430" s="99">
        <f>SUM(H432:H458)</f>
        <v>2283312</v>
      </c>
      <c r="I430" s="99">
        <f>SUM(I432:I458)</f>
        <v>1203486.84</v>
      </c>
      <c r="J430" s="99">
        <f t="shared" si="41"/>
        <v>52.707945300510836</v>
      </c>
      <c r="K430" s="102">
        <f t="shared" si="43"/>
        <v>-47.292054699489164</v>
      </c>
      <c r="L430" s="63">
        <f t="shared" si="42"/>
        <v>1079825.16</v>
      </c>
      <c r="M430" s="143">
        <f t="shared" si="45"/>
        <v>0</v>
      </c>
    </row>
    <row r="431" spans="1:13" s="130" customFormat="1" ht="15.75" hidden="1">
      <c r="A431" s="138"/>
      <c r="B431" s="156"/>
      <c r="C431" s="92"/>
      <c r="D431" s="93"/>
      <c r="E431" s="18">
        <f>-E430</f>
        <v>-2273312</v>
      </c>
      <c r="F431" s="18">
        <f>-F430</f>
        <v>-10000</v>
      </c>
      <c r="G431" s="15">
        <f t="shared" si="44"/>
        <v>-2283312</v>
      </c>
      <c r="H431" s="99">
        <f>-H430</f>
        <v>-2283312</v>
      </c>
      <c r="I431" s="99">
        <f>-I430</f>
        <v>-1203486.84</v>
      </c>
      <c r="J431" s="99"/>
      <c r="K431" s="102"/>
      <c r="L431" s="63"/>
      <c r="M431" s="143">
        <f t="shared" si="45"/>
        <v>0</v>
      </c>
    </row>
    <row r="432" spans="1:13" ht="31.5">
      <c r="A432" s="138"/>
      <c r="B432" s="61" t="s">
        <v>260</v>
      </c>
      <c r="C432" s="54"/>
      <c r="D432" s="24" t="s">
        <v>261</v>
      </c>
      <c r="E432" s="62">
        <v>24000</v>
      </c>
      <c r="F432" s="62"/>
      <c r="G432" s="15">
        <f t="shared" si="44"/>
        <v>24000</v>
      </c>
      <c r="H432" s="63">
        <f aca="true" t="shared" si="48" ref="H432:H469">E432+F432</f>
        <v>24000</v>
      </c>
      <c r="I432" s="63">
        <v>13607.43</v>
      </c>
      <c r="J432" s="63">
        <f t="shared" si="41"/>
        <v>56.697624999999995</v>
      </c>
      <c r="K432" s="63">
        <f t="shared" si="43"/>
        <v>-43.302375000000005</v>
      </c>
      <c r="L432" s="63">
        <f t="shared" si="42"/>
        <v>10392.57</v>
      </c>
      <c r="M432" s="143">
        <f t="shared" si="45"/>
        <v>0</v>
      </c>
    </row>
    <row r="433" spans="1:13" ht="15.75">
      <c r="A433" s="138"/>
      <c r="B433" s="61" t="s">
        <v>198</v>
      </c>
      <c r="C433" s="54"/>
      <c r="D433" s="24" t="s">
        <v>199</v>
      </c>
      <c r="E433" s="62">
        <v>600288</v>
      </c>
      <c r="F433" s="62"/>
      <c r="G433" s="15">
        <f t="shared" si="44"/>
        <v>600288</v>
      </c>
      <c r="H433" s="63">
        <f t="shared" si="48"/>
        <v>600288</v>
      </c>
      <c r="I433" s="63">
        <v>238512.99</v>
      </c>
      <c r="J433" s="63">
        <f t="shared" si="41"/>
        <v>39.733093115304655</v>
      </c>
      <c r="K433" s="63">
        <f t="shared" si="43"/>
        <v>-60.266906884695345</v>
      </c>
      <c r="L433" s="63">
        <f t="shared" si="42"/>
        <v>361775.01</v>
      </c>
      <c r="M433" s="143">
        <f t="shared" si="45"/>
        <v>0</v>
      </c>
    </row>
    <row r="434" spans="1:13" ht="15.75">
      <c r="A434" s="138"/>
      <c r="B434" s="61" t="s">
        <v>200</v>
      </c>
      <c r="C434" s="54"/>
      <c r="D434" s="24" t="s">
        <v>201</v>
      </c>
      <c r="E434" s="62">
        <v>51025</v>
      </c>
      <c r="F434" s="62"/>
      <c r="G434" s="15">
        <f t="shared" si="44"/>
        <v>51025</v>
      </c>
      <c r="H434" s="63">
        <f t="shared" si="48"/>
        <v>51025</v>
      </c>
      <c r="I434" s="63">
        <v>37413.22</v>
      </c>
      <c r="J434" s="63">
        <f t="shared" si="41"/>
        <v>73.32331210191083</v>
      </c>
      <c r="K434" s="63">
        <f t="shared" si="43"/>
        <v>-26.67668789808917</v>
      </c>
      <c r="L434" s="63">
        <f t="shared" si="42"/>
        <v>13611.779999999999</v>
      </c>
      <c r="M434" s="143">
        <f t="shared" si="45"/>
        <v>0</v>
      </c>
    </row>
    <row r="435" spans="1:13" ht="15.75">
      <c r="A435" s="138"/>
      <c r="B435" s="61" t="s">
        <v>202</v>
      </c>
      <c r="C435" s="54"/>
      <c r="D435" s="24" t="s">
        <v>203</v>
      </c>
      <c r="E435" s="62">
        <v>103255</v>
      </c>
      <c r="F435" s="62"/>
      <c r="G435" s="15">
        <f t="shared" si="44"/>
        <v>103255</v>
      </c>
      <c r="H435" s="63">
        <f t="shared" si="48"/>
        <v>103255</v>
      </c>
      <c r="I435" s="63">
        <v>40913.12</v>
      </c>
      <c r="J435" s="63">
        <f t="shared" si="41"/>
        <v>39.62337901312286</v>
      </c>
      <c r="K435" s="63">
        <f t="shared" si="43"/>
        <v>-60.37662098687714</v>
      </c>
      <c r="L435" s="63">
        <f t="shared" si="42"/>
        <v>62341.88</v>
      </c>
      <c r="M435" s="143">
        <f t="shared" si="45"/>
        <v>0</v>
      </c>
    </row>
    <row r="436" spans="1:13" ht="15.75">
      <c r="A436" s="138"/>
      <c r="B436" s="61" t="s">
        <v>204</v>
      </c>
      <c r="C436" s="54"/>
      <c r="D436" s="24" t="s">
        <v>205</v>
      </c>
      <c r="E436" s="62">
        <v>16384</v>
      </c>
      <c r="F436" s="62"/>
      <c r="G436" s="15">
        <f t="shared" si="44"/>
        <v>16384</v>
      </c>
      <c r="H436" s="63">
        <f t="shared" si="48"/>
        <v>16384</v>
      </c>
      <c r="I436" s="63">
        <v>6565.48</v>
      </c>
      <c r="J436" s="63">
        <f t="shared" si="41"/>
        <v>40.072509765625</v>
      </c>
      <c r="K436" s="63">
        <f t="shared" si="43"/>
        <v>-59.927490234375</v>
      </c>
      <c r="L436" s="63">
        <f t="shared" si="42"/>
        <v>9818.52</v>
      </c>
      <c r="M436" s="143">
        <f t="shared" si="45"/>
        <v>0</v>
      </c>
    </row>
    <row r="437" spans="1:13" ht="15.75">
      <c r="A437" s="138"/>
      <c r="B437" s="61" t="s">
        <v>234</v>
      </c>
      <c r="C437" s="54"/>
      <c r="D437" s="24" t="s">
        <v>235</v>
      </c>
      <c r="E437" s="62">
        <v>10000</v>
      </c>
      <c r="F437" s="62"/>
      <c r="G437" s="15">
        <f t="shared" si="44"/>
        <v>10000</v>
      </c>
      <c r="H437" s="63">
        <f t="shared" si="48"/>
        <v>10000</v>
      </c>
      <c r="I437" s="63">
        <v>0</v>
      </c>
      <c r="J437" s="50" t="s">
        <v>388</v>
      </c>
      <c r="K437" s="63" t="e">
        <f t="shared" si="43"/>
        <v>#VALUE!</v>
      </c>
      <c r="L437" s="63">
        <f t="shared" si="42"/>
        <v>10000</v>
      </c>
      <c r="M437" s="143">
        <f t="shared" si="45"/>
        <v>0</v>
      </c>
    </row>
    <row r="438" spans="1:13" ht="15.75">
      <c r="A438" s="138"/>
      <c r="B438" s="61" t="s">
        <v>206</v>
      </c>
      <c r="C438" s="54"/>
      <c r="D438" s="24" t="s">
        <v>207</v>
      </c>
      <c r="E438" s="62">
        <v>16000</v>
      </c>
      <c r="F438" s="62"/>
      <c r="G438" s="15">
        <f t="shared" si="44"/>
        <v>16000</v>
      </c>
      <c r="H438" s="63">
        <f t="shared" si="48"/>
        <v>16000</v>
      </c>
      <c r="I438" s="63">
        <v>8535.2</v>
      </c>
      <c r="J438" s="63">
        <f t="shared" si="41"/>
        <v>53.345000000000006</v>
      </c>
      <c r="K438" s="63">
        <f t="shared" si="43"/>
        <v>-46.654999999999994</v>
      </c>
      <c r="L438" s="63">
        <f t="shared" si="42"/>
        <v>7464.799999999999</v>
      </c>
      <c r="M438" s="143">
        <f t="shared" si="45"/>
        <v>0</v>
      </c>
    </row>
    <row r="439" spans="1:13" ht="15.75">
      <c r="A439" s="138"/>
      <c r="B439" s="61" t="s">
        <v>188</v>
      </c>
      <c r="C439" s="54"/>
      <c r="D439" s="24" t="s">
        <v>189</v>
      </c>
      <c r="E439" s="62">
        <v>209000</v>
      </c>
      <c r="F439" s="62"/>
      <c r="G439" s="15">
        <f t="shared" si="44"/>
        <v>209000</v>
      </c>
      <c r="H439" s="63">
        <f t="shared" si="48"/>
        <v>209000</v>
      </c>
      <c r="I439" s="63">
        <v>122358.71</v>
      </c>
      <c r="J439" s="63">
        <f t="shared" si="41"/>
        <v>58.54483732057416</v>
      </c>
      <c r="K439" s="63">
        <f t="shared" si="43"/>
        <v>-41.45516267942584</v>
      </c>
      <c r="L439" s="63">
        <f t="shared" si="42"/>
        <v>86641.29</v>
      </c>
      <c r="M439" s="143">
        <f t="shared" si="45"/>
        <v>0</v>
      </c>
    </row>
    <row r="440" spans="1:13" ht="15.75">
      <c r="A440" s="138"/>
      <c r="B440" s="61" t="s">
        <v>236</v>
      </c>
      <c r="C440" s="54"/>
      <c r="D440" s="24" t="s">
        <v>238</v>
      </c>
      <c r="E440" s="62">
        <v>780000</v>
      </c>
      <c r="F440" s="62"/>
      <c r="G440" s="15">
        <f t="shared" si="44"/>
        <v>780000</v>
      </c>
      <c r="H440" s="63">
        <f t="shared" si="48"/>
        <v>780000</v>
      </c>
      <c r="I440" s="63">
        <v>452838.04</v>
      </c>
      <c r="J440" s="63">
        <f t="shared" si="41"/>
        <v>58.05615897435897</v>
      </c>
      <c r="K440" s="63">
        <f t="shared" si="43"/>
        <v>-41.94384102564103</v>
      </c>
      <c r="L440" s="63">
        <f t="shared" si="42"/>
        <v>327161.96</v>
      </c>
      <c r="M440" s="143">
        <f t="shared" si="45"/>
        <v>0</v>
      </c>
    </row>
    <row r="441" spans="1:13" ht="15.75">
      <c r="A441" s="138"/>
      <c r="B441" s="61" t="s">
        <v>176</v>
      </c>
      <c r="C441" s="54"/>
      <c r="D441" s="24" t="s">
        <v>177</v>
      </c>
      <c r="E441" s="62">
        <v>25000</v>
      </c>
      <c r="F441" s="62"/>
      <c r="G441" s="15">
        <f t="shared" si="44"/>
        <v>25000</v>
      </c>
      <c r="H441" s="63">
        <f>E441+F441</f>
        <v>25000</v>
      </c>
      <c r="I441" s="63">
        <v>17022.3</v>
      </c>
      <c r="J441" s="63">
        <f t="shared" si="41"/>
        <v>68.08919999999999</v>
      </c>
      <c r="K441" s="63">
        <f t="shared" si="43"/>
        <v>-31.91080000000001</v>
      </c>
      <c r="L441" s="63">
        <f t="shared" si="42"/>
        <v>7977.700000000001</v>
      </c>
      <c r="M441" s="143">
        <f t="shared" si="45"/>
        <v>0</v>
      </c>
    </row>
    <row r="442" spans="1:13" ht="15.75">
      <c r="A442" s="138"/>
      <c r="B442" s="61" t="s">
        <v>208</v>
      </c>
      <c r="C442" s="54"/>
      <c r="D442" s="24" t="s">
        <v>209</v>
      </c>
      <c r="E442" s="62">
        <v>2000</v>
      </c>
      <c r="F442" s="62"/>
      <c r="G442" s="15">
        <f t="shared" si="44"/>
        <v>2000</v>
      </c>
      <c r="H442" s="63">
        <f t="shared" si="48"/>
        <v>2000</v>
      </c>
      <c r="I442" s="63">
        <v>360</v>
      </c>
      <c r="J442" s="63">
        <f t="shared" si="41"/>
        <v>18</v>
      </c>
      <c r="K442" s="63">
        <f t="shared" si="43"/>
        <v>-82</v>
      </c>
      <c r="L442" s="63">
        <f t="shared" si="42"/>
        <v>1640</v>
      </c>
      <c r="M442" s="143">
        <f t="shared" si="45"/>
        <v>0</v>
      </c>
    </row>
    <row r="443" spans="1:13" ht="15.75">
      <c r="A443" s="138"/>
      <c r="B443" s="61" t="s">
        <v>178</v>
      </c>
      <c r="C443" s="54"/>
      <c r="D443" s="24" t="s">
        <v>179</v>
      </c>
      <c r="E443" s="62">
        <v>119000</v>
      </c>
      <c r="F443" s="62">
        <v>-9265</v>
      </c>
      <c r="G443" s="15">
        <f t="shared" si="44"/>
        <v>109735</v>
      </c>
      <c r="H443" s="63">
        <f t="shared" si="48"/>
        <v>109735</v>
      </c>
      <c r="I443" s="63">
        <v>42052.86</v>
      </c>
      <c r="J443" s="63">
        <f t="shared" si="41"/>
        <v>38.32219437736365</v>
      </c>
      <c r="K443" s="63">
        <f t="shared" si="43"/>
        <v>-61.67780562263635</v>
      </c>
      <c r="L443" s="63">
        <f t="shared" si="42"/>
        <v>67682.14</v>
      </c>
      <c r="M443" s="143">
        <f t="shared" si="45"/>
        <v>0</v>
      </c>
    </row>
    <row r="444" spans="1:13" ht="15.75">
      <c r="A444" s="138"/>
      <c r="B444" s="61" t="s">
        <v>237</v>
      </c>
      <c r="C444" s="54"/>
      <c r="D444" s="24" t="s">
        <v>239</v>
      </c>
      <c r="E444" s="62">
        <v>800</v>
      </c>
      <c r="F444" s="62"/>
      <c r="G444" s="15">
        <f t="shared" si="44"/>
        <v>800</v>
      </c>
      <c r="H444" s="63">
        <f t="shared" si="48"/>
        <v>800</v>
      </c>
      <c r="I444" s="63">
        <v>330</v>
      </c>
      <c r="J444" s="63">
        <f t="shared" si="41"/>
        <v>41.25</v>
      </c>
      <c r="K444" s="63">
        <f t="shared" si="43"/>
        <v>-58.75</v>
      </c>
      <c r="L444" s="63">
        <f t="shared" si="42"/>
        <v>470</v>
      </c>
      <c r="M444" s="143">
        <f t="shared" si="45"/>
        <v>0</v>
      </c>
    </row>
    <row r="445" spans="1:13" ht="47.25">
      <c r="A445" s="138"/>
      <c r="B445" s="61" t="s">
        <v>210</v>
      </c>
      <c r="C445" s="54"/>
      <c r="D445" s="24" t="s">
        <v>211</v>
      </c>
      <c r="E445" s="62">
        <v>4250</v>
      </c>
      <c r="F445" s="62"/>
      <c r="G445" s="15">
        <f t="shared" si="44"/>
        <v>4250</v>
      </c>
      <c r="H445" s="63">
        <f t="shared" si="48"/>
        <v>4250</v>
      </c>
      <c r="I445" s="63">
        <v>2373.19</v>
      </c>
      <c r="J445" s="63">
        <f t="shared" si="41"/>
        <v>55.83976470588235</v>
      </c>
      <c r="K445" s="63">
        <f t="shared" si="43"/>
        <v>-44.16023529411765</v>
      </c>
      <c r="L445" s="63">
        <f t="shared" si="42"/>
        <v>1876.81</v>
      </c>
      <c r="M445" s="143">
        <f t="shared" si="45"/>
        <v>0</v>
      </c>
    </row>
    <row r="446" spans="1:13" ht="47.25">
      <c r="A446" s="138"/>
      <c r="B446" s="61" t="s">
        <v>212</v>
      </c>
      <c r="C446" s="54"/>
      <c r="D446" s="24" t="s">
        <v>213</v>
      </c>
      <c r="E446" s="62">
        <v>8800</v>
      </c>
      <c r="F446" s="62"/>
      <c r="G446" s="15">
        <f t="shared" si="44"/>
        <v>8800</v>
      </c>
      <c r="H446" s="63">
        <f t="shared" si="48"/>
        <v>8800</v>
      </c>
      <c r="I446" s="63">
        <v>2724.84</v>
      </c>
      <c r="J446" s="63">
        <f t="shared" si="41"/>
        <v>30.964090909090913</v>
      </c>
      <c r="K446" s="63">
        <f t="shared" si="43"/>
        <v>-69.03590909090909</v>
      </c>
      <c r="L446" s="63">
        <f t="shared" si="42"/>
        <v>6075.16</v>
      </c>
      <c r="M446" s="143">
        <f t="shared" si="45"/>
        <v>0</v>
      </c>
    </row>
    <row r="447" spans="1:13" ht="15.75">
      <c r="A447" s="138"/>
      <c r="B447" s="61" t="s">
        <v>232</v>
      </c>
      <c r="C447" s="54"/>
      <c r="D447" s="24" t="s">
        <v>215</v>
      </c>
      <c r="E447" s="62">
        <v>5100</v>
      </c>
      <c r="F447" s="62"/>
      <c r="G447" s="15">
        <f t="shared" si="44"/>
        <v>5100</v>
      </c>
      <c r="H447" s="63">
        <f t="shared" si="48"/>
        <v>5100</v>
      </c>
      <c r="I447" s="63">
        <v>2332.12</v>
      </c>
      <c r="J447" s="63">
        <f t="shared" si="41"/>
        <v>45.7278431372549</v>
      </c>
      <c r="K447" s="63">
        <f t="shared" si="43"/>
        <v>-54.2721568627451</v>
      </c>
      <c r="L447" s="63">
        <f t="shared" si="42"/>
        <v>2767.88</v>
      </c>
      <c r="M447" s="143">
        <f t="shared" si="45"/>
        <v>0</v>
      </c>
    </row>
    <row r="448" spans="1:13" ht="15.75">
      <c r="A448" s="138"/>
      <c r="B448" s="61" t="s">
        <v>240</v>
      </c>
      <c r="C448" s="54"/>
      <c r="D448" s="24" t="s">
        <v>185</v>
      </c>
      <c r="E448" s="62">
        <v>1000</v>
      </c>
      <c r="F448" s="62"/>
      <c r="G448" s="15">
        <f t="shared" si="44"/>
        <v>1000</v>
      </c>
      <c r="H448" s="63">
        <f t="shared" si="48"/>
        <v>1000</v>
      </c>
      <c r="I448" s="63">
        <v>477.98</v>
      </c>
      <c r="J448" s="63">
        <f t="shared" si="41"/>
        <v>47.798</v>
      </c>
      <c r="K448" s="63">
        <f t="shared" si="43"/>
        <v>-52.202</v>
      </c>
      <c r="L448" s="63">
        <f t="shared" si="42"/>
        <v>522.02</v>
      </c>
      <c r="M448" s="143">
        <f t="shared" si="45"/>
        <v>0</v>
      </c>
    </row>
    <row r="449" spans="1:13" ht="31.5">
      <c r="A449" s="138"/>
      <c r="B449" s="61" t="s">
        <v>216</v>
      </c>
      <c r="C449" s="54"/>
      <c r="D449" s="24" t="s">
        <v>217</v>
      </c>
      <c r="E449" s="62">
        <v>22410</v>
      </c>
      <c r="F449" s="62">
        <v>4265</v>
      </c>
      <c r="G449" s="15">
        <f t="shared" si="44"/>
        <v>26675</v>
      </c>
      <c r="H449" s="63">
        <f t="shared" si="48"/>
        <v>26675</v>
      </c>
      <c r="I449" s="63">
        <v>20004.4</v>
      </c>
      <c r="J449" s="63">
        <f t="shared" si="41"/>
        <v>74.99306466729148</v>
      </c>
      <c r="K449" s="63">
        <f t="shared" si="43"/>
        <v>-25.006935332708522</v>
      </c>
      <c r="L449" s="63">
        <f t="shared" si="42"/>
        <v>6670.5999999999985</v>
      </c>
      <c r="M449" s="143">
        <f t="shared" si="45"/>
        <v>0</v>
      </c>
    </row>
    <row r="450" spans="1:13" ht="15.75">
      <c r="A450" s="138"/>
      <c r="B450" s="61" t="s">
        <v>76</v>
      </c>
      <c r="C450" s="54"/>
      <c r="D450" s="24" t="s">
        <v>327</v>
      </c>
      <c r="E450" s="62">
        <v>115000</v>
      </c>
      <c r="F450" s="62"/>
      <c r="G450" s="15">
        <f t="shared" si="44"/>
        <v>115000</v>
      </c>
      <c r="H450" s="63">
        <f t="shared" si="48"/>
        <v>115000</v>
      </c>
      <c r="I450" s="63">
        <v>60990</v>
      </c>
      <c r="J450" s="63">
        <f t="shared" si="41"/>
        <v>53.03478260869565</v>
      </c>
      <c r="K450" s="63">
        <f t="shared" si="43"/>
        <v>-46.96521739130435</v>
      </c>
      <c r="L450" s="63">
        <f t="shared" si="42"/>
        <v>54010</v>
      </c>
      <c r="M450" s="143">
        <f t="shared" si="45"/>
        <v>0</v>
      </c>
    </row>
    <row r="451" spans="1:13" ht="15.75">
      <c r="A451" s="138"/>
      <c r="B451" s="61" t="s">
        <v>328</v>
      </c>
      <c r="C451" s="54"/>
      <c r="D451" s="24" t="s">
        <v>329</v>
      </c>
      <c r="E451" s="62">
        <v>17000</v>
      </c>
      <c r="F451" s="62">
        <v>5000</v>
      </c>
      <c r="G451" s="15">
        <f t="shared" si="44"/>
        <v>22000</v>
      </c>
      <c r="H451" s="63">
        <f t="shared" si="48"/>
        <v>22000</v>
      </c>
      <c r="I451" s="63">
        <v>14797.26</v>
      </c>
      <c r="J451" s="63">
        <f t="shared" si="41"/>
        <v>67.26027272727273</v>
      </c>
      <c r="K451" s="63">
        <f t="shared" si="43"/>
        <v>-32.739727272727265</v>
      </c>
      <c r="L451" s="63">
        <f t="shared" si="42"/>
        <v>7202.74</v>
      </c>
      <c r="M451" s="143">
        <f t="shared" si="45"/>
        <v>0</v>
      </c>
    </row>
    <row r="452" spans="1:13" ht="31.5">
      <c r="A452" s="138"/>
      <c r="B452" s="61" t="s">
        <v>330</v>
      </c>
      <c r="C452" s="54"/>
      <c r="D452" s="24" t="s">
        <v>331</v>
      </c>
      <c r="E452" s="62">
        <v>1500</v>
      </c>
      <c r="F452" s="62"/>
      <c r="G452" s="15">
        <f t="shared" si="44"/>
        <v>1500</v>
      </c>
      <c r="H452" s="63">
        <f t="shared" si="48"/>
        <v>1500</v>
      </c>
      <c r="I452" s="63">
        <v>1447</v>
      </c>
      <c r="J452" s="63">
        <f t="shared" si="41"/>
        <v>96.46666666666667</v>
      </c>
      <c r="K452" s="63">
        <f t="shared" si="43"/>
        <v>-3.5333333333333314</v>
      </c>
      <c r="L452" s="63">
        <f t="shared" si="42"/>
        <v>53</v>
      </c>
      <c r="M452" s="143">
        <f t="shared" si="45"/>
        <v>0</v>
      </c>
    </row>
    <row r="453" spans="1:13" ht="15.75">
      <c r="A453" s="138"/>
      <c r="B453" s="61" t="s">
        <v>332</v>
      </c>
      <c r="C453" s="54"/>
      <c r="D453" s="24" t="s">
        <v>190</v>
      </c>
      <c r="E453" s="62">
        <v>11000</v>
      </c>
      <c r="F453" s="62"/>
      <c r="G453" s="15">
        <f t="shared" si="44"/>
        <v>11000</v>
      </c>
      <c r="H453" s="63">
        <f t="shared" si="48"/>
        <v>11000</v>
      </c>
      <c r="I453" s="63">
        <v>0</v>
      </c>
      <c r="J453" s="50" t="s">
        <v>388</v>
      </c>
      <c r="K453" s="63" t="e">
        <f t="shared" si="43"/>
        <v>#VALUE!</v>
      </c>
      <c r="L453" s="63">
        <f t="shared" si="42"/>
        <v>11000</v>
      </c>
      <c r="M453" s="143">
        <f t="shared" si="45"/>
        <v>0</v>
      </c>
    </row>
    <row r="454" spans="1:13" ht="31.5">
      <c r="A454" s="138"/>
      <c r="B454" s="61" t="s">
        <v>218</v>
      </c>
      <c r="C454" s="54"/>
      <c r="D454" s="24" t="s">
        <v>219</v>
      </c>
      <c r="E454" s="62">
        <v>4000</v>
      </c>
      <c r="F454" s="62"/>
      <c r="G454" s="15">
        <f t="shared" si="44"/>
        <v>4000</v>
      </c>
      <c r="H454" s="63">
        <f t="shared" si="48"/>
        <v>4000</v>
      </c>
      <c r="I454" s="63">
        <v>1990</v>
      </c>
      <c r="J454" s="63">
        <f t="shared" si="41"/>
        <v>49.75</v>
      </c>
      <c r="K454" s="63">
        <f t="shared" si="43"/>
        <v>-50.25</v>
      </c>
      <c r="L454" s="63">
        <f t="shared" si="42"/>
        <v>2010</v>
      </c>
      <c r="M454" s="143">
        <f t="shared" si="45"/>
        <v>0</v>
      </c>
    </row>
    <row r="455" spans="1:13" ht="47.25">
      <c r="A455" s="138"/>
      <c r="B455" s="61" t="s">
        <v>221</v>
      </c>
      <c r="C455" s="54"/>
      <c r="D455" s="24" t="s">
        <v>220</v>
      </c>
      <c r="E455" s="62">
        <v>3500</v>
      </c>
      <c r="F455" s="62"/>
      <c r="G455" s="15">
        <f t="shared" si="44"/>
        <v>3500</v>
      </c>
      <c r="H455" s="63">
        <f t="shared" si="48"/>
        <v>3500</v>
      </c>
      <c r="I455" s="63">
        <v>220.56</v>
      </c>
      <c r="J455" s="63">
        <f t="shared" si="41"/>
        <v>6.301714285714286</v>
      </c>
      <c r="K455" s="63">
        <f t="shared" si="43"/>
        <v>-93.69828571428572</v>
      </c>
      <c r="L455" s="63">
        <f t="shared" si="42"/>
        <v>3279.44</v>
      </c>
      <c r="M455" s="143">
        <f t="shared" si="45"/>
        <v>0</v>
      </c>
    </row>
    <row r="456" spans="1:13" ht="31.5">
      <c r="A456" s="138"/>
      <c r="B456" s="61" t="s">
        <v>222</v>
      </c>
      <c r="C456" s="54"/>
      <c r="D456" s="24" t="s">
        <v>223</v>
      </c>
      <c r="E456" s="62">
        <v>11000</v>
      </c>
      <c r="F456" s="62"/>
      <c r="G456" s="15">
        <f t="shared" si="44"/>
        <v>11000</v>
      </c>
      <c r="H456" s="63">
        <f t="shared" si="48"/>
        <v>11000</v>
      </c>
      <c r="I456" s="63">
        <v>5089.62</v>
      </c>
      <c r="J456" s="63">
        <f t="shared" si="41"/>
        <v>46.26927272727273</v>
      </c>
      <c r="K456" s="63">
        <f t="shared" si="43"/>
        <v>-53.73072727272727</v>
      </c>
      <c r="L456" s="63">
        <f t="shared" si="42"/>
        <v>5910.38</v>
      </c>
      <c r="M456" s="143">
        <f t="shared" si="45"/>
        <v>0</v>
      </c>
    </row>
    <row r="457" spans="1:13" ht="31.5">
      <c r="A457" s="138"/>
      <c r="B457" s="61" t="s">
        <v>180</v>
      </c>
      <c r="C457" s="54"/>
      <c r="D457" s="24" t="s">
        <v>181</v>
      </c>
      <c r="E457" s="62">
        <v>100000</v>
      </c>
      <c r="F457" s="62"/>
      <c r="G457" s="15">
        <f t="shared" si="44"/>
        <v>100000</v>
      </c>
      <c r="H457" s="63">
        <f t="shared" si="48"/>
        <v>100000</v>
      </c>
      <c r="I457" s="63">
        <v>90667.49</v>
      </c>
      <c r="J457" s="63">
        <f t="shared" si="41"/>
        <v>90.66749</v>
      </c>
      <c r="K457" s="63">
        <f t="shared" si="43"/>
        <v>-9.33251</v>
      </c>
      <c r="L457" s="63">
        <f t="shared" si="42"/>
        <v>9332.509999999995</v>
      </c>
      <c r="M457" s="143">
        <f t="shared" si="45"/>
        <v>0</v>
      </c>
    </row>
    <row r="458" spans="1:13" ht="31.5">
      <c r="A458" s="138"/>
      <c r="B458" s="61" t="s">
        <v>244</v>
      </c>
      <c r="C458" s="54"/>
      <c r="D458" s="24" t="s">
        <v>245</v>
      </c>
      <c r="E458" s="62">
        <v>12000</v>
      </c>
      <c r="F458" s="62">
        <v>10000</v>
      </c>
      <c r="G458" s="15">
        <f t="shared" si="44"/>
        <v>22000</v>
      </c>
      <c r="H458" s="63">
        <f t="shared" si="48"/>
        <v>22000</v>
      </c>
      <c r="I458" s="63">
        <v>19863.03</v>
      </c>
      <c r="J458" s="63">
        <f t="shared" si="41"/>
        <v>90.28649999999999</v>
      </c>
      <c r="K458" s="63">
        <f t="shared" si="43"/>
        <v>-9.71350000000001</v>
      </c>
      <c r="L458" s="63">
        <f t="shared" si="42"/>
        <v>2136.970000000001</v>
      </c>
      <c r="M458" s="143">
        <f t="shared" si="45"/>
        <v>0</v>
      </c>
    </row>
    <row r="459" spans="1:13" ht="47.25">
      <c r="A459" s="138"/>
      <c r="B459" s="144" t="s">
        <v>333</v>
      </c>
      <c r="C459" s="54" t="s">
        <v>334</v>
      </c>
      <c r="D459" s="24"/>
      <c r="E459" s="16">
        <f>SUM(E461)</f>
        <v>5000</v>
      </c>
      <c r="F459" s="16">
        <f>SUM(F461)</f>
        <v>0</v>
      </c>
      <c r="G459" s="15">
        <f t="shared" si="44"/>
        <v>5000</v>
      </c>
      <c r="H459" s="60">
        <f>SUM(H461)</f>
        <v>5000</v>
      </c>
      <c r="I459" s="60">
        <f>SUM(I461)</f>
        <v>0</v>
      </c>
      <c r="J459" s="151" t="s">
        <v>388</v>
      </c>
      <c r="K459" s="63" t="e">
        <f t="shared" si="43"/>
        <v>#VALUE!</v>
      </c>
      <c r="L459" s="63">
        <f t="shared" si="42"/>
        <v>5000</v>
      </c>
      <c r="M459" s="143">
        <f t="shared" si="45"/>
        <v>0</v>
      </c>
    </row>
    <row r="460" spans="1:13" ht="15.75" hidden="1">
      <c r="A460" s="138"/>
      <c r="B460" s="144"/>
      <c r="C460" s="54"/>
      <c r="D460" s="24"/>
      <c r="E460" s="16">
        <f>-E459</f>
        <v>-5000</v>
      </c>
      <c r="F460" s="16">
        <f>-F459</f>
        <v>0</v>
      </c>
      <c r="G460" s="15">
        <f t="shared" si="44"/>
        <v>-5000</v>
      </c>
      <c r="H460" s="60">
        <f>-H459</f>
        <v>-5000</v>
      </c>
      <c r="I460" s="60">
        <f>-I459</f>
        <v>0</v>
      </c>
      <c r="J460" s="60"/>
      <c r="K460" s="63"/>
      <c r="L460" s="63"/>
      <c r="M460" s="143">
        <f t="shared" si="45"/>
        <v>0</v>
      </c>
    </row>
    <row r="461" spans="1:13" s="130" customFormat="1" ht="15.75">
      <c r="A461" s="138"/>
      <c r="B461" s="61" t="s">
        <v>184</v>
      </c>
      <c r="C461" s="54"/>
      <c r="D461" s="24" t="s">
        <v>185</v>
      </c>
      <c r="E461" s="62">
        <v>5000</v>
      </c>
      <c r="F461" s="62"/>
      <c r="G461" s="15">
        <f aca="true" t="shared" si="49" ref="G461:G496">E461+F461</f>
        <v>5000</v>
      </c>
      <c r="H461" s="63">
        <f aca="true" t="shared" si="50" ref="H461:H466">E461+F461</f>
        <v>5000</v>
      </c>
      <c r="I461" s="63">
        <v>0</v>
      </c>
      <c r="J461" s="50" t="s">
        <v>388</v>
      </c>
      <c r="K461" s="63" t="e">
        <f t="shared" si="43"/>
        <v>#VALUE!</v>
      </c>
      <c r="L461" s="63">
        <f t="shared" si="42"/>
        <v>5000</v>
      </c>
      <c r="M461" s="143">
        <f aca="true" t="shared" si="51" ref="M461:M496">H461-G461</f>
        <v>0</v>
      </c>
    </row>
    <row r="462" spans="1:13" s="130" customFormat="1" ht="15.75">
      <c r="A462" s="138"/>
      <c r="B462" s="144" t="s">
        <v>13</v>
      </c>
      <c r="C462" s="54" t="s">
        <v>163</v>
      </c>
      <c r="D462" s="24"/>
      <c r="E462" s="16">
        <f>SUM(E464:E468)</f>
        <v>1148000</v>
      </c>
      <c r="F462" s="16">
        <f>SUM(F464:F468)</f>
        <v>45000</v>
      </c>
      <c r="G462" s="15">
        <f t="shared" si="49"/>
        <v>1193000</v>
      </c>
      <c r="H462" s="60">
        <f>SUM(H464:H468)</f>
        <v>1193000</v>
      </c>
      <c r="I462" s="60">
        <f>SUM(I464:I468)</f>
        <v>110049.72</v>
      </c>
      <c r="J462" s="60">
        <f aca="true" t="shared" si="52" ref="J462:J496">I462/H462*100</f>
        <v>9.224620284995808</v>
      </c>
      <c r="K462" s="63">
        <f t="shared" si="43"/>
        <v>-90.77537971500419</v>
      </c>
      <c r="L462" s="63">
        <f t="shared" si="42"/>
        <v>1082950.28</v>
      </c>
      <c r="M462" s="143">
        <f t="shared" si="51"/>
        <v>0</v>
      </c>
    </row>
    <row r="463" spans="1:13" s="130" customFormat="1" ht="15.75" hidden="1">
      <c r="A463" s="138"/>
      <c r="B463" s="144"/>
      <c r="C463" s="54"/>
      <c r="D463" s="24"/>
      <c r="E463" s="16">
        <f>-E462</f>
        <v>-1148000</v>
      </c>
      <c r="F463" s="16">
        <f>-F462</f>
        <v>-45000</v>
      </c>
      <c r="G463" s="15">
        <f t="shared" si="49"/>
        <v>-1193000</v>
      </c>
      <c r="H463" s="60">
        <f>-H462</f>
        <v>-1193000</v>
      </c>
      <c r="I463" s="60">
        <f>-I462</f>
        <v>-110049.72</v>
      </c>
      <c r="J463" s="60"/>
      <c r="K463" s="63"/>
      <c r="L463" s="63"/>
      <c r="M463" s="143">
        <f t="shared" si="51"/>
        <v>0</v>
      </c>
    </row>
    <row r="464" spans="1:13" s="130" customFormat="1" ht="15.75">
      <c r="A464" s="138"/>
      <c r="B464" s="61" t="s">
        <v>188</v>
      </c>
      <c r="C464" s="54"/>
      <c r="D464" s="24" t="s">
        <v>189</v>
      </c>
      <c r="E464" s="62">
        <v>30000</v>
      </c>
      <c r="F464" s="62"/>
      <c r="G464" s="15">
        <f t="shared" si="49"/>
        <v>30000</v>
      </c>
      <c r="H464" s="63">
        <f t="shared" si="50"/>
        <v>30000</v>
      </c>
      <c r="I464" s="63">
        <v>10908.35</v>
      </c>
      <c r="J464" s="63">
        <f t="shared" si="52"/>
        <v>36.36116666666667</v>
      </c>
      <c r="K464" s="63">
        <f t="shared" si="43"/>
        <v>-63.63883333333333</v>
      </c>
      <c r="L464" s="63">
        <f t="shared" si="42"/>
        <v>19091.65</v>
      </c>
      <c r="M464" s="143">
        <f t="shared" si="51"/>
        <v>0</v>
      </c>
    </row>
    <row r="465" spans="1:13" s="130" customFormat="1" ht="15.75">
      <c r="A465" s="138"/>
      <c r="B465" s="61" t="s">
        <v>178</v>
      </c>
      <c r="C465" s="54"/>
      <c r="D465" s="24" t="s">
        <v>179</v>
      </c>
      <c r="E465" s="62">
        <v>353000</v>
      </c>
      <c r="F465" s="62">
        <v>45000</v>
      </c>
      <c r="G465" s="15">
        <f t="shared" si="49"/>
        <v>398000</v>
      </c>
      <c r="H465" s="63">
        <f t="shared" si="50"/>
        <v>398000</v>
      </c>
      <c r="I465" s="63">
        <v>70905.48</v>
      </c>
      <c r="J465" s="63">
        <f t="shared" si="52"/>
        <v>17.815447236180905</v>
      </c>
      <c r="K465" s="63">
        <f t="shared" si="43"/>
        <v>-82.1845527638191</v>
      </c>
      <c r="L465" s="63">
        <f aca="true" t="shared" si="53" ref="L465:L497">H465-I465</f>
        <v>327094.52</v>
      </c>
      <c r="M465" s="143">
        <f t="shared" si="51"/>
        <v>0</v>
      </c>
    </row>
    <row r="466" spans="1:13" ht="31.5">
      <c r="A466" s="138"/>
      <c r="B466" s="61" t="s">
        <v>335</v>
      </c>
      <c r="C466" s="54"/>
      <c r="D466" s="24" t="s">
        <v>197</v>
      </c>
      <c r="E466" s="62">
        <v>7000</v>
      </c>
      <c r="F466" s="62"/>
      <c r="G466" s="15">
        <f t="shared" si="49"/>
        <v>7000</v>
      </c>
      <c r="H466" s="63">
        <f t="shared" si="50"/>
        <v>7000</v>
      </c>
      <c r="I466" s="63">
        <f>886.76</f>
        <v>886.76</v>
      </c>
      <c r="J466" s="63">
        <f t="shared" si="52"/>
        <v>12.668</v>
      </c>
      <c r="K466" s="63">
        <f t="shared" si="43"/>
        <v>-87.332</v>
      </c>
      <c r="L466" s="63">
        <f t="shared" si="53"/>
        <v>6113.24</v>
      </c>
      <c r="M466" s="143">
        <f t="shared" si="51"/>
        <v>0</v>
      </c>
    </row>
    <row r="467" spans="1:13" ht="15.75">
      <c r="A467" s="138"/>
      <c r="B467" s="61" t="s">
        <v>240</v>
      </c>
      <c r="C467" s="54"/>
      <c r="D467" s="24" t="s">
        <v>185</v>
      </c>
      <c r="E467" s="62">
        <v>75000</v>
      </c>
      <c r="F467" s="62"/>
      <c r="G467" s="15">
        <f t="shared" si="49"/>
        <v>75000</v>
      </c>
      <c r="H467" s="63">
        <f t="shared" si="48"/>
        <v>75000</v>
      </c>
      <c r="I467" s="63">
        <v>27349.13</v>
      </c>
      <c r="J467" s="63">
        <f t="shared" si="52"/>
        <v>36.46550666666667</v>
      </c>
      <c r="K467" s="63">
        <f t="shared" si="43"/>
        <v>-63.53449333333333</v>
      </c>
      <c r="L467" s="63">
        <f t="shared" si="53"/>
        <v>47650.869999999995</v>
      </c>
      <c r="M467" s="143">
        <f t="shared" si="51"/>
        <v>0</v>
      </c>
    </row>
    <row r="468" spans="1:13" s="146" customFormat="1" ht="31.5">
      <c r="A468" s="145"/>
      <c r="B468" s="61" t="s">
        <v>180</v>
      </c>
      <c r="C468" s="54"/>
      <c r="D468" s="24" t="s">
        <v>181</v>
      </c>
      <c r="E468" s="62">
        <v>683000</v>
      </c>
      <c r="F468" s="62"/>
      <c r="G468" s="15">
        <f t="shared" si="49"/>
        <v>683000</v>
      </c>
      <c r="H468" s="63">
        <f t="shared" si="48"/>
        <v>683000</v>
      </c>
      <c r="I468" s="63">
        <v>0</v>
      </c>
      <c r="J468" s="50" t="s">
        <v>388</v>
      </c>
      <c r="K468" s="63" t="e">
        <f t="shared" si="43"/>
        <v>#VALUE!</v>
      </c>
      <c r="L468" s="63">
        <f t="shared" si="53"/>
        <v>683000</v>
      </c>
      <c r="M468" s="143">
        <f t="shared" si="51"/>
        <v>0</v>
      </c>
    </row>
    <row r="469" spans="1:13" ht="31.5">
      <c r="A469" s="147" t="s">
        <v>336</v>
      </c>
      <c r="B469" s="153" t="s">
        <v>337</v>
      </c>
      <c r="C469" s="92"/>
      <c r="D469" s="93"/>
      <c r="E469" s="17">
        <f>E471+E474+E477</f>
        <v>904000</v>
      </c>
      <c r="F469" s="17">
        <f>SUM(F471:F480)/2</f>
        <v>0</v>
      </c>
      <c r="G469" s="15">
        <f t="shared" si="49"/>
        <v>904000</v>
      </c>
      <c r="H469" s="94">
        <f t="shared" si="48"/>
        <v>904000</v>
      </c>
      <c r="I469" s="94">
        <f>I471+I474+I477</f>
        <v>465915.4</v>
      </c>
      <c r="J469" s="94">
        <f t="shared" si="52"/>
        <v>51.53931415929204</v>
      </c>
      <c r="K469" s="102">
        <f t="shared" si="43"/>
        <v>-48.46068584070796</v>
      </c>
      <c r="L469" s="63">
        <f t="shared" si="53"/>
        <v>438084.6</v>
      </c>
      <c r="M469" s="143">
        <f t="shared" si="51"/>
        <v>0</v>
      </c>
    </row>
    <row r="470" spans="1:13" ht="15.75" hidden="1">
      <c r="A470" s="137"/>
      <c r="B470" s="153"/>
      <c r="C470" s="92"/>
      <c r="D470" s="93"/>
      <c r="E470" s="17">
        <f>-E469</f>
        <v>-904000</v>
      </c>
      <c r="F470" s="17">
        <f>-F469</f>
        <v>0</v>
      </c>
      <c r="G470" s="15">
        <f t="shared" si="49"/>
        <v>-904000</v>
      </c>
      <c r="H470" s="94">
        <f>-H469</f>
        <v>-904000</v>
      </c>
      <c r="I470" s="94">
        <f>-I469</f>
        <v>-465915.4</v>
      </c>
      <c r="J470" s="94"/>
      <c r="K470" s="102"/>
      <c r="L470" s="63"/>
      <c r="M470" s="143">
        <f t="shared" si="51"/>
        <v>0</v>
      </c>
    </row>
    <row r="471" spans="1:13" s="130" customFormat="1" ht="31.5">
      <c r="A471" s="138"/>
      <c r="B471" s="144" t="s">
        <v>338</v>
      </c>
      <c r="C471" s="54" t="s">
        <v>339</v>
      </c>
      <c r="D471" s="24"/>
      <c r="E471" s="16">
        <f>SUM(E473)</f>
        <v>585000</v>
      </c>
      <c r="F471" s="16">
        <f>SUM(F473)</f>
        <v>0</v>
      </c>
      <c r="G471" s="15">
        <f t="shared" si="49"/>
        <v>585000</v>
      </c>
      <c r="H471" s="60">
        <f>SUM(H473)</f>
        <v>585000</v>
      </c>
      <c r="I471" s="60">
        <f>SUM(I473)</f>
        <v>292500</v>
      </c>
      <c r="J471" s="60">
        <f t="shared" si="52"/>
        <v>50</v>
      </c>
      <c r="K471" s="63">
        <f t="shared" si="43"/>
        <v>-50</v>
      </c>
      <c r="L471" s="63">
        <f t="shared" si="53"/>
        <v>292500</v>
      </c>
      <c r="M471" s="143">
        <f t="shared" si="51"/>
        <v>0</v>
      </c>
    </row>
    <row r="472" spans="1:13" s="130" customFormat="1" ht="15.75" hidden="1">
      <c r="A472" s="138"/>
      <c r="B472" s="144"/>
      <c r="C472" s="54"/>
      <c r="D472" s="24"/>
      <c r="E472" s="16">
        <f>-E471</f>
        <v>-585000</v>
      </c>
      <c r="F472" s="16">
        <f>-F471</f>
        <v>0</v>
      </c>
      <c r="G472" s="15">
        <f t="shared" si="49"/>
        <v>-585000</v>
      </c>
      <c r="H472" s="60">
        <f>-H471</f>
        <v>-585000</v>
      </c>
      <c r="I472" s="60">
        <f>-I471</f>
        <v>-292500</v>
      </c>
      <c r="J472" s="60"/>
      <c r="K472" s="63"/>
      <c r="L472" s="63"/>
      <c r="M472" s="143">
        <f t="shared" si="51"/>
        <v>0</v>
      </c>
    </row>
    <row r="473" spans="1:13" ht="31.5">
      <c r="A473" s="138"/>
      <c r="B473" s="61" t="s">
        <v>340</v>
      </c>
      <c r="C473" s="54"/>
      <c r="D473" s="24" t="s">
        <v>341</v>
      </c>
      <c r="E473" s="62">
        <v>585000</v>
      </c>
      <c r="F473" s="62"/>
      <c r="G473" s="15">
        <f t="shared" si="49"/>
        <v>585000</v>
      </c>
      <c r="H473" s="63">
        <f>E473+F473</f>
        <v>585000</v>
      </c>
      <c r="I473" s="63">
        <v>292500</v>
      </c>
      <c r="J473" s="63">
        <f t="shared" si="52"/>
        <v>50</v>
      </c>
      <c r="K473" s="63">
        <f t="shared" si="43"/>
        <v>-50</v>
      </c>
      <c r="L473" s="63">
        <f t="shared" si="53"/>
        <v>292500</v>
      </c>
      <c r="M473" s="143">
        <f t="shared" si="51"/>
        <v>0</v>
      </c>
    </row>
    <row r="474" spans="1:13" ht="15.75">
      <c r="A474" s="138"/>
      <c r="B474" s="144" t="s">
        <v>342</v>
      </c>
      <c r="C474" s="54" t="s">
        <v>343</v>
      </c>
      <c r="D474" s="24"/>
      <c r="E474" s="16">
        <f>SUM(E476)</f>
        <v>285000</v>
      </c>
      <c r="F474" s="16">
        <f>SUM(F476)</f>
        <v>0</v>
      </c>
      <c r="G474" s="15">
        <f t="shared" si="49"/>
        <v>285000</v>
      </c>
      <c r="H474" s="60">
        <f>SUM(H476)</f>
        <v>285000</v>
      </c>
      <c r="I474" s="60">
        <f>SUM(I476)</f>
        <v>147500</v>
      </c>
      <c r="J474" s="60">
        <f t="shared" si="52"/>
        <v>51.75438596491229</v>
      </c>
      <c r="K474" s="63">
        <f t="shared" si="43"/>
        <v>-48.24561403508771</v>
      </c>
      <c r="L474" s="63">
        <f t="shared" si="53"/>
        <v>137500</v>
      </c>
      <c r="M474" s="143">
        <f t="shared" si="51"/>
        <v>0</v>
      </c>
    </row>
    <row r="475" spans="1:13" ht="15.75" hidden="1">
      <c r="A475" s="138"/>
      <c r="B475" s="144"/>
      <c r="C475" s="54"/>
      <c r="D475" s="24"/>
      <c r="E475" s="16">
        <f>-E474</f>
        <v>-285000</v>
      </c>
      <c r="F475" s="16">
        <f>-F474</f>
        <v>0</v>
      </c>
      <c r="G475" s="15">
        <f t="shared" si="49"/>
        <v>-285000</v>
      </c>
      <c r="H475" s="60">
        <f>-H474</f>
        <v>-285000</v>
      </c>
      <c r="I475" s="60">
        <f>-I474</f>
        <v>-147500</v>
      </c>
      <c r="J475" s="60"/>
      <c r="K475" s="63"/>
      <c r="L475" s="63"/>
      <c r="M475" s="143">
        <f t="shared" si="51"/>
        <v>0</v>
      </c>
    </row>
    <row r="476" spans="1:13" ht="31.5">
      <c r="A476" s="138"/>
      <c r="B476" s="61" t="s">
        <v>340</v>
      </c>
      <c r="C476" s="54"/>
      <c r="D476" s="24" t="s">
        <v>341</v>
      </c>
      <c r="E476" s="62">
        <v>285000</v>
      </c>
      <c r="F476" s="62"/>
      <c r="G476" s="15">
        <f t="shared" si="49"/>
        <v>285000</v>
      </c>
      <c r="H476" s="63">
        <f aca="true" t="shared" si="54" ref="H476:H496">E476+F476</f>
        <v>285000</v>
      </c>
      <c r="I476" s="63">
        <v>147500</v>
      </c>
      <c r="J476" s="63">
        <f t="shared" si="52"/>
        <v>51.75438596491229</v>
      </c>
      <c r="K476" s="63">
        <f t="shared" si="43"/>
        <v>-48.24561403508771</v>
      </c>
      <c r="L476" s="63">
        <f t="shared" si="53"/>
        <v>137500</v>
      </c>
      <c r="M476" s="143">
        <f t="shared" si="51"/>
        <v>0</v>
      </c>
    </row>
    <row r="477" spans="1:13" ht="31.5">
      <c r="A477" s="138"/>
      <c r="B477" s="144" t="s">
        <v>344</v>
      </c>
      <c r="C477" s="54" t="s">
        <v>345</v>
      </c>
      <c r="D477" s="24"/>
      <c r="E477" s="16">
        <f>SUM(E479:E480)</f>
        <v>34000</v>
      </c>
      <c r="F477" s="16">
        <f>SUM(F479:F480)</f>
        <v>0</v>
      </c>
      <c r="G477" s="15">
        <f t="shared" si="49"/>
        <v>34000</v>
      </c>
      <c r="H477" s="60">
        <f>SUM(H479:H480)</f>
        <v>34000</v>
      </c>
      <c r="I477" s="60">
        <f>SUM(I479:I480)</f>
        <v>25915.4</v>
      </c>
      <c r="J477" s="60">
        <f t="shared" si="52"/>
        <v>76.22176470588235</v>
      </c>
      <c r="K477" s="63">
        <f t="shared" si="43"/>
        <v>-23.77823529411765</v>
      </c>
      <c r="L477" s="63">
        <f t="shared" si="53"/>
        <v>8084.5999999999985</v>
      </c>
      <c r="M477" s="143">
        <f t="shared" si="51"/>
        <v>0</v>
      </c>
    </row>
    <row r="478" spans="1:13" ht="15.75" hidden="1">
      <c r="A478" s="138"/>
      <c r="B478" s="144"/>
      <c r="C478" s="54"/>
      <c r="D478" s="24"/>
      <c r="E478" s="16">
        <f>-E477</f>
        <v>-34000</v>
      </c>
      <c r="F478" s="16">
        <f>-F477</f>
        <v>0</v>
      </c>
      <c r="G478" s="15">
        <f t="shared" si="49"/>
        <v>-34000</v>
      </c>
      <c r="H478" s="60">
        <f>-H477</f>
        <v>-34000</v>
      </c>
      <c r="I478" s="60">
        <f>-I477</f>
        <v>-25915.4</v>
      </c>
      <c r="J478" s="60"/>
      <c r="K478" s="63"/>
      <c r="L478" s="63"/>
      <c r="M478" s="143">
        <f t="shared" si="51"/>
        <v>0</v>
      </c>
    </row>
    <row r="479" spans="1:13" ht="94.5">
      <c r="A479" s="138"/>
      <c r="B479" s="61" t="s">
        <v>346</v>
      </c>
      <c r="C479" s="54"/>
      <c r="D479" s="24" t="s">
        <v>347</v>
      </c>
      <c r="E479" s="62">
        <v>24000</v>
      </c>
      <c r="F479" s="62"/>
      <c r="G479" s="15">
        <f t="shared" si="49"/>
        <v>24000</v>
      </c>
      <c r="H479" s="63">
        <f t="shared" si="54"/>
        <v>24000</v>
      </c>
      <c r="I479" s="63">
        <v>24000</v>
      </c>
      <c r="J479" s="63">
        <f t="shared" si="52"/>
        <v>100</v>
      </c>
      <c r="K479" s="63">
        <f t="shared" si="43"/>
        <v>0</v>
      </c>
      <c r="L479" s="63">
        <f t="shared" si="53"/>
        <v>0</v>
      </c>
      <c r="M479" s="143">
        <f t="shared" si="51"/>
        <v>0</v>
      </c>
    </row>
    <row r="480" spans="1:13" ht="31.5">
      <c r="A480" s="138"/>
      <c r="B480" s="61" t="s">
        <v>335</v>
      </c>
      <c r="C480" s="54"/>
      <c r="D480" s="24" t="s">
        <v>197</v>
      </c>
      <c r="E480" s="62">
        <v>10000</v>
      </c>
      <c r="F480" s="62"/>
      <c r="G480" s="15">
        <f t="shared" si="49"/>
        <v>10000</v>
      </c>
      <c r="H480" s="63">
        <f t="shared" si="54"/>
        <v>10000</v>
      </c>
      <c r="I480" s="63">
        <v>1915.4</v>
      </c>
      <c r="J480" s="63">
        <f t="shared" si="52"/>
        <v>19.154</v>
      </c>
      <c r="K480" s="63">
        <f t="shared" si="43"/>
        <v>-80.846</v>
      </c>
      <c r="L480" s="63">
        <f t="shared" si="53"/>
        <v>8084.6</v>
      </c>
      <c r="M480" s="143">
        <f t="shared" si="51"/>
        <v>0</v>
      </c>
    </row>
    <row r="481" spans="1:13" ht="15.75">
      <c r="A481" s="134" t="s">
        <v>348</v>
      </c>
      <c r="B481" s="152" t="s">
        <v>349</v>
      </c>
      <c r="C481" s="54"/>
      <c r="D481" s="24"/>
      <c r="E481" s="15">
        <f>E483+E489</f>
        <v>525000</v>
      </c>
      <c r="F481" s="15">
        <f>F483+F489</f>
        <v>2500</v>
      </c>
      <c r="G481" s="15">
        <f t="shared" si="49"/>
        <v>527500</v>
      </c>
      <c r="H481" s="55">
        <f t="shared" si="54"/>
        <v>527500</v>
      </c>
      <c r="I481" s="55">
        <f>I483+I489</f>
        <v>63771.82000000001</v>
      </c>
      <c r="J481" s="55">
        <f t="shared" si="52"/>
        <v>12.089444549763034</v>
      </c>
      <c r="K481" s="63">
        <f t="shared" si="43"/>
        <v>-87.91055545023697</v>
      </c>
      <c r="L481" s="63">
        <f t="shared" si="53"/>
        <v>463728.18</v>
      </c>
      <c r="M481" s="143">
        <f t="shared" si="51"/>
        <v>0</v>
      </c>
    </row>
    <row r="482" spans="1:13" ht="15.75" hidden="1">
      <c r="A482" s="137"/>
      <c r="B482" s="152"/>
      <c r="C482" s="54"/>
      <c r="D482" s="24"/>
      <c r="E482" s="15">
        <f>-E481</f>
        <v>-525000</v>
      </c>
      <c r="F482" s="15">
        <f>-F481</f>
        <v>-2500</v>
      </c>
      <c r="G482" s="15">
        <f t="shared" si="49"/>
        <v>-527500</v>
      </c>
      <c r="H482" s="55">
        <f>-H481</f>
        <v>-527500</v>
      </c>
      <c r="I482" s="55">
        <f>-I481</f>
        <v>-63771.82000000001</v>
      </c>
      <c r="J482" s="55"/>
      <c r="K482" s="63"/>
      <c r="L482" s="63"/>
      <c r="M482" s="143">
        <f t="shared" si="51"/>
        <v>0</v>
      </c>
    </row>
    <row r="483" spans="1:13" s="130" customFormat="1" ht="15.75">
      <c r="A483" s="138"/>
      <c r="B483" s="144" t="s">
        <v>350</v>
      </c>
      <c r="C483" s="54" t="s">
        <v>351</v>
      </c>
      <c r="D483" s="24"/>
      <c r="E483" s="16">
        <f>SUM(E485:E488)</f>
        <v>383000</v>
      </c>
      <c r="F483" s="16">
        <f>SUM(F485:F488)</f>
        <v>0</v>
      </c>
      <c r="G483" s="15">
        <f t="shared" si="49"/>
        <v>383000</v>
      </c>
      <c r="H483" s="60">
        <f>SUM(H485:H488)</f>
        <v>383000</v>
      </c>
      <c r="I483" s="60">
        <f>SUM(I485:I488)</f>
        <v>11185.91</v>
      </c>
      <c r="J483" s="60">
        <f t="shared" si="52"/>
        <v>2.920603133159269</v>
      </c>
      <c r="K483" s="63">
        <f t="shared" si="43"/>
        <v>-97.07939686684072</v>
      </c>
      <c r="L483" s="63">
        <f t="shared" si="53"/>
        <v>371814.09</v>
      </c>
      <c r="M483" s="143">
        <f t="shared" si="51"/>
        <v>0</v>
      </c>
    </row>
    <row r="484" spans="1:13" s="130" customFormat="1" ht="15.75" hidden="1">
      <c r="A484" s="138"/>
      <c r="B484" s="144"/>
      <c r="C484" s="54"/>
      <c r="D484" s="24"/>
      <c r="E484" s="16">
        <f>-E483</f>
        <v>-383000</v>
      </c>
      <c r="F484" s="16">
        <f>-F483</f>
        <v>0</v>
      </c>
      <c r="G484" s="15">
        <f t="shared" si="49"/>
        <v>-383000</v>
      </c>
      <c r="H484" s="60">
        <f>-H483</f>
        <v>-383000</v>
      </c>
      <c r="I484" s="60">
        <f>-I483</f>
        <v>-11185.91</v>
      </c>
      <c r="J484" s="60"/>
      <c r="K484" s="63"/>
      <c r="L484" s="63"/>
      <c r="M484" s="143">
        <f t="shared" si="51"/>
        <v>0</v>
      </c>
    </row>
    <row r="485" spans="1:13" s="130" customFormat="1" ht="15.75">
      <c r="A485" s="138"/>
      <c r="B485" s="61" t="s">
        <v>188</v>
      </c>
      <c r="C485" s="54"/>
      <c r="D485" s="24" t="s">
        <v>189</v>
      </c>
      <c r="E485" s="62">
        <v>20000</v>
      </c>
      <c r="F485" s="62"/>
      <c r="G485" s="15">
        <f t="shared" si="49"/>
        <v>20000</v>
      </c>
      <c r="H485" s="63">
        <f t="shared" si="54"/>
        <v>20000</v>
      </c>
      <c r="I485" s="63">
        <v>4701.15</v>
      </c>
      <c r="J485" s="63">
        <f t="shared" si="52"/>
        <v>23.50575</v>
      </c>
      <c r="K485" s="63">
        <f t="shared" si="43"/>
        <v>-76.49425</v>
      </c>
      <c r="L485" s="63">
        <f t="shared" si="53"/>
        <v>15298.85</v>
      </c>
      <c r="M485" s="143">
        <f t="shared" si="51"/>
        <v>0</v>
      </c>
    </row>
    <row r="486" spans="1:13" s="130" customFormat="1" ht="15.75">
      <c r="A486" s="138"/>
      <c r="B486" s="61" t="s">
        <v>236</v>
      </c>
      <c r="C486" s="54"/>
      <c r="D486" s="24" t="s">
        <v>238</v>
      </c>
      <c r="E486" s="62">
        <v>3000</v>
      </c>
      <c r="F486" s="62"/>
      <c r="G486" s="15">
        <f t="shared" si="49"/>
        <v>3000</v>
      </c>
      <c r="H486" s="63">
        <f t="shared" si="54"/>
        <v>3000</v>
      </c>
      <c r="I486" s="63">
        <v>1735.26</v>
      </c>
      <c r="J486" s="63">
        <f t="shared" si="52"/>
        <v>57.842000000000006</v>
      </c>
      <c r="K486" s="63">
        <f t="shared" si="43"/>
        <v>-42.157999999999994</v>
      </c>
      <c r="L486" s="63">
        <f t="shared" si="53"/>
        <v>1264.74</v>
      </c>
      <c r="M486" s="143">
        <f t="shared" si="51"/>
        <v>0</v>
      </c>
    </row>
    <row r="487" spans="1:13" s="130" customFormat="1" ht="15.75">
      <c r="A487" s="138"/>
      <c r="B487" s="61" t="s">
        <v>178</v>
      </c>
      <c r="C487" s="54"/>
      <c r="D487" s="24" t="s">
        <v>179</v>
      </c>
      <c r="E487" s="62">
        <v>20000</v>
      </c>
      <c r="F487" s="62"/>
      <c r="G487" s="15">
        <f t="shared" si="49"/>
        <v>20000</v>
      </c>
      <c r="H487" s="63">
        <f t="shared" si="54"/>
        <v>20000</v>
      </c>
      <c r="I487" s="63">
        <v>4749.5</v>
      </c>
      <c r="J487" s="63">
        <f t="shared" si="52"/>
        <v>23.7475</v>
      </c>
      <c r="K487" s="63">
        <f t="shared" si="43"/>
        <v>-76.2525</v>
      </c>
      <c r="L487" s="63">
        <f t="shared" si="53"/>
        <v>15250.5</v>
      </c>
      <c r="M487" s="143">
        <f t="shared" si="51"/>
        <v>0</v>
      </c>
    </row>
    <row r="488" spans="1:13" s="130" customFormat="1" ht="31.5">
      <c r="A488" s="138"/>
      <c r="B488" s="61" t="s">
        <v>180</v>
      </c>
      <c r="C488" s="54"/>
      <c r="D488" s="24" t="s">
        <v>181</v>
      </c>
      <c r="E488" s="62">
        <v>340000</v>
      </c>
      <c r="F488" s="62"/>
      <c r="G488" s="15">
        <f t="shared" si="49"/>
        <v>340000</v>
      </c>
      <c r="H488" s="63">
        <f t="shared" si="54"/>
        <v>340000</v>
      </c>
      <c r="I488" s="63">
        <v>0</v>
      </c>
      <c r="J488" s="50" t="s">
        <v>388</v>
      </c>
      <c r="K488" s="63" t="e">
        <f t="shared" si="43"/>
        <v>#VALUE!</v>
      </c>
      <c r="L488" s="63">
        <f t="shared" si="53"/>
        <v>340000</v>
      </c>
      <c r="M488" s="143">
        <f t="shared" si="51"/>
        <v>0</v>
      </c>
    </row>
    <row r="489" spans="1:13" s="130" customFormat="1" ht="15.75">
      <c r="A489" s="138"/>
      <c r="B489" s="144" t="s">
        <v>13</v>
      </c>
      <c r="C489" s="54" t="s">
        <v>352</v>
      </c>
      <c r="D489" s="24"/>
      <c r="E489" s="16">
        <f>SUM(E491:E496)</f>
        <v>142000</v>
      </c>
      <c r="F489" s="16">
        <f>SUM(F491:F496)</f>
        <v>2500</v>
      </c>
      <c r="G489" s="15">
        <f t="shared" si="49"/>
        <v>144500</v>
      </c>
      <c r="H489" s="60">
        <f>SUM(H491:H496)</f>
        <v>144500</v>
      </c>
      <c r="I489" s="60">
        <f>SUM(I491:I496)</f>
        <v>52585.91</v>
      </c>
      <c r="J489" s="60">
        <f t="shared" si="52"/>
        <v>36.39163321799308</v>
      </c>
      <c r="K489" s="63">
        <f t="shared" si="43"/>
        <v>-63.60836678200692</v>
      </c>
      <c r="L489" s="63">
        <f t="shared" si="53"/>
        <v>91914.09</v>
      </c>
      <c r="M489" s="143">
        <f t="shared" si="51"/>
        <v>0</v>
      </c>
    </row>
    <row r="490" spans="1:13" s="130" customFormat="1" ht="15.75" hidden="1">
      <c r="A490" s="138"/>
      <c r="B490" s="144"/>
      <c r="C490" s="54"/>
      <c r="D490" s="24"/>
      <c r="E490" s="16">
        <f>-E489</f>
        <v>-142000</v>
      </c>
      <c r="F490" s="16">
        <f>-F489</f>
        <v>-2500</v>
      </c>
      <c r="G490" s="15">
        <f t="shared" si="49"/>
        <v>-144500</v>
      </c>
      <c r="H490" s="60">
        <f>-H489</f>
        <v>-144500</v>
      </c>
      <c r="I490" s="60">
        <f>-I489</f>
        <v>-52585.91</v>
      </c>
      <c r="J490" s="60"/>
      <c r="K490" s="63"/>
      <c r="L490" s="63"/>
      <c r="M490" s="143">
        <f t="shared" si="51"/>
        <v>0</v>
      </c>
    </row>
    <row r="491" spans="1:13" ht="47.25">
      <c r="A491" s="138"/>
      <c r="B491" s="61" t="s">
        <v>353</v>
      </c>
      <c r="C491" s="54"/>
      <c r="D491" s="24" t="s">
        <v>354</v>
      </c>
      <c r="E491" s="62">
        <v>62000</v>
      </c>
      <c r="F491" s="62"/>
      <c r="G491" s="15">
        <f t="shared" si="49"/>
        <v>62000</v>
      </c>
      <c r="H491" s="63">
        <f t="shared" si="54"/>
        <v>62000</v>
      </c>
      <c r="I491" s="63">
        <v>31001</v>
      </c>
      <c r="J491" s="63">
        <f t="shared" si="52"/>
        <v>50.00161290322581</v>
      </c>
      <c r="K491" s="63">
        <f t="shared" si="43"/>
        <v>-49.99838709677419</v>
      </c>
      <c r="L491" s="63">
        <f t="shared" si="53"/>
        <v>30999</v>
      </c>
      <c r="M491" s="143">
        <f t="shared" si="51"/>
        <v>0</v>
      </c>
    </row>
    <row r="492" spans="1:13" ht="97.5" customHeight="1">
      <c r="A492" s="138"/>
      <c r="B492" s="61" t="s">
        <v>355</v>
      </c>
      <c r="C492" s="54"/>
      <c r="D492" s="24" t="s">
        <v>356</v>
      </c>
      <c r="E492" s="62">
        <v>25000</v>
      </c>
      <c r="F492" s="62"/>
      <c r="G492" s="15">
        <f t="shared" si="49"/>
        <v>25000</v>
      </c>
      <c r="H492" s="63">
        <f t="shared" si="54"/>
        <v>25000</v>
      </c>
      <c r="I492" s="63">
        <v>6000</v>
      </c>
      <c r="J492" s="63">
        <f t="shared" si="52"/>
        <v>24</v>
      </c>
      <c r="K492" s="63">
        <f t="shared" si="43"/>
        <v>-76</v>
      </c>
      <c r="L492" s="63">
        <f t="shared" si="53"/>
        <v>19000</v>
      </c>
      <c r="M492" s="143">
        <f t="shared" si="51"/>
        <v>0</v>
      </c>
    </row>
    <row r="493" spans="1:13" ht="15.75">
      <c r="A493" s="138"/>
      <c r="B493" s="61" t="s">
        <v>229</v>
      </c>
      <c r="C493" s="54"/>
      <c r="D493" s="24" t="s">
        <v>230</v>
      </c>
      <c r="E493" s="62">
        <v>4000</v>
      </c>
      <c r="F493" s="62"/>
      <c r="G493" s="15">
        <f t="shared" si="49"/>
        <v>4000</v>
      </c>
      <c r="H493" s="63">
        <f t="shared" si="54"/>
        <v>4000</v>
      </c>
      <c r="I493" s="63">
        <v>0</v>
      </c>
      <c r="J493" s="50" t="s">
        <v>388</v>
      </c>
      <c r="K493" s="63" t="e">
        <f t="shared" si="43"/>
        <v>#VALUE!</v>
      </c>
      <c r="L493" s="63">
        <f t="shared" si="53"/>
        <v>4000</v>
      </c>
      <c r="M493" s="143">
        <f t="shared" si="51"/>
        <v>0</v>
      </c>
    </row>
    <row r="494" spans="1:13" ht="15.75">
      <c r="A494" s="138"/>
      <c r="B494" s="61" t="s">
        <v>206</v>
      </c>
      <c r="C494" s="54"/>
      <c r="D494" s="24" t="s">
        <v>207</v>
      </c>
      <c r="E494" s="62">
        <v>1500</v>
      </c>
      <c r="F494" s="62"/>
      <c r="G494" s="15">
        <f t="shared" si="49"/>
        <v>1500</v>
      </c>
      <c r="H494" s="63">
        <f t="shared" si="54"/>
        <v>1500</v>
      </c>
      <c r="I494" s="63">
        <v>0</v>
      </c>
      <c r="J494" s="50" t="s">
        <v>388</v>
      </c>
      <c r="K494" s="63" t="e">
        <f t="shared" si="43"/>
        <v>#VALUE!</v>
      </c>
      <c r="L494" s="63">
        <f t="shared" si="53"/>
        <v>1500</v>
      </c>
      <c r="M494" s="143">
        <f t="shared" si="51"/>
        <v>0</v>
      </c>
    </row>
    <row r="495" spans="1:13" ht="15.75">
      <c r="A495" s="138"/>
      <c r="B495" s="61" t="s">
        <v>188</v>
      </c>
      <c r="C495" s="54"/>
      <c r="D495" s="24" t="s">
        <v>189</v>
      </c>
      <c r="E495" s="62">
        <v>37500</v>
      </c>
      <c r="F495" s="62">
        <v>2500</v>
      </c>
      <c r="G495" s="15">
        <f t="shared" si="49"/>
        <v>40000</v>
      </c>
      <c r="H495" s="63">
        <f t="shared" si="54"/>
        <v>40000</v>
      </c>
      <c r="I495" s="63">
        <v>7169.26</v>
      </c>
      <c r="J495" s="63">
        <f t="shared" si="52"/>
        <v>17.923150000000003</v>
      </c>
      <c r="K495" s="63">
        <f t="shared" si="43"/>
        <v>-82.07685</v>
      </c>
      <c r="L495" s="63">
        <f t="shared" si="53"/>
        <v>32830.74</v>
      </c>
      <c r="M495" s="143">
        <f t="shared" si="51"/>
        <v>0</v>
      </c>
    </row>
    <row r="496" spans="1:13" ht="15.75">
      <c r="A496" s="138"/>
      <c r="B496" s="61" t="s">
        <v>178</v>
      </c>
      <c r="C496" s="54"/>
      <c r="D496" s="24" t="s">
        <v>179</v>
      </c>
      <c r="E496" s="62">
        <v>12000</v>
      </c>
      <c r="F496" s="62"/>
      <c r="G496" s="15">
        <f t="shared" si="49"/>
        <v>12000</v>
      </c>
      <c r="H496" s="63">
        <f t="shared" si="54"/>
        <v>12000</v>
      </c>
      <c r="I496" s="63">
        <v>8415.65</v>
      </c>
      <c r="J496" s="63">
        <f t="shared" si="52"/>
        <v>70.13041666666666</v>
      </c>
      <c r="K496" s="63">
        <f t="shared" si="43"/>
        <v>-29.86958333333334</v>
      </c>
      <c r="L496" s="63">
        <f t="shared" si="53"/>
        <v>3584.3500000000004</v>
      </c>
      <c r="M496" s="143">
        <f t="shared" si="51"/>
        <v>0</v>
      </c>
    </row>
    <row r="497" spans="1:13" ht="15.75">
      <c r="A497" s="118" t="s">
        <v>166</v>
      </c>
      <c r="B497" s="157"/>
      <c r="C497" s="23"/>
      <c r="D497" s="23"/>
      <c r="E497" s="19">
        <f>SUM(E12:E496)</f>
        <v>29170862</v>
      </c>
      <c r="F497" s="19">
        <f>SUM(F12:F496)</f>
        <v>693292</v>
      </c>
      <c r="G497" s="19">
        <f>SUM(G12:G496)</f>
        <v>29864154</v>
      </c>
      <c r="H497" s="120">
        <f>SUM(H12:H496)</f>
        <v>29864154</v>
      </c>
      <c r="I497" s="120">
        <f>SUM(I12:I496)</f>
        <v>11499001.909999996</v>
      </c>
      <c r="J497" s="55">
        <f>I497/H497*100</f>
        <v>38.504361817850246</v>
      </c>
      <c r="K497" s="55">
        <f t="shared" si="43"/>
        <v>-61.495638182149754</v>
      </c>
      <c r="L497" s="63">
        <f t="shared" si="53"/>
        <v>18365152.090000004</v>
      </c>
      <c r="M497" s="143">
        <f>SUM(M12:M496)</f>
        <v>0</v>
      </c>
    </row>
    <row r="498" spans="5:12" ht="15.75">
      <c r="E498" s="20"/>
      <c r="F498" s="20"/>
      <c r="G498" s="20"/>
      <c r="L498" s="97"/>
    </row>
    <row r="499" spans="5:12" ht="15.75">
      <c r="E499" s="21">
        <f>H497-F497</f>
        <v>29170862</v>
      </c>
      <c r="F499" s="21">
        <f>H497-E497</f>
        <v>693292</v>
      </c>
      <c r="G499" s="21"/>
      <c r="H499" s="129">
        <f>E497+F497</f>
        <v>29864154</v>
      </c>
      <c r="I499" s="129">
        <f>I500-I497</f>
        <v>0</v>
      </c>
      <c r="K499" s="97">
        <f>J497-100</f>
        <v>-61.495638182149754</v>
      </c>
      <c r="L499" s="97"/>
    </row>
    <row r="500" spans="5:12" ht="15.75">
      <c r="E500" s="21">
        <v>29170862</v>
      </c>
      <c r="F500" s="21">
        <v>693292</v>
      </c>
      <c r="G500" s="21"/>
      <c r="H500" s="129">
        <v>29864154</v>
      </c>
      <c r="I500" s="129">
        <v>11499001.91</v>
      </c>
      <c r="L500" s="97"/>
    </row>
    <row r="501" spans="5:12" ht="15.75">
      <c r="E501" s="21">
        <f>E500-E499</f>
        <v>0</v>
      </c>
      <c r="F501" s="21">
        <f>F497-F500</f>
        <v>0</v>
      </c>
      <c r="G501" s="21"/>
      <c r="H501" s="129">
        <f>H500-H499</f>
        <v>0</v>
      </c>
      <c r="I501" s="129">
        <f>I500-I499</f>
        <v>11499001.91</v>
      </c>
      <c r="L501" s="97"/>
    </row>
    <row r="502" spans="5:12" ht="15.75">
      <c r="E502" s="20"/>
      <c r="F502" s="20"/>
      <c r="G502" s="20"/>
      <c r="L502" s="97"/>
    </row>
    <row r="503" spans="5:12" ht="15.75">
      <c r="E503" s="20"/>
      <c r="F503" s="20"/>
      <c r="G503" s="20"/>
      <c r="L503" s="97"/>
    </row>
    <row r="504" spans="5:12" ht="15.75">
      <c r="E504" s="20"/>
      <c r="F504" s="20"/>
      <c r="G504" s="20"/>
      <c r="L504" s="97"/>
    </row>
    <row r="505" spans="5:12" ht="15.75">
      <c r="E505" s="20"/>
      <c r="F505" s="20"/>
      <c r="G505" s="20"/>
      <c r="L505" s="97"/>
    </row>
    <row r="506" spans="5:12" ht="15.75">
      <c r="E506" s="20"/>
      <c r="F506" s="20"/>
      <c r="G506" s="20"/>
      <c r="L506" s="97"/>
    </row>
    <row r="507" spans="5:12" ht="15.75">
      <c r="E507" s="20"/>
      <c r="F507" s="20"/>
      <c r="G507" s="20"/>
      <c r="L507" s="97"/>
    </row>
    <row r="508" spans="5:12" ht="15.75">
      <c r="E508" s="21"/>
      <c r="F508" s="21"/>
      <c r="G508" s="21"/>
      <c r="H508" s="129"/>
      <c r="I508" s="129"/>
      <c r="J508" s="129"/>
      <c r="K508" s="158"/>
      <c r="L508" s="159"/>
    </row>
    <row r="513" ht="15.75">
      <c r="N513" s="96"/>
    </row>
  </sheetData>
  <sheetProtection formatCells="0" formatColumns="0" formatRows="0" insertColumns="0" deleteColumns="0" deleteRows="0"/>
  <printOptions horizontalCentered="1"/>
  <pageMargins left="0.3937007874015748" right="0.1968503937007874" top="0.3937007874015748" bottom="0.3937007874015748" header="0" footer="0.1968503937007874"/>
  <pageSetup firstPageNumber="62" useFirstPageNumber="1" horizontalDpi="600" verticalDpi="600" orientation="portrait" paperSize="9" scale="93" r:id="rId1"/>
  <headerFooter alignWithMargins="0">
    <oddFooter>&amp;R&amp;P</oddFooter>
  </headerFooter>
  <rowBreaks count="12" manualBreakCount="12">
    <brk id="40" max="9" man="1"/>
    <brk id="80" max="9" man="1"/>
    <brk id="118" max="9" man="1"/>
    <brk id="157" max="9" man="1"/>
    <brk id="196" max="9" man="1"/>
    <brk id="235" max="9" man="1"/>
    <brk id="269" max="9" man="1"/>
    <brk id="310" max="9" man="1"/>
    <brk id="351" max="9" man="1"/>
    <brk id="388" max="9" man="1"/>
    <brk id="445" max="255" man="1"/>
    <brk id="480" max="9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16" sqref="C16:C18"/>
    </sheetView>
  </sheetViews>
  <sheetFormatPr defaultColWidth="9.140625" defaultRowHeight="12.75"/>
  <cols>
    <col min="1" max="2" width="12.7109375" style="1" bestFit="1" customWidth="1"/>
    <col min="3" max="3" width="10.140625" style="1" bestFit="1" customWidth="1"/>
    <col min="5" max="7" width="10.140625" style="0" bestFit="1" customWidth="1"/>
    <col min="8" max="8" width="10.7109375" style="0" bestFit="1" customWidth="1"/>
  </cols>
  <sheetData>
    <row r="1" ht="12.75">
      <c r="A1" s="7">
        <v>2007</v>
      </c>
    </row>
    <row r="2" spans="1:2" ht="12.75">
      <c r="A2" s="1" t="s">
        <v>367</v>
      </c>
      <c r="B2" s="1" t="s">
        <v>368</v>
      </c>
    </row>
    <row r="3" spans="1:2" ht="12.75">
      <c r="A3" s="1">
        <v>1310</v>
      </c>
      <c r="B3" s="1">
        <v>975.58</v>
      </c>
    </row>
    <row r="4" spans="1:2" ht="12.75">
      <c r="A4" s="1">
        <v>50</v>
      </c>
      <c r="B4" s="1">
        <v>0</v>
      </c>
    </row>
    <row r="5" spans="1:2" ht="12.75">
      <c r="A5" s="1">
        <v>44000</v>
      </c>
      <c r="B5" s="1">
        <v>40913.35</v>
      </c>
    </row>
    <row r="6" spans="1:2" ht="12.75">
      <c r="A6" s="1">
        <v>34827</v>
      </c>
      <c r="B6" s="1">
        <v>34826.07</v>
      </c>
    </row>
    <row r="7" spans="1:2" ht="12.75">
      <c r="A7" s="1">
        <v>6000</v>
      </c>
      <c r="B7" s="1">
        <v>5939.66</v>
      </c>
    </row>
    <row r="8" spans="1:2" ht="12.75">
      <c r="A8" s="1">
        <v>32270</v>
      </c>
      <c r="B8" s="1">
        <v>32222.28</v>
      </c>
    </row>
    <row r="9" spans="1:2" ht="12.75">
      <c r="A9" s="1">
        <v>280</v>
      </c>
      <c r="B9" s="1">
        <v>241.56</v>
      </c>
    </row>
    <row r="10" spans="1:2" ht="12.75">
      <c r="A10" s="1">
        <v>2100</v>
      </c>
      <c r="B10" s="1">
        <v>1878.57</v>
      </c>
    </row>
    <row r="11" spans="1:2" ht="12.75">
      <c r="A11" s="1">
        <v>250</v>
      </c>
      <c r="B11" s="1">
        <v>228.1</v>
      </c>
    </row>
    <row r="12" spans="1:2" ht="12.75">
      <c r="A12" s="1">
        <v>1200</v>
      </c>
      <c r="B12" s="1">
        <v>1199.5</v>
      </c>
    </row>
    <row r="13" spans="1:2" ht="15.75">
      <c r="A13" s="6">
        <f>SUM(A3:A12)</f>
        <v>122287</v>
      </c>
      <c r="B13" s="6">
        <f>SUM(B3:B12)</f>
        <v>118424.67000000001</v>
      </c>
    </row>
    <row r="15" ht="12.75">
      <c r="E15" t="s">
        <v>374</v>
      </c>
    </row>
    <row r="16" spans="1:8" ht="12.75">
      <c r="A16" s="1" t="s">
        <v>369</v>
      </c>
      <c r="C16" s="1">
        <v>130524.14</v>
      </c>
      <c r="E16" s="1">
        <v>125000</v>
      </c>
      <c r="F16" s="1">
        <v>130524.14</v>
      </c>
      <c r="G16" s="1">
        <f>F16-E16</f>
        <v>5524.139999999999</v>
      </c>
      <c r="H16" s="1">
        <v>5524.14</v>
      </c>
    </row>
    <row r="17" spans="1:8" ht="12.75">
      <c r="A17" s="1" t="s">
        <v>370</v>
      </c>
      <c r="C17" s="1">
        <v>4998.55</v>
      </c>
      <c r="E17" s="1">
        <v>5000</v>
      </c>
      <c r="F17" s="1">
        <v>4998.55</v>
      </c>
      <c r="G17" s="1">
        <f>F17-E17</f>
        <v>-1.449999999999818</v>
      </c>
      <c r="H17" s="1">
        <f>-1.44999999999982*(-1)</f>
        <v>1.44999999999982</v>
      </c>
    </row>
    <row r="18" spans="1:8" ht="12.75">
      <c r="A18" s="1" t="s">
        <v>371</v>
      </c>
      <c r="C18" s="1">
        <v>118424.67</v>
      </c>
      <c r="E18" s="1">
        <v>122287</v>
      </c>
      <c r="F18" s="1">
        <v>118424.67</v>
      </c>
      <c r="G18" s="1">
        <f>F18-E18</f>
        <v>-3862.3300000000017</v>
      </c>
      <c r="H18" s="1">
        <f>-3862.33*(-1)</f>
        <v>3862.33</v>
      </c>
    </row>
    <row r="19" spans="1:8" ht="15.75">
      <c r="A19" s="1" t="s">
        <v>372</v>
      </c>
      <c r="C19" s="6">
        <f>C16-C17-C18</f>
        <v>7100.919999999998</v>
      </c>
      <c r="E19" s="1">
        <f>SUM(E17:E18)</f>
        <v>127287</v>
      </c>
      <c r="F19" s="1">
        <f>F16-F17-F18</f>
        <v>7100.919999999998</v>
      </c>
      <c r="G19" s="1"/>
      <c r="H19" s="1">
        <f>SUM(H16:H18)</f>
        <v>9387.92</v>
      </c>
    </row>
    <row r="20" ht="15.75">
      <c r="C20" s="6"/>
    </row>
    <row r="21" ht="15.75">
      <c r="C21" s="6"/>
    </row>
    <row r="22" spans="1:5" ht="39">
      <c r="A22" s="8" t="s">
        <v>373</v>
      </c>
      <c r="C22" s="6">
        <f>C19+C20</f>
        <v>7100.919999999998</v>
      </c>
      <c r="E22" s="1"/>
    </row>
    <row r="23" ht="12.75">
      <c r="A2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1"/>
  <sheetViews>
    <sheetView workbookViewId="0" topLeftCell="A1">
      <selection activeCell="H34" sqref="H34"/>
    </sheetView>
  </sheetViews>
  <sheetFormatPr defaultColWidth="9.140625" defaultRowHeight="12.75"/>
  <cols>
    <col min="1" max="1" width="14.7109375" style="0" bestFit="1" customWidth="1"/>
    <col min="2" max="2" width="15.57421875" style="0" bestFit="1" customWidth="1"/>
    <col min="3" max="3" width="11.7109375" style="0" bestFit="1" customWidth="1"/>
    <col min="6" max="6" width="12.7109375" style="0" bestFit="1" customWidth="1"/>
    <col min="7" max="7" width="11.00390625" style="0" bestFit="1" customWidth="1"/>
    <col min="11" max="11" width="10.8515625" style="0" bestFit="1" customWidth="1"/>
    <col min="12" max="12" width="9.00390625" style="0" bestFit="1" customWidth="1"/>
    <col min="14" max="14" width="5.00390625" style="0" bestFit="1" customWidth="1"/>
    <col min="16" max="16" width="8.00390625" style="0" bestFit="1" customWidth="1"/>
    <col min="18" max="18" width="6.00390625" style="0" bestFit="1" customWidth="1"/>
    <col min="20" max="20" width="11.00390625" style="0" bestFit="1" customWidth="1"/>
  </cols>
  <sheetData>
    <row r="1" spans="1:7" ht="12.75">
      <c r="A1" s="2"/>
      <c r="B1" s="2"/>
      <c r="C1" s="2">
        <v>152000</v>
      </c>
      <c r="F1">
        <v>151805.42</v>
      </c>
      <c r="G1">
        <f>F1</f>
        <v>151805.42</v>
      </c>
    </row>
    <row r="2" spans="1:6" ht="12.75">
      <c r="A2" s="2"/>
      <c r="B2" s="2"/>
      <c r="C2" s="2">
        <v>500000</v>
      </c>
      <c r="F2">
        <v>250000</v>
      </c>
    </row>
    <row r="3" spans="1:7" ht="12.75">
      <c r="A3" s="2"/>
      <c r="B3" s="2"/>
      <c r="C3" s="2">
        <v>154000</v>
      </c>
      <c r="F3">
        <v>250000</v>
      </c>
      <c r="G3">
        <f>SUM(F2:F3)</f>
        <v>500000</v>
      </c>
    </row>
    <row r="4" spans="1:6" ht="12.75">
      <c r="A4" s="2"/>
      <c r="B4" s="2"/>
      <c r="C4" s="2">
        <v>50000</v>
      </c>
      <c r="F4">
        <v>14152</v>
      </c>
    </row>
    <row r="5" spans="1:6" ht="12.75">
      <c r="A5" s="2"/>
      <c r="B5" s="2"/>
      <c r="C5" s="2">
        <v>60000</v>
      </c>
      <c r="F5">
        <v>13460.62</v>
      </c>
    </row>
    <row r="6" spans="1:6" ht="12.75">
      <c r="A6" s="2"/>
      <c r="B6" s="2"/>
      <c r="C6" s="2">
        <v>10000</v>
      </c>
      <c r="F6">
        <v>3955</v>
      </c>
    </row>
    <row r="7" spans="1:7" ht="12.75">
      <c r="A7" s="2"/>
      <c r="B7" s="2"/>
      <c r="C7" s="2">
        <v>140000</v>
      </c>
      <c r="F7">
        <v>119999.99</v>
      </c>
      <c r="G7">
        <f>SUM(F4:F7)</f>
        <v>151567.61000000002</v>
      </c>
    </row>
    <row r="8" spans="1:6" ht="12.75">
      <c r="A8" s="2"/>
      <c r="B8" s="2"/>
      <c r="C8" s="2">
        <v>370000</v>
      </c>
      <c r="F8">
        <v>14200</v>
      </c>
    </row>
    <row r="9" spans="1:7" ht="12.75">
      <c r="A9" s="2"/>
      <c r="B9" s="2"/>
      <c r="C9" s="2">
        <v>25000</v>
      </c>
      <c r="F9">
        <v>35738.9</v>
      </c>
      <c r="G9">
        <f>SUM(F8:F9)</f>
        <v>49938.9</v>
      </c>
    </row>
    <row r="10" spans="1:6" ht="12.75">
      <c r="A10" s="2"/>
      <c r="B10" s="2"/>
      <c r="C10" s="2">
        <f>SUM(C1:C9)</f>
        <v>1461000</v>
      </c>
      <c r="F10">
        <v>9980</v>
      </c>
    </row>
    <row r="11" spans="6:7" ht="12.75">
      <c r="F11">
        <v>44980.91</v>
      </c>
      <c r="G11">
        <f>SUM(F10:F11)</f>
        <v>54960.91</v>
      </c>
    </row>
    <row r="12" spans="6:7" ht="12.75">
      <c r="F12">
        <v>10000</v>
      </c>
      <c r="G12">
        <f>F12</f>
        <v>10000</v>
      </c>
    </row>
    <row r="13" spans="6:7" ht="12.75">
      <c r="F13">
        <v>139881.03</v>
      </c>
      <c r="G13">
        <f>F13</f>
        <v>139881.03</v>
      </c>
    </row>
    <row r="14" spans="6:7" ht="12.75">
      <c r="F14">
        <v>369958.06</v>
      </c>
      <c r="G14">
        <f>F14</f>
        <v>369958.06</v>
      </c>
    </row>
    <row r="15" spans="6:7" ht="12.75">
      <c r="F15">
        <v>25000</v>
      </c>
      <c r="G15">
        <f>F15</f>
        <v>25000</v>
      </c>
    </row>
    <row r="16" spans="6:7" ht="12.75">
      <c r="F16">
        <f>SUM(F1:F15)</f>
        <v>1453111.9300000002</v>
      </c>
      <c r="G16">
        <f>SUM(G1:G15)</f>
        <v>1453111.9300000002</v>
      </c>
    </row>
    <row r="19" ht="12.75">
      <c r="C19">
        <v>2006</v>
      </c>
    </row>
    <row r="21" spans="3:5" ht="12.75">
      <c r="C21" t="s">
        <v>19</v>
      </c>
      <c r="E21" t="s">
        <v>20</v>
      </c>
    </row>
    <row r="22" spans="1:5" ht="24" customHeight="1">
      <c r="A22" s="1">
        <v>17271746</v>
      </c>
      <c r="B22" s="1">
        <v>15146755.14</v>
      </c>
      <c r="C22" s="1">
        <f>B22/A22*100</f>
        <v>87.69672238116517</v>
      </c>
      <c r="E22" s="1">
        <v>100</v>
      </c>
    </row>
    <row r="23" spans="1:5" ht="12.75">
      <c r="A23" s="1">
        <v>5577054</v>
      </c>
      <c r="B23" s="1">
        <v>3673257.17</v>
      </c>
      <c r="C23" s="1">
        <f aca="true" t="shared" si="0" ref="C23:C34">B23/A23*100</f>
        <v>65.863754770888</v>
      </c>
      <c r="E23" s="1">
        <f>B23/$B$22*100</f>
        <v>24.25111607105573</v>
      </c>
    </row>
    <row r="24" spans="1:5" ht="12.75">
      <c r="A24" s="1">
        <v>5208093</v>
      </c>
      <c r="B24" s="1">
        <v>5208093</v>
      </c>
      <c r="C24" s="1">
        <f t="shared" si="0"/>
        <v>100</v>
      </c>
      <c r="E24" s="1">
        <f aca="true" t="shared" si="1" ref="E24:E30">B24/$B$22*100</f>
        <v>34.38421597142158</v>
      </c>
    </row>
    <row r="25" spans="1:5" ht="12.75">
      <c r="A25" s="1">
        <v>1413732</v>
      </c>
      <c r="B25" s="1">
        <v>1413732</v>
      </c>
      <c r="C25" s="1">
        <f t="shared" si="0"/>
        <v>100</v>
      </c>
      <c r="E25" s="1">
        <f t="shared" si="1"/>
        <v>9.333563439383624</v>
      </c>
    </row>
    <row r="26" spans="1:5" ht="12.75">
      <c r="A26" s="1">
        <v>31734</v>
      </c>
      <c r="B26" s="1">
        <v>31734</v>
      </c>
      <c r="C26" s="1">
        <f t="shared" si="0"/>
        <v>100</v>
      </c>
      <c r="E26" s="1">
        <f t="shared" si="1"/>
        <v>0.20951021988990837</v>
      </c>
    </row>
    <row r="27" spans="1:5" ht="12.75">
      <c r="A27" s="1">
        <v>154037</v>
      </c>
      <c r="B27" s="1">
        <v>154037</v>
      </c>
      <c r="C27" s="1">
        <f t="shared" si="0"/>
        <v>100</v>
      </c>
      <c r="E27" s="1">
        <f t="shared" si="1"/>
        <v>1.0169636900857697</v>
      </c>
    </row>
    <row r="28" spans="1:5" ht="12.75">
      <c r="A28" s="1">
        <v>692976</v>
      </c>
      <c r="B28" s="1">
        <v>664370.17</v>
      </c>
      <c r="C28" s="1">
        <f t="shared" si="0"/>
        <v>95.87203164323151</v>
      </c>
      <c r="E28" s="1">
        <f t="shared" si="1"/>
        <v>4.3862211005544784</v>
      </c>
    </row>
    <row r="29" spans="1:5" ht="12.75">
      <c r="A29" s="1">
        <v>4194120</v>
      </c>
      <c r="B29" s="1">
        <v>4001531.8</v>
      </c>
      <c r="C29" s="1">
        <f t="shared" si="0"/>
        <v>95.4081380599506</v>
      </c>
      <c r="E29" s="1">
        <f t="shared" si="1"/>
        <v>26.4184095076089</v>
      </c>
    </row>
    <row r="30" spans="1:5" ht="24" customHeight="1">
      <c r="A30" s="1">
        <f>SUM(A23:A29)</f>
        <v>17271746</v>
      </c>
      <c r="B30" s="1">
        <f>SUM(B23:B29)</f>
        <v>15146755.14</v>
      </c>
      <c r="C30" s="1">
        <f>B30/A30*100</f>
        <v>87.69672238116517</v>
      </c>
      <c r="E30" s="1">
        <f t="shared" si="1"/>
        <v>100</v>
      </c>
    </row>
    <row r="31" spans="1:5" ht="19.5" customHeight="1">
      <c r="A31" s="1"/>
      <c r="B31" s="1"/>
      <c r="C31" s="1"/>
      <c r="E31" s="1"/>
    </row>
    <row r="32" spans="1:5" ht="12.75">
      <c r="A32" s="1">
        <v>19579112</v>
      </c>
      <c r="B32" s="1">
        <v>18678424.66</v>
      </c>
      <c r="C32" s="1">
        <f t="shared" si="0"/>
        <v>95.39975388056415</v>
      </c>
      <c r="E32" s="1">
        <f>B32/$B$34*100</f>
        <v>80.95148271922788</v>
      </c>
    </row>
    <row r="33" spans="1:5" ht="12.75">
      <c r="A33" s="1">
        <v>4482900</v>
      </c>
      <c r="B33" s="1">
        <v>4395179.47</v>
      </c>
      <c r="C33" s="1">
        <f t="shared" si="0"/>
        <v>98.04321912155078</v>
      </c>
      <c r="E33" s="1">
        <f>B33/$B$34*100</f>
        <v>19.04851728077212</v>
      </c>
    </row>
    <row r="34" spans="1:5" ht="20.25" customHeight="1">
      <c r="A34" s="1">
        <f>SUM(A32:A33)</f>
        <v>24062012</v>
      </c>
      <c r="B34" s="1">
        <f>SUM(B32:B33)</f>
        <v>23073604.13</v>
      </c>
      <c r="C34" s="1">
        <f t="shared" si="0"/>
        <v>95.89224762251801</v>
      </c>
      <c r="E34" s="1">
        <f>B34/$B$34*100</f>
        <v>100</v>
      </c>
    </row>
    <row r="39" ht="12.75">
      <c r="C39">
        <v>2007</v>
      </c>
    </row>
    <row r="40" ht="12.75">
      <c r="B40" s="3" t="s">
        <v>23</v>
      </c>
    </row>
    <row r="41" spans="3:4" ht="12.75">
      <c r="C41" s="3" t="s">
        <v>21</v>
      </c>
      <c r="D41" s="3" t="s">
        <v>22</v>
      </c>
    </row>
    <row r="42" spans="1:4" ht="12.75">
      <c r="A42" s="1">
        <v>19131410</v>
      </c>
      <c r="B42" s="1">
        <v>19482990.36</v>
      </c>
      <c r="C42" s="1">
        <v>100</v>
      </c>
      <c r="D42" s="1">
        <f aca="true" t="shared" si="2" ref="D42:D48">B42/$A$42*100</f>
        <v>101.83771274568889</v>
      </c>
    </row>
    <row r="43" spans="1:7" ht="12.75">
      <c r="A43" s="1">
        <f>A42-F43</f>
        <v>8444628</v>
      </c>
      <c r="B43" s="1">
        <f>B42-G43</f>
        <v>8905841.059999999</v>
      </c>
      <c r="C43" s="1">
        <f aca="true" t="shared" si="3" ref="C43:C48">B43/$B$42*100</f>
        <v>45.710852879567916</v>
      </c>
      <c r="D43" s="1">
        <f t="shared" si="2"/>
        <v>46.55088704909883</v>
      </c>
      <c r="F43" s="1">
        <f>SUM(A44:A48)</f>
        <v>10686782</v>
      </c>
      <c r="G43">
        <f>SUM(B44:B48)</f>
        <v>10577149.3</v>
      </c>
    </row>
    <row r="44" spans="1:4" ht="12.75">
      <c r="A44" s="1">
        <v>5583600</v>
      </c>
      <c r="B44" s="1">
        <v>5583600</v>
      </c>
      <c r="C44" s="1">
        <f t="shared" si="3"/>
        <v>28.658844955667266</v>
      </c>
      <c r="D44" s="1">
        <f t="shared" si="2"/>
        <v>29.185512202184782</v>
      </c>
    </row>
    <row r="45" spans="1:4" ht="12.75">
      <c r="A45" s="1">
        <v>21792</v>
      </c>
      <c r="B45" s="1">
        <v>21792</v>
      </c>
      <c r="C45" s="1">
        <f t="shared" si="3"/>
        <v>0.11185141293679725</v>
      </c>
      <c r="D45" s="1">
        <f t="shared" si="2"/>
        <v>0.11390692060856988</v>
      </c>
    </row>
    <row r="46" spans="1:4" ht="12.75">
      <c r="A46" s="1">
        <v>753274</v>
      </c>
      <c r="B46" s="1">
        <v>710100.99</v>
      </c>
      <c r="C46" s="1">
        <f t="shared" si="3"/>
        <v>3.644722790901181</v>
      </c>
      <c r="D46" s="1">
        <f t="shared" si="2"/>
        <v>3.7117023261746</v>
      </c>
    </row>
    <row r="47" spans="1:4" ht="12.75">
      <c r="A47" s="1">
        <v>4325116</v>
      </c>
      <c r="B47" s="1">
        <v>4258656.31</v>
      </c>
      <c r="C47" s="1">
        <f t="shared" si="3"/>
        <v>21.858329913991703</v>
      </c>
      <c r="D47" s="1">
        <f t="shared" si="2"/>
        <v>22.260023228815857</v>
      </c>
    </row>
    <row r="48" spans="1:4" ht="12.75">
      <c r="A48" s="1">
        <v>3000</v>
      </c>
      <c r="B48" s="1">
        <v>3000</v>
      </c>
      <c r="C48" s="1">
        <f t="shared" si="3"/>
        <v>0.015398046935131781</v>
      </c>
      <c r="D48" s="1">
        <f t="shared" si="2"/>
        <v>0.015681018806245856</v>
      </c>
    </row>
    <row r="49" spans="1:2" ht="12.75">
      <c r="A49" s="1"/>
      <c r="B49" s="1"/>
    </row>
    <row r="50" spans="1:4" ht="12.75">
      <c r="A50" s="1">
        <v>23742485</v>
      </c>
      <c r="B50" s="1">
        <v>22918466.63</v>
      </c>
      <c r="C50" s="1">
        <v>100</v>
      </c>
      <c r="D50" s="1">
        <f>B50/A50*100</f>
        <v>96.52935078194216</v>
      </c>
    </row>
    <row r="51" spans="1:4" ht="12.75">
      <c r="A51" s="1">
        <v>22281485</v>
      </c>
      <c r="B51" s="1">
        <v>21605254.51</v>
      </c>
      <c r="C51" s="1">
        <f>B51/$B$50*100</f>
        <v>94.27006989079706</v>
      </c>
      <c r="D51" s="1">
        <f>B51/A51*100</f>
        <v>96.96505645831057</v>
      </c>
    </row>
    <row r="52" spans="1:4" ht="12.75">
      <c r="A52" s="1">
        <v>1461000</v>
      </c>
      <c r="B52" s="1">
        <v>1453111.93</v>
      </c>
      <c r="C52" s="1">
        <f>B52/$B$50*100</f>
        <v>6.34035406233458</v>
      </c>
      <c r="D52" s="1">
        <f>B52/A52*100</f>
        <v>99.46009103353866</v>
      </c>
    </row>
    <row r="56" ht="12.75">
      <c r="C56" s="3" t="s">
        <v>21</v>
      </c>
    </row>
    <row r="57" spans="2:3" ht="12.75">
      <c r="B57" s="1">
        <v>220693</v>
      </c>
      <c r="C57" s="1">
        <f>B57/$B$75*100</f>
        <v>0.9295278063774707</v>
      </c>
    </row>
    <row r="58" spans="2:3" ht="12.75">
      <c r="B58" s="1">
        <v>215000</v>
      </c>
      <c r="C58" s="1">
        <f aca="true" t="shared" si="4" ref="C58:C75">B58/$B$75*100</f>
        <v>0.9055496928817688</v>
      </c>
    </row>
    <row r="59" spans="2:3" ht="12.75">
      <c r="B59" s="1">
        <v>207800</v>
      </c>
      <c r="C59" s="1">
        <f t="shared" si="4"/>
        <v>0.875224307817821</v>
      </c>
    </row>
    <row r="60" spans="2:3" ht="12.75">
      <c r="B60" s="1">
        <v>199000</v>
      </c>
      <c r="C60" s="1">
        <f t="shared" si="4"/>
        <v>0.8381599482952186</v>
      </c>
    </row>
    <row r="61" spans="2:3" ht="12.75">
      <c r="B61" s="1">
        <v>2979500</v>
      </c>
      <c r="C61" s="1">
        <f t="shared" si="4"/>
        <v>12.549233999726649</v>
      </c>
    </row>
    <row r="62" spans="2:3" ht="12.75">
      <c r="B62" s="1">
        <v>18502</v>
      </c>
      <c r="C62" s="1">
        <f t="shared" si="4"/>
        <v>0.07792781589627201</v>
      </c>
    </row>
    <row r="63" spans="2:3" ht="12.75">
      <c r="B63" s="1">
        <v>325444</v>
      </c>
      <c r="C63" s="1">
        <f t="shared" si="4"/>
        <v>1.3707242523265784</v>
      </c>
    </row>
    <row r="64" spans="2:3" ht="12.75">
      <c r="B64" s="1">
        <v>49500</v>
      </c>
      <c r="C64" s="1">
        <f t="shared" si="4"/>
        <v>0.20848702231463975</v>
      </c>
    </row>
    <row r="65" spans="2:3" ht="12.75">
      <c r="B65" s="1">
        <v>35000</v>
      </c>
      <c r="C65" s="1">
        <f t="shared" si="4"/>
        <v>0.14741506628307863</v>
      </c>
    </row>
    <row r="66" spans="2:3" ht="12.75">
      <c r="B66" s="1">
        <v>550273</v>
      </c>
      <c r="C66" s="1">
        <f t="shared" si="4"/>
        <v>2.3176723076796724</v>
      </c>
    </row>
    <row r="67" spans="2:3" ht="12.75">
      <c r="B67" s="1">
        <v>8396680</v>
      </c>
      <c r="C67" s="1">
        <f t="shared" si="4"/>
        <v>35.36563253593716</v>
      </c>
    </row>
    <row r="68" spans="2:3" ht="12.75">
      <c r="B68" s="1">
        <v>142798</v>
      </c>
      <c r="C68" s="1">
        <f t="shared" si="4"/>
        <v>0.6014450467168875</v>
      </c>
    </row>
    <row r="69" spans="2:3" ht="12.75">
      <c r="B69" s="1">
        <v>5625427</v>
      </c>
      <c r="C69" s="1">
        <f t="shared" si="4"/>
        <v>23.693505545017718</v>
      </c>
    </row>
    <row r="70" spans="2:3" ht="12.75">
      <c r="B70" s="1">
        <v>542543</v>
      </c>
      <c r="C70" s="1">
        <f t="shared" si="4"/>
        <v>2.285114637326295</v>
      </c>
    </row>
    <row r="71" spans="2:3" ht="12.75">
      <c r="B71" s="1">
        <v>3340325</v>
      </c>
      <c r="C71" s="1">
        <f t="shared" si="4"/>
        <v>14.068978036629273</v>
      </c>
    </row>
    <row r="72" spans="2:3" ht="12.75">
      <c r="B72" s="1">
        <v>730500</v>
      </c>
      <c r="C72" s="1">
        <f t="shared" si="4"/>
        <v>3.076763026279684</v>
      </c>
    </row>
    <row r="73" spans="2:3" ht="12.75">
      <c r="B73" s="1">
        <v>163500</v>
      </c>
      <c r="C73" s="1">
        <f t="shared" si="4"/>
        <v>0.6886389524938101</v>
      </c>
    </row>
    <row r="74" ht="12.75">
      <c r="B74" s="1"/>
    </row>
    <row r="75" spans="2:3" ht="12.75">
      <c r="B75" s="1">
        <f>SUM(B57:B74)</f>
        <v>23742485</v>
      </c>
      <c r="C75">
        <f t="shared" si="4"/>
        <v>100</v>
      </c>
    </row>
    <row r="79" spans="3:17" ht="12.75">
      <c r="C79" s="3" t="s">
        <v>26</v>
      </c>
      <c r="D79" s="3"/>
      <c r="E79" s="3" t="s">
        <v>29</v>
      </c>
      <c r="F79" s="3"/>
      <c r="G79" s="3"/>
      <c r="H79" s="3"/>
      <c r="I79" s="3" t="s">
        <v>24</v>
      </c>
      <c r="J79" s="3"/>
      <c r="K79" s="3" t="s">
        <v>30</v>
      </c>
      <c r="L79" s="3"/>
      <c r="M79" s="3" t="s">
        <v>25</v>
      </c>
      <c r="N79" s="3"/>
      <c r="O79" s="3" t="s">
        <v>27</v>
      </c>
      <c r="P79" s="3"/>
      <c r="Q79" s="3" t="s">
        <v>28</v>
      </c>
    </row>
    <row r="80" spans="1:18" ht="12.75">
      <c r="A80">
        <v>75011</v>
      </c>
      <c r="B80">
        <v>5000.17</v>
      </c>
      <c r="C80">
        <v>75022</v>
      </c>
      <c r="D80">
        <v>7913.96</v>
      </c>
      <c r="E80">
        <v>75412</v>
      </c>
      <c r="F80">
        <v>2131</v>
      </c>
      <c r="G80">
        <v>75416</v>
      </c>
      <c r="H80">
        <v>67471.37</v>
      </c>
      <c r="I80">
        <v>90015</v>
      </c>
      <c r="K80">
        <v>90017</v>
      </c>
      <c r="L80">
        <v>610.22</v>
      </c>
      <c r="M80">
        <v>70005</v>
      </c>
      <c r="N80">
        <v>1493</v>
      </c>
      <c r="O80">
        <v>75023</v>
      </c>
      <c r="P80">
        <v>2498.07</v>
      </c>
      <c r="Q80">
        <v>75023</v>
      </c>
      <c r="R80">
        <v>66510</v>
      </c>
    </row>
    <row r="81" spans="2:16" ht="12.75">
      <c r="B81">
        <v>6832.66</v>
      </c>
      <c r="J81">
        <v>32398.46</v>
      </c>
      <c r="L81">
        <v>13907</v>
      </c>
      <c r="O81">
        <v>1030</v>
      </c>
      <c r="P81">
        <v>463.8</v>
      </c>
    </row>
    <row r="82" spans="2:16" ht="12.75">
      <c r="B82">
        <v>2613.66</v>
      </c>
      <c r="K82">
        <v>90017</v>
      </c>
      <c r="L82">
        <v>5574.28</v>
      </c>
      <c r="O82">
        <v>75412</v>
      </c>
      <c r="P82">
        <v>21.02</v>
      </c>
    </row>
    <row r="83" spans="2:16" ht="12.75">
      <c r="B83">
        <v>394.06</v>
      </c>
      <c r="K83">
        <v>90017</v>
      </c>
      <c r="L83">
        <v>62025.2</v>
      </c>
      <c r="O83">
        <v>80101</v>
      </c>
      <c r="P83">
        <v>46</v>
      </c>
    </row>
    <row r="84" spans="1:16" ht="12.75">
      <c r="A84">
        <v>75023</v>
      </c>
      <c r="B84">
        <v>33308.25</v>
      </c>
      <c r="O84">
        <v>80113</v>
      </c>
      <c r="P84">
        <v>2070.13</v>
      </c>
    </row>
    <row r="85" spans="2:16" ht="12.75">
      <c r="B85">
        <v>88708.76</v>
      </c>
      <c r="O85">
        <v>80114</v>
      </c>
      <c r="P85">
        <v>37</v>
      </c>
    </row>
    <row r="86" spans="2:16" ht="12.75">
      <c r="B86">
        <v>29569.13</v>
      </c>
      <c r="O86">
        <v>90015</v>
      </c>
      <c r="P86">
        <v>1006.77</v>
      </c>
    </row>
    <row r="87" ht="12.75">
      <c r="B87">
        <v>4348.96</v>
      </c>
    </row>
    <row r="88" ht="12.75">
      <c r="B88">
        <v>3819</v>
      </c>
    </row>
    <row r="89" ht="12.75">
      <c r="B89">
        <v>2093.55</v>
      </c>
    </row>
    <row r="90" ht="12.75">
      <c r="B90" s="4"/>
    </row>
    <row r="91" spans="1:2" ht="12.75">
      <c r="A91">
        <v>75416</v>
      </c>
      <c r="B91">
        <v>1613.73</v>
      </c>
    </row>
    <row r="92" ht="12.75">
      <c r="B92">
        <v>1443</v>
      </c>
    </row>
    <row r="93" ht="12.75">
      <c r="B93">
        <v>217.23</v>
      </c>
    </row>
    <row r="94" ht="12.75">
      <c r="B94">
        <v>110</v>
      </c>
    </row>
    <row r="95" ht="12.75">
      <c r="B95">
        <v>3656.13</v>
      </c>
    </row>
    <row r="96" spans="1:2" ht="12.75">
      <c r="A96">
        <v>75647</v>
      </c>
      <c r="B96">
        <v>1154</v>
      </c>
    </row>
    <row r="97" ht="12.75">
      <c r="B97">
        <v>77.27</v>
      </c>
    </row>
    <row r="98" ht="12.75">
      <c r="B98">
        <v>124.18</v>
      </c>
    </row>
    <row r="99" spans="1:2" ht="12.75">
      <c r="A99">
        <v>80101</v>
      </c>
      <c r="B99">
        <v>75272.18</v>
      </c>
    </row>
    <row r="100" ht="12.75">
      <c r="B100">
        <v>204278.46</v>
      </c>
    </row>
    <row r="101" ht="12.75">
      <c r="B101">
        <v>72362.17</v>
      </c>
    </row>
    <row r="102" ht="12.75">
      <c r="B102">
        <v>10794.24</v>
      </c>
    </row>
    <row r="104" spans="1:2" ht="12.75">
      <c r="A104">
        <v>80103</v>
      </c>
      <c r="B104">
        <v>5465.41</v>
      </c>
    </row>
    <row r="105" ht="12.75">
      <c r="B105">
        <v>13932.34</v>
      </c>
    </row>
    <row r="106" ht="12.75">
      <c r="B106">
        <v>4305.25</v>
      </c>
    </row>
    <row r="107" ht="12.75">
      <c r="B107">
        <v>740</v>
      </c>
    </row>
    <row r="108" spans="1:2" ht="12.75">
      <c r="A108">
        <v>80110</v>
      </c>
      <c r="B108">
        <v>39507.36</v>
      </c>
    </row>
    <row r="109" ht="12.75">
      <c r="B109">
        <v>104635.84</v>
      </c>
    </row>
    <row r="110" ht="12.75">
      <c r="B110">
        <v>36109.03</v>
      </c>
    </row>
    <row r="111" ht="12.75">
      <c r="B111">
        <v>5615.61</v>
      </c>
    </row>
    <row r="112" spans="1:2" ht="12.75">
      <c r="A112">
        <v>80114</v>
      </c>
      <c r="B112">
        <v>3950.57</v>
      </c>
    </row>
    <row r="113" ht="12.75">
      <c r="B113">
        <v>12384.55</v>
      </c>
    </row>
    <row r="114" ht="12.75">
      <c r="B114">
        <v>4214.31</v>
      </c>
    </row>
    <row r="115" ht="12.75">
      <c r="B115">
        <v>630.46</v>
      </c>
    </row>
    <row r="117" spans="1:2" ht="12.75">
      <c r="A117">
        <v>85154</v>
      </c>
      <c r="B117">
        <v>167.58</v>
      </c>
    </row>
    <row r="118" ht="12.75">
      <c r="B118">
        <v>838.18</v>
      </c>
    </row>
    <row r="119" spans="1:2" ht="12.75">
      <c r="A119">
        <v>85401</v>
      </c>
      <c r="B119">
        <v>6765.07</v>
      </c>
    </row>
    <row r="120" ht="12.75">
      <c r="B120">
        <v>18168.04</v>
      </c>
    </row>
    <row r="121" ht="12.75">
      <c r="B121">
        <v>6561.92</v>
      </c>
    </row>
    <row r="122" ht="12.75">
      <c r="B122">
        <v>922.04</v>
      </c>
    </row>
    <row r="123" spans="1:2" ht="12.75">
      <c r="A123">
        <v>90017</v>
      </c>
      <c r="B123">
        <v>33943.91</v>
      </c>
    </row>
    <row r="124" ht="12.75">
      <c r="B124">
        <v>37413.23</v>
      </c>
    </row>
    <row r="125" ht="12.75">
      <c r="B125">
        <v>12781.52</v>
      </c>
    </row>
    <row r="126" ht="12.75">
      <c r="B126">
        <v>1969.02</v>
      </c>
    </row>
    <row r="127" ht="12.75">
      <c r="B127">
        <v>945.2</v>
      </c>
    </row>
    <row r="130" spans="2:20" ht="18">
      <c r="B130" s="5">
        <f>SUM(B80:B128)</f>
        <v>899757.2300000001</v>
      </c>
      <c r="D130">
        <f>SUM(D80:D129)</f>
        <v>7913.96</v>
      </c>
      <c r="F130">
        <f>SUM(F80:F129)</f>
        <v>2131</v>
      </c>
      <c r="H130">
        <f>SUM(H80:H129)</f>
        <v>67471.37</v>
      </c>
      <c r="J130">
        <f>SUM(J80:J129)</f>
        <v>32398.46</v>
      </c>
      <c r="L130">
        <f>SUM(L80:L129)</f>
        <v>82116.7</v>
      </c>
      <c r="N130">
        <f>SUM(N80:N129)</f>
        <v>1493</v>
      </c>
      <c r="P130">
        <f>SUM(P80:P129)</f>
        <v>6142.790000000001</v>
      </c>
      <c r="R130">
        <f>SUM(R80:R128)</f>
        <v>66510</v>
      </c>
      <c r="T130">
        <f>SUM(B130:R130)</f>
        <v>1165934.51</v>
      </c>
    </row>
    <row r="131" spans="2:6" ht="18">
      <c r="B131" s="5"/>
      <c r="F131">
        <f>SUM(D130:F130)</f>
        <v>10044.96</v>
      </c>
    </row>
    <row r="135" spans="1:2" ht="12.75">
      <c r="A135" t="s">
        <v>31</v>
      </c>
      <c r="B135" t="s">
        <v>32</v>
      </c>
    </row>
    <row r="136" ht="12.75">
      <c r="B136">
        <v>2</v>
      </c>
    </row>
    <row r="137" ht="12.75">
      <c r="B137">
        <v>7</v>
      </c>
    </row>
    <row r="138" ht="12.75">
      <c r="B138">
        <v>12</v>
      </c>
    </row>
    <row r="139" ht="12.75">
      <c r="B139">
        <v>8</v>
      </c>
    </row>
    <row r="140" ht="12.75">
      <c r="B140">
        <v>7</v>
      </c>
    </row>
    <row r="141" ht="12.75">
      <c r="B141">
        <v>5</v>
      </c>
    </row>
    <row r="142" ht="12.75">
      <c r="B142">
        <v>3</v>
      </c>
    </row>
    <row r="143" ht="12.75">
      <c r="B143">
        <v>3</v>
      </c>
    </row>
    <row r="144" ht="12.75">
      <c r="B144">
        <v>2</v>
      </c>
    </row>
    <row r="145" ht="12.75">
      <c r="B145">
        <v>8</v>
      </c>
    </row>
    <row r="146" ht="12.75">
      <c r="B146">
        <v>8</v>
      </c>
    </row>
    <row r="147" ht="12.75">
      <c r="B147">
        <v>2</v>
      </c>
    </row>
    <row r="148" ht="12.75">
      <c r="B148">
        <v>5</v>
      </c>
    </row>
    <row r="149" ht="12.75">
      <c r="B149">
        <v>4</v>
      </c>
    </row>
    <row r="150" ht="12.75">
      <c r="B150">
        <v>3</v>
      </c>
    </row>
    <row r="151" ht="12.75">
      <c r="B151">
        <v>3</v>
      </c>
    </row>
    <row r="152" ht="12.75">
      <c r="B152">
        <v>3</v>
      </c>
    </row>
    <row r="153" ht="12.75">
      <c r="B153">
        <v>4</v>
      </c>
    </row>
    <row r="154" ht="12.75">
      <c r="B154">
        <v>1</v>
      </c>
    </row>
    <row r="155" ht="12.75">
      <c r="B155">
        <v>2</v>
      </c>
    </row>
    <row r="156" ht="12.75">
      <c r="B156">
        <v>8</v>
      </c>
    </row>
    <row r="157" ht="12.75">
      <c r="B157">
        <v>3</v>
      </c>
    </row>
    <row r="158" ht="12.75">
      <c r="B158">
        <v>4</v>
      </c>
    </row>
    <row r="159" ht="12.75">
      <c r="B159">
        <v>3</v>
      </c>
    </row>
    <row r="160" ht="12.75">
      <c r="B160">
        <v>6</v>
      </c>
    </row>
    <row r="161" ht="12.75">
      <c r="B161">
        <v>4</v>
      </c>
    </row>
    <row r="162" ht="12.75">
      <c r="B162">
        <v>8</v>
      </c>
    </row>
    <row r="163" ht="12.75">
      <c r="B163">
        <v>5</v>
      </c>
    </row>
    <row r="164" ht="12.75">
      <c r="B164">
        <v>2</v>
      </c>
    </row>
    <row r="165" ht="12.75">
      <c r="B165">
        <v>2</v>
      </c>
    </row>
    <row r="166" ht="12.75">
      <c r="B166">
        <v>5</v>
      </c>
    </row>
    <row r="167" ht="12.75">
      <c r="B167">
        <v>11</v>
      </c>
    </row>
    <row r="168" ht="12.75">
      <c r="B168">
        <v>1</v>
      </c>
    </row>
    <row r="169" ht="12.75">
      <c r="B169">
        <v>12</v>
      </c>
    </row>
    <row r="170" ht="12.75">
      <c r="B170">
        <v>9</v>
      </c>
    </row>
    <row r="171" ht="12.75">
      <c r="B171">
        <v>12</v>
      </c>
    </row>
    <row r="172" ht="12.75">
      <c r="B172">
        <v>2</v>
      </c>
    </row>
    <row r="173" ht="12.75">
      <c r="B173">
        <v>4</v>
      </c>
    </row>
    <row r="174" ht="12.75">
      <c r="B174">
        <v>3</v>
      </c>
    </row>
    <row r="175" ht="12.75">
      <c r="B175">
        <v>3</v>
      </c>
    </row>
    <row r="176" ht="12.75">
      <c r="B176">
        <v>7</v>
      </c>
    </row>
    <row r="177" ht="12.75">
      <c r="B177">
        <v>2</v>
      </c>
    </row>
    <row r="178" ht="12.75">
      <c r="B178">
        <v>6</v>
      </c>
    </row>
    <row r="179" ht="12.75">
      <c r="B179">
        <v>3</v>
      </c>
    </row>
    <row r="180" ht="12.75">
      <c r="B180">
        <v>3</v>
      </c>
    </row>
    <row r="181" ht="12.75">
      <c r="B181">
        <v>8</v>
      </c>
    </row>
    <row r="182" ht="12.75">
      <c r="B182">
        <v>12</v>
      </c>
    </row>
    <row r="183" ht="12.75">
      <c r="B183">
        <v>1</v>
      </c>
    </row>
    <row r="184" ht="12.75">
      <c r="B184">
        <v>6</v>
      </c>
    </row>
    <row r="185" ht="12.75">
      <c r="B185">
        <v>12</v>
      </c>
    </row>
    <row r="186" ht="12.75">
      <c r="B186">
        <v>5</v>
      </c>
    </row>
    <row r="187" ht="12.75">
      <c r="B187">
        <v>6</v>
      </c>
    </row>
    <row r="188" ht="12.75">
      <c r="B188">
        <v>6</v>
      </c>
    </row>
    <row r="189" ht="12.75">
      <c r="B189">
        <v>1</v>
      </c>
    </row>
    <row r="190" ht="12.75">
      <c r="B190">
        <v>3</v>
      </c>
    </row>
    <row r="191" ht="12.75">
      <c r="B191">
        <v>3</v>
      </c>
    </row>
    <row r="192" ht="12.75">
      <c r="B192">
        <v>4</v>
      </c>
    </row>
    <row r="193" ht="12.75">
      <c r="B193">
        <v>1</v>
      </c>
    </row>
    <row r="194" ht="12.75">
      <c r="B194">
        <v>7</v>
      </c>
    </row>
    <row r="195" ht="12.75">
      <c r="B195">
        <v>3</v>
      </c>
    </row>
    <row r="196" ht="12.75">
      <c r="B196">
        <v>3</v>
      </c>
    </row>
    <row r="197" ht="12.75">
      <c r="B197">
        <v>3</v>
      </c>
    </row>
    <row r="198" ht="12.75">
      <c r="B198">
        <v>3</v>
      </c>
    </row>
    <row r="199" ht="12.75">
      <c r="B199">
        <v>3</v>
      </c>
    </row>
    <row r="200" ht="12.75">
      <c r="B200">
        <v>2</v>
      </c>
    </row>
    <row r="201" ht="12.75">
      <c r="B201">
        <v>4</v>
      </c>
    </row>
    <row r="202" ht="12.75">
      <c r="B202">
        <v>6</v>
      </c>
    </row>
    <row r="203" ht="12.75">
      <c r="B203">
        <v>3</v>
      </c>
    </row>
    <row r="204" ht="12.75">
      <c r="B204">
        <v>1</v>
      </c>
    </row>
    <row r="205" ht="12.75">
      <c r="B205">
        <v>8</v>
      </c>
    </row>
    <row r="206" ht="12.75">
      <c r="B206">
        <v>4</v>
      </c>
    </row>
    <row r="207" ht="12.75">
      <c r="B207">
        <v>6</v>
      </c>
    </row>
    <row r="208" ht="12.75">
      <c r="B208">
        <v>8</v>
      </c>
    </row>
    <row r="209" ht="12.75">
      <c r="B209">
        <v>3</v>
      </c>
    </row>
    <row r="210" ht="12.75">
      <c r="B210">
        <v>4</v>
      </c>
    </row>
    <row r="211" ht="12.75">
      <c r="B211">
        <v>3</v>
      </c>
    </row>
    <row r="212" ht="12.75">
      <c r="B212">
        <v>4</v>
      </c>
    </row>
    <row r="213" ht="12.75">
      <c r="B213">
        <v>3</v>
      </c>
    </row>
    <row r="214" ht="12.75">
      <c r="B214">
        <v>3</v>
      </c>
    </row>
    <row r="215" ht="12.75">
      <c r="B215">
        <v>3</v>
      </c>
    </row>
    <row r="216" ht="12.75">
      <c r="B216">
        <v>5</v>
      </c>
    </row>
    <row r="217" ht="12.75">
      <c r="B217">
        <v>6</v>
      </c>
    </row>
    <row r="218" ht="12.75">
      <c r="B218">
        <v>4</v>
      </c>
    </row>
    <row r="219" ht="12.75">
      <c r="B219">
        <v>4</v>
      </c>
    </row>
    <row r="220" ht="12.75">
      <c r="B220">
        <v>3</v>
      </c>
    </row>
    <row r="221" ht="12.75">
      <c r="B221">
        <v>3</v>
      </c>
    </row>
    <row r="222" ht="12.75">
      <c r="B222">
        <v>3</v>
      </c>
    </row>
    <row r="223" ht="12.75">
      <c r="B223">
        <v>2</v>
      </c>
    </row>
    <row r="224" ht="12.75">
      <c r="B224">
        <v>12</v>
      </c>
    </row>
    <row r="225" ht="12.75">
      <c r="B225">
        <v>6</v>
      </c>
    </row>
    <row r="226" ht="12.75">
      <c r="B226">
        <v>1</v>
      </c>
    </row>
    <row r="227" ht="12.75">
      <c r="B227">
        <v>4</v>
      </c>
    </row>
    <row r="228" ht="12.75">
      <c r="B228">
        <v>4</v>
      </c>
    </row>
    <row r="229" ht="12.75">
      <c r="B229">
        <v>3</v>
      </c>
    </row>
    <row r="231" spans="2:4" ht="12.75">
      <c r="B231">
        <f>SUM(B136:B230)</f>
        <v>435</v>
      </c>
      <c r="C231">
        <v>44</v>
      </c>
      <c r="D231">
        <f>B231-C231</f>
        <v>391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2008-09-09T12:28:20Z</cp:lastPrinted>
  <dcterms:created xsi:type="dcterms:W3CDTF">2008-02-29T13:00:19Z</dcterms:created>
  <dcterms:modified xsi:type="dcterms:W3CDTF">2008-09-09T12:28:35Z</dcterms:modified>
  <cp:category/>
  <cp:version/>
  <cp:contentType/>
  <cp:contentStatus/>
</cp:coreProperties>
</file>