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40" activeTab="1"/>
  </bookViews>
  <sheets>
    <sheet name="wydatki" sheetId="1" r:id="rId1"/>
    <sheet name="dochody" sheetId="2" r:id="rId2"/>
  </sheets>
  <definedNames>
    <definedName name="_xlnm.Print_Area" localSheetId="0">'wydatki'!$A$1:$L$1507</definedName>
  </definedNames>
  <calcPr fullCalcOnLoad="1"/>
</workbook>
</file>

<file path=xl/sharedStrings.xml><?xml version="1.0" encoding="utf-8"?>
<sst xmlns="http://schemas.openxmlformats.org/spreadsheetml/2006/main" count="1161" uniqueCount="326">
  <si>
    <t>Załącznik nr 1</t>
  </si>
  <si>
    <t>Nazwa jednostki</t>
  </si>
  <si>
    <t>Dynamika w %</t>
  </si>
  <si>
    <t>Szkoła Podstawowa Boguszyn</t>
  </si>
  <si>
    <t>801.80101.3020</t>
  </si>
  <si>
    <t>wydat.osobowe niezal.do wynagrodzeń</t>
  </si>
  <si>
    <t>Wykonanie</t>
  </si>
  <si>
    <t>Plan</t>
  </si>
  <si>
    <t>801.80101.4010</t>
  </si>
  <si>
    <t>wynagrodz.osobowe pracowników</t>
  </si>
  <si>
    <t>801.80101.4040</t>
  </si>
  <si>
    <t>dodatkowe wynagrodzenie roczne</t>
  </si>
  <si>
    <t>801.80101.4110</t>
  </si>
  <si>
    <t>składki na ubezpieczenie społeczne</t>
  </si>
  <si>
    <t>801.80101.4120</t>
  </si>
  <si>
    <t>801.80101</t>
  </si>
  <si>
    <t>składki na fundusz pracy</t>
  </si>
  <si>
    <t>801.80101.4210</t>
  </si>
  <si>
    <t>zakup materiałów i wyposażenia</t>
  </si>
  <si>
    <t>801.80101.4240</t>
  </si>
  <si>
    <t>zakup pom.dydaktycznych i książek</t>
  </si>
  <si>
    <t>801.80101.4260</t>
  </si>
  <si>
    <t>zakup energii</t>
  </si>
  <si>
    <t>801.80101.4270</t>
  </si>
  <si>
    <t>zakup usług remontowych</t>
  </si>
  <si>
    <t>801.80101.4300</t>
  </si>
  <si>
    <t>zakup usług pozostałych</t>
  </si>
  <si>
    <t>801.80101.4410</t>
  </si>
  <si>
    <t>podróże służbowe krajowe</t>
  </si>
  <si>
    <t>801.80101.4430</t>
  </si>
  <si>
    <t>różne opłaty i składki</t>
  </si>
  <si>
    <t>801.80101.4440</t>
  </si>
  <si>
    <t>odpisy na zakł.fund.świad.socjalnych</t>
  </si>
  <si>
    <t>801.80101.6060</t>
  </si>
  <si>
    <t>RAZEM</t>
  </si>
  <si>
    <t>Szkoła Podstawowa Chocicza</t>
  </si>
  <si>
    <t>Szkoła Podstawowa Klęka</t>
  </si>
  <si>
    <t>Szkoła Podstawowa Kolniczki</t>
  </si>
  <si>
    <t>801.80104.3020</t>
  </si>
  <si>
    <t>801.80104.4010</t>
  </si>
  <si>
    <t>801.80104.4040</t>
  </si>
  <si>
    <t>801.80104.4110</t>
  </si>
  <si>
    <t>801.80104.4120</t>
  </si>
  <si>
    <t>801.80104.4210</t>
  </si>
  <si>
    <t>801.80104.4240</t>
  </si>
  <si>
    <t>801.80104.4260</t>
  </si>
  <si>
    <t>801.80104.4270</t>
  </si>
  <si>
    <t>801.80104.4410</t>
  </si>
  <si>
    <t>801.80104.4440</t>
  </si>
  <si>
    <t>801.80104.4300</t>
  </si>
  <si>
    <t>Przedszkole Chocicza</t>
  </si>
  <si>
    <t>801.80104.4220</t>
  </si>
  <si>
    <t>zakup środków żywności</t>
  </si>
  <si>
    <t>801.80104.4430</t>
  </si>
  <si>
    <t>Przedszkole Klęka</t>
  </si>
  <si>
    <t>801.80104</t>
  </si>
  <si>
    <t>Gimnazjum Chocicza</t>
  </si>
  <si>
    <t>801.80110.3020</t>
  </si>
  <si>
    <t>801.80110.4010</t>
  </si>
  <si>
    <t>801.80110.4110</t>
  </si>
  <si>
    <t>801.80110.4040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</si>
  <si>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</si>
  <si>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</si>
  <si>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</si>
  <si>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</si>
  <si>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</si>
  <si>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</si>
  <si>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</si>
  <si>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</si>
  <si>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</si>
  <si>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Gimnazjum Nowe Miasto</t>
  </si>
  <si>
    <t>801.80110</t>
  </si>
  <si>
    <t>GZEAS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</si>
  <si>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</si>
  <si>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</si>
  <si>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</si>
  <si>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</si>
  <si>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</si>
  <si>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</si>
  <si>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</si>
  <si>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</si>
  <si>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</si>
  <si>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</si>
  <si>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801.80114.4440</t>
  </si>
  <si>
    <t>Dowożenie uczniów do szkół</t>
  </si>
  <si>
    <t>801.80113.4300</t>
  </si>
  <si>
    <t>801.80146.4300</t>
  </si>
  <si>
    <t>801.80195.4440</t>
  </si>
  <si>
    <t>Świetlica szkolna SP Boguszyn</t>
  </si>
  <si>
    <t>854.85401.3020</t>
  </si>
  <si>
    <t>854.85401.4010</t>
  </si>
  <si>
    <t>801.80110.6060</t>
  </si>
  <si>
    <t>Klasyfikacja budż.</t>
  </si>
  <si>
    <t>854.85401</t>
  </si>
  <si>
    <t>854.85401.4040</t>
  </si>
  <si>
    <t>854.85401.4110</t>
  </si>
  <si>
    <t>854.85401.4120</t>
  </si>
  <si>
    <t>854.85401.4440</t>
  </si>
  <si>
    <t>Świetlica szkolna SP Chocicza</t>
  </si>
  <si>
    <t>Świetlica szkolna SP Klęka</t>
  </si>
  <si>
    <t>Świetlica szkolna SP Kolniczki</t>
  </si>
  <si>
    <t>854.85446.4300</t>
  </si>
  <si>
    <t>Zadania w zakresie kult.fiz.i sportu</t>
  </si>
  <si>
    <t>926.92605.4210</t>
  </si>
  <si>
    <t>926.92605.4300</t>
  </si>
  <si>
    <t>926.92605.4410</t>
  </si>
  <si>
    <t xml:space="preserve">  </t>
  </si>
  <si>
    <t>Nazwa paragrafu</t>
  </si>
  <si>
    <t>Nazwa placówki</t>
  </si>
  <si>
    <t>801.80101.0750</t>
  </si>
  <si>
    <t>801.80101.0830</t>
  </si>
  <si>
    <t>wpływy z usług</t>
  </si>
  <si>
    <t>Gimnazjum w Chociczy</t>
  </si>
  <si>
    <t>Gimnazjum w Nowym Mieście</t>
  </si>
  <si>
    <t>801.80110.0750</t>
  </si>
  <si>
    <t>801.80104.0750</t>
  </si>
  <si>
    <t>801.80104.0830</t>
  </si>
  <si>
    <t>Załącznik nr 2</t>
  </si>
  <si>
    <t>801.80114</t>
  </si>
  <si>
    <t>801.80114.4280</t>
  </si>
  <si>
    <t>zakup usług zdrowotnych</t>
  </si>
  <si>
    <t>854.85412.4300</t>
  </si>
  <si>
    <t>inne formy pomocy dla uczniów</t>
  </si>
  <si>
    <t>801.80101.4170</t>
  </si>
  <si>
    <t>wynagrodzenia bezosobowe</t>
  </si>
  <si>
    <t>854.85401.4210</t>
  </si>
  <si>
    <t>854.85401.4220</t>
  </si>
  <si>
    <t>801.80101.4280</t>
  </si>
  <si>
    <t>801.80103.4280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</si>
  <si>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</si>
  <si>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</si>
  <si>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</si>
  <si>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</si>
  <si>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</si>
  <si>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</si>
  <si>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</si>
  <si>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</si>
  <si>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</si>
  <si>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801.80103.4410</t>
  </si>
  <si>
    <t>801.80103.4440</t>
  </si>
  <si>
    <t>Oddz.Przedszk.SP Boguszyn</t>
  </si>
  <si>
    <t>Oddz.Przedszk.SP Chocicza</t>
  </si>
  <si>
    <t>801.80103.4300</t>
  </si>
  <si>
    <t>801.80104.4280</t>
  </si>
  <si>
    <t>Oddz.Przedszk.SP Kolniczki</t>
  </si>
  <si>
    <t>801.80101.4580</t>
  </si>
  <si>
    <t>pozostałe odsetki</t>
  </si>
  <si>
    <t>854.85401.4280</t>
  </si>
  <si>
    <t>801.80103</t>
  </si>
  <si>
    <t>801.80104.6060</t>
  </si>
  <si>
    <t>`</t>
  </si>
  <si>
    <t>801.80195.4300</t>
  </si>
  <si>
    <t>801.80104.0970</t>
  </si>
  <si>
    <t>wpływy z różnych dochodów</t>
  </si>
  <si>
    <t>801.80101.4350</t>
  </si>
  <si>
    <t>801.80104.6050</t>
  </si>
  <si>
    <t>801.80110.4350</t>
  </si>
  <si>
    <t>730.73007.4300</t>
  </si>
  <si>
    <t>801.80110.4580</t>
  </si>
  <si>
    <t>801.80110.6050</t>
  </si>
  <si>
    <t>801.80104.4350</t>
  </si>
  <si>
    <t>801.80114.4350</t>
  </si>
  <si>
    <t>854.85415.4170</t>
  </si>
  <si>
    <t>854.85415.4210</t>
  </si>
  <si>
    <t>zakup usług dostępu do sieci Internet</t>
  </si>
  <si>
    <t>854.85401.0970</t>
  </si>
  <si>
    <t>Współpr.naukowa i nauk.-techn.</t>
  </si>
  <si>
    <t>801.80101.0690</t>
  </si>
  <si>
    <t>wpływy z różnych opłat</t>
  </si>
  <si>
    <t>801.80101.0970</t>
  </si>
  <si>
    <t>801.80110.0690</t>
  </si>
  <si>
    <t>801.80114.0870</t>
  </si>
  <si>
    <t>wpływy ze sprzedaży składników majątkowych</t>
  </si>
  <si>
    <t>801.80104.2590</t>
  </si>
  <si>
    <t>854.85415.4110</t>
  </si>
  <si>
    <t>854.85415.4120</t>
  </si>
  <si>
    <t>854.85415.4240</t>
  </si>
  <si>
    <t>854.85415.4300</t>
  </si>
  <si>
    <r>
      <t>RAZEM</t>
    </r>
    <r>
      <rPr>
        <b/>
        <sz val="10"/>
        <rFont val="Arial CE"/>
        <family val="0"/>
      </rPr>
      <t xml:space="preserve"> Dokształ.i dosk. n-li</t>
    </r>
  </si>
  <si>
    <r>
      <t xml:space="preserve">RAZEM </t>
    </r>
    <r>
      <rPr>
        <b/>
        <sz val="10"/>
        <rFont val="Arial CE"/>
        <family val="0"/>
      </rPr>
      <t>Dokształ.i dosk. n-li</t>
    </r>
  </si>
  <si>
    <t>OGÓŁEM</t>
  </si>
  <si>
    <t>801.80104.4170</t>
  </si>
  <si>
    <t>801.80110.4170</t>
  </si>
  <si>
    <t>801.80110.4280</t>
  </si>
  <si>
    <t>dochody z najmu i dzierżawy składników majątkowych Skarbu Państwa , jednostek samorządu terytorialnego lub innych jednostek zaliczanych do sektora finansów publicznych oraz innych umów o podobnym charakterze</t>
  </si>
  <si>
    <t>801.80104.0920</t>
  </si>
  <si>
    <t>801.80101.0920</t>
  </si>
  <si>
    <t>801.80130.0750</t>
  </si>
  <si>
    <t>801.80130</t>
  </si>
  <si>
    <t xml:space="preserve">                                                                                                                                                              str.2</t>
  </si>
  <si>
    <t>Szkoła Zawodowa w Nowym Mieście</t>
  </si>
  <si>
    <t>801.80101.4360</t>
  </si>
  <si>
    <t>801.80101.4370</t>
  </si>
  <si>
    <t>801.80101.4700</t>
  </si>
  <si>
    <t>801.80101.4740</t>
  </si>
  <si>
    <t>801.80101.4750</t>
  </si>
  <si>
    <t>801.80103.4370</t>
  </si>
  <si>
    <t>801.80195.4240</t>
  </si>
  <si>
    <t>854.85415.3260</t>
  </si>
  <si>
    <t>801.80104.4370</t>
  </si>
  <si>
    <t>801.80104.4740</t>
  </si>
  <si>
    <t>801.80110.4370</t>
  </si>
  <si>
    <t>801.80110.4390</t>
  </si>
  <si>
    <t>801.80110.4700</t>
  </si>
  <si>
    <t>801.80110.4740</t>
  </si>
  <si>
    <t>801.80110.4750</t>
  </si>
  <si>
    <t>730.73007.4110</t>
  </si>
  <si>
    <t>730.73007.4120</t>
  </si>
  <si>
    <t>730.73007.4170</t>
  </si>
  <si>
    <t>Oddz.Przedszk.SP Klęka</t>
  </si>
  <si>
    <t>801.80103.4740</t>
  </si>
  <si>
    <t>801.80104.4750</t>
  </si>
  <si>
    <t>801.80114.4750</t>
  </si>
  <si>
    <t>801.80114.4370</t>
  </si>
  <si>
    <t>801.80114.4360</t>
  </si>
  <si>
    <t>801.80114.3020</t>
  </si>
  <si>
    <t>854.85415.4740</t>
  </si>
  <si>
    <t>801.80110.4360</t>
  </si>
  <si>
    <t>801.80130.3020</t>
  </si>
  <si>
    <t>801.80130.4010</t>
  </si>
  <si>
    <t>801.80130.4110</t>
  </si>
  <si>
    <t>801.80130.4120</t>
  </si>
  <si>
    <t>801.80130.4210</t>
  </si>
  <si>
    <t>801.80130.4260</t>
  </si>
  <si>
    <t>801.80130.4300</t>
  </si>
  <si>
    <t>801.80130.4430</t>
  </si>
  <si>
    <t>801.80130.4440</t>
  </si>
  <si>
    <t>Zespół Szkół w Nowym Mieście</t>
  </si>
  <si>
    <t>str.1</t>
  </si>
  <si>
    <t>str.2</t>
  </si>
  <si>
    <t>str.3</t>
  </si>
  <si>
    <t>str.4</t>
  </si>
  <si>
    <t>str.5</t>
  </si>
  <si>
    <t>str.7</t>
  </si>
  <si>
    <t>str.8</t>
  </si>
  <si>
    <t>str.9</t>
  </si>
  <si>
    <t>zakup usług obejmujacych wykonanie ekspertyz ,analiz i opinii</t>
  </si>
  <si>
    <t>opłaty z tytułu zakupu usług telekomunikacyjnych telefonii stacjonarnej</t>
  </si>
  <si>
    <t>zakup materiałów papierniczychdo sprzętu drukarskiego i urządzeń kserograficznych</t>
  </si>
  <si>
    <t>zakup akcesoriów komputerowych ,w tym programów i licencji</t>
  </si>
  <si>
    <t>szkolenia pracowników niebędących członkami korpusu służby cywilnej</t>
  </si>
  <si>
    <t>opłaty z tytułu zakupu usług telekomunikacyjnych telefonii komórkowej</t>
  </si>
  <si>
    <t>zakup materiałów papierniczych do sprzętu drukarskiego i urządzeń kserograficznych</t>
  </si>
  <si>
    <t>akup akcesoriów komputerowych ,w tym programów i licencji</t>
  </si>
  <si>
    <t>wydatki inwestycyjne jednost.budżetow.</t>
  </si>
  <si>
    <t>wydatki na zakupy inwest.jednost.budż.</t>
  </si>
  <si>
    <t>dotacje podmiotowe z budżetu</t>
  </si>
  <si>
    <t>Przedszkole N.Miasto</t>
  </si>
  <si>
    <t>801.80114.4700</t>
  </si>
  <si>
    <t>801.80114.4740</t>
  </si>
  <si>
    <t>Zespół Szkół w Chociczy</t>
  </si>
  <si>
    <t>Zespół Szkół w Klęce</t>
  </si>
  <si>
    <t>Świetlica szkolna Zespół Szkół</t>
  </si>
  <si>
    <t>Chocicza</t>
  </si>
  <si>
    <t>Klęka</t>
  </si>
  <si>
    <t>Nowe Miasto</t>
  </si>
  <si>
    <t>Zespół Szkół Chocicza</t>
  </si>
  <si>
    <t>Zespół Szkół Klęka</t>
  </si>
  <si>
    <t>Zespół Szkół Nowe Miasto</t>
  </si>
  <si>
    <t>Wykonanie dochodów placówek oświatowych w I półroczu 2008 r.</t>
  </si>
  <si>
    <t>Wykonanie wydatków placówek oświatowych w I półroczu 2008 r.</t>
  </si>
  <si>
    <t>Stołówka szkolna SP Boguszyn</t>
  </si>
  <si>
    <t>Stołówka szkolna SP Chocicza</t>
  </si>
  <si>
    <t>Stołówka szkolna SP Klęka</t>
  </si>
  <si>
    <t>801.80148.0830</t>
  </si>
  <si>
    <t>801.80148</t>
  </si>
  <si>
    <t>801.80103.0970</t>
  </si>
  <si>
    <t>801.80110.0970</t>
  </si>
  <si>
    <t>801.80130.0690</t>
  </si>
  <si>
    <t>801.80130.0970</t>
  </si>
  <si>
    <t>Świetlica Gimn. Nowe Miasto</t>
  </si>
  <si>
    <t>Stołówka szkolna SP Kolniczki</t>
  </si>
  <si>
    <t>Stołówka Gimnazjum Nowe Miasto</t>
  </si>
  <si>
    <t xml:space="preserve">        str.1</t>
  </si>
  <si>
    <t>801.80148.3020</t>
  </si>
  <si>
    <t>801.80148.4010</t>
  </si>
  <si>
    <t>801.80148.4040</t>
  </si>
  <si>
    <t>801.80148.4110</t>
  </si>
  <si>
    <t>801.80148.4120</t>
  </si>
  <si>
    <t>801.80148.4210</t>
  </si>
  <si>
    <t>801.80148.4220</t>
  </si>
  <si>
    <t>801.80148.4280</t>
  </si>
  <si>
    <t>801.80148.4440</t>
  </si>
  <si>
    <t xml:space="preserve">RAZEM </t>
  </si>
  <si>
    <t>Stołówka szkolna Gimn. N. Miasto</t>
  </si>
  <si>
    <t>801.80101.6050</t>
  </si>
  <si>
    <t>wydatki inwestycyjne jednostek budżetowych</t>
  </si>
  <si>
    <t>801.80103.4350</t>
  </si>
  <si>
    <t>801.80103.4360</t>
  </si>
  <si>
    <t>801.80103.4430</t>
  </si>
  <si>
    <t>801.80103.4750</t>
  </si>
  <si>
    <t>801.80104.4700</t>
  </si>
  <si>
    <t>801.80130.</t>
  </si>
  <si>
    <t>801.80130.4040</t>
  </si>
  <si>
    <t>801.80130.4240</t>
  </si>
  <si>
    <t>801.80130.4370</t>
  </si>
  <si>
    <t>801.80130.4410</t>
  </si>
  <si>
    <t>730.73007.4210</t>
  </si>
  <si>
    <t>Świetl. szk. Zespół Szkół Chocicza</t>
  </si>
  <si>
    <t>Świetl. szk. Zespół Szkół Klęka</t>
  </si>
  <si>
    <t>Świetl. szk. Zespół Szkół N.Miasto</t>
  </si>
  <si>
    <t>Świetl. szk. Boguszyn</t>
  </si>
  <si>
    <t>str.14</t>
  </si>
  <si>
    <t xml:space="preserve">                                                                                                                                                                                                                     str.6</t>
  </si>
  <si>
    <t>str.10</t>
  </si>
  <si>
    <t>str.11</t>
  </si>
  <si>
    <t>801.80146.</t>
  </si>
  <si>
    <t>801.80114.</t>
  </si>
  <si>
    <t>801.80113.</t>
  </si>
  <si>
    <t>801.80110.</t>
  </si>
  <si>
    <t>str.12</t>
  </si>
  <si>
    <t>str.13</t>
  </si>
  <si>
    <t>801.80148.</t>
  </si>
  <si>
    <t>801.80195.</t>
  </si>
  <si>
    <t>854.85401.</t>
  </si>
  <si>
    <t>854.85412.</t>
  </si>
  <si>
    <t>854.85415.</t>
  </si>
  <si>
    <t>854.85446.</t>
  </si>
  <si>
    <t>926.92605.</t>
  </si>
  <si>
    <t>801.80104.</t>
  </si>
  <si>
    <t>801.80103.</t>
  </si>
  <si>
    <t>801.80101.</t>
  </si>
  <si>
    <t>730.73007.</t>
  </si>
  <si>
    <t>Szkoła Zawodowa Nowe Miasto</t>
  </si>
  <si>
    <t>Świetl. szk. Kolniczki</t>
  </si>
  <si>
    <r>
      <t xml:space="preserve">                                                                           </t>
    </r>
    <r>
      <rPr>
        <b/>
        <i/>
        <sz val="12"/>
        <rFont val="Times New Roman"/>
        <family val="1"/>
      </rPr>
      <t>Dyrektor Mariola Bąk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</si>
</sst>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0.000000000"/>
    <numFmt numFmtId="172" formatCode="0.00000000"/>
    <numFmt numFmtId="173" formatCode="#,##0.000"/>
    <numFmt numFmtId="174" formatCode="[$-415]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5"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.5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0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3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39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4" fontId="5" fillId="0" borderId="35" xfId="0" applyNumberFormat="1" applyFont="1" applyBorder="1" applyAlignment="1">
      <alignment/>
    </xf>
    <xf numFmtId="0" fontId="4" fillId="0" borderId="40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41" xfId="0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4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44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38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Fill="1" applyBorder="1" applyAlignment="1">
      <alignment/>
    </xf>
    <xf numFmtId="0" fontId="5" fillId="0" borderId="48" xfId="0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49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5" fillId="0" borderId="50" xfId="0" applyFont="1" applyBorder="1" applyAlignment="1">
      <alignment horizontal="left" wrapText="1"/>
    </xf>
    <xf numFmtId="0" fontId="5" fillId="0" borderId="12" xfId="0" applyFont="1" applyFill="1" applyBorder="1" applyAlignment="1">
      <alignment/>
    </xf>
    <xf numFmtId="0" fontId="4" fillId="0" borderId="51" xfId="0" applyFont="1" applyBorder="1" applyAlignment="1">
      <alignment/>
    </xf>
    <xf numFmtId="0" fontId="5" fillId="0" borderId="52" xfId="0" applyFont="1" applyBorder="1" applyAlignment="1">
      <alignment horizontal="left" wrapText="1"/>
    </xf>
    <xf numFmtId="4" fontId="4" fillId="0" borderId="45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45" xfId="0" applyFont="1" applyBorder="1" applyAlignment="1">
      <alignment/>
    </xf>
    <xf numFmtId="4" fontId="4" fillId="0" borderId="46" xfId="0" applyNumberFormat="1" applyFont="1" applyBorder="1" applyAlignment="1">
      <alignment/>
    </xf>
    <xf numFmtId="0" fontId="5" fillId="0" borderId="43" xfId="0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28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53" xfId="0" applyBorder="1" applyAlignment="1">
      <alignment/>
    </xf>
    <xf numFmtId="0" fontId="1" fillId="0" borderId="4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54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35" xfId="0" applyNumberFormat="1" applyBorder="1" applyAlignment="1">
      <alignment/>
    </xf>
    <xf numFmtId="2" fontId="0" fillId="0" borderId="5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4" fontId="0" fillId="0" borderId="39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4" fontId="1" fillId="20" borderId="13" xfId="0" applyNumberFormat="1" applyFont="1" applyFill="1" applyBorder="1" applyAlignment="1">
      <alignment/>
    </xf>
    <xf numFmtId="2" fontId="1" fillId="20" borderId="14" xfId="0" applyNumberFormat="1" applyFont="1" applyFill="1" applyBorder="1" applyAlignment="1">
      <alignment/>
    </xf>
    <xf numFmtId="4" fontId="1" fillId="20" borderId="14" xfId="0" applyNumberFormat="1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/>
    </xf>
    <xf numFmtId="4" fontId="1" fillId="20" borderId="29" xfId="0" applyNumberFormat="1" applyFont="1" applyFill="1" applyBorder="1" applyAlignment="1">
      <alignment/>
    </xf>
    <xf numFmtId="2" fontId="0" fillId="24" borderId="26" xfId="0" applyNumberFormat="1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47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0" borderId="31" xfId="0" applyFont="1" applyFill="1" applyBorder="1" applyAlignment="1">
      <alignment/>
    </xf>
    <xf numFmtId="0" fontId="0" fillId="20" borderId="31" xfId="0" applyFont="1" applyFill="1" applyBorder="1" applyAlignment="1">
      <alignment/>
    </xf>
    <xf numFmtId="4" fontId="1" fillId="20" borderId="31" xfId="0" applyNumberFormat="1" applyFont="1" applyFill="1" applyBorder="1" applyAlignment="1">
      <alignment/>
    </xf>
    <xf numFmtId="2" fontId="1" fillId="20" borderId="42" xfId="0" applyNumberFormat="1" applyFont="1" applyFill="1" applyBorder="1" applyAlignment="1">
      <alignment/>
    </xf>
    <xf numFmtId="0" fontId="0" fillId="20" borderId="46" xfId="0" applyFont="1" applyFill="1" applyBorder="1" applyAlignment="1">
      <alignment/>
    </xf>
    <xf numFmtId="4" fontId="1" fillId="20" borderId="46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4" fontId="1" fillId="24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2" fontId="1" fillId="24" borderId="14" xfId="0" applyNumberFormat="1" applyFont="1" applyFill="1" applyBorder="1" applyAlignment="1">
      <alignment/>
    </xf>
    <xf numFmtId="4" fontId="1" fillId="24" borderId="29" xfId="0" applyNumberFormat="1" applyFont="1" applyFill="1" applyBorder="1" applyAlignment="1">
      <alignment/>
    </xf>
    <xf numFmtId="2" fontId="1" fillId="24" borderId="33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4" fontId="1" fillId="24" borderId="31" xfId="0" applyNumberFormat="1" applyFont="1" applyFill="1" applyBorder="1" applyAlignment="1">
      <alignment/>
    </xf>
    <xf numFmtId="2" fontId="1" fillId="24" borderId="4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2" fontId="0" fillId="24" borderId="18" xfId="0" applyNumberFormat="1" applyFont="1" applyFill="1" applyBorder="1" applyAlignment="1">
      <alignment/>
    </xf>
    <xf numFmtId="4" fontId="1" fillId="24" borderId="46" xfId="0" applyNumberFormat="1" applyFont="1" applyFill="1" applyBorder="1" applyAlignment="1">
      <alignment/>
    </xf>
    <xf numFmtId="2" fontId="1" fillId="24" borderId="58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2" fontId="0" fillId="24" borderId="24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/>
    </xf>
    <xf numFmtId="0" fontId="1" fillId="0" borderId="59" xfId="0" applyFont="1" applyBorder="1" applyAlignment="1">
      <alignment/>
    </xf>
    <xf numFmtId="4" fontId="1" fillId="24" borderId="38" xfId="0" applyNumberFormat="1" applyFont="1" applyFill="1" applyBorder="1" applyAlignment="1">
      <alignment/>
    </xf>
    <xf numFmtId="0" fontId="1" fillId="0" borderId="58" xfId="0" applyFont="1" applyBorder="1" applyAlignment="1">
      <alignment/>
    </xf>
    <xf numFmtId="4" fontId="1" fillId="0" borderId="59" xfId="0" applyNumberFormat="1" applyFont="1" applyBorder="1" applyAlignment="1">
      <alignment/>
    </xf>
    <xf numFmtId="4" fontId="1" fillId="24" borderId="59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" fontId="0" fillId="0" borderId="53" xfId="0" applyNumberFormat="1" applyFont="1" applyBorder="1" applyAlignment="1">
      <alignment/>
    </xf>
    <xf numFmtId="0" fontId="0" fillId="0" borderId="48" xfId="0" applyBorder="1" applyAlignment="1">
      <alignment/>
    </xf>
    <xf numFmtId="4" fontId="1" fillId="24" borderId="25" xfId="0" applyNumberFormat="1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1" fillId="24" borderId="12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24" borderId="20" xfId="0" applyNumberFormat="1" applyFont="1" applyFill="1" applyBorder="1" applyAlignment="1">
      <alignment/>
    </xf>
    <xf numFmtId="0" fontId="1" fillId="20" borderId="38" xfId="0" applyFont="1" applyFill="1" applyBorder="1" applyAlignment="1">
      <alignment/>
    </xf>
    <xf numFmtId="2" fontId="1" fillId="24" borderId="59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2" fontId="0" fillId="0" borderId="60" xfId="0" applyNumberFormat="1" applyFont="1" applyBorder="1" applyAlignment="1">
      <alignment/>
    </xf>
    <xf numFmtId="2" fontId="1" fillId="20" borderId="61" xfId="0" applyNumberFormat="1" applyFont="1" applyFill="1" applyBorder="1" applyAlignment="1">
      <alignment/>
    </xf>
    <xf numFmtId="4" fontId="1" fillId="20" borderId="58" xfId="0" applyNumberFormat="1" applyFont="1" applyFill="1" applyBorder="1" applyAlignment="1">
      <alignment/>
    </xf>
    <xf numFmtId="0" fontId="1" fillId="20" borderId="37" xfId="0" applyFont="1" applyFill="1" applyBorder="1" applyAlignment="1">
      <alignment/>
    </xf>
    <xf numFmtId="0" fontId="0" fillId="20" borderId="59" xfId="0" applyFont="1" applyFill="1" applyBorder="1" applyAlignment="1">
      <alignment/>
    </xf>
    <xf numFmtId="0" fontId="1" fillId="20" borderId="45" xfId="0" applyFont="1" applyFill="1" applyBorder="1" applyAlignment="1">
      <alignment/>
    </xf>
    <xf numFmtId="0" fontId="1" fillId="20" borderId="30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0" fontId="1" fillId="24" borderId="37" xfId="0" applyFont="1" applyFill="1" applyBorder="1" applyAlignment="1">
      <alignment horizontal="right"/>
    </xf>
    <xf numFmtId="0" fontId="0" fillId="24" borderId="45" xfId="0" applyFont="1" applyFill="1" applyBorder="1" applyAlignment="1">
      <alignment horizontal="right"/>
    </xf>
    <xf numFmtId="0" fontId="0" fillId="24" borderId="59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07"/>
  <sheetViews>
    <sheetView zoomScaleSheetLayoutView="100" workbookViewId="0" topLeftCell="A447">
      <selection activeCell="C473" sqref="C473"/>
    </sheetView>
  </sheetViews>
  <sheetFormatPr defaultColWidth="9.00390625" defaultRowHeight="12.75"/>
  <cols>
    <col min="1" max="1" width="33.75390625" style="0" customWidth="1"/>
    <col min="2" max="2" width="17.125" style="0" customWidth="1"/>
    <col min="3" max="3" width="36.625" style="0" customWidth="1"/>
    <col min="4" max="4" width="14.00390625" style="0" customWidth="1"/>
    <col min="5" max="5" width="13.00390625" style="0" customWidth="1"/>
    <col min="6" max="6" width="13.875" style="0" customWidth="1"/>
    <col min="12" max="12" width="3.25390625" style="0" customWidth="1"/>
  </cols>
  <sheetData>
    <row r="1" spans="1:9" ht="12.75">
      <c r="A1" s="4" t="s">
        <v>260</v>
      </c>
      <c r="B1" s="4"/>
      <c r="C1" s="4"/>
      <c r="D1" s="8" t="s">
        <v>0</v>
      </c>
      <c r="E1" s="5"/>
      <c r="F1" s="4"/>
      <c r="G1" s="5"/>
      <c r="H1" s="5"/>
      <c r="I1" s="5"/>
    </row>
    <row r="2" spans="1:9" ht="13.5" thickBot="1">
      <c r="A2" s="4"/>
      <c r="B2" s="4"/>
      <c r="C2" s="4"/>
      <c r="D2" s="8"/>
      <c r="E2" s="5"/>
      <c r="F2" s="5"/>
      <c r="G2" s="5"/>
      <c r="H2" s="5"/>
      <c r="I2" s="5"/>
    </row>
    <row r="3" spans="1:9" ht="13.5" thickBot="1">
      <c r="A3" s="10" t="s">
        <v>1</v>
      </c>
      <c r="B3" s="11" t="s">
        <v>92</v>
      </c>
      <c r="C3" s="11" t="s">
        <v>107</v>
      </c>
      <c r="D3" s="12" t="s">
        <v>7</v>
      </c>
      <c r="E3" s="11" t="s">
        <v>6</v>
      </c>
      <c r="F3" s="13" t="s">
        <v>2</v>
      </c>
      <c r="G3" s="5"/>
      <c r="H3" s="5"/>
      <c r="I3" s="5"/>
    </row>
    <row r="4" spans="1:9" ht="12.75">
      <c r="A4" s="209" t="s">
        <v>166</v>
      </c>
      <c r="B4" s="21" t="s">
        <v>206</v>
      </c>
      <c r="C4" s="21" t="s">
        <v>13</v>
      </c>
      <c r="D4" s="22">
        <v>0</v>
      </c>
      <c r="E4" s="71">
        <v>0</v>
      </c>
      <c r="F4" s="72">
        <v>0</v>
      </c>
      <c r="G4" s="6"/>
      <c r="H4" s="5"/>
      <c r="I4" s="5"/>
    </row>
    <row r="5" spans="1:9" ht="12.75">
      <c r="A5" s="212" t="s">
        <v>258</v>
      </c>
      <c r="B5" s="21" t="s">
        <v>207</v>
      </c>
      <c r="C5" s="21" t="s">
        <v>16</v>
      </c>
      <c r="D5" s="22">
        <v>0</v>
      </c>
      <c r="E5" s="71">
        <v>0</v>
      </c>
      <c r="F5" s="30">
        <v>0</v>
      </c>
      <c r="G5" s="6"/>
      <c r="H5" s="5"/>
      <c r="I5" s="5"/>
    </row>
    <row r="6" spans="1:9" ht="12.75">
      <c r="A6" s="23"/>
      <c r="B6" s="1" t="s">
        <v>208</v>
      </c>
      <c r="C6" s="21" t="s">
        <v>124</v>
      </c>
      <c r="D6" s="22">
        <v>0</v>
      </c>
      <c r="E6" s="22">
        <v>0</v>
      </c>
      <c r="F6" s="73">
        <v>0</v>
      </c>
      <c r="G6" s="6"/>
      <c r="H6" s="5"/>
      <c r="I6" s="5"/>
    </row>
    <row r="7" spans="1:9" ht="12.75">
      <c r="A7" s="29"/>
      <c r="B7" s="178" t="s">
        <v>297</v>
      </c>
      <c r="C7" s="21" t="s">
        <v>18</v>
      </c>
      <c r="D7" s="15">
        <v>1000</v>
      </c>
      <c r="E7" s="15">
        <v>259.59</v>
      </c>
      <c r="F7" s="72">
        <f>(E7*100)/D7</f>
        <v>25.958999999999996</v>
      </c>
      <c r="G7" s="6"/>
      <c r="H7" s="5"/>
      <c r="I7" s="5"/>
    </row>
    <row r="8" spans="1:9" ht="13.5" thickBot="1">
      <c r="A8" s="29"/>
      <c r="B8" s="20" t="s">
        <v>157</v>
      </c>
      <c r="C8" s="20" t="s">
        <v>26</v>
      </c>
      <c r="D8" s="15">
        <v>7000</v>
      </c>
      <c r="E8" s="15">
        <v>6013.01</v>
      </c>
      <c r="F8" s="195">
        <f>(E8*100)/D8</f>
        <v>85.90014285714285</v>
      </c>
      <c r="G8" s="6"/>
      <c r="H8" s="5"/>
      <c r="I8" s="5"/>
    </row>
    <row r="9" spans="1:9" ht="13.5" thickBot="1">
      <c r="A9" s="16" t="s">
        <v>34</v>
      </c>
      <c r="B9" s="11"/>
      <c r="C9" s="11"/>
      <c r="D9" s="224">
        <f>D8+D7</f>
        <v>8000</v>
      </c>
      <c r="E9" s="224">
        <f>SUM(E4:E8)</f>
        <v>6272.6</v>
      </c>
      <c r="F9" s="225">
        <f>(E9*100)/D9</f>
        <v>78.4075</v>
      </c>
      <c r="G9" s="5"/>
      <c r="H9" s="222"/>
      <c r="I9" s="5"/>
    </row>
    <row r="10" spans="1:9" ht="13.5" thickBot="1">
      <c r="A10" s="196" t="s">
        <v>34</v>
      </c>
      <c r="B10" s="197" t="s">
        <v>322</v>
      </c>
      <c r="C10" s="197"/>
      <c r="D10" s="199">
        <f>D9</f>
        <v>8000</v>
      </c>
      <c r="E10" s="199">
        <f>E9</f>
        <v>6272.6</v>
      </c>
      <c r="F10" s="201">
        <f>(E10*100)/D10</f>
        <v>78.4075</v>
      </c>
      <c r="G10" s="5"/>
      <c r="H10" s="5"/>
      <c r="I10" s="5"/>
    </row>
    <row r="11" spans="1:9" ht="12.75">
      <c r="A11" s="209" t="s">
        <v>3</v>
      </c>
      <c r="B11" s="19" t="s">
        <v>4</v>
      </c>
      <c r="C11" s="19" t="s">
        <v>5</v>
      </c>
      <c r="D11" s="14">
        <v>25777</v>
      </c>
      <c r="E11" s="14">
        <v>13801.88</v>
      </c>
      <c r="F11" s="31">
        <f>(E11*100)/D11</f>
        <v>53.543391395430035</v>
      </c>
      <c r="G11" s="5"/>
      <c r="H11" s="5"/>
      <c r="I11" s="5"/>
    </row>
    <row r="12" spans="1:9" ht="12.75">
      <c r="A12" s="24"/>
      <c r="B12" s="21" t="s">
        <v>8</v>
      </c>
      <c r="C12" s="21" t="s">
        <v>9</v>
      </c>
      <c r="D12" s="22">
        <v>451461</v>
      </c>
      <c r="E12" s="22">
        <v>208842.88</v>
      </c>
      <c r="F12" s="25">
        <f aca="true" t="shared" si="0" ref="F12:F38">(E12*100)/D12</f>
        <v>46.25934023093911</v>
      </c>
      <c r="G12" s="5"/>
      <c r="H12" s="5"/>
      <c r="I12" s="5"/>
    </row>
    <row r="13" spans="1:9" ht="12.75">
      <c r="A13" s="24"/>
      <c r="B13" s="21" t="s">
        <v>10</v>
      </c>
      <c r="C13" s="21" t="s">
        <v>11</v>
      </c>
      <c r="D13" s="22">
        <v>32336</v>
      </c>
      <c r="E13" s="22">
        <v>32335.66</v>
      </c>
      <c r="F13" s="25">
        <f t="shared" si="0"/>
        <v>99.99894854032657</v>
      </c>
      <c r="G13" s="5"/>
      <c r="H13" s="5"/>
      <c r="I13" s="5"/>
    </row>
    <row r="14" spans="1:9" ht="12.75">
      <c r="A14" s="24"/>
      <c r="B14" s="21" t="s">
        <v>12</v>
      </c>
      <c r="C14" s="21" t="s">
        <v>13</v>
      </c>
      <c r="D14" s="22">
        <v>77169</v>
      </c>
      <c r="E14" s="22">
        <v>38122.21</v>
      </c>
      <c r="F14" s="25">
        <f t="shared" si="0"/>
        <v>49.40093820057277</v>
      </c>
      <c r="G14" s="5"/>
      <c r="H14" s="5"/>
      <c r="I14" s="5"/>
    </row>
    <row r="15" spans="1:9" ht="12.75">
      <c r="A15" s="24"/>
      <c r="B15" s="21" t="s">
        <v>14</v>
      </c>
      <c r="C15" s="21" t="s">
        <v>16</v>
      </c>
      <c r="D15" s="22">
        <v>12327</v>
      </c>
      <c r="E15" s="22">
        <v>6042.97</v>
      </c>
      <c r="F15" s="25">
        <f t="shared" si="0"/>
        <v>49.0222276304048</v>
      </c>
      <c r="G15" s="5"/>
      <c r="H15" s="5"/>
      <c r="I15" s="5"/>
    </row>
    <row r="16" spans="1:9" ht="12.75">
      <c r="A16" s="24"/>
      <c r="B16" s="21" t="s">
        <v>123</v>
      </c>
      <c r="C16" s="21" t="s">
        <v>124</v>
      </c>
      <c r="D16" s="22">
        <v>3200</v>
      </c>
      <c r="E16" s="22">
        <v>1600</v>
      </c>
      <c r="F16" s="25">
        <f t="shared" si="0"/>
        <v>50</v>
      </c>
      <c r="G16" s="5"/>
      <c r="H16" s="5"/>
      <c r="I16" s="5"/>
    </row>
    <row r="17" spans="1:9" ht="12.75">
      <c r="A17" s="24"/>
      <c r="B17" s="21" t="s">
        <v>17</v>
      </c>
      <c r="C17" s="21" t="s">
        <v>18</v>
      </c>
      <c r="D17" s="22">
        <v>7800</v>
      </c>
      <c r="E17" s="22">
        <v>5439.72</v>
      </c>
      <c r="F17" s="25">
        <f t="shared" si="0"/>
        <v>69.74</v>
      </c>
      <c r="G17" s="5"/>
      <c r="H17" s="5"/>
      <c r="I17" s="5"/>
    </row>
    <row r="18" spans="1:9" ht="12.75">
      <c r="A18" s="24"/>
      <c r="B18" s="21" t="s">
        <v>19</v>
      </c>
      <c r="C18" s="21" t="s">
        <v>20</v>
      </c>
      <c r="D18" s="22">
        <v>2500</v>
      </c>
      <c r="E18" s="22">
        <v>1536.95</v>
      </c>
      <c r="F18" s="25">
        <f t="shared" si="0"/>
        <v>61.478</v>
      </c>
      <c r="G18" s="5"/>
      <c r="H18" s="5"/>
      <c r="I18" s="5"/>
    </row>
    <row r="19" spans="1:9" ht="12.75">
      <c r="A19" s="24"/>
      <c r="B19" s="21" t="s">
        <v>21</v>
      </c>
      <c r="C19" s="21" t="s">
        <v>22</v>
      </c>
      <c r="D19" s="22">
        <v>26000</v>
      </c>
      <c r="E19" s="22">
        <v>16798.72</v>
      </c>
      <c r="F19" s="25">
        <f t="shared" si="0"/>
        <v>64.61046153846154</v>
      </c>
      <c r="G19" s="5"/>
      <c r="H19" s="5"/>
      <c r="I19" s="5"/>
    </row>
    <row r="20" spans="1:9" ht="12.75">
      <c r="A20" s="24"/>
      <c r="B20" s="21" t="s">
        <v>23</v>
      </c>
      <c r="C20" s="21" t="s">
        <v>24</v>
      </c>
      <c r="D20" s="22">
        <v>1000</v>
      </c>
      <c r="E20" s="22">
        <v>544.3</v>
      </c>
      <c r="F20" s="25">
        <f t="shared" si="0"/>
        <v>54.42999999999999</v>
      </c>
      <c r="G20" s="5"/>
      <c r="H20" s="5"/>
      <c r="I20" s="5"/>
    </row>
    <row r="21" spans="1:9" ht="12.75">
      <c r="A21" s="24"/>
      <c r="B21" s="21" t="s">
        <v>127</v>
      </c>
      <c r="C21" s="21" t="s">
        <v>120</v>
      </c>
      <c r="D21" s="22">
        <v>200</v>
      </c>
      <c r="E21" s="22">
        <v>0</v>
      </c>
      <c r="F21" s="25">
        <f t="shared" si="0"/>
        <v>0</v>
      </c>
      <c r="G21" s="5"/>
      <c r="H21" s="5"/>
      <c r="I21" s="5"/>
    </row>
    <row r="22" spans="1:9" ht="12.75">
      <c r="A22" s="24"/>
      <c r="B22" s="21" t="s">
        <v>25</v>
      </c>
      <c r="C22" s="21" t="s">
        <v>26</v>
      </c>
      <c r="D22" s="22">
        <v>10400</v>
      </c>
      <c r="E22" s="22">
        <v>6112.78</v>
      </c>
      <c r="F22" s="25">
        <f t="shared" si="0"/>
        <v>58.77673076923077</v>
      </c>
      <c r="G22" s="5"/>
      <c r="H22" s="5"/>
      <c r="I22" s="5"/>
    </row>
    <row r="23" spans="1:9" ht="13.5" customHeight="1">
      <c r="A23" s="24"/>
      <c r="B23" s="21" t="s">
        <v>154</v>
      </c>
      <c r="C23" s="21" t="s">
        <v>164</v>
      </c>
      <c r="D23" s="22">
        <v>682</v>
      </c>
      <c r="E23" s="22">
        <v>7.32</v>
      </c>
      <c r="F23" s="25">
        <f t="shared" si="0"/>
        <v>1.0733137829912023</v>
      </c>
      <c r="G23" s="5"/>
      <c r="H23" s="5"/>
      <c r="I23" s="5"/>
    </row>
    <row r="24" spans="1:9" ht="24.75" customHeight="1">
      <c r="A24" s="24"/>
      <c r="B24" s="21" t="s">
        <v>191</v>
      </c>
      <c r="C24" s="50" t="s">
        <v>241</v>
      </c>
      <c r="D24" s="22">
        <v>500</v>
      </c>
      <c r="E24" s="22">
        <v>226.92</v>
      </c>
      <c r="F24" s="25">
        <f t="shared" si="0"/>
        <v>45.384</v>
      </c>
      <c r="G24" s="5"/>
      <c r="H24" s="5"/>
      <c r="I24" s="5"/>
    </row>
    <row r="25" spans="1:9" ht="26.25" customHeight="1">
      <c r="A25" s="24"/>
      <c r="B25" s="21" t="s">
        <v>192</v>
      </c>
      <c r="C25" s="50" t="s">
        <v>237</v>
      </c>
      <c r="D25" s="22">
        <v>1500</v>
      </c>
      <c r="E25" s="22">
        <v>626.62</v>
      </c>
      <c r="F25" s="25">
        <f t="shared" si="0"/>
        <v>41.77466666666667</v>
      </c>
      <c r="G25" s="5"/>
      <c r="H25" s="5"/>
      <c r="I25" s="5"/>
    </row>
    <row r="26" spans="1:9" ht="12.75">
      <c r="A26" s="24"/>
      <c r="B26" s="21" t="s">
        <v>27</v>
      </c>
      <c r="C26" s="21" t="s">
        <v>28</v>
      </c>
      <c r="D26" s="22">
        <v>1500</v>
      </c>
      <c r="E26" s="22">
        <v>549.42</v>
      </c>
      <c r="F26" s="25">
        <f t="shared" si="0"/>
        <v>36.62799999999999</v>
      </c>
      <c r="G26" s="5"/>
      <c r="H26" s="5"/>
      <c r="I26" s="5"/>
    </row>
    <row r="27" spans="1:9" ht="12.75">
      <c r="A27" s="24"/>
      <c r="B27" s="21" t="s">
        <v>29</v>
      </c>
      <c r="C27" s="21" t="s">
        <v>30</v>
      </c>
      <c r="D27" s="22">
        <v>2600</v>
      </c>
      <c r="E27" s="22">
        <v>920</v>
      </c>
      <c r="F27" s="25">
        <f t="shared" si="0"/>
        <v>35.38461538461539</v>
      </c>
      <c r="G27" s="5"/>
      <c r="H27" s="5"/>
      <c r="I27" s="5"/>
    </row>
    <row r="28" spans="1:9" ht="12.75">
      <c r="A28" s="24"/>
      <c r="B28" s="21" t="s">
        <v>31</v>
      </c>
      <c r="C28" s="21" t="s">
        <v>32</v>
      </c>
      <c r="D28" s="22">
        <v>28284</v>
      </c>
      <c r="E28" s="22">
        <v>21213</v>
      </c>
      <c r="F28" s="25">
        <f t="shared" si="0"/>
        <v>75</v>
      </c>
      <c r="G28" s="5"/>
      <c r="H28" s="5"/>
      <c r="I28" s="5"/>
    </row>
    <row r="29" spans="1:9" ht="25.5">
      <c r="A29" s="24"/>
      <c r="B29" s="21" t="s">
        <v>193</v>
      </c>
      <c r="C29" s="50" t="s">
        <v>240</v>
      </c>
      <c r="D29" s="22">
        <v>200</v>
      </c>
      <c r="E29" s="22">
        <v>0</v>
      </c>
      <c r="F29" s="25">
        <f t="shared" si="0"/>
        <v>0</v>
      </c>
      <c r="G29" s="5"/>
      <c r="H29" s="5"/>
      <c r="I29" s="5"/>
    </row>
    <row r="30" spans="1:9" ht="26.25" customHeight="1">
      <c r="A30" s="24"/>
      <c r="B30" s="21" t="s">
        <v>194</v>
      </c>
      <c r="C30" s="50" t="s">
        <v>242</v>
      </c>
      <c r="D30" s="22">
        <v>1500</v>
      </c>
      <c r="E30" s="22">
        <v>25.18</v>
      </c>
      <c r="F30" s="25">
        <f t="shared" si="0"/>
        <v>1.6786666666666668</v>
      </c>
      <c r="G30" s="5"/>
      <c r="H30" s="5"/>
      <c r="I30" s="5"/>
    </row>
    <row r="31" spans="1:9" ht="26.25" thickBot="1">
      <c r="A31" s="24"/>
      <c r="B31" s="21" t="s">
        <v>195</v>
      </c>
      <c r="C31" s="50" t="s">
        <v>239</v>
      </c>
      <c r="D31" s="22">
        <v>1600</v>
      </c>
      <c r="E31" s="22">
        <v>1317.85</v>
      </c>
      <c r="F31" s="25">
        <f t="shared" si="0"/>
        <v>82.365625</v>
      </c>
      <c r="G31" s="5"/>
      <c r="H31" s="5"/>
      <c r="I31" s="5"/>
    </row>
    <row r="32" spans="1:9" ht="13.5" thickBot="1">
      <c r="A32" s="16" t="s">
        <v>34</v>
      </c>
      <c r="B32" s="17"/>
      <c r="C32" s="17"/>
      <c r="D32" s="224">
        <f>D11+D12+D13+D14+D15+D16+D17+D18+D19+D20+D21+D22+D23+D24+D25+D26+D27+D28+D29+D30+D31</f>
        <v>688536</v>
      </c>
      <c r="E32" s="224">
        <f>E11+E12+E13+E14+E15+E16+E17+E18+E19+E20+E21+E22+E23+E24+E25+E26+E27+E28+E29+E30+E31</f>
        <v>356064.37999999995</v>
      </c>
      <c r="F32" s="226">
        <f t="shared" si="0"/>
        <v>51.71325537081575</v>
      </c>
      <c r="G32" s="5"/>
      <c r="H32" s="5"/>
      <c r="I32" s="5"/>
    </row>
    <row r="33" spans="1:9" ht="13.5" thickBot="1">
      <c r="A33" s="282" t="s">
        <v>228</v>
      </c>
      <c r="B33" s="283"/>
      <c r="C33" s="283"/>
      <c r="D33" s="283"/>
      <c r="E33" s="283"/>
      <c r="F33" s="284"/>
      <c r="G33" s="5"/>
      <c r="H33" s="5"/>
      <c r="I33" s="5"/>
    </row>
    <row r="34" spans="1:9" ht="13.5" thickBot="1">
      <c r="A34" s="10" t="s">
        <v>1</v>
      </c>
      <c r="B34" s="11" t="s">
        <v>92</v>
      </c>
      <c r="C34" s="11" t="s">
        <v>107</v>
      </c>
      <c r="D34" s="12" t="s">
        <v>7</v>
      </c>
      <c r="E34" s="11" t="s">
        <v>6</v>
      </c>
      <c r="F34" s="13" t="s">
        <v>2</v>
      </c>
      <c r="G34" s="5"/>
      <c r="H34" s="5"/>
      <c r="I34" s="5"/>
    </row>
    <row r="35" spans="1:9" ht="12.75">
      <c r="A35" s="209" t="s">
        <v>35</v>
      </c>
      <c r="B35" s="19" t="s">
        <v>4</v>
      </c>
      <c r="C35" s="19" t="s">
        <v>5</v>
      </c>
      <c r="D35" s="14">
        <v>38286</v>
      </c>
      <c r="E35" s="14">
        <v>18222.42</v>
      </c>
      <c r="F35" s="31">
        <f t="shared" si="0"/>
        <v>47.595517943895935</v>
      </c>
      <c r="G35" s="5"/>
      <c r="H35" s="5"/>
      <c r="I35" s="5"/>
    </row>
    <row r="36" spans="1:9" ht="12.75">
      <c r="A36" s="24"/>
      <c r="B36" s="21" t="s">
        <v>8</v>
      </c>
      <c r="C36" s="21" t="s">
        <v>9</v>
      </c>
      <c r="D36" s="22">
        <v>568139</v>
      </c>
      <c r="E36" s="22">
        <v>270185.41</v>
      </c>
      <c r="F36" s="25">
        <f t="shared" si="0"/>
        <v>47.55621599643749</v>
      </c>
      <c r="G36" s="5"/>
      <c r="H36" s="5"/>
      <c r="I36" s="5"/>
    </row>
    <row r="37" spans="1:9" ht="12.75">
      <c r="A37" s="24"/>
      <c r="B37" s="21" t="s">
        <v>10</v>
      </c>
      <c r="C37" s="21" t="s">
        <v>11</v>
      </c>
      <c r="D37" s="22">
        <v>41191</v>
      </c>
      <c r="E37" s="22">
        <v>41190.63</v>
      </c>
      <c r="F37" s="25">
        <f t="shared" si="0"/>
        <v>99.99910174552693</v>
      </c>
      <c r="G37" s="5"/>
      <c r="H37" s="5"/>
      <c r="I37" s="5"/>
    </row>
    <row r="38" spans="1:9" ht="12.75">
      <c r="A38" s="24"/>
      <c r="B38" s="21" t="s">
        <v>12</v>
      </c>
      <c r="C38" s="21" t="s">
        <v>13</v>
      </c>
      <c r="D38" s="22">
        <v>97600</v>
      </c>
      <c r="E38" s="22">
        <v>50166.93</v>
      </c>
      <c r="F38" s="25">
        <f t="shared" si="0"/>
        <v>51.400543032786885</v>
      </c>
      <c r="G38" s="5"/>
      <c r="H38" s="5"/>
      <c r="I38" s="5"/>
    </row>
    <row r="39" spans="1:9" ht="12.75">
      <c r="A39" s="24"/>
      <c r="B39" s="21" t="s">
        <v>14</v>
      </c>
      <c r="C39" s="21" t="s">
        <v>16</v>
      </c>
      <c r="D39" s="22">
        <v>15589</v>
      </c>
      <c r="E39" s="22">
        <v>7817.13</v>
      </c>
      <c r="F39" s="25">
        <f aca="true" t="shared" si="1" ref="F39:F82">(E39*100)/D39</f>
        <v>50.14516646353198</v>
      </c>
      <c r="G39" s="5"/>
      <c r="H39" s="5"/>
      <c r="I39" s="5"/>
    </row>
    <row r="40" spans="1:9" ht="12.75">
      <c r="A40" s="37"/>
      <c r="B40" s="19" t="s">
        <v>123</v>
      </c>
      <c r="C40" s="19" t="s">
        <v>124</v>
      </c>
      <c r="D40" s="14">
        <v>1200</v>
      </c>
      <c r="E40" s="14">
        <v>0</v>
      </c>
      <c r="F40" s="31">
        <f t="shared" si="1"/>
        <v>0</v>
      </c>
      <c r="G40" s="5"/>
      <c r="H40" s="5"/>
      <c r="I40" s="5"/>
    </row>
    <row r="41" spans="1:9" ht="12.75">
      <c r="A41" s="24"/>
      <c r="B41" s="21" t="s">
        <v>17</v>
      </c>
      <c r="C41" s="21" t="s">
        <v>18</v>
      </c>
      <c r="D41" s="22">
        <v>10093</v>
      </c>
      <c r="E41" s="22">
        <v>4343.54</v>
      </c>
      <c r="F41" s="25">
        <f t="shared" si="1"/>
        <v>43.03517289210344</v>
      </c>
      <c r="G41" s="5"/>
      <c r="H41" s="5"/>
      <c r="I41" s="5"/>
    </row>
    <row r="42" spans="1:9" ht="12.75">
      <c r="A42" s="24"/>
      <c r="B42" s="21" t="s">
        <v>19</v>
      </c>
      <c r="C42" s="21" t="s">
        <v>20</v>
      </c>
      <c r="D42" s="22">
        <v>1500</v>
      </c>
      <c r="E42" s="22">
        <v>966.17</v>
      </c>
      <c r="F42" s="25">
        <f t="shared" si="1"/>
        <v>64.41133333333333</v>
      </c>
      <c r="G42" s="5"/>
      <c r="H42" s="5"/>
      <c r="I42" s="5"/>
    </row>
    <row r="43" spans="1:9" ht="12.75">
      <c r="A43" s="24"/>
      <c r="B43" s="21" t="s">
        <v>21</v>
      </c>
      <c r="C43" s="21" t="s">
        <v>22</v>
      </c>
      <c r="D43" s="22">
        <v>40000</v>
      </c>
      <c r="E43" s="22">
        <v>23087.73</v>
      </c>
      <c r="F43" s="25">
        <f t="shared" si="1"/>
        <v>57.719325</v>
      </c>
      <c r="G43" s="5"/>
      <c r="H43" s="5"/>
      <c r="I43" s="5"/>
    </row>
    <row r="44" spans="1:9" ht="12.75">
      <c r="A44" s="24"/>
      <c r="B44" s="21" t="s">
        <v>23</v>
      </c>
      <c r="C44" s="21" t="s">
        <v>24</v>
      </c>
      <c r="D44" s="22">
        <v>3500</v>
      </c>
      <c r="E44" s="22">
        <v>2485.81</v>
      </c>
      <c r="F44" s="25">
        <f t="shared" si="1"/>
        <v>71.02314285714286</v>
      </c>
      <c r="G44" s="5"/>
      <c r="H44" s="5"/>
      <c r="I44" s="5"/>
    </row>
    <row r="45" spans="1:9" ht="12.75">
      <c r="A45" s="24"/>
      <c r="B45" s="21" t="s">
        <v>127</v>
      </c>
      <c r="C45" s="21" t="s">
        <v>120</v>
      </c>
      <c r="D45" s="22">
        <v>1710</v>
      </c>
      <c r="E45" s="22">
        <v>0</v>
      </c>
      <c r="F45" s="25">
        <f t="shared" si="1"/>
        <v>0</v>
      </c>
      <c r="G45" s="5"/>
      <c r="H45" s="5"/>
      <c r="I45" s="5"/>
    </row>
    <row r="46" spans="1:9" ht="12.75">
      <c r="A46" s="24"/>
      <c r="B46" s="21" t="s">
        <v>25</v>
      </c>
      <c r="C46" s="21" t="s">
        <v>26</v>
      </c>
      <c r="D46" s="22">
        <v>10000</v>
      </c>
      <c r="E46" s="22">
        <v>7878.46</v>
      </c>
      <c r="F46" s="25">
        <f t="shared" si="1"/>
        <v>78.7846</v>
      </c>
      <c r="G46" s="5"/>
      <c r="H46" s="5"/>
      <c r="I46" s="5"/>
    </row>
    <row r="47" spans="1:9" ht="12.75">
      <c r="A47" s="24"/>
      <c r="B47" s="21" t="s">
        <v>154</v>
      </c>
      <c r="C47" s="21" t="s">
        <v>164</v>
      </c>
      <c r="D47" s="22">
        <v>800</v>
      </c>
      <c r="E47" s="22">
        <v>7.32</v>
      </c>
      <c r="F47" s="25">
        <f>(E47*100)/D47</f>
        <v>0.915</v>
      </c>
      <c r="G47" s="5"/>
      <c r="H47" s="5"/>
      <c r="I47" s="5"/>
    </row>
    <row r="48" spans="1:9" ht="25.5" customHeight="1">
      <c r="A48" s="24"/>
      <c r="B48" s="21" t="s">
        <v>191</v>
      </c>
      <c r="C48" s="50" t="s">
        <v>241</v>
      </c>
      <c r="D48" s="22">
        <v>500</v>
      </c>
      <c r="E48" s="22">
        <v>226.92</v>
      </c>
      <c r="F48" s="25">
        <f>(E48*100)/D48</f>
        <v>45.384</v>
      </c>
      <c r="G48" s="5"/>
      <c r="H48" s="5"/>
      <c r="I48" s="5"/>
    </row>
    <row r="49" spans="1:9" ht="24" customHeight="1">
      <c r="A49" s="24"/>
      <c r="B49" s="21" t="s">
        <v>192</v>
      </c>
      <c r="C49" s="50" t="s">
        <v>237</v>
      </c>
      <c r="D49" s="22">
        <v>3060</v>
      </c>
      <c r="E49" s="22">
        <v>1369.71</v>
      </c>
      <c r="F49" s="25">
        <f>(E49*100)/D49</f>
        <v>44.76176470588236</v>
      </c>
      <c r="G49" s="5"/>
      <c r="H49" s="5"/>
      <c r="I49" s="5"/>
    </row>
    <row r="50" spans="1:9" ht="12.75">
      <c r="A50" s="24"/>
      <c r="B50" s="21" t="s">
        <v>27</v>
      </c>
      <c r="C50" s="21" t="s">
        <v>28</v>
      </c>
      <c r="D50" s="22">
        <v>2200</v>
      </c>
      <c r="E50" s="22">
        <v>1082.26</v>
      </c>
      <c r="F50" s="25">
        <f t="shared" si="1"/>
        <v>49.193636363636365</v>
      </c>
      <c r="G50" s="5"/>
      <c r="H50" s="5"/>
      <c r="I50" s="5"/>
    </row>
    <row r="51" spans="1:9" ht="12.75">
      <c r="A51" s="24"/>
      <c r="B51" s="21" t="s">
        <v>29</v>
      </c>
      <c r="C51" s="21" t="s">
        <v>30</v>
      </c>
      <c r="D51" s="22">
        <v>4500</v>
      </c>
      <c r="E51" s="22">
        <v>2505</v>
      </c>
      <c r="F51" s="25">
        <f t="shared" si="1"/>
        <v>55.666666666666664</v>
      </c>
      <c r="G51" s="5"/>
      <c r="H51" s="5"/>
      <c r="I51" s="5"/>
    </row>
    <row r="52" spans="1:9" ht="12.75">
      <c r="A52" s="24"/>
      <c r="B52" s="21" t="s">
        <v>31</v>
      </c>
      <c r="C52" s="21" t="s">
        <v>32</v>
      </c>
      <c r="D52" s="22">
        <v>41372</v>
      </c>
      <c r="E52" s="22">
        <v>31029</v>
      </c>
      <c r="F52" s="25">
        <f t="shared" si="1"/>
        <v>75</v>
      </c>
      <c r="G52" s="5"/>
      <c r="H52" s="5"/>
      <c r="I52" s="5"/>
    </row>
    <row r="53" spans="1:9" ht="12.75">
      <c r="A53" s="24"/>
      <c r="B53" s="21" t="s">
        <v>145</v>
      </c>
      <c r="C53" s="1" t="s">
        <v>146</v>
      </c>
      <c r="D53" s="22">
        <v>0</v>
      </c>
      <c r="E53" s="22">
        <v>0</v>
      </c>
      <c r="F53" s="25">
        <v>0</v>
      </c>
      <c r="G53" s="5"/>
      <c r="H53" s="5"/>
      <c r="I53" s="5"/>
    </row>
    <row r="54" spans="1:9" ht="25.5">
      <c r="A54" s="32"/>
      <c r="B54" s="20" t="s">
        <v>193</v>
      </c>
      <c r="C54" s="50" t="s">
        <v>240</v>
      </c>
      <c r="D54" s="15">
        <v>300</v>
      </c>
      <c r="E54" s="15">
        <v>0</v>
      </c>
      <c r="F54" s="25">
        <f>(E54*100)/D54</f>
        <v>0</v>
      </c>
      <c r="G54" s="5"/>
      <c r="H54" s="5"/>
      <c r="I54" s="5"/>
    </row>
    <row r="55" spans="1:9" ht="27" customHeight="1">
      <c r="A55" s="32"/>
      <c r="B55" s="20" t="s">
        <v>194</v>
      </c>
      <c r="C55" s="50" t="s">
        <v>242</v>
      </c>
      <c r="D55" s="15">
        <v>1000</v>
      </c>
      <c r="E55" s="15">
        <v>453.98</v>
      </c>
      <c r="F55" s="33">
        <f t="shared" si="1"/>
        <v>45.398</v>
      </c>
      <c r="G55" s="5"/>
      <c r="H55" s="5"/>
      <c r="I55" s="5"/>
    </row>
    <row r="56" spans="1:9" ht="25.5">
      <c r="A56" s="32"/>
      <c r="B56" s="20" t="s">
        <v>195</v>
      </c>
      <c r="C56" s="50" t="s">
        <v>239</v>
      </c>
      <c r="D56" s="15">
        <v>4000</v>
      </c>
      <c r="E56" s="15">
        <v>2530.17</v>
      </c>
      <c r="F56" s="33">
        <f t="shared" si="1"/>
        <v>63.25425</v>
      </c>
      <c r="G56" s="5"/>
      <c r="H56" s="5"/>
      <c r="I56" s="5"/>
    </row>
    <row r="57" spans="1:9" ht="13.5" thickBot="1">
      <c r="A57" s="32"/>
      <c r="B57" s="20" t="s">
        <v>33</v>
      </c>
      <c r="C57" s="20" t="s">
        <v>245</v>
      </c>
      <c r="D57" s="15">
        <v>0</v>
      </c>
      <c r="E57" s="15">
        <v>0</v>
      </c>
      <c r="F57" s="33">
        <v>0</v>
      </c>
      <c r="G57" s="5"/>
      <c r="H57" s="5"/>
      <c r="I57" s="5"/>
    </row>
    <row r="58" spans="1:9" ht="13.5" thickBot="1">
      <c r="A58" s="16" t="s">
        <v>34</v>
      </c>
      <c r="B58" s="17"/>
      <c r="C58" s="17"/>
      <c r="D58" s="224">
        <f>SUM(D35:D57)</f>
        <v>886540</v>
      </c>
      <c r="E58" s="224">
        <f>E40+E41+E42+E43+E44+E45+E46+E47+E48+E49+E50+E51+E52+E53+E54+E55+E56+E57+E39+E38+E37+E36+E35</f>
        <v>465548.58999999997</v>
      </c>
      <c r="F58" s="226">
        <f t="shared" si="1"/>
        <v>52.512981929749365</v>
      </c>
      <c r="G58" s="5"/>
      <c r="H58" s="5"/>
      <c r="I58" s="5"/>
    </row>
    <row r="59" spans="1:9" ht="12.75">
      <c r="A59" s="209" t="s">
        <v>36</v>
      </c>
      <c r="B59" s="19" t="s">
        <v>4</v>
      </c>
      <c r="C59" s="19" t="s">
        <v>5</v>
      </c>
      <c r="D59" s="14">
        <v>55486</v>
      </c>
      <c r="E59" s="14">
        <v>26343.58</v>
      </c>
      <c r="F59" s="31">
        <f t="shared" si="1"/>
        <v>47.477886313664705</v>
      </c>
      <c r="G59" s="5"/>
      <c r="H59" s="5"/>
      <c r="I59" s="5"/>
    </row>
    <row r="60" spans="1:9" ht="12.75">
      <c r="A60" s="24"/>
      <c r="B60" s="21" t="s">
        <v>8</v>
      </c>
      <c r="C60" s="21" t="s">
        <v>9</v>
      </c>
      <c r="D60" s="22">
        <v>833137</v>
      </c>
      <c r="E60" s="22">
        <v>407439.8</v>
      </c>
      <c r="F60" s="25">
        <f t="shared" si="1"/>
        <v>48.90429785257407</v>
      </c>
      <c r="G60" s="5"/>
      <c r="H60" s="5"/>
      <c r="I60" s="5"/>
    </row>
    <row r="61" spans="1:9" ht="12.75">
      <c r="A61" s="24"/>
      <c r="B61" s="21" t="s">
        <v>10</v>
      </c>
      <c r="C61" s="21" t="s">
        <v>11</v>
      </c>
      <c r="D61" s="22">
        <v>62563</v>
      </c>
      <c r="E61" s="22">
        <v>61945.57</v>
      </c>
      <c r="F61" s="25">
        <f t="shared" si="1"/>
        <v>99.01310678835733</v>
      </c>
      <c r="G61" s="5"/>
      <c r="H61" s="5"/>
      <c r="I61" s="5"/>
    </row>
    <row r="62" spans="1:9" ht="12.75">
      <c r="A62" s="24"/>
      <c r="B62" s="21" t="s">
        <v>12</v>
      </c>
      <c r="C62" s="21" t="s">
        <v>13</v>
      </c>
      <c r="D62" s="22">
        <v>145827</v>
      </c>
      <c r="E62" s="22">
        <v>76084.03</v>
      </c>
      <c r="F62" s="25">
        <f t="shared" si="1"/>
        <v>52.1741721354756</v>
      </c>
      <c r="G62" s="5"/>
      <c r="H62" s="5"/>
      <c r="I62" s="5"/>
    </row>
    <row r="63" spans="1:9" ht="12.75">
      <c r="A63" s="24"/>
      <c r="B63" s="21" t="s">
        <v>14</v>
      </c>
      <c r="C63" s="21" t="s">
        <v>16</v>
      </c>
      <c r="D63" s="22">
        <v>23291</v>
      </c>
      <c r="E63" s="22">
        <v>12134.72</v>
      </c>
      <c r="F63" s="25">
        <f t="shared" si="1"/>
        <v>52.10046799192821</v>
      </c>
      <c r="G63" s="5"/>
      <c r="H63" s="5"/>
      <c r="I63" s="5"/>
    </row>
    <row r="64" spans="1:9" ht="12.75">
      <c r="A64" s="24"/>
      <c r="B64" s="21" t="s">
        <v>123</v>
      </c>
      <c r="C64" s="21" t="s">
        <v>124</v>
      </c>
      <c r="D64" s="22">
        <v>11827</v>
      </c>
      <c r="E64" s="22">
        <v>6336</v>
      </c>
      <c r="F64" s="25">
        <f t="shared" si="1"/>
        <v>53.572334488881374</v>
      </c>
      <c r="G64" s="5"/>
      <c r="H64" s="5"/>
      <c r="I64" s="5"/>
    </row>
    <row r="65" spans="1:9" ht="12.75">
      <c r="A65" s="24"/>
      <c r="B65" s="21" t="s">
        <v>17</v>
      </c>
      <c r="C65" s="21" t="s">
        <v>18</v>
      </c>
      <c r="D65" s="22">
        <v>24165</v>
      </c>
      <c r="E65" s="22">
        <v>9165.85</v>
      </c>
      <c r="F65" s="25">
        <f t="shared" si="1"/>
        <v>37.93027105317608</v>
      </c>
      <c r="G65" s="5"/>
      <c r="H65" s="5"/>
      <c r="I65" s="5"/>
    </row>
    <row r="66" spans="1:9" ht="13.5" thickBot="1">
      <c r="A66" s="32"/>
      <c r="B66" s="20" t="s">
        <v>19</v>
      </c>
      <c r="C66" s="20" t="s">
        <v>20</v>
      </c>
      <c r="D66" s="15">
        <v>2880</v>
      </c>
      <c r="E66" s="15">
        <v>1707.46</v>
      </c>
      <c r="F66" s="33">
        <f t="shared" si="1"/>
        <v>59.28680555555555</v>
      </c>
      <c r="G66" s="5"/>
      <c r="H66" s="5"/>
      <c r="I66" s="5"/>
    </row>
    <row r="67" spans="1:9" ht="13.5" thickBot="1">
      <c r="A67" s="282" t="s">
        <v>229</v>
      </c>
      <c r="B67" s="283"/>
      <c r="C67" s="283"/>
      <c r="D67" s="283"/>
      <c r="E67" s="283"/>
      <c r="F67" s="284"/>
      <c r="G67" s="5"/>
      <c r="H67" s="5"/>
      <c r="I67" s="5"/>
    </row>
    <row r="68" spans="1:9" ht="13.5" thickBot="1">
      <c r="A68" s="10" t="s">
        <v>1</v>
      </c>
      <c r="B68" s="11" t="s">
        <v>92</v>
      </c>
      <c r="C68" s="11" t="s">
        <v>107</v>
      </c>
      <c r="D68" s="12" t="s">
        <v>7</v>
      </c>
      <c r="E68" s="11" t="s">
        <v>6</v>
      </c>
      <c r="F68" s="13" t="s">
        <v>2</v>
      </c>
      <c r="G68" s="5"/>
      <c r="H68" s="5"/>
      <c r="I68" s="5"/>
    </row>
    <row r="69" spans="1:9" ht="12.75">
      <c r="A69" s="24"/>
      <c r="B69" s="21" t="s">
        <v>21</v>
      </c>
      <c r="C69" s="21" t="s">
        <v>22</v>
      </c>
      <c r="D69" s="22">
        <v>69002</v>
      </c>
      <c r="E69" s="22">
        <v>41473.97</v>
      </c>
      <c r="F69" s="25">
        <f t="shared" si="1"/>
        <v>60.10546071128373</v>
      </c>
      <c r="G69" s="5"/>
      <c r="H69" s="5"/>
      <c r="I69" s="5"/>
    </row>
    <row r="70" spans="1:9" ht="12.75">
      <c r="A70" s="24"/>
      <c r="B70" s="21" t="s">
        <v>23</v>
      </c>
      <c r="C70" s="21" t="s">
        <v>24</v>
      </c>
      <c r="D70" s="22">
        <v>4170</v>
      </c>
      <c r="E70" s="22">
        <v>1465.49</v>
      </c>
      <c r="F70" s="25">
        <f t="shared" si="1"/>
        <v>35.14364508393285</v>
      </c>
      <c r="G70" s="5"/>
      <c r="H70" s="5"/>
      <c r="I70" s="5"/>
    </row>
    <row r="71" spans="1:9" ht="12.75">
      <c r="A71" s="24"/>
      <c r="B71" s="21" t="s">
        <v>127</v>
      </c>
      <c r="C71" s="21" t="s">
        <v>120</v>
      </c>
      <c r="D71" s="22">
        <v>1043</v>
      </c>
      <c r="E71" s="22">
        <v>0</v>
      </c>
      <c r="F71" s="25">
        <f>(E71*100)/D71</f>
        <v>0</v>
      </c>
      <c r="G71" s="5"/>
      <c r="H71" s="5"/>
      <c r="I71" s="5"/>
    </row>
    <row r="72" spans="1:9" ht="12.75">
      <c r="A72" s="24"/>
      <c r="B72" s="21" t="s">
        <v>25</v>
      </c>
      <c r="C72" s="21" t="s">
        <v>26</v>
      </c>
      <c r="D72" s="22">
        <v>28430</v>
      </c>
      <c r="E72" s="22">
        <v>12526.52</v>
      </c>
      <c r="F72" s="25">
        <f t="shared" si="1"/>
        <v>44.06092156173057</v>
      </c>
      <c r="G72" s="5"/>
      <c r="H72" s="5"/>
      <c r="I72" s="5"/>
    </row>
    <row r="73" spans="1:9" ht="12.75">
      <c r="A73" s="24"/>
      <c r="B73" s="21" t="s">
        <v>154</v>
      </c>
      <c r="C73" s="21" t="s">
        <v>164</v>
      </c>
      <c r="D73" s="22">
        <v>725</v>
      </c>
      <c r="E73" s="22">
        <v>366</v>
      </c>
      <c r="F73" s="25">
        <f t="shared" si="1"/>
        <v>50.48275862068966</v>
      </c>
      <c r="G73" s="5"/>
      <c r="H73" s="5"/>
      <c r="I73" s="5"/>
    </row>
    <row r="74" spans="1:9" ht="25.5">
      <c r="A74" s="24"/>
      <c r="B74" s="21" t="s">
        <v>191</v>
      </c>
      <c r="C74" s="50" t="s">
        <v>241</v>
      </c>
      <c r="D74" s="22">
        <v>975</v>
      </c>
      <c r="E74" s="22">
        <v>483.12</v>
      </c>
      <c r="F74" s="25">
        <f t="shared" si="1"/>
        <v>49.550769230769234</v>
      </c>
      <c r="G74" s="5"/>
      <c r="H74" s="5"/>
      <c r="I74" s="5"/>
    </row>
    <row r="75" spans="1:9" ht="23.25" customHeight="1">
      <c r="A75" s="24"/>
      <c r="B75" s="21" t="s">
        <v>192</v>
      </c>
      <c r="C75" s="50" t="s">
        <v>237</v>
      </c>
      <c r="D75" s="22">
        <v>3880</v>
      </c>
      <c r="E75" s="22">
        <v>1410.2</v>
      </c>
      <c r="F75" s="25">
        <f t="shared" si="1"/>
        <v>36.345360824742265</v>
      </c>
      <c r="G75" s="5"/>
      <c r="H75" s="5"/>
      <c r="I75" s="5"/>
    </row>
    <row r="76" spans="1:9" ht="12.75">
      <c r="A76" s="24"/>
      <c r="B76" s="21" t="s">
        <v>27</v>
      </c>
      <c r="C76" s="21" t="s">
        <v>28</v>
      </c>
      <c r="D76" s="22">
        <v>5000</v>
      </c>
      <c r="E76" s="22">
        <v>1902.92</v>
      </c>
      <c r="F76" s="25">
        <f t="shared" si="1"/>
        <v>38.0584</v>
      </c>
      <c r="G76" s="5"/>
      <c r="H76" s="5"/>
      <c r="I76" s="5"/>
    </row>
    <row r="77" spans="1:9" ht="12.75">
      <c r="A77" s="24"/>
      <c r="B77" s="21" t="s">
        <v>29</v>
      </c>
      <c r="C77" s="21" t="s">
        <v>30</v>
      </c>
      <c r="D77" s="22">
        <v>6655</v>
      </c>
      <c r="E77" s="22">
        <v>3750</v>
      </c>
      <c r="F77" s="25">
        <f t="shared" si="1"/>
        <v>56.34861006761833</v>
      </c>
      <c r="G77" s="5"/>
      <c r="H77" s="5"/>
      <c r="I77" s="5"/>
    </row>
    <row r="78" spans="1:9" ht="12.75">
      <c r="A78" s="32"/>
      <c r="B78" s="20" t="s">
        <v>31</v>
      </c>
      <c r="C78" s="20" t="s">
        <v>32</v>
      </c>
      <c r="D78" s="15">
        <v>55398</v>
      </c>
      <c r="E78" s="15">
        <v>41548.5</v>
      </c>
      <c r="F78" s="33">
        <f t="shared" si="1"/>
        <v>75</v>
      </c>
      <c r="G78" s="5"/>
      <c r="H78" s="5"/>
      <c r="I78" s="5"/>
    </row>
    <row r="79" spans="1:9" ht="25.5">
      <c r="A79" s="24"/>
      <c r="B79" s="21" t="s">
        <v>193</v>
      </c>
      <c r="C79" s="50" t="s">
        <v>240</v>
      </c>
      <c r="D79" s="22">
        <v>500</v>
      </c>
      <c r="E79" s="22">
        <v>310</v>
      </c>
      <c r="F79" s="25">
        <f t="shared" si="1"/>
        <v>62</v>
      </c>
      <c r="G79" s="5"/>
      <c r="H79" s="5"/>
      <c r="I79" s="5"/>
    </row>
    <row r="80" spans="1:9" ht="25.5" customHeight="1">
      <c r="A80" s="24"/>
      <c r="B80" s="21" t="s">
        <v>194</v>
      </c>
      <c r="C80" s="50" t="s">
        <v>242</v>
      </c>
      <c r="D80" s="22">
        <v>2050</v>
      </c>
      <c r="E80" s="22">
        <v>286.52</v>
      </c>
      <c r="F80" s="25">
        <f t="shared" si="1"/>
        <v>13.976585365853659</v>
      </c>
      <c r="G80" s="5"/>
      <c r="H80" s="5"/>
      <c r="I80" s="5"/>
    </row>
    <row r="81" spans="1:9" ht="24" customHeight="1">
      <c r="A81" s="24"/>
      <c r="B81" s="1" t="s">
        <v>195</v>
      </c>
      <c r="C81" s="50" t="s">
        <v>239</v>
      </c>
      <c r="D81" s="22">
        <v>2915</v>
      </c>
      <c r="E81" s="22">
        <v>886.4</v>
      </c>
      <c r="F81" s="25">
        <f t="shared" si="1"/>
        <v>30.408233276157805</v>
      </c>
      <c r="G81" s="5"/>
      <c r="H81" s="5"/>
      <c r="I81" s="5"/>
    </row>
    <row r="82" spans="1:9" ht="26.25" thickBot="1">
      <c r="A82" s="77"/>
      <c r="B82" s="177" t="s">
        <v>285</v>
      </c>
      <c r="C82" s="186" t="s">
        <v>286</v>
      </c>
      <c r="D82" s="35">
        <v>30000</v>
      </c>
      <c r="E82" s="35">
        <v>732</v>
      </c>
      <c r="F82" s="36">
        <f t="shared" si="1"/>
        <v>2.44</v>
      </c>
      <c r="G82" s="5"/>
      <c r="H82" s="5"/>
      <c r="I82" s="5"/>
    </row>
    <row r="83" spans="1:9" ht="13.5" thickBot="1">
      <c r="A83" s="16" t="s">
        <v>34</v>
      </c>
      <c r="B83" s="11"/>
      <c r="C83" s="11"/>
      <c r="D83" s="224">
        <f>D59+D60+D61+D62+D63+D64+D65+D66+D69+D70+D71+D72+D73+D74+D76+D75+D77+D78+D79+D80+D81+D82</f>
        <v>1369919</v>
      </c>
      <c r="E83" s="224">
        <f>E59+E60+E61+E62+E63+E64+E65+E66+E69+E70+E71+E72+E73+E74+E75+E76+E77+E78+E79+E80+E81+E82</f>
        <v>708298.6499999999</v>
      </c>
      <c r="F83" s="226">
        <f>(E83*100)/D83</f>
        <v>51.70368832025834</v>
      </c>
      <c r="G83" s="5"/>
      <c r="H83" s="5"/>
      <c r="I83" s="5"/>
    </row>
    <row r="84" spans="1:9" ht="12.75">
      <c r="A84" s="209" t="s">
        <v>37</v>
      </c>
      <c r="B84" s="19" t="s">
        <v>4</v>
      </c>
      <c r="C84" s="19" t="s">
        <v>5</v>
      </c>
      <c r="D84" s="14">
        <v>27836</v>
      </c>
      <c r="E84" s="14">
        <v>13672.63</v>
      </c>
      <c r="F84" s="31">
        <f aca="true" t="shared" si="2" ref="F84:F107">(E84*100)/D84</f>
        <v>49.118515591320595</v>
      </c>
      <c r="G84" s="5"/>
      <c r="H84" s="5"/>
      <c r="I84" s="5"/>
    </row>
    <row r="85" spans="1:9" ht="12.75">
      <c r="A85" s="24"/>
      <c r="B85" s="21" t="s">
        <v>8</v>
      </c>
      <c r="C85" s="21" t="s">
        <v>9</v>
      </c>
      <c r="D85" s="22">
        <v>502432</v>
      </c>
      <c r="E85" s="22">
        <v>236159.69</v>
      </c>
      <c r="F85" s="25">
        <f t="shared" si="2"/>
        <v>47.00331388128145</v>
      </c>
      <c r="G85" s="5"/>
      <c r="H85" s="5"/>
      <c r="I85" s="5"/>
    </row>
    <row r="86" spans="1:9" ht="12.75">
      <c r="A86" s="24"/>
      <c r="B86" s="21" t="s">
        <v>10</v>
      </c>
      <c r="C86" s="21" t="s">
        <v>11</v>
      </c>
      <c r="D86" s="22">
        <v>36289</v>
      </c>
      <c r="E86" s="22">
        <v>35942.9</v>
      </c>
      <c r="F86" s="25">
        <f t="shared" si="2"/>
        <v>99.0462674639698</v>
      </c>
      <c r="G86" s="5"/>
      <c r="H86" s="5"/>
      <c r="I86" s="5"/>
    </row>
    <row r="87" spans="1:9" ht="12.75">
      <c r="A87" s="24"/>
      <c r="B87" s="21" t="s">
        <v>12</v>
      </c>
      <c r="C87" s="21" t="s">
        <v>13</v>
      </c>
      <c r="D87" s="22">
        <v>83571</v>
      </c>
      <c r="E87" s="22">
        <v>43066.04</v>
      </c>
      <c r="F87" s="25">
        <f t="shared" si="2"/>
        <v>51.532277943305694</v>
      </c>
      <c r="G87" s="5"/>
      <c r="H87" s="5"/>
      <c r="I87" s="5"/>
    </row>
    <row r="88" spans="1:9" ht="12.75">
      <c r="A88" s="24"/>
      <c r="B88" s="21" t="s">
        <v>14</v>
      </c>
      <c r="C88" s="21" t="s">
        <v>16</v>
      </c>
      <c r="D88" s="22">
        <v>13348</v>
      </c>
      <c r="E88" s="22">
        <v>6706.77</v>
      </c>
      <c r="F88" s="25">
        <f t="shared" si="2"/>
        <v>50.245504944560984</v>
      </c>
      <c r="G88" s="5"/>
      <c r="H88" s="5"/>
      <c r="I88" s="5"/>
    </row>
    <row r="89" spans="1:9" ht="12.75">
      <c r="A89" s="24"/>
      <c r="B89" s="21" t="s">
        <v>123</v>
      </c>
      <c r="C89" s="21" t="s">
        <v>124</v>
      </c>
      <c r="D89" s="22">
        <v>3750</v>
      </c>
      <c r="E89" s="22">
        <v>1620</v>
      </c>
      <c r="F89" s="25">
        <f t="shared" si="2"/>
        <v>43.2</v>
      </c>
      <c r="G89" s="5"/>
      <c r="H89" s="5"/>
      <c r="I89" s="5"/>
    </row>
    <row r="90" spans="1:9" ht="12.75">
      <c r="A90" s="24"/>
      <c r="B90" s="21" t="s">
        <v>17</v>
      </c>
      <c r="C90" s="21" t="s">
        <v>18</v>
      </c>
      <c r="D90" s="22">
        <v>28105</v>
      </c>
      <c r="E90" s="22">
        <v>23427.47</v>
      </c>
      <c r="F90" s="25">
        <f t="shared" si="2"/>
        <v>83.35694716242662</v>
      </c>
      <c r="G90" s="5"/>
      <c r="H90" s="5"/>
      <c r="I90" s="5"/>
    </row>
    <row r="91" spans="1:9" ht="12.75">
      <c r="A91" s="24"/>
      <c r="B91" s="21" t="s">
        <v>19</v>
      </c>
      <c r="C91" s="21" t="s">
        <v>20</v>
      </c>
      <c r="D91" s="22">
        <v>1535</v>
      </c>
      <c r="E91" s="22">
        <v>0</v>
      </c>
      <c r="F91" s="25">
        <f t="shared" si="2"/>
        <v>0</v>
      </c>
      <c r="G91" s="5"/>
      <c r="H91" s="5"/>
      <c r="I91" s="5"/>
    </row>
    <row r="92" spans="1:9" ht="12.75">
      <c r="A92" s="24"/>
      <c r="B92" s="21" t="s">
        <v>21</v>
      </c>
      <c r="C92" s="21" t="s">
        <v>22</v>
      </c>
      <c r="D92" s="22">
        <v>7675</v>
      </c>
      <c r="E92" s="22">
        <v>4425.49</v>
      </c>
      <c r="F92" s="25">
        <f t="shared" si="2"/>
        <v>57.661107491856676</v>
      </c>
      <c r="G92" s="5"/>
      <c r="H92" s="5"/>
      <c r="I92" s="5"/>
    </row>
    <row r="93" spans="1:9" ht="12.75">
      <c r="A93" s="24"/>
      <c r="B93" s="21" t="s">
        <v>23</v>
      </c>
      <c r="C93" s="21" t="s">
        <v>24</v>
      </c>
      <c r="D93" s="22">
        <v>2520</v>
      </c>
      <c r="E93" s="22">
        <v>890.71</v>
      </c>
      <c r="F93" s="25">
        <f t="shared" si="2"/>
        <v>35.34563492063492</v>
      </c>
      <c r="G93" s="5"/>
      <c r="H93" s="5"/>
      <c r="I93" s="5"/>
    </row>
    <row r="94" spans="1:9" ht="12.75">
      <c r="A94" s="24"/>
      <c r="B94" s="21" t="s">
        <v>127</v>
      </c>
      <c r="C94" s="21" t="s">
        <v>120</v>
      </c>
      <c r="D94" s="22">
        <v>1740</v>
      </c>
      <c r="E94" s="22">
        <v>0</v>
      </c>
      <c r="F94" s="25">
        <f t="shared" si="2"/>
        <v>0</v>
      </c>
      <c r="G94" s="5"/>
      <c r="H94" s="5"/>
      <c r="I94" s="5"/>
    </row>
    <row r="95" spans="1:9" ht="12.75">
      <c r="A95" s="24"/>
      <c r="B95" s="21" t="s">
        <v>25</v>
      </c>
      <c r="C95" s="21" t="s">
        <v>26</v>
      </c>
      <c r="D95" s="22">
        <v>7675</v>
      </c>
      <c r="E95" s="22">
        <v>6848.84</v>
      </c>
      <c r="F95" s="25">
        <f t="shared" si="2"/>
        <v>89.23570032573289</v>
      </c>
      <c r="G95" s="5"/>
      <c r="H95" s="5"/>
      <c r="I95" s="5"/>
    </row>
    <row r="96" spans="1:9" ht="12.75">
      <c r="A96" s="24"/>
      <c r="B96" s="21" t="s">
        <v>154</v>
      </c>
      <c r="C96" s="21" t="s">
        <v>164</v>
      </c>
      <c r="D96" s="22">
        <v>2552</v>
      </c>
      <c r="E96" s="22">
        <v>585.6</v>
      </c>
      <c r="F96" s="25">
        <f t="shared" si="2"/>
        <v>22.946708463949843</v>
      </c>
      <c r="G96" s="5"/>
      <c r="H96" s="5"/>
      <c r="I96" s="5"/>
    </row>
    <row r="97" spans="1:9" ht="25.5">
      <c r="A97" s="24"/>
      <c r="B97" s="21" t="s">
        <v>191</v>
      </c>
      <c r="C97" s="50" t="s">
        <v>241</v>
      </c>
      <c r="D97" s="22">
        <v>765</v>
      </c>
      <c r="E97" s="22">
        <v>411.61</v>
      </c>
      <c r="F97" s="25">
        <f t="shared" si="2"/>
        <v>53.80522875816993</v>
      </c>
      <c r="G97" s="5"/>
      <c r="H97" s="5"/>
      <c r="I97" s="5"/>
    </row>
    <row r="98" spans="1:9" ht="27" customHeight="1">
      <c r="A98" s="24"/>
      <c r="B98" s="21" t="s">
        <v>192</v>
      </c>
      <c r="C98" s="50" t="s">
        <v>237</v>
      </c>
      <c r="D98" s="22">
        <v>1220</v>
      </c>
      <c r="E98" s="22">
        <v>406.81</v>
      </c>
      <c r="F98" s="25">
        <f t="shared" si="2"/>
        <v>33.34508196721311</v>
      </c>
      <c r="G98" s="5"/>
      <c r="H98" s="5"/>
      <c r="I98" s="5"/>
    </row>
    <row r="99" spans="1:9" ht="13.5" thickBot="1">
      <c r="A99" s="32"/>
      <c r="B99" s="20" t="s">
        <v>27</v>
      </c>
      <c r="C99" s="20" t="s">
        <v>28</v>
      </c>
      <c r="D99" s="15">
        <v>3699</v>
      </c>
      <c r="E99" s="15">
        <v>1284.59</v>
      </c>
      <c r="F99" s="33">
        <f t="shared" si="2"/>
        <v>34.72803460394701</v>
      </c>
      <c r="G99" s="5"/>
      <c r="H99" s="5"/>
      <c r="I99" s="5"/>
    </row>
    <row r="100" spans="1:9" ht="13.5" thickBot="1">
      <c r="A100" s="282" t="s">
        <v>230</v>
      </c>
      <c r="B100" s="283"/>
      <c r="C100" s="283"/>
      <c r="D100" s="283"/>
      <c r="E100" s="283"/>
      <c r="F100" s="284"/>
      <c r="G100" s="5"/>
      <c r="H100" s="5"/>
      <c r="I100" s="5"/>
    </row>
    <row r="101" spans="1:9" ht="13.5" thickBot="1">
      <c r="A101" s="10" t="s">
        <v>1</v>
      </c>
      <c r="B101" s="11" t="s">
        <v>92</v>
      </c>
      <c r="C101" s="11" t="s">
        <v>107</v>
      </c>
      <c r="D101" s="12" t="s">
        <v>7</v>
      </c>
      <c r="E101" s="11" t="s">
        <v>6</v>
      </c>
      <c r="F101" s="13" t="s">
        <v>2</v>
      </c>
      <c r="G101" s="5"/>
      <c r="H101" s="5"/>
      <c r="I101" s="5"/>
    </row>
    <row r="102" spans="1:9" ht="12.75">
      <c r="A102" s="24"/>
      <c r="B102" s="21" t="s">
        <v>29</v>
      </c>
      <c r="C102" s="21" t="s">
        <v>30</v>
      </c>
      <c r="D102" s="22">
        <v>4500</v>
      </c>
      <c r="E102" s="22">
        <v>2564</v>
      </c>
      <c r="F102" s="25">
        <f t="shared" si="2"/>
        <v>56.977777777777774</v>
      </c>
      <c r="G102" s="5"/>
      <c r="H102" s="5"/>
      <c r="I102" s="5"/>
    </row>
    <row r="103" spans="1:9" ht="12.75">
      <c r="A103" s="24"/>
      <c r="B103" s="21" t="s">
        <v>31</v>
      </c>
      <c r="C103" s="21" t="s">
        <v>32</v>
      </c>
      <c r="D103" s="22">
        <v>30692</v>
      </c>
      <c r="E103" s="22">
        <v>23019</v>
      </c>
      <c r="F103" s="25">
        <f t="shared" si="2"/>
        <v>75</v>
      </c>
      <c r="G103" s="5"/>
      <c r="H103" s="5"/>
      <c r="I103" s="5"/>
    </row>
    <row r="104" spans="1:9" ht="25.5">
      <c r="A104" s="24"/>
      <c r="B104" s="21" t="s">
        <v>193</v>
      </c>
      <c r="C104" s="50" t="s">
        <v>240</v>
      </c>
      <c r="D104" s="22">
        <v>1023</v>
      </c>
      <c r="E104" s="22">
        <v>600</v>
      </c>
      <c r="F104" s="25">
        <f t="shared" si="2"/>
        <v>58.651026392961874</v>
      </c>
      <c r="G104" s="5"/>
      <c r="H104" s="5"/>
      <c r="I104" s="5"/>
    </row>
    <row r="105" spans="1:9" ht="24.75" customHeight="1">
      <c r="A105" s="24"/>
      <c r="B105" s="21" t="s">
        <v>194</v>
      </c>
      <c r="C105" s="187" t="s">
        <v>242</v>
      </c>
      <c r="D105" s="22">
        <v>1023</v>
      </c>
      <c r="E105" s="22">
        <v>217.72</v>
      </c>
      <c r="F105" s="25">
        <f t="shared" si="2"/>
        <v>21.282502443792765</v>
      </c>
      <c r="G105" s="5"/>
      <c r="H105" s="5"/>
      <c r="I105" s="5"/>
    </row>
    <row r="106" spans="1:9" ht="25.5">
      <c r="A106" s="24"/>
      <c r="B106" s="1" t="s">
        <v>195</v>
      </c>
      <c r="C106" s="187" t="s">
        <v>239</v>
      </c>
      <c r="D106" s="22">
        <v>1535</v>
      </c>
      <c r="E106" s="22">
        <v>878.28</v>
      </c>
      <c r="F106" s="25">
        <f t="shared" si="2"/>
        <v>57.21693811074918</v>
      </c>
      <c r="G106" s="5"/>
      <c r="H106" s="5"/>
      <c r="I106" s="5"/>
    </row>
    <row r="107" spans="1:9" ht="26.25" thickBot="1">
      <c r="A107" s="77"/>
      <c r="B107" s="177" t="s">
        <v>285</v>
      </c>
      <c r="C107" s="186" t="s">
        <v>286</v>
      </c>
      <c r="D107" s="35">
        <v>30000</v>
      </c>
      <c r="E107" s="35">
        <v>0</v>
      </c>
      <c r="F107" s="36">
        <f t="shared" si="2"/>
        <v>0</v>
      </c>
      <c r="G107" s="5"/>
      <c r="H107" s="5"/>
      <c r="I107" s="5"/>
    </row>
    <row r="108" spans="1:9" ht="13.5" thickBot="1">
      <c r="A108" s="16" t="s">
        <v>34</v>
      </c>
      <c r="B108" s="17"/>
      <c r="C108" s="17"/>
      <c r="D108" s="224">
        <f>SUM(D84:D107)</f>
        <v>793485</v>
      </c>
      <c r="E108" s="224">
        <f>SUM(E84:E106)</f>
        <v>402728.15</v>
      </c>
      <c r="F108" s="226">
        <f>(E108*100)/D108</f>
        <v>50.75434948360713</v>
      </c>
      <c r="G108" s="5"/>
      <c r="H108" s="5"/>
      <c r="I108" s="5"/>
    </row>
    <row r="109" spans="1:9" ht="13.5" thickBot="1">
      <c r="A109" s="196"/>
      <c r="B109" s="197" t="s">
        <v>321</v>
      </c>
      <c r="C109" s="198"/>
      <c r="D109" s="199">
        <f>D108+D83+D58+D32</f>
        <v>3738480</v>
      </c>
      <c r="E109" s="199">
        <f>E108+E83+E58+E32</f>
        <v>1932639.7699999996</v>
      </c>
      <c r="F109" s="200">
        <f>(E109*100)/D109</f>
        <v>51.695870246731275</v>
      </c>
      <c r="G109" s="5"/>
      <c r="H109" s="5"/>
      <c r="I109" s="5"/>
    </row>
    <row r="110" spans="1:9" ht="12.75">
      <c r="A110" s="209" t="s">
        <v>140</v>
      </c>
      <c r="B110" s="19" t="s">
        <v>129</v>
      </c>
      <c r="C110" s="19" t="s">
        <v>5</v>
      </c>
      <c r="D110" s="14">
        <v>4238</v>
      </c>
      <c r="E110" s="14">
        <v>2045.04</v>
      </c>
      <c r="F110" s="31">
        <f>(E110*100)/D110</f>
        <v>48.25483718735252</v>
      </c>
      <c r="G110" s="5"/>
      <c r="H110" s="5"/>
      <c r="I110" s="5"/>
    </row>
    <row r="111" spans="1:9" ht="12.75">
      <c r="A111" s="24"/>
      <c r="B111" s="21" t="s">
        <v>130</v>
      </c>
      <c r="C111" s="21" t="s">
        <v>9</v>
      </c>
      <c r="D111" s="22">
        <v>49364</v>
      </c>
      <c r="E111" s="22">
        <v>23770.05</v>
      </c>
      <c r="F111" s="25">
        <f aca="true" t="shared" si="3" ref="F111:F223">(E111*100)/D111</f>
        <v>48.152601085811526</v>
      </c>
      <c r="G111" s="5"/>
      <c r="H111" s="5"/>
      <c r="I111" s="5"/>
    </row>
    <row r="112" spans="1:9" ht="12.75">
      <c r="A112" s="24"/>
      <c r="B112" s="21" t="s">
        <v>131</v>
      </c>
      <c r="C112" s="21" t="s">
        <v>11</v>
      </c>
      <c r="D112" s="22">
        <v>3742</v>
      </c>
      <c r="E112" s="22">
        <v>3741.95</v>
      </c>
      <c r="F112" s="25">
        <f t="shared" si="3"/>
        <v>99.9986638161411</v>
      </c>
      <c r="G112" s="5"/>
      <c r="H112" s="5"/>
      <c r="I112" s="5"/>
    </row>
    <row r="113" spans="1:9" ht="12.75">
      <c r="A113" s="24"/>
      <c r="B113" s="21" t="s">
        <v>132</v>
      </c>
      <c r="C113" s="21" t="s">
        <v>13</v>
      </c>
      <c r="D113" s="22">
        <v>8785</v>
      </c>
      <c r="E113" s="22">
        <v>4492.41</v>
      </c>
      <c r="F113" s="25">
        <f t="shared" si="3"/>
        <v>51.13727945361411</v>
      </c>
      <c r="G113" s="5"/>
      <c r="H113" s="5"/>
      <c r="I113" s="5"/>
    </row>
    <row r="114" spans="1:9" ht="12.75">
      <c r="A114" s="24"/>
      <c r="B114" s="21" t="s">
        <v>133</v>
      </c>
      <c r="C114" s="21" t="s">
        <v>16</v>
      </c>
      <c r="D114" s="22">
        <v>1403</v>
      </c>
      <c r="E114" s="22">
        <v>717.51</v>
      </c>
      <c r="F114" s="25">
        <f t="shared" si="3"/>
        <v>51.14112615823236</v>
      </c>
      <c r="G114" s="5"/>
      <c r="H114" s="5"/>
      <c r="I114" s="5"/>
    </row>
    <row r="115" spans="1:9" ht="12.75">
      <c r="A115" s="24"/>
      <c r="B115" s="21" t="s">
        <v>134</v>
      </c>
      <c r="C115" s="21" t="s">
        <v>18</v>
      </c>
      <c r="D115" s="22">
        <v>200</v>
      </c>
      <c r="E115" s="22">
        <v>0</v>
      </c>
      <c r="F115" s="25">
        <f t="shared" si="3"/>
        <v>0</v>
      </c>
      <c r="G115" s="5"/>
      <c r="H115" s="5"/>
      <c r="I115" s="5"/>
    </row>
    <row r="116" spans="1:9" ht="12.75">
      <c r="A116" s="24"/>
      <c r="B116" s="21" t="s">
        <v>135</v>
      </c>
      <c r="C116" s="21" t="s">
        <v>20</v>
      </c>
      <c r="D116" s="22">
        <v>800</v>
      </c>
      <c r="E116" s="22">
        <v>48</v>
      </c>
      <c r="F116" s="25">
        <f t="shared" si="3"/>
        <v>6</v>
      </c>
      <c r="G116" s="5"/>
      <c r="H116" s="5"/>
      <c r="I116" s="5"/>
    </row>
    <row r="117" spans="1:9" ht="12.75">
      <c r="A117" s="24"/>
      <c r="B117" s="21" t="s">
        <v>136</v>
      </c>
      <c r="C117" s="21" t="s">
        <v>22</v>
      </c>
      <c r="D117" s="22">
        <v>8000</v>
      </c>
      <c r="E117" s="22">
        <v>4199.69</v>
      </c>
      <c r="F117" s="25">
        <f t="shared" si="3"/>
        <v>52.49612499999999</v>
      </c>
      <c r="G117" s="5"/>
      <c r="H117" s="5"/>
      <c r="I117" s="5"/>
    </row>
    <row r="118" spans="1:9" ht="12.75">
      <c r="A118" s="24"/>
      <c r="B118" s="21" t="s">
        <v>137</v>
      </c>
      <c r="C118" s="21" t="s">
        <v>24</v>
      </c>
      <c r="D118" s="22">
        <v>200</v>
      </c>
      <c r="E118" s="22">
        <v>0</v>
      </c>
      <c r="F118" s="25">
        <f t="shared" si="3"/>
        <v>0</v>
      </c>
      <c r="G118" s="5"/>
      <c r="H118" s="5"/>
      <c r="I118" s="5"/>
    </row>
    <row r="119" spans="1:9" ht="12.75">
      <c r="A119" s="24"/>
      <c r="B119" s="1" t="s">
        <v>142</v>
      </c>
      <c r="C119" s="21" t="s">
        <v>26</v>
      </c>
      <c r="D119" s="22">
        <v>400</v>
      </c>
      <c r="E119" s="22">
        <v>284.81</v>
      </c>
      <c r="F119" s="25">
        <f t="shared" si="3"/>
        <v>71.2025</v>
      </c>
      <c r="G119" s="5"/>
      <c r="H119" s="5"/>
      <c r="I119" s="5"/>
    </row>
    <row r="120" spans="1:9" ht="24.75" customHeight="1">
      <c r="A120" s="24"/>
      <c r="B120" s="21" t="s">
        <v>196</v>
      </c>
      <c r="C120" s="192" t="s">
        <v>237</v>
      </c>
      <c r="D120" s="22">
        <v>200</v>
      </c>
      <c r="E120" s="22">
        <v>68.59</v>
      </c>
      <c r="F120" s="25">
        <f t="shared" si="3"/>
        <v>34.295</v>
      </c>
      <c r="G120" s="5"/>
      <c r="H120" s="5"/>
      <c r="I120" s="5"/>
    </row>
    <row r="121" spans="1:9" ht="12.75">
      <c r="A121" s="77"/>
      <c r="B121" s="177" t="s">
        <v>138</v>
      </c>
      <c r="C121" s="20" t="s">
        <v>28</v>
      </c>
      <c r="D121" s="35">
        <v>117</v>
      </c>
      <c r="E121" s="35">
        <v>0</v>
      </c>
      <c r="F121" s="36">
        <f t="shared" si="3"/>
        <v>0</v>
      </c>
      <c r="G121" s="5"/>
      <c r="H121" s="5"/>
      <c r="I121" s="5"/>
    </row>
    <row r="122" spans="1:9" ht="13.5" thickBot="1">
      <c r="A122" s="32"/>
      <c r="B122" s="178" t="s">
        <v>139</v>
      </c>
      <c r="C122" s="20" t="s">
        <v>32</v>
      </c>
      <c r="D122" s="15">
        <v>4769</v>
      </c>
      <c r="E122" s="15">
        <v>3576.75</v>
      </c>
      <c r="F122" s="33">
        <f t="shared" si="3"/>
        <v>75</v>
      </c>
      <c r="G122" s="5"/>
      <c r="H122" s="5"/>
      <c r="I122" s="5"/>
    </row>
    <row r="123" spans="1:9" ht="13.5" thickBot="1">
      <c r="A123" s="16" t="s">
        <v>34</v>
      </c>
      <c r="B123" s="17"/>
      <c r="C123" s="17"/>
      <c r="D123" s="224">
        <f>SUM(D110:D122)</f>
        <v>82218</v>
      </c>
      <c r="E123" s="224">
        <f>SUM(E110:E122)</f>
        <v>42944.799999999996</v>
      </c>
      <c r="F123" s="18">
        <f t="shared" si="3"/>
        <v>52.23284438930648</v>
      </c>
      <c r="G123" s="5"/>
      <c r="H123" s="5"/>
      <c r="I123" s="5"/>
    </row>
    <row r="124" spans="1:9" ht="12.75">
      <c r="A124" s="209" t="s">
        <v>141</v>
      </c>
      <c r="B124" s="191" t="s">
        <v>129</v>
      </c>
      <c r="C124" s="19" t="s">
        <v>5</v>
      </c>
      <c r="D124" s="14">
        <v>3636</v>
      </c>
      <c r="E124" s="14">
        <v>1749.6</v>
      </c>
      <c r="F124" s="31">
        <f t="shared" si="3"/>
        <v>48.118811881188115</v>
      </c>
      <c r="G124" s="5"/>
      <c r="H124" s="5"/>
      <c r="I124" s="5"/>
    </row>
    <row r="125" spans="1:9" ht="12.75">
      <c r="A125" s="24"/>
      <c r="B125" s="21" t="s">
        <v>130</v>
      </c>
      <c r="C125" s="21" t="s">
        <v>9</v>
      </c>
      <c r="D125" s="193">
        <v>46774</v>
      </c>
      <c r="E125" s="22">
        <v>24576.07</v>
      </c>
      <c r="F125" s="194">
        <f t="shared" si="3"/>
        <v>52.542160174455894</v>
      </c>
      <c r="G125" s="5"/>
      <c r="H125" s="5"/>
      <c r="I125" s="5"/>
    </row>
    <row r="126" spans="1:9" ht="12.75">
      <c r="A126" s="24"/>
      <c r="B126" s="21" t="s">
        <v>131</v>
      </c>
      <c r="C126" s="21" t="s">
        <v>11</v>
      </c>
      <c r="D126" s="22">
        <v>2928</v>
      </c>
      <c r="E126" s="22">
        <v>2927.7</v>
      </c>
      <c r="F126" s="25">
        <f t="shared" si="3"/>
        <v>99.98975409836065</v>
      </c>
      <c r="G126" s="5"/>
      <c r="H126" s="5"/>
      <c r="I126" s="5"/>
    </row>
    <row r="127" spans="1:9" ht="12.75">
      <c r="A127" s="24"/>
      <c r="B127" s="21" t="s">
        <v>132</v>
      </c>
      <c r="C127" s="21" t="s">
        <v>13</v>
      </c>
      <c r="D127" s="22">
        <v>8104</v>
      </c>
      <c r="E127" s="22">
        <v>4210.97</v>
      </c>
      <c r="F127" s="25">
        <f t="shared" si="3"/>
        <v>51.96162388943731</v>
      </c>
      <c r="G127" s="5"/>
      <c r="H127" s="5"/>
      <c r="I127" s="5"/>
    </row>
    <row r="128" spans="1:9" ht="12.75">
      <c r="A128" s="24"/>
      <c r="B128" s="21" t="s">
        <v>133</v>
      </c>
      <c r="C128" s="21" t="s">
        <v>16</v>
      </c>
      <c r="D128" s="22">
        <v>1295</v>
      </c>
      <c r="E128" s="22">
        <v>672.56</v>
      </c>
      <c r="F128" s="25">
        <f t="shared" si="3"/>
        <v>51.935135135135134</v>
      </c>
      <c r="G128" s="5"/>
      <c r="H128" s="5"/>
      <c r="I128" s="5"/>
    </row>
    <row r="129" spans="1:9" ht="12.75">
      <c r="A129" s="24"/>
      <c r="B129" s="21" t="s">
        <v>134</v>
      </c>
      <c r="C129" s="21" t="s">
        <v>18</v>
      </c>
      <c r="D129" s="22">
        <v>2801</v>
      </c>
      <c r="E129" s="22">
        <v>980.05</v>
      </c>
      <c r="F129" s="25">
        <f t="shared" si="3"/>
        <v>34.9892895394502</v>
      </c>
      <c r="G129" s="5"/>
      <c r="H129" s="5"/>
      <c r="I129" s="5"/>
    </row>
    <row r="130" spans="1:9" ht="12.75">
      <c r="A130" s="24"/>
      <c r="B130" s="21" t="s">
        <v>135</v>
      </c>
      <c r="C130" s="21" t="s">
        <v>20</v>
      </c>
      <c r="D130" s="22">
        <v>1100</v>
      </c>
      <c r="E130" s="22">
        <v>848.52</v>
      </c>
      <c r="F130" s="25">
        <f t="shared" si="3"/>
        <v>77.13818181818182</v>
      </c>
      <c r="G130" s="5"/>
      <c r="H130" s="5"/>
      <c r="I130" s="5"/>
    </row>
    <row r="131" spans="1:9" ht="12.75">
      <c r="A131" s="24"/>
      <c r="B131" s="21" t="s">
        <v>136</v>
      </c>
      <c r="C131" s="21" t="s">
        <v>22</v>
      </c>
      <c r="D131" s="22">
        <v>6400</v>
      </c>
      <c r="E131" s="22">
        <v>4734.22</v>
      </c>
      <c r="F131" s="25">
        <f t="shared" si="3"/>
        <v>73.9721875</v>
      </c>
      <c r="G131" s="5"/>
      <c r="H131" s="5"/>
      <c r="I131" s="5"/>
    </row>
    <row r="132" spans="1:9" ht="12" customHeight="1">
      <c r="A132" s="24"/>
      <c r="B132" s="21" t="s">
        <v>128</v>
      </c>
      <c r="C132" s="21" t="s">
        <v>120</v>
      </c>
      <c r="D132" s="22">
        <v>90</v>
      </c>
      <c r="E132" s="22">
        <v>0</v>
      </c>
      <c r="F132" s="25">
        <v>0</v>
      </c>
      <c r="G132" s="5"/>
      <c r="H132" s="5"/>
      <c r="I132" s="5"/>
    </row>
    <row r="133" spans="1:9" ht="13.5" customHeight="1">
      <c r="A133" s="24"/>
      <c r="B133" s="1" t="s">
        <v>142</v>
      </c>
      <c r="C133" s="21" t="s">
        <v>26</v>
      </c>
      <c r="D133" s="22">
        <v>220</v>
      </c>
      <c r="E133" s="22">
        <v>205.17</v>
      </c>
      <c r="F133" s="25">
        <f>(E133*100)/D133</f>
        <v>93.25909090909092</v>
      </c>
      <c r="G133" s="5"/>
      <c r="H133" s="5"/>
      <c r="I133" s="5"/>
    </row>
    <row r="134" spans="1:9" ht="27.75" customHeight="1">
      <c r="A134" s="24"/>
      <c r="B134" s="1" t="s">
        <v>196</v>
      </c>
      <c r="C134" s="187" t="s">
        <v>237</v>
      </c>
      <c r="D134" s="22">
        <v>300</v>
      </c>
      <c r="E134" s="22">
        <v>118.04</v>
      </c>
      <c r="F134" s="25">
        <f>(E134*100)/D134</f>
        <v>39.346666666666664</v>
      </c>
      <c r="G134" s="5"/>
      <c r="H134" s="5"/>
      <c r="I134" s="5"/>
    </row>
    <row r="135" spans="1:9" ht="12.75">
      <c r="A135" s="77"/>
      <c r="B135" s="177" t="s">
        <v>138</v>
      </c>
      <c r="C135" s="34" t="s">
        <v>28</v>
      </c>
      <c r="D135" s="35">
        <v>600</v>
      </c>
      <c r="E135" s="35">
        <v>451.36</v>
      </c>
      <c r="F135" s="36">
        <f>(E135*100)/D135</f>
        <v>75.22666666666667</v>
      </c>
      <c r="G135" s="5"/>
      <c r="H135" s="5"/>
      <c r="I135" s="5"/>
    </row>
    <row r="136" spans="1:9" ht="13.5" thickBot="1">
      <c r="A136" s="26"/>
      <c r="B136" s="221" t="s">
        <v>139</v>
      </c>
      <c r="C136" s="27" t="s">
        <v>32</v>
      </c>
      <c r="D136" s="38">
        <v>3195</v>
      </c>
      <c r="E136" s="38">
        <v>2396.5</v>
      </c>
      <c r="F136" s="39">
        <f>(E136*100)/D136</f>
        <v>75.00782472613459</v>
      </c>
      <c r="G136" s="4"/>
      <c r="H136" s="5"/>
      <c r="I136" s="5"/>
    </row>
    <row r="137" spans="1:9" ht="13.5" thickBot="1">
      <c r="A137" s="16" t="s">
        <v>34</v>
      </c>
      <c r="B137" s="17"/>
      <c r="C137" s="244"/>
      <c r="D137" s="243">
        <f>SUM(D124:D139)</f>
        <v>77443</v>
      </c>
      <c r="E137" s="240">
        <f>E124+E125+E126+E127+E128+E129+E130+E131+E132+E133+E134+E135+E136</f>
        <v>43870.759999999995</v>
      </c>
      <c r="F137" s="226">
        <f>(E137*100)/D137</f>
        <v>56.64909675503272</v>
      </c>
      <c r="G137" s="4"/>
      <c r="H137" s="5"/>
      <c r="I137" s="5"/>
    </row>
    <row r="138" spans="1:9" ht="13.5" thickBot="1">
      <c r="A138" s="293" t="s">
        <v>231</v>
      </c>
      <c r="B138" s="293"/>
      <c r="C138" s="293"/>
      <c r="D138" s="293"/>
      <c r="E138" s="293"/>
      <c r="F138" s="293"/>
      <c r="G138" s="5"/>
      <c r="H138" s="5"/>
      <c r="I138" s="5"/>
    </row>
    <row r="139" spans="1:9" ht="13.5" thickBot="1">
      <c r="A139" s="241" t="s">
        <v>1</v>
      </c>
      <c r="B139" s="245" t="s">
        <v>92</v>
      </c>
      <c r="C139" s="13" t="s">
        <v>107</v>
      </c>
      <c r="D139" s="242" t="s">
        <v>7</v>
      </c>
      <c r="E139" s="239" t="s">
        <v>6</v>
      </c>
      <c r="F139" s="239" t="s">
        <v>2</v>
      </c>
      <c r="G139" s="5"/>
      <c r="H139" s="5"/>
      <c r="I139" s="5"/>
    </row>
    <row r="140" spans="1:9" ht="12.75">
      <c r="A140" s="211" t="s">
        <v>209</v>
      </c>
      <c r="B140" s="34" t="s">
        <v>129</v>
      </c>
      <c r="C140" s="34" t="s">
        <v>5</v>
      </c>
      <c r="D140" s="49">
        <v>4423</v>
      </c>
      <c r="E140" s="49">
        <v>2096.89</v>
      </c>
      <c r="F140" s="70">
        <f t="shared" si="3"/>
        <v>47.408772326475244</v>
      </c>
      <c r="G140" s="5"/>
      <c r="H140" s="5"/>
      <c r="I140" s="5"/>
    </row>
    <row r="141" spans="1:9" ht="12.75">
      <c r="A141" s="23"/>
      <c r="B141" s="1" t="s">
        <v>130</v>
      </c>
      <c r="C141" s="21" t="s">
        <v>9</v>
      </c>
      <c r="D141" s="53">
        <v>59133</v>
      </c>
      <c r="E141" s="53">
        <v>26887.79</v>
      </c>
      <c r="F141" s="45">
        <f t="shared" si="3"/>
        <v>45.470025197436286</v>
      </c>
      <c r="G141" s="5"/>
      <c r="H141" s="5"/>
      <c r="I141" s="5"/>
    </row>
    <row r="142" spans="1:9" ht="12.75">
      <c r="A142" s="23"/>
      <c r="B142" s="1" t="s">
        <v>131</v>
      </c>
      <c r="C142" s="21" t="s">
        <v>11</v>
      </c>
      <c r="D142" s="53">
        <v>1741</v>
      </c>
      <c r="E142" s="53">
        <v>1740.35</v>
      </c>
      <c r="F142" s="45">
        <f t="shared" si="3"/>
        <v>99.9626651349799</v>
      </c>
      <c r="G142" s="5"/>
      <c r="H142" s="5"/>
      <c r="I142" s="5"/>
    </row>
    <row r="143" spans="1:9" ht="12.75">
      <c r="A143" s="23"/>
      <c r="B143" s="21" t="s">
        <v>132</v>
      </c>
      <c r="C143" s="21" t="s">
        <v>13</v>
      </c>
      <c r="D143" s="53">
        <v>9062</v>
      </c>
      <c r="E143" s="53">
        <v>4693.42</v>
      </c>
      <c r="F143" s="45">
        <f t="shared" si="3"/>
        <v>51.79231957625248</v>
      </c>
      <c r="G143" s="5"/>
      <c r="H143" s="5"/>
      <c r="I143" s="5"/>
    </row>
    <row r="144" spans="1:9" ht="12.75">
      <c r="A144" s="23"/>
      <c r="B144" s="21" t="s">
        <v>133</v>
      </c>
      <c r="C144" s="21" t="s">
        <v>16</v>
      </c>
      <c r="D144" s="53">
        <v>1448</v>
      </c>
      <c r="E144" s="53">
        <v>749.62</v>
      </c>
      <c r="F144" s="45">
        <f t="shared" si="3"/>
        <v>51.76933701657459</v>
      </c>
      <c r="G144" s="5"/>
      <c r="H144" s="5"/>
      <c r="I144" s="5"/>
    </row>
    <row r="145" spans="1:9" ht="12.75">
      <c r="A145" s="23"/>
      <c r="B145" s="1" t="s">
        <v>134</v>
      </c>
      <c r="C145" s="21" t="s">
        <v>18</v>
      </c>
      <c r="D145" s="53">
        <v>3000</v>
      </c>
      <c r="E145" s="53">
        <v>1818.99</v>
      </c>
      <c r="F145" s="45">
        <f t="shared" si="3"/>
        <v>60.633</v>
      </c>
      <c r="G145" s="5"/>
      <c r="H145" s="5"/>
      <c r="I145" s="5"/>
    </row>
    <row r="146" spans="1:9" ht="12.75">
      <c r="A146" s="23"/>
      <c r="B146" s="1" t="s">
        <v>135</v>
      </c>
      <c r="C146" s="21" t="s">
        <v>20</v>
      </c>
      <c r="D146" s="53">
        <v>1000</v>
      </c>
      <c r="E146" s="53">
        <v>524.49</v>
      </c>
      <c r="F146" s="45">
        <f t="shared" si="3"/>
        <v>52.449</v>
      </c>
      <c r="G146" s="5"/>
      <c r="H146" s="5"/>
      <c r="I146" s="5"/>
    </row>
    <row r="147" spans="1:9" ht="12.75">
      <c r="A147" s="23"/>
      <c r="B147" s="21" t="s">
        <v>136</v>
      </c>
      <c r="C147" s="21" t="s">
        <v>22</v>
      </c>
      <c r="D147" s="53">
        <v>6300</v>
      </c>
      <c r="E147" s="53">
        <v>3692.7</v>
      </c>
      <c r="F147" s="45">
        <f t="shared" si="3"/>
        <v>58.614285714285714</v>
      </c>
      <c r="G147" s="5"/>
      <c r="H147" s="5"/>
      <c r="I147" s="5"/>
    </row>
    <row r="148" spans="1:9" ht="12.75">
      <c r="A148" s="23"/>
      <c r="B148" s="1" t="s">
        <v>137</v>
      </c>
      <c r="C148" s="21" t="s">
        <v>24</v>
      </c>
      <c r="D148" s="53">
        <v>425</v>
      </c>
      <c r="E148" s="53">
        <v>66</v>
      </c>
      <c r="F148" s="46">
        <f t="shared" si="3"/>
        <v>15.529411764705882</v>
      </c>
      <c r="G148" s="5"/>
      <c r="H148" s="5"/>
      <c r="I148" s="5"/>
    </row>
    <row r="149" spans="1:9" ht="12.75">
      <c r="A149" s="23"/>
      <c r="B149" s="1" t="s">
        <v>128</v>
      </c>
      <c r="C149" s="20" t="s">
        <v>120</v>
      </c>
      <c r="D149" s="53">
        <v>210</v>
      </c>
      <c r="E149" s="53">
        <v>0</v>
      </c>
      <c r="F149" s="45">
        <f t="shared" si="3"/>
        <v>0</v>
      </c>
      <c r="G149" s="5"/>
      <c r="H149" s="5"/>
      <c r="I149" s="5"/>
    </row>
    <row r="150" spans="1:9" ht="12.75">
      <c r="A150" s="23"/>
      <c r="B150" s="1" t="s">
        <v>142</v>
      </c>
      <c r="C150" s="21" t="s">
        <v>26</v>
      </c>
      <c r="D150" s="53">
        <v>1200</v>
      </c>
      <c r="E150" s="53">
        <v>344.5</v>
      </c>
      <c r="F150" s="45">
        <f t="shared" si="3"/>
        <v>28.708333333333332</v>
      </c>
      <c r="G150" s="5"/>
      <c r="H150" s="5"/>
      <c r="I150" s="5"/>
    </row>
    <row r="151" spans="1:9" ht="12" customHeight="1">
      <c r="A151" s="23"/>
      <c r="B151" s="1" t="s">
        <v>287</v>
      </c>
      <c r="C151" s="21" t="s">
        <v>164</v>
      </c>
      <c r="D151" s="53">
        <v>120</v>
      </c>
      <c r="E151" s="53">
        <v>0</v>
      </c>
      <c r="F151" s="45">
        <f t="shared" si="3"/>
        <v>0</v>
      </c>
      <c r="G151" s="5"/>
      <c r="H151" s="5"/>
      <c r="I151" s="5"/>
    </row>
    <row r="152" spans="1:9" ht="23.25" customHeight="1">
      <c r="A152" s="23"/>
      <c r="B152" s="1" t="s">
        <v>288</v>
      </c>
      <c r="C152" s="50" t="s">
        <v>241</v>
      </c>
      <c r="D152" s="53">
        <v>100</v>
      </c>
      <c r="E152" s="53">
        <v>0</v>
      </c>
      <c r="F152" s="45">
        <f t="shared" si="3"/>
        <v>0</v>
      </c>
      <c r="G152" s="5"/>
      <c r="H152" s="5"/>
      <c r="I152" s="5"/>
    </row>
    <row r="153" spans="1:9" ht="24.75" customHeight="1">
      <c r="A153" s="23"/>
      <c r="B153" s="1" t="s">
        <v>196</v>
      </c>
      <c r="C153" s="187" t="s">
        <v>237</v>
      </c>
      <c r="D153" s="53">
        <v>395</v>
      </c>
      <c r="E153" s="53">
        <v>147.24</v>
      </c>
      <c r="F153" s="45">
        <f t="shared" si="3"/>
        <v>37.27594936708861</v>
      </c>
      <c r="G153" s="5"/>
      <c r="H153" s="5"/>
      <c r="I153" s="5"/>
    </row>
    <row r="154" spans="1:9" ht="12.75">
      <c r="A154" s="23"/>
      <c r="B154" s="1" t="s">
        <v>138</v>
      </c>
      <c r="C154" s="21" t="s">
        <v>28</v>
      </c>
      <c r="D154" s="53">
        <v>350</v>
      </c>
      <c r="E154" s="53">
        <v>0</v>
      </c>
      <c r="F154" s="45">
        <f t="shared" si="3"/>
        <v>0</v>
      </c>
      <c r="G154" s="5"/>
      <c r="H154" s="5"/>
      <c r="I154" s="5"/>
    </row>
    <row r="155" spans="1:9" ht="12.75">
      <c r="A155" s="23"/>
      <c r="B155" s="1" t="s">
        <v>289</v>
      </c>
      <c r="C155" s="21" t="s">
        <v>30</v>
      </c>
      <c r="D155" s="53">
        <v>330</v>
      </c>
      <c r="E155" s="53">
        <v>0</v>
      </c>
      <c r="F155" s="45">
        <f t="shared" si="3"/>
        <v>0</v>
      </c>
      <c r="G155" s="5"/>
      <c r="H155" s="5"/>
      <c r="I155" s="5"/>
    </row>
    <row r="156" spans="1:9" ht="12.75">
      <c r="A156" s="23"/>
      <c r="B156" s="21" t="s">
        <v>139</v>
      </c>
      <c r="C156" s="21" t="s">
        <v>32</v>
      </c>
      <c r="D156" s="53">
        <v>3628</v>
      </c>
      <c r="E156" s="53">
        <v>2721</v>
      </c>
      <c r="F156" s="45">
        <f t="shared" si="3"/>
        <v>75</v>
      </c>
      <c r="G156" s="5"/>
      <c r="H156" s="5"/>
      <c r="I156" s="5"/>
    </row>
    <row r="157" spans="1:9" ht="28.5" customHeight="1">
      <c r="A157" s="23"/>
      <c r="B157" s="1" t="s">
        <v>210</v>
      </c>
      <c r="C157" s="50" t="s">
        <v>242</v>
      </c>
      <c r="D157" s="53">
        <v>150</v>
      </c>
      <c r="E157" s="53">
        <v>0</v>
      </c>
      <c r="F157" s="46">
        <f t="shared" si="3"/>
        <v>0</v>
      </c>
      <c r="G157" s="5"/>
      <c r="H157" s="5"/>
      <c r="I157" s="5"/>
    </row>
    <row r="158" spans="1:9" ht="27.75" customHeight="1" thickBot="1">
      <c r="A158" s="9"/>
      <c r="B158" s="177" t="s">
        <v>290</v>
      </c>
      <c r="C158" s="76" t="s">
        <v>239</v>
      </c>
      <c r="D158" s="52">
        <v>650</v>
      </c>
      <c r="E158" s="52">
        <v>0</v>
      </c>
      <c r="F158" s="69">
        <f t="shared" si="3"/>
        <v>0</v>
      </c>
      <c r="G158" s="5"/>
      <c r="H158" s="5"/>
      <c r="I158" s="5"/>
    </row>
    <row r="159" spans="1:9" ht="13.5" thickBot="1">
      <c r="A159" s="254" t="s">
        <v>34</v>
      </c>
      <c r="B159" s="17"/>
      <c r="C159" s="56"/>
      <c r="D159" s="224">
        <f>D140+D141+D142+D143+D144+D145+D146+D147+D148+D149+D150+D151+D152+D153+D154+D155+D156+D157+D158</f>
        <v>93665</v>
      </c>
      <c r="E159" s="224">
        <f>E140+E141+E142+E143+E144+E145+E146+E147+E148+E149+E150+E151+E152+E153+E154+E155+E156+E157</f>
        <v>45482.98999999999</v>
      </c>
      <c r="F159" s="228">
        <f t="shared" si="3"/>
        <v>48.55921635616291</v>
      </c>
      <c r="G159" s="5"/>
      <c r="H159" s="5"/>
      <c r="I159" s="5"/>
    </row>
    <row r="160" spans="1:9" ht="12.75">
      <c r="A160" s="209" t="s">
        <v>144</v>
      </c>
      <c r="B160" s="19" t="s">
        <v>129</v>
      </c>
      <c r="C160" s="19" t="s">
        <v>5</v>
      </c>
      <c r="D160" s="49">
        <v>5834</v>
      </c>
      <c r="E160" s="49">
        <v>2656.11</v>
      </c>
      <c r="F160" s="31">
        <f t="shared" si="3"/>
        <v>45.52811107302023</v>
      </c>
      <c r="G160" s="5"/>
      <c r="H160" s="5"/>
      <c r="I160" s="5"/>
    </row>
    <row r="161" spans="1:9" ht="12.75">
      <c r="A161" s="24"/>
      <c r="B161" s="21" t="s">
        <v>130</v>
      </c>
      <c r="C161" s="21" t="s">
        <v>9</v>
      </c>
      <c r="D161" s="53">
        <v>70316</v>
      </c>
      <c r="E161" s="53">
        <v>34071.19</v>
      </c>
      <c r="F161" s="31">
        <f t="shared" si="3"/>
        <v>48.45439160361796</v>
      </c>
      <c r="G161" s="5"/>
      <c r="H161" s="5"/>
      <c r="I161" s="5"/>
    </row>
    <row r="162" spans="1:9" ht="12.75">
      <c r="A162" s="24"/>
      <c r="B162" s="21" t="s">
        <v>131</v>
      </c>
      <c r="C162" s="21" t="s">
        <v>11</v>
      </c>
      <c r="D162" s="53">
        <v>5614</v>
      </c>
      <c r="E162" s="53">
        <v>5613.86</v>
      </c>
      <c r="F162" s="25">
        <f t="shared" si="3"/>
        <v>99.99750623441396</v>
      </c>
      <c r="G162" s="5"/>
      <c r="H162" s="5"/>
      <c r="I162" s="5"/>
    </row>
    <row r="163" spans="1:9" ht="12.75">
      <c r="A163" s="24"/>
      <c r="B163" s="21" t="s">
        <v>132</v>
      </c>
      <c r="C163" s="21" t="s">
        <v>13</v>
      </c>
      <c r="D163" s="53">
        <v>12497</v>
      </c>
      <c r="E163" s="53">
        <v>6495.14</v>
      </c>
      <c r="F163" s="25">
        <f t="shared" si="3"/>
        <v>51.973593662479</v>
      </c>
      <c r="G163" s="5"/>
      <c r="H163" s="5"/>
      <c r="I163" s="5"/>
    </row>
    <row r="164" spans="1:9" ht="12.75">
      <c r="A164" s="24"/>
      <c r="B164" s="21" t="s">
        <v>133</v>
      </c>
      <c r="C164" s="21" t="s">
        <v>16</v>
      </c>
      <c r="D164" s="53">
        <v>1996</v>
      </c>
      <c r="E164" s="53">
        <v>1037.36</v>
      </c>
      <c r="F164" s="25">
        <f t="shared" si="3"/>
        <v>51.971943887775545</v>
      </c>
      <c r="G164" s="5"/>
      <c r="H164" s="5"/>
      <c r="I164" s="5"/>
    </row>
    <row r="165" spans="1:9" ht="12.75">
      <c r="A165" s="24"/>
      <c r="B165" s="21" t="s">
        <v>134</v>
      </c>
      <c r="C165" s="21" t="s">
        <v>18</v>
      </c>
      <c r="D165" s="53">
        <v>6880</v>
      </c>
      <c r="E165" s="53">
        <v>5772.34</v>
      </c>
      <c r="F165" s="25">
        <f t="shared" si="3"/>
        <v>83.90029069767442</v>
      </c>
      <c r="G165" s="5"/>
      <c r="H165" s="5"/>
      <c r="I165" s="5"/>
    </row>
    <row r="166" spans="1:9" ht="12.75">
      <c r="A166" s="37"/>
      <c r="B166" s="19" t="s">
        <v>135</v>
      </c>
      <c r="C166" s="19" t="s">
        <v>20</v>
      </c>
      <c r="D166" s="14">
        <v>307</v>
      </c>
      <c r="E166" s="14">
        <v>104.85</v>
      </c>
      <c r="F166" s="31">
        <f t="shared" si="3"/>
        <v>34.153094462540714</v>
      </c>
      <c r="G166" s="5"/>
      <c r="H166" s="5"/>
      <c r="I166" s="5"/>
    </row>
    <row r="167" spans="1:9" ht="12.75">
      <c r="A167" s="24"/>
      <c r="B167" s="21" t="s">
        <v>136</v>
      </c>
      <c r="C167" s="21" t="s">
        <v>22</v>
      </c>
      <c r="D167" s="22">
        <v>2355</v>
      </c>
      <c r="E167" s="22">
        <v>1106.38</v>
      </c>
      <c r="F167" s="25">
        <f t="shared" si="3"/>
        <v>46.98004246284502</v>
      </c>
      <c r="G167" s="5"/>
      <c r="H167" s="5"/>
      <c r="I167" s="5"/>
    </row>
    <row r="168" spans="1:9" ht="13.5" thickBot="1">
      <c r="A168" s="32"/>
      <c r="B168" s="20" t="s">
        <v>137</v>
      </c>
      <c r="C168" s="20" t="s">
        <v>24</v>
      </c>
      <c r="D168" s="15">
        <v>540</v>
      </c>
      <c r="E168" s="15">
        <v>360.22</v>
      </c>
      <c r="F168" s="33">
        <f t="shared" si="3"/>
        <v>66.7074074074074</v>
      </c>
      <c r="G168" s="5"/>
      <c r="H168" s="5"/>
      <c r="I168" s="5"/>
    </row>
    <row r="169" spans="1:9" ht="13.5" thickBot="1">
      <c r="A169" s="282" t="s">
        <v>232</v>
      </c>
      <c r="B169" s="291"/>
      <c r="C169" s="291"/>
      <c r="D169" s="291"/>
      <c r="E169" s="291"/>
      <c r="F169" s="292"/>
      <c r="G169" s="5"/>
      <c r="H169" s="5"/>
      <c r="I169" s="5"/>
    </row>
    <row r="170" spans="1:9" ht="13.5" thickBot="1">
      <c r="A170" s="241" t="s">
        <v>1</v>
      </c>
      <c r="B170" s="241" t="s">
        <v>1</v>
      </c>
      <c r="C170" s="13" t="s">
        <v>107</v>
      </c>
      <c r="D170" s="242" t="s">
        <v>7</v>
      </c>
      <c r="E170" s="239" t="s">
        <v>6</v>
      </c>
      <c r="F170" s="239" t="s">
        <v>2</v>
      </c>
      <c r="G170" s="5"/>
      <c r="H170" s="5"/>
      <c r="I170" s="5"/>
    </row>
    <row r="171" spans="1:9" ht="12.75">
      <c r="A171" s="77"/>
      <c r="B171" s="34" t="s">
        <v>128</v>
      </c>
      <c r="C171" s="34" t="s">
        <v>120</v>
      </c>
      <c r="D171" s="35">
        <v>205</v>
      </c>
      <c r="E171" s="35">
        <v>0</v>
      </c>
      <c r="F171" s="36">
        <f t="shared" si="3"/>
        <v>0</v>
      </c>
      <c r="G171" s="5"/>
      <c r="H171" s="5"/>
      <c r="I171" s="5"/>
    </row>
    <row r="172" spans="1:9" ht="12.75">
      <c r="A172" s="24"/>
      <c r="B172" s="21" t="s">
        <v>142</v>
      </c>
      <c r="C172" s="21" t="s">
        <v>26</v>
      </c>
      <c r="D172" s="22">
        <v>307</v>
      </c>
      <c r="E172" s="22">
        <v>136.34</v>
      </c>
      <c r="F172" s="25">
        <f t="shared" si="3"/>
        <v>44.41042345276873</v>
      </c>
      <c r="G172" s="5"/>
      <c r="H172" s="5"/>
      <c r="I172" s="5"/>
    </row>
    <row r="173" spans="1:9" ht="24.75" customHeight="1">
      <c r="A173" s="24"/>
      <c r="B173" s="21" t="s">
        <v>196</v>
      </c>
      <c r="C173" s="50" t="s">
        <v>237</v>
      </c>
      <c r="D173" s="22">
        <v>511</v>
      </c>
      <c r="E173" s="22">
        <v>133.71</v>
      </c>
      <c r="F173" s="25">
        <f t="shared" si="3"/>
        <v>26.16634050880626</v>
      </c>
      <c r="G173" s="5"/>
      <c r="H173" s="5"/>
      <c r="I173" s="5"/>
    </row>
    <row r="174" spans="1:9" ht="12.75">
      <c r="A174" s="32"/>
      <c r="B174" s="20" t="s">
        <v>138</v>
      </c>
      <c r="C174" s="20" t="s">
        <v>28</v>
      </c>
      <c r="D174" s="15">
        <v>103</v>
      </c>
      <c r="E174" s="15">
        <v>0</v>
      </c>
      <c r="F174" s="33">
        <f t="shared" si="3"/>
        <v>0</v>
      </c>
      <c r="G174" s="5"/>
      <c r="H174" s="5"/>
      <c r="I174" s="5"/>
    </row>
    <row r="175" spans="1:9" ht="12.75">
      <c r="A175" s="77"/>
      <c r="B175" s="34" t="s">
        <v>139</v>
      </c>
      <c r="C175" s="34" t="s">
        <v>32</v>
      </c>
      <c r="D175" s="35">
        <v>4943</v>
      </c>
      <c r="E175" s="35">
        <v>3707.25</v>
      </c>
      <c r="F175" s="36">
        <f t="shared" si="3"/>
        <v>75</v>
      </c>
      <c r="G175" s="5"/>
      <c r="H175" s="5"/>
      <c r="I175" s="5"/>
    </row>
    <row r="176" spans="1:9" ht="27" customHeight="1">
      <c r="A176" s="24"/>
      <c r="B176" s="21" t="s">
        <v>210</v>
      </c>
      <c r="C176" s="50" t="s">
        <v>238</v>
      </c>
      <c r="D176" s="22">
        <v>307</v>
      </c>
      <c r="E176" s="22">
        <v>0</v>
      </c>
      <c r="F176" s="25">
        <f t="shared" si="3"/>
        <v>0</v>
      </c>
      <c r="G176" s="5"/>
      <c r="H176" s="5"/>
      <c r="I176" s="5"/>
    </row>
    <row r="177" spans="1:9" ht="13.5" thickBot="1">
      <c r="A177" s="40" t="s">
        <v>34</v>
      </c>
      <c r="B177" s="41"/>
      <c r="C177" s="41"/>
      <c r="D177" s="227">
        <f>SUM(D160:D176)</f>
        <v>112715</v>
      </c>
      <c r="E177" s="227">
        <f>SUM(E160:E176)</f>
        <v>61194.74999999999</v>
      </c>
      <c r="F177" s="228">
        <f t="shared" si="3"/>
        <v>54.29157609901077</v>
      </c>
      <c r="G177" s="5"/>
      <c r="H177" s="5"/>
      <c r="I177" s="5"/>
    </row>
    <row r="178" spans="1:9" ht="13.5" thickBot="1">
      <c r="A178" s="196" t="s">
        <v>34</v>
      </c>
      <c r="B178" s="197" t="s">
        <v>320</v>
      </c>
      <c r="C178" s="198"/>
      <c r="D178" s="199">
        <f>D177+D159+D137+D123</f>
        <v>366041</v>
      </c>
      <c r="E178" s="199">
        <f>E177+E137+E123+E159</f>
        <v>193493.29999999996</v>
      </c>
      <c r="F178" s="200">
        <f t="shared" si="3"/>
        <v>52.86110025926057</v>
      </c>
      <c r="G178" s="5"/>
      <c r="H178" s="5"/>
      <c r="I178" s="5"/>
    </row>
    <row r="179" spans="1:9" ht="12.75">
      <c r="A179" s="209" t="s">
        <v>50</v>
      </c>
      <c r="B179" s="19" t="s">
        <v>38</v>
      </c>
      <c r="C179" s="19" t="s">
        <v>5</v>
      </c>
      <c r="D179" s="14">
        <v>7678</v>
      </c>
      <c r="E179" s="14">
        <v>3751.81</v>
      </c>
      <c r="F179" s="31">
        <f aca="true" t="shared" si="4" ref="F179:F188">(E179*100)/D179</f>
        <v>48.86441781713988</v>
      </c>
      <c r="G179" s="5"/>
      <c r="H179" s="5"/>
      <c r="I179" s="5"/>
    </row>
    <row r="180" spans="1:9" ht="12.75">
      <c r="A180" s="24"/>
      <c r="B180" s="21" t="s">
        <v>39</v>
      </c>
      <c r="C180" s="21" t="s">
        <v>9</v>
      </c>
      <c r="D180" s="22">
        <v>131449</v>
      </c>
      <c r="E180" s="22">
        <v>61324.75</v>
      </c>
      <c r="F180" s="25">
        <f t="shared" si="4"/>
        <v>46.652884388622205</v>
      </c>
      <c r="G180" s="5"/>
      <c r="H180" s="5"/>
      <c r="I180" s="5"/>
    </row>
    <row r="181" spans="1:9" ht="12.75">
      <c r="A181" s="24"/>
      <c r="B181" s="21" t="s">
        <v>40</v>
      </c>
      <c r="C181" s="21" t="s">
        <v>11</v>
      </c>
      <c r="D181" s="22">
        <v>9510</v>
      </c>
      <c r="E181" s="22">
        <v>9509.82</v>
      </c>
      <c r="F181" s="25">
        <f t="shared" si="4"/>
        <v>99.99810725552051</v>
      </c>
      <c r="G181" s="5"/>
      <c r="H181" s="5"/>
      <c r="I181" s="5"/>
    </row>
    <row r="182" spans="1:9" ht="12.75">
      <c r="A182" s="24"/>
      <c r="B182" s="21" t="s">
        <v>41</v>
      </c>
      <c r="C182" s="21" t="s">
        <v>13</v>
      </c>
      <c r="D182" s="22">
        <v>21734</v>
      </c>
      <c r="E182" s="22">
        <v>10881.39</v>
      </c>
      <c r="F182" s="25">
        <f t="shared" si="4"/>
        <v>50.066209625471615</v>
      </c>
      <c r="G182" s="5"/>
      <c r="H182" s="5"/>
      <c r="I182" s="5"/>
    </row>
    <row r="183" spans="1:9" ht="12.75">
      <c r="A183" s="24"/>
      <c r="B183" s="21" t="s">
        <v>42</v>
      </c>
      <c r="C183" s="21" t="s">
        <v>16</v>
      </c>
      <c r="D183" s="22">
        <v>3472</v>
      </c>
      <c r="E183" s="22">
        <v>1738.7</v>
      </c>
      <c r="F183" s="25">
        <f t="shared" si="4"/>
        <v>50.07776497695853</v>
      </c>
      <c r="G183" s="5"/>
      <c r="H183" s="5"/>
      <c r="I183" s="5"/>
    </row>
    <row r="184" spans="1:9" ht="12.75">
      <c r="A184" s="24"/>
      <c r="B184" s="21" t="s">
        <v>181</v>
      </c>
      <c r="C184" s="21" t="s">
        <v>124</v>
      </c>
      <c r="D184" s="22">
        <v>250</v>
      </c>
      <c r="E184" s="22">
        <v>0</v>
      </c>
      <c r="F184" s="25">
        <v>0</v>
      </c>
      <c r="G184" s="5"/>
      <c r="H184" s="5"/>
      <c r="I184" s="5"/>
    </row>
    <row r="185" spans="1:9" ht="12.75">
      <c r="A185" s="24"/>
      <c r="B185" s="21" t="s">
        <v>43</v>
      </c>
      <c r="C185" s="21" t="s">
        <v>18</v>
      </c>
      <c r="D185" s="22">
        <v>9744</v>
      </c>
      <c r="E185" s="22">
        <v>1497.2</v>
      </c>
      <c r="F185" s="25">
        <f t="shared" si="4"/>
        <v>15.36535303776683</v>
      </c>
      <c r="G185" s="5"/>
      <c r="H185" s="5"/>
      <c r="I185" s="5"/>
    </row>
    <row r="186" spans="1:9" ht="12.75">
      <c r="A186" s="24"/>
      <c r="B186" s="21" t="s">
        <v>51</v>
      </c>
      <c r="C186" s="21" t="s">
        <v>52</v>
      </c>
      <c r="D186" s="22">
        <v>21555</v>
      </c>
      <c r="E186" s="22">
        <v>8956.11</v>
      </c>
      <c r="F186" s="25">
        <f t="shared" si="4"/>
        <v>41.5500347947112</v>
      </c>
      <c r="G186" s="5"/>
      <c r="H186" s="5"/>
      <c r="I186" s="5"/>
    </row>
    <row r="187" spans="1:9" ht="12.75">
      <c r="A187" s="24"/>
      <c r="B187" s="21" t="s">
        <v>44</v>
      </c>
      <c r="C187" s="21" t="s">
        <v>20</v>
      </c>
      <c r="D187" s="22">
        <v>2377</v>
      </c>
      <c r="E187" s="22">
        <v>1111.97</v>
      </c>
      <c r="F187" s="25">
        <f t="shared" si="4"/>
        <v>46.78039545645772</v>
      </c>
      <c r="G187" s="5"/>
      <c r="H187" s="5"/>
      <c r="I187" s="5"/>
    </row>
    <row r="188" spans="1:9" ht="12.75">
      <c r="A188" s="24"/>
      <c r="B188" s="21" t="s">
        <v>45</v>
      </c>
      <c r="C188" s="21" t="s">
        <v>22</v>
      </c>
      <c r="D188" s="22">
        <v>19600</v>
      </c>
      <c r="E188" s="22">
        <v>8450.04</v>
      </c>
      <c r="F188" s="25">
        <f t="shared" si="4"/>
        <v>43.11244897959184</v>
      </c>
      <c r="G188" s="5"/>
      <c r="H188" s="5"/>
      <c r="I188" s="5"/>
    </row>
    <row r="189" spans="1:9" ht="12.75">
      <c r="A189" s="24"/>
      <c r="B189" s="21" t="s">
        <v>46</v>
      </c>
      <c r="C189" s="21" t="s">
        <v>24</v>
      </c>
      <c r="D189" s="22">
        <v>1900</v>
      </c>
      <c r="E189" s="22">
        <v>1779.88</v>
      </c>
      <c r="F189" s="25">
        <f t="shared" si="3"/>
        <v>93.6778947368421</v>
      </c>
      <c r="G189" s="5"/>
      <c r="H189" s="5"/>
      <c r="I189" s="5"/>
    </row>
    <row r="190" spans="1:9" ht="12.75">
      <c r="A190" s="24"/>
      <c r="B190" s="21" t="s">
        <v>143</v>
      </c>
      <c r="C190" s="21" t="s">
        <v>120</v>
      </c>
      <c r="D190" s="22">
        <v>450</v>
      </c>
      <c r="E190" s="22">
        <v>0</v>
      </c>
      <c r="F190" s="25">
        <f>(E190*100)/D190</f>
        <v>0</v>
      </c>
      <c r="G190" s="5"/>
      <c r="H190" s="5"/>
      <c r="I190" s="5"/>
    </row>
    <row r="191" spans="1:9" ht="12.75">
      <c r="A191" s="24"/>
      <c r="B191" s="21" t="s">
        <v>49</v>
      </c>
      <c r="C191" s="21" t="s">
        <v>26</v>
      </c>
      <c r="D191" s="22">
        <v>2200</v>
      </c>
      <c r="E191" s="22">
        <v>1172.75</v>
      </c>
      <c r="F191" s="25">
        <f t="shared" si="3"/>
        <v>53.30681818181818</v>
      </c>
      <c r="G191" s="5"/>
      <c r="H191" s="5"/>
      <c r="I191" s="5"/>
    </row>
    <row r="192" spans="1:9" ht="24" customHeight="1">
      <c r="A192" s="24"/>
      <c r="B192" s="21" t="s">
        <v>199</v>
      </c>
      <c r="C192" s="50" t="s">
        <v>237</v>
      </c>
      <c r="D192" s="22">
        <v>1100</v>
      </c>
      <c r="E192" s="22">
        <v>364.51</v>
      </c>
      <c r="F192" s="25">
        <f t="shared" si="3"/>
        <v>33.13727272727273</v>
      </c>
      <c r="G192" s="5"/>
      <c r="H192" s="5"/>
      <c r="I192" s="5"/>
    </row>
    <row r="193" spans="1:9" ht="12.75">
      <c r="A193" s="24"/>
      <c r="B193" s="21" t="s">
        <v>47</v>
      </c>
      <c r="C193" s="21" t="s">
        <v>28</v>
      </c>
      <c r="D193" s="22">
        <v>800</v>
      </c>
      <c r="E193" s="22">
        <v>640.24</v>
      </c>
      <c r="F193" s="25">
        <f t="shared" si="3"/>
        <v>80.03</v>
      </c>
      <c r="G193" s="5"/>
      <c r="H193" s="5"/>
      <c r="I193" s="5"/>
    </row>
    <row r="194" spans="1:9" ht="12.75">
      <c r="A194" s="24"/>
      <c r="B194" s="21" t="s">
        <v>53</v>
      </c>
      <c r="C194" s="21" t="s">
        <v>30</v>
      </c>
      <c r="D194" s="22">
        <v>500</v>
      </c>
      <c r="E194" s="22">
        <v>336</v>
      </c>
      <c r="F194" s="25">
        <f t="shared" si="3"/>
        <v>67.2</v>
      </c>
      <c r="G194" s="5"/>
      <c r="H194" s="5"/>
      <c r="I194" s="5"/>
    </row>
    <row r="195" spans="1:9" ht="12.75">
      <c r="A195" s="24"/>
      <c r="B195" s="21" t="s">
        <v>48</v>
      </c>
      <c r="C195" s="21" t="s">
        <v>32</v>
      </c>
      <c r="D195" s="22">
        <v>8171</v>
      </c>
      <c r="E195" s="22">
        <v>6128.25</v>
      </c>
      <c r="F195" s="25">
        <f t="shared" si="3"/>
        <v>75</v>
      </c>
      <c r="G195" s="5"/>
      <c r="H195" s="5"/>
      <c r="I195" s="5"/>
    </row>
    <row r="196" spans="1:9" ht="26.25" customHeight="1">
      <c r="A196" s="24"/>
      <c r="B196" s="21" t="s">
        <v>200</v>
      </c>
      <c r="C196" s="50" t="s">
        <v>242</v>
      </c>
      <c r="D196" s="22">
        <v>600</v>
      </c>
      <c r="E196" s="22">
        <v>114.68</v>
      </c>
      <c r="F196" s="25">
        <f t="shared" si="3"/>
        <v>19.113333333333333</v>
      </c>
      <c r="G196" s="5"/>
      <c r="H196" s="5"/>
      <c r="I196" s="5"/>
    </row>
    <row r="197" spans="1:9" ht="12.75">
      <c r="A197" s="24"/>
      <c r="B197" s="21" t="s">
        <v>155</v>
      </c>
      <c r="C197" s="21" t="s">
        <v>244</v>
      </c>
      <c r="D197" s="22">
        <v>200</v>
      </c>
      <c r="E197" s="22">
        <v>0</v>
      </c>
      <c r="F197" s="25">
        <v>0</v>
      </c>
      <c r="G197" s="5"/>
      <c r="H197" s="5"/>
      <c r="I197" s="5"/>
    </row>
    <row r="198" spans="1:9" ht="13.5" thickBot="1">
      <c r="A198" s="32"/>
      <c r="B198" s="20" t="s">
        <v>149</v>
      </c>
      <c r="C198" s="20" t="s">
        <v>245</v>
      </c>
      <c r="D198" s="15">
        <v>6000</v>
      </c>
      <c r="E198" s="15">
        <v>0</v>
      </c>
      <c r="F198" s="33">
        <v>0</v>
      </c>
      <c r="G198" s="5"/>
      <c r="H198" s="5"/>
      <c r="I198" s="5"/>
    </row>
    <row r="199" spans="1:9" ht="13.5" thickBot="1">
      <c r="A199" s="16" t="s">
        <v>34</v>
      </c>
      <c r="B199" s="17"/>
      <c r="C199" s="17"/>
      <c r="D199" s="224">
        <f>SUM(D179:D198)</f>
        <v>249290</v>
      </c>
      <c r="E199" s="224">
        <f>SUM(E179:E198)</f>
        <v>117758.1</v>
      </c>
      <c r="F199" s="226">
        <f t="shared" si="3"/>
        <v>47.237394199526655</v>
      </c>
      <c r="G199" s="229"/>
      <c r="H199" s="5"/>
      <c r="I199" s="5"/>
    </row>
    <row r="200" spans="1:9" ht="12.75">
      <c r="A200" s="209" t="s">
        <v>54</v>
      </c>
      <c r="B200" s="19" t="s">
        <v>38</v>
      </c>
      <c r="C200" s="19" t="s">
        <v>5</v>
      </c>
      <c r="D200" s="14">
        <v>7338</v>
      </c>
      <c r="E200" s="14">
        <v>3291</v>
      </c>
      <c r="F200" s="31">
        <f t="shared" si="3"/>
        <v>44.848732624693376</v>
      </c>
      <c r="G200" s="5"/>
      <c r="H200" s="5"/>
      <c r="I200" s="5"/>
    </row>
    <row r="201" spans="1:9" ht="12.75">
      <c r="A201" s="24"/>
      <c r="B201" s="21" t="s">
        <v>39</v>
      </c>
      <c r="C201" s="21" t="s">
        <v>9</v>
      </c>
      <c r="D201" s="22">
        <v>140853</v>
      </c>
      <c r="E201" s="22">
        <v>69529.35</v>
      </c>
      <c r="F201" s="25">
        <f t="shared" si="3"/>
        <v>49.363059359758054</v>
      </c>
      <c r="G201" s="5"/>
      <c r="H201" s="5"/>
      <c r="I201" s="5"/>
    </row>
    <row r="202" spans="1:9" ht="12.75">
      <c r="A202" s="24"/>
      <c r="B202" s="21" t="s">
        <v>40</v>
      </c>
      <c r="C202" s="21" t="s">
        <v>11</v>
      </c>
      <c r="D202" s="22">
        <v>15732</v>
      </c>
      <c r="E202" s="22">
        <v>15731.1</v>
      </c>
      <c r="F202" s="25">
        <f t="shared" si="3"/>
        <v>99.99427917620137</v>
      </c>
      <c r="G202" s="5"/>
      <c r="H202" s="5"/>
      <c r="I202" s="5"/>
    </row>
    <row r="203" spans="1:9" ht="12.75">
      <c r="A203" s="24"/>
      <c r="B203" s="21" t="s">
        <v>41</v>
      </c>
      <c r="C203" s="21" t="s">
        <v>13</v>
      </c>
      <c r="D203" s="22">
        <v>24760</v>
      </c>
      <c r="E203" s="22">
        <v>13121.98</v>
      </c>
      <c r="F203" s="25">
        <f t="shared" si="3"/>
        <v>52.99668820678514</v>
      </c>
      <c r="G203" s="5"/>
      <c r="H203" s="5"/>
      <c r="I203" s="5"/>
    </row>
    <row r="204" spans="1:9" ht="12.75">
      <c r="A204" s="24"/>
      <c r="B204" s="21" t="s">
        <v>42</v>
      </c>
      <c r="C204" s="21" t="s">
        <v>16</v>
      </c>
      <c r="D204" s="22">
        <v>3956</v>
      </c>
      <c r="E204" s="22">
        <v>2095.74</v>
      </c>
      <c r="F204" s="25">
        <f t="shared" si="3"/>
        <v>52.9762386248736</v>
      </c>
      <c r="G204" s="5"/>
      <c r="H204" s="5"/>
      <c r="I204" s="5"/>
    </row>
    <row r="205" spans="1:9" ht="12.75">
      <c r="A205" s="37"/>
      <c r="B205" s="19" t="s">
        <v>181</v>
      </c>
      <c r="C205" s="19" t="s">
        <v>124</v>
      </c>
      <c r="D205" s="14">
        <v>800</v>
      </c>
      <c r="E205" s="14">
        <v>0</v>
      </c>
      <c r="F205" s="31">
        <f>(E205*100)/D205</f>
        <v>0</v>
      </c>
      <c r="G205" s="5"/>
      <c r="H205" s="5"/>
      <c r="I205" s="5"/>
    </row>
    <row r="206" spans="1:9" ht="13.5" thickBot="1">
      <c r="A206" s="32"/>
      <c r="B206" s="20" t="s">
        <v>43</v>
      </c>
      <c r="C206" s="20" t="s">
        <v>18</v>
      </c>
      <c r="D206" s="15">
        <v>9950</v>
      </c>
      <c r="E206" s="15">
        <v>1840.38</v>
      </c>
      <c r="F206" s="33">
        <f t="shared" si="3"/>
        <v>18.496281407035177</v>
      </c>
      <c r="G206" s="5"/>
      <c r="H206" s="5"/>
      <c r="I206" s="5"/>
    </row>
    <row r="207" spans="1:9" ht="13.5" thickBot="1">
      <c r="A207" s="282" t="s">
        <v>303</v>
      </c>
      <c r="B207" s="291"/>
      <c r="C207" s="291"/>
      <c r="D207" s="291"/>
      <c r="E207" s="291"/>
      <c r="F207" s="292"/>
      <c r="G207" s="5"/>
      <c r="H207" s="5"/>
      <c r="I207" s="5"/>
    </row>
    <row r="208" spans="1:9" ht="13.5" thickBot="1">
      <c r="A208" s="241" t="s">
        <v>1</v>
      </c>
      <c r="B208" s="241" t="s">
        <v>1</v>
      </c>
      <c r="C208" s="13" t="s">
        <v>107</v>
      </c>
      <c r="D208" s="242" t="s">
        <v>7</v>
      </c>
      <c r="E208" s="239" t="s">
        <v>6</v>
      </c>
      <c r="F208" s="239" t="s">
        <v>2</v>
      </c>
      <c r="G208" s="5"/>
      <c r="H208" s="5"/>
      <c r="I208" s="5"/>
    </row>
    <row r="209" spans="1:9" ht="12.75">
      <c r="A209" s="37"/>
      <c r="B209" s="19" t="s">
        <v>51</v>
      </c>
      <c r="C209" s="19" t="s">
        <v>52</v>
      </c>
      <c r="D209" s="14">
        <v>18963</v>
      </c>
      <c r="E209" s="14">
        <v>7706.51</v>
      </c>
      <c r="F209" s="31">
        <f t="shared" si="3"/>
        <v>40.63971945367294</v>
      </c>
      <c r="G209" s="5"/>
      <c r="H209" s="5"/>
      <c r="I209" s="5"/>
    </row>
    <row r="210" spans="1:9" ht="12.75">
      <c r="A210" s="24"/>
      <c r="B210" s="21" t="s">
        <v>44</v>
      </c>
      <c r="C210" s="21" t="s">
        <v>20</v>
      </c>
      <c r="D210" s="22">
        <v>2100</v>
      </c>
      <c r="E210" s="22">
        <v>529.86</v>
      </c>
      <c r="F210" s="25">
        <f t="shared" si="3"/>
        <v>25.231428571428573</v>
      </c>
      <c r="G210" s="5"/>
      <c r="H210" s="5"/>
      <c r="I210" s="5"/>
    </row>
    <row r="211" spans="1:9" ht="12.75">
      <c r="A211" s="24"/>
      <c r="B211" s="21" t="s">
        <v>45</v>
      </c>
      <c r="C211" s="21" t="s">
        <v>22</v>
      </c>
      <c r="D211" s="22">
        <v>4800</v>
      </c>
      <c r="E211" s="22">
        <v>2396.26</v>
      </c>
      <c r="F211" s="25">
        <f t="shared" si="3"/>
        <v>49.92208333333334</v>
      </c>
      <c r="G211" s="5"/>
      <c r="H211" s="5"/>
      <c r="I211" s="5"/>
    </row>
    <row r="212" spans="1:9" ht="12.75">
      <c r="A212" s="24"/>
      <c r="B212" s="21" t="s">
        <v>46</v>
      </c>
      <c r="C212" s="21" t="s">
        <v>24</v>
      </c>
      <c r="D212" s="22">
        <v>5227</v>
      </c>
      <c r="E212" s="22">
        <v>126</v>
      </c>
      <c r="F212" s="25">
        <f t="shared" si="3"/>
        <v>2.410560550985269</v>
      </c>
      <c r="G212" s="5"/>
      <c r="H212" s="5"/>
      <c r="I212" s="5"/>
    </row>
    <row r="213" spans="1:9" ht="12.75">
      <c r="A213" s="24"/>
      <c r="B213" s="21" t="s">
        <v>143</v>
      </c>
      <c r="C213" s="21" t="s">
        <v>120</v>
      </c>
      <c r="D213" s="22">
        <v>410</v>
      </c>
      <c r="E213" s="22">
        <v>0</v>
      </c>
      <c r="F213" s="25">
        <f t="shared" si="3"/>
        <v>0</v>
      </c>
      <c r="G213" s="5"/>
      <c r="H213" s="5"/>
      <c r="I213" s="5"/>
    </row>
    <row r="214" spans="1:9" ht="12.75">
      <c r="A214" s="24"/>
      <c r="B214" s="21" t="s">
        <v>49</v>
      </c>
      <c r="C214" s="21" t="s">
        <v>26</v>
      </c>
      <c r="D214" s="22">
        <v>2560</v>
      </c>
      <c r="E214" s="22">
        <v>540.94</v>
      </c>
      <c r="F214" s="25">
        <f t="shared" si="3"/>
        <v>21.130468750000002</v>
      </c>
      <c r="G214" s="5"/>
      <c r="H214" s="5"/>
      <c r="I214" s="5"/>
    </row>
    <row r="215" spans="1:9" ht="12.75">
      <c r="A215" s="32"/>
      <c r="B215" s="20" t="s">
        <v>160</v>
      </c>
      <c r="C215" s="20" t="s">
        <v>164</v>
      </c>
      <c r="D215" s="15">
        <v>120</v>
      </c>
      <c r="E215" s="15">
        <v>0</v>
      </c>
      <c r="F215" s="33">
        <f t="shared" si="3"/>
        <v>0</v>
      </c>
      <c r="G215" s="5"/>
      <c r="H215" s="5"/>
      <c r="I215" s="5"/>
    </row>
    <row r="216" spans="1:9" ht="24.75" customHeight="1">
      <c r="A216" s="24"/>
      <c r="B216" s="21" t="s">
        <v>199</v>
      </c>
      <c r="C216" s="50" t="s">
        <v>237</v>
      </c>
      <c r="D216" s="22">
        <v>870</v>
      </c>
      <c r="E216" s="22">
        <v>146.71</v>
      </c>
      <c r="F216" s="25">
        <f t="shared" si="3"/>
        <v>16.863218390804597</v>
      </c>
      <c r="G216" s="5"/>
      <c r="H216" s="5"/>
      <c r="I216" s="5"/>
    </row>
    <row r="217" spans="1:9" ht="12.75">
      <c r="A217" s="37"/>
      <c r="B217" s="19" t="s">
        <v>47</v>
      </c>
      <c r="C217" s="19" t="s">
        <v>28</v>
      </c>
      <c r="D217" s="14">
        <v>1350</v>
      </c>
      <c r="E217" s="14">
        <v>289.54</v>
      </c>
      <c r="F217" s="31">
        <f t="shared" si="3"/>
        <v>21.44740740740741</v>
      </c>
      <c r="G217" s="5"/>
      <c r="H217" s="5"/>
      <c r="I217" s="5"/>
    </row>
    <row r="218" spans="1:9" ht="12.75">
      <c r="A218" s="24"/>
      <c r="B218" s="21" t="s">
        <v>53</v>
      </c>
      <c r="C218" s="21" t="s">
        <v>30</v>
      </c>
      <c r="D218" s="22">
        <v>350</v>
      </c>
      <c r="E218" s="22">
        <v>0</v>
      </c>
      <c r="F218" s="25">
        <f t="shared" si="3"/>
        <v>0</v>
      </c>
      <c r="G218" s="5"/>
      <c r="H218" s="5"/>
      <c r="I218" s="5"/>
    </row>
    <row r="219" spans="1:9" ht="12.75">
      <c r="A219" s="24"/>
      <c r="B219" s="1" t="s">
        <v>48</v>
      </c>
      <c r="C219" s="21" t="s">
        <v>32</v>
      </c>
      <c r="D219" s="22">
        <v>8607</v>
      </c>
      <c r="E219" s="22">
        <v>6455.25</v>
      </c>
      <c r="F219" s="25">
        <f t="shared" si="3"/>
        <v>75</v>
      </c>
      <c r="G219" s="5"/>
      <c r="H219" s="5"/>
      <c r="I219" s="5"/>
    </row>
    <row r="220" spans="1:9" ht="25.5">
      <c r="A220" s="24"/>
      <c r="B220" s="1" t="s">
        <v>291</v>
      </c>
      <c r="C220" s="50" t="s">
        <v>240</v>
      </c>
      <c r="D220" s="15">
        <v>200</v>
      </c>
      <c r="E220" s="15">
        <v>0</v>
      </c>
      <c r="F220" s="33">
        <f t="shared" si="3"/>
        <v>0</v>
      </c>
      <c r="G220" s="5"/>
      <c r="H220" s="5"/>
      <c r="I220" s="5"/>
    </row>
    <row r="221" spans="1:9" ht="24.75" customHeight="1">
      <c r="A221" s="32"/>
      <c r="B221" s="21" t="s">
        <v>200</v>
      </c>
      <c r="C221" s="50" t="s">
        <v>242</v>
      </c>
      <c r="D221" s="15">
        <v>570</v>
      </c>
      <c r="E221" s="15">
        <v>0</v>
      </c>
      <c r="F221" s="33">
        <f t="shared" si="3"/>
        <v>0</v>
      </c>
      <c r="G221" s="5"/>
      <c r="H221" s="5"/>
      <c r="I221" s="5"/>
    </row>
    <row r="222" spans="1:9" ht="26.25" thickBot="1">
      <c r="A222" s="26"/>
      <c r="B222" s="178" t="s">
        <v>211</v>
      </c>
      <c r="C222" s="50" t="s">
        <v>239</v>
      </c>
      <c r="D222" s="15">
        <v>510</v>
      </c>
      <c r="E222" s="15">
        <v>199.29</v>
      </c>
      <c r="F222" s="33">
        <f t="shared" si="3"/>
        <v>39.076470588235296</v>
      </c>
      <c r="G222" s="5"/>
      <c r="H222" s="5"/>
      <c r="I222" s="5"/>
    </row>
    <row r="223" spans="1:9" ht="13.5" thickBot="1">
      <c r="A223" s="16" t="s">
        <v>34</v>
      </c>
      <c r="B223" s="17"/>
      <c r="C223" s="17"/>
      <c r="D223" s="224">
        <f>SUM(D200:D222)</f>
        <v>250026</v>
      </c>
      <c r="E223" s="224">
        <f>SUM(E200:E222)</f>
        <v>123999.91</v>
      </c>
      <c r="F223" s="226">
        <f t="shared" si="3"/>
        <v>49.594806140161424</v>
      </c>
      <c r="G223" s="5"/>
      <c r="H223" s="5"/>
      <c r="I223" s="5"/>
    </row>
    <row r="224" spans="1:9" ht="13.5" thickBot="1">
      <c r="A224" s="255" t="s">
        <v>72</v>
      </c>
      <c r="B224" s="17" t="s">
        <v>173</v>
      </c>
      <c r="C224" s="17" t="s">
        <v>246</v>
      </c>
      <c r="D224" s="256">
        <v>307878</v>
      </c>
      <c r="E224" s="256">
        <v>131078.75</v>
      </c>
      <c r="F224" s="257">
        <f>(E224*100)/D224</f>
        <v>42.57489979797192</v>
      </c>
      <c r="G224" s="5"/>
      <c r="H224" s="5"/>
      <c r="I224" s="5"/>
    </row>
    <row r="225" spans="1:9" ht="13.5" thickBot="1">
      <c r="A225" s="77" t="s">
        <v>34</v>
      </c>
      <c r="B225" s="34"/>
      <c r="C225" s="34"/>
      <c r="D225" s="251">
        <f>SUM(D224)</f>
        <v>307878</v>
      </c>
      <c r="E225" s="251">
        <f>SUM(E224)</f>
        <v>131078.75</v>
      </c>
      <c r="F225" s="252">
        <f>(E225*100)/D225</f>
        <v>42.57489979797192</v>
      </c>
      <c r="G225" s="5"/>
      <c r="H225" s="5"/>
      <c r="I225" s="5"/>
    </row>
    <row r="226" spans="1:9" ht="13.5" thickBot="1">
      <c r="A226" s="196" t="s">
        <v>34</v>
      </c>
      <c r="B226" s="197" t="s">
        <v>319</v>
      </c>
      <c r="C226" s="198"/>
      <c r="D226" s="199">
        <f>D225+D223+D199</f>
        <v>807194</v>
      </c>
      <c r="E226" s="199">
        <f>E225+E223+E199</f>
        <v>372836.76</v>
      </c>
      <c r="F226" s="200">
        <f>(E226*100)/D226</f>
        <v>46.18923827481374</v>
      </c>
      <c r="G226" s="5"/>
      <c r="H226" s="5"/>
      <c r="I226" s="5"/>
    </row>
    <row r="227" spans="1:9" ht="12.75">
      <c r="A227" s="209" t="s">
        <v>56</v>
      </c>
      <c r="B227" s="19" t="s">
        <v>57</v>
      </c>
      <c r="C227" s="19" t="s">
        <v>5</v>
      </c>
      <c r="D227" s="14">
        <v>41033</v>
      </c>
      <c r="E227" s="14">
        <v>19212.63</v>
      </c>
      <c r="F227" s="31">
        <f aca="true" t="shared" si="5" ref="F227:F246">(E227*100)/D227</f>
        <v>46.8223868593571</v>
      </c>
      <c r="G227" s="5"/>
      <c r="H227" s="5"/>
      <c r="I227" s="5"/>
    </row>
    <row r="228" spans="1:9" ht="12.75">
      <c r="A228" s="24"/>
      <c r="B228" s="21" t="s">
        <v>58</v>
      </c>
      <c r="C228" s="21" t="s">
        <v>9</v>
      </c>
      <c r="D228" s="22">
        <v>512232</v>
      </c>
      <c r="E228" s="22">
        <v>253557.31</v>
      </c>
      <c r="F228" s="25">
        <f t="shared" si="5"/>
        <v>49.50048220337659</v>
      </c>
      <c r="G228" s="5"/>
      <c r="H228" s="5"/>
      <c r="I228" s="5"/>
    </row>
    <row r="229" spans="1:9" ht="12.75">
      <c r="A229" s="24"/>
      <c r="B229" s="21" t="s">
        <v>60</v>
      </c>
      <c r="C229" s="21" t="s">
        <v>11</v>
      </c>
      <c r="D229" s="22">
        <v>44606</v>
      </c>
      <c r="E229" s="22">
        <v>44605.06</v>
      </c>
      <c r="F229" s="25">
        <f t="shared" si="5"/>
        <v>99.99789266018024</v>
      </c>
      <c r="G229" s="5"/>
      <c r="H229" s="5"/>
      <c r="I229" s="5"/>
    </row>
    <row r="230" spans="1:9" ht="12.75">
      <c r="A230" s="24"/>
      <c r="B230" s="21" t="s">
        <v>59</v>
      </c>
      <c r="C230" s="21" t="s">
        <v>13</v>
      </c>
      <c r="D230" s="22">
        <v>91637</v>
      </c>
      <c r="E230" s="22">
        <v>45949.99</v>
      </c>
      <c r="F230" s="25">
        <f t="shared" si="5"/>
        <v>50.14349007496972</v>
      </c>
      <c r="G230" s="5"/>
      <c r="H230" s="5"/>
      <c r="I230" s="5"/>
    </row>
    <row r="231" spans="1:9" ht="12.75">
      <c r="A231" s="24"/>
      <c r="B231" s="21" t="s">
        <v>61</v>
      </c>
      <c r="C231" s="21" t="s">
        <v>16</v>
      </c>
      <c r="D231" s="22">
        <v>14636</v>
      </c>
      <c r="E231" s="22">
        <v>6936.89</v>
      </c>
      <c r="F231" s="25">
        <f t="shared" si="5"/>
        <v>47.396078163432634</v>
      </c>
      <c r="G231" s="5"/>
      <c r="H231" s="5"/>
      <c r="I231" s="5"/>
    </row>
    <row r="232" spans="1:9" ht="12.75">
      <c r="A232" s="24"/>
      <c r="B232" s="21" t="s">
        <v>182</v>
      </c>
      <c r="C232" s="21" t="s">
        <v>124</v>
      </c>
      <c r="D232" s="22">
        <v>300</v>
      </c>
      <c r="E232" s="22">
        <v>0</v>
      </c>
      <c r="F232" s="25">
        <v>0</v>
      </c>
      <c r="G232" s="5"/>
      <c r="H232" s="5"/>
      <c r="I232" s="5"/>
    </row>
    <row r="233" spans="1:9" ht="12.75">
      <c r="A233" s="24"/>
      <c r="B233" s="21" t="s">
        <v>62</v>
      </c>
      <c r="C233" s="21" t="s">
        <v>18</v>
      </c>
      <c r="D233" s="22">
        <v>10758</v>
      </c>
      <c r="E233" s="22">
        <v>5720.96</v>
      </c>
      <c r="F233" s="25">
        <f t="shared" si="5"/>
        <v>53.17865774307492</v>
      </c>
      <c r="G233" s="5"/>
      <c r="H233" s="5"/>
      <c r="I233" s="5"/>
    </row>
    <row r="234" spans="1:9" ht="12.75">
      <c r="A234" s="24"/>
      <c r="B234" s="21" t="s">
        <v>63</v>
      </c>
      <c r="C234" s="21" t="s">
        <v>20</v>
      </c>
      <c r="D234" s="22">
        <v>2600</v>
      </c>
      <c r="E234" s="22">
        <v>940.12</v>
      </c>
      <c r="F234" s="25">
        <f t="shared" si="5"/>
        <v>36.15846153846154</v>
      </c>
      <c r="G234" s="5"/>
      <c r="H234" s="5"/>
      <c r="I234" s="5"/>
    </row>
    <row r="235" spans="1:9" ht="12.75">
      <c r="A235" s="24"/>
      <c r="B235" s="21" t="s">
        <v>64</v>
      </c>
      <c r="C235" s="21" t="s">
        <v>22</v>
      </c>
      <c r="D235" s="22">
        <v>41000</v>
      </c>
      <c r="E235" s="22">
        <v>25857.84</v>
      </c>
      <c r="F235" s="25">
        <f t="shared" si="5"/>
        <v>63.06790243902439</v>
      </c>
      <c r="G235" s="5"/>
      <c r="H235" s="5"/>
      <c r="I235" s="5"/>
    </row>
    <row r="236" spans="1:9" ht="12.75">
      <c r="A236" s="24"/>
      <c r="B236" s="21" t="s">
        <v>65</v>
      </c>
      <c r="C236" s="21" t="s">
        <v>24</v>
      </c>
      <c r="D236" s="22">
        <v>9000</v>
      </c>
      <c r="E236" s="22">
        <v>7958.6</v>
      </c>
      <c r="F236" s="25">
        <f t="shared" si="5"/>
        <v>88.42888888888889</v>
      </c>
      <c r="G236" s="5"/>
      <c r="H236" s="5"/>
      <c r="I236" s="5"/>
    </row>
    <row r="237" spans="1:9" ht="12.75">
      <c r="A237" s="24"/>
      <c r="B237" s="21" t="s">
        <v>183</v>
      </c>
      <c r="C237" s="21" t="s">
        <v>120</v>
      </c>
      <c r="D237" s="22">
        <v>1980</v>
      </c>
      <c r="E237" s="22">
        <v>0</v>
      </c>
      <c r="F237" s="25">
        <v>0</v>
      </c>
      <c r="G237" s="5"/>
      <c r="H237" s="5"/>
      <c r="I237" s="5"/>
    </row>
    <row r="238" spans="1:9" ht="12.75">
      <c r="A238" s="24"/>
      <c r="B238" s="21" t="s">
        <v>66</v>
      </c>
      <c r="C238" s="21" t="s">
        <v>26</v>
      </c>
      <c r="D238" s="22">
        <v>8000</v>
      </c>
      <c r="E238" s="22">
        <v>6687.22</v>
      </c>
      <c r="F238" s="25">
        <f t="shared" si="5"/>
        <v>83.59025</v>
      </c>
      <c r="G238" s="5"/>
      <c r="H238" s="5"/>
      <c r="I238" s="5"/>
    </row>
    <row r="239" spans="1:9" ht="13.5" customHeight="1" thickBot="1">
      <c r="A239" s="32"/>
      <c r="B239" s="20" t="s">
        <v>156</v>
      </c>
      <c r="C239" s="20" t="s">
        <v>164</v>
      </c>
      <c r="D239" s="15">
        <v>800</v>
      </c>
      <c r="E239" s="15">
        <v>358.68</v>
      </c>
      <c r="F239" s="33">
        <f t="shared" si="5"/>
        <v>44.835</v>
      </c>
      <c r="G239" s="5"/>
      <c r="H239" s="5"/>
      <c r="I239" s="5"/>
    </row>
    <row r="240" spans="1:9" ht="13.5" customHeight="1" thickBot="1">
      <c r="A240" s="282" t="s">
        <v>233</v>
      </c>
      <c r="B240" s="291"/>
      <c r="C240" s="291"/>
      <c r="D240" s="291"/>
      <c r="E240" s="291"/>
      <c r="F240" s="292"/>
      <c r="G240" s="5"/>
      <c r="H240" s="5"/>
      <c r="I240" s="5"/>
    </row>
    <row r="241" spans="1:9" ht="13.5" customHeight="1" thickBot="1">
      <c r="A241" s="74" t="s">
        <v>1</v>
      </c>
      <c r="B241" s="10" t="s">
        <v>92</v>
      </c>
      <c r="C241" s="13" t="s">
        <v>107</v>
      </c>
      <c r="D241" s="75" t="s">
        <v>7</v>
      </c>
      <c r="E241" s="11" t="s">
        <v>6</v>
      </c>
      <c r="F241" s="13" t="s">
        <v>2</v>
      </c>
      <c r="G241" s="5"/>
      <c r="H241" s="5"/>
      <c r="I241" s="5"/>
    </row>
    <row r="242" spans="1:9" ht="27.75" customHeight="1">
      <c r="A242" s="37"/>
      <c r="B242" s="19" t="s">
        <v>201</v>
      </c>
      <c r="C242" s="76" t="s">
        <v>237</v>
      </c>
      <c r="D242" s="14">
        <v>500</v>
      </c>
      <c r="E242" s="14">
        <v>41.48</v>
      </c>
      <c r="F242" s="31">
        <f t="shared" si="5"/>
        <v>8.296</v>
      </c>
      <c r="G242" s="5"/>
      <c r="H242" s="5"/>
      <c r="I242" s="5"/>
    </row>
    <row r="243" spans="1:9" ht="25.5">
      <c r="A243" s="24"/>
      <c r="B243" s="57" t="s">
        <v>202</v>
      </c>
      <c r="C243" s="50" t="s">
        <v>236</v>
      </c>
      <c r="D243" s="22">
        <v>0</v>
      </c>
      <c r="E243" s="22">
        <v>0</v>
      </c>
      <c r="F243" s="25">
        <v>0</v>
      </c>
      <c r="G243" s="5"/>
      <c r="H243" s="5"/>
      <c r="I243" s="5"/>
    </row>
    <row r="244" spans="1:9" ht="12.75">
      <c r="A244" s="24"/>
      <c r="B244" s="21" t="s">
        <v>67</v>
      </c>
      <c r="C244" s="21" t="s">
        <v>28</v>
      </c>
      <c r="D244" s="22">
        <v>2500</v>
      </c>
      <c r="E244" s="22">
        <v>1496.25</v>
      </c>
      <c r="F244" s="25">
        <f t="shared" si="5"/>
        <v>59.85</v>
      </c>
      <c r="G244" s="5"/>
      <c r="H244" s="5"/>
      <c r="I244" s="5"/>
    </row>
    <row r="245" spans="1:9" ht="12.75">
      <c r="A245" s="24"/>
      <c r="B245" s="21" t="s">
        <v>68</v>
      </c>
      <c r="C245" s="21" t="s">
        <v>30</v>
      </c>
      <c r="D245" s="22">
        <v>4350</v>
      </c>
      <c r="E245" s="22">
        <v>3562</v>
      </c>
      <c r="F245" s="25">
        <f t="shared" si="5"/>
        <v>81.88505747126437</v>
      </c>
      <c r="G245" s="5"/>
      <c r="H245" s="5"/>
      <c r="I245" s="5"/>
    </row>
    <row r="246" spans="1:9" ht="12.75">
      <c r="A246" s="24"/>
      <c r="B246" s="21" t="s">
        <v>69</v>
      </c>
      <c r="C246" s="21" t="s">
        <v>32</v>
      </c>
      <c r="D246" s="22">
        <v>39482</v>
      </c>
      <c r="E246" s="22">
        <v>29611.5</v>
      </c>
      <c r="F246" s="25">
        <f t="shared" si="5"/>
        <v>75</v>
      </c>
      <c r="G246" s="5"/>
      <c r="H246" s="5"/>
      <c r="I246" s="5"/>
    </row>
    <row r="247" spans="1:9" ht="12.75">
      <c r="A247" s="24"/>
      <c r="B247" s="21" t="s">
        <v>158</v>
      </c>
      <c r="C247" s="21" t="s">
        <v>146</v>
      </c>
      <c r="D247" s="22">
        <v>0</v>
      </c>
      <c r="E247" s="22">
        <v>0</v>
      </c>
      <c r="F247" s="25">
        <v>0</v>
      </c>
      <c r="G247" s="5"/>
      <c r="H247" s="5"/>
      <c r="I247" s="5"/>
    </row>
    <row r="248" spans="1:9" ht="25.5" customHeight="1">
      <c r="A248" s="24"/>
      <c r="B248" s="21" t="s">
        <v>203</v>
      </c>
      <c r="C248" s="50" t="s">
        <v>240</v>
      </c>
      <c r="D248" s="22">
        <v>300</v>
      </c>
      <c r="E248" s="22">
        <v>0</v>
      </c>
      <c r="F248" s="25">
        <f>(E248*100)/D248</f>
        <v>0</v>
      </c>
      <c r="G248" s="5"/>
      <c r="H248" s="5"/>
      <c r="I248" s="5"/>
    </row>
    <row r="249" spans="1:9" ht="26.25" customHeight="1">
      <c r="A249" s="77"/>
      <c r="B249" s="34" t="s">
        <v>204</v>
      </c>
      <c r="C249" s="76" t="s">
        <v>242</v>
      </c>
      <c r="D249" s="35">
        <v>1500</v>
      </c>
      <c r="E249" s="35">
        <v>488.97</v>
      </c>
      <c r="F249" s="31">
        <f>(E249*100)/D249</f>
        <v>32.598</v>
      </c>
      <c r="G249" s="5"/>
      <c r="H249" s="5"/>
      <c r="I249" s="5"/>
    </row>
    <row r="250" spans="1:9" ht="25.5">
      <c r="A250" s="32"/>
      <c r="B250" s="20" t="s">
        <v>205</v>
      </c>
      <c r="C250" s="50" t="s">
        <v>239</v>
      </c>
      <c r="D250" s="15">
        <v>4000</v>
      </c>
      <c r="E250" s="15">
        <v>1574.7</v>
      </c>
      <c r="F250" s="33">
        <f>(E250*100)/D250</f>
        <v>39.3675</v>
      </c>
      <c r="G250" s="5"/>
      <c r="H250" s="5"/>
      <c r="I250" s="5"/>
    </row>
    <row r="251" spans="1:9" ht="12.75">
      <c r="A251" s="24"/>
      <c r="B251" s="21" t="s">
        <v>159</v>
      </c>
      <c r="C251" s="21" t="s">
        <v>244</v>
      </c>
      <c r="D251" s="22">
        <v>0</v>
      </c>
      <c r="E251" s="22">
        <v>0</v>
      </c>
      <c r="F251" s="25">
        <v>0</v>
      </c>
      <c r="G251" s="5"/>
      <c r="H251" s="5"/>
      <c r="I251" s="5"/>
    </row>
    <row r="252" spans="1:9" ht="13.5" thickBot="1">
      <c r="A252" s="77"/>
      <c r="B252" s="34" t="s">
        <v>91</v>
      </c>
      <c r="C252" s="34" t="s">
        <v>245</v>
      </c>
      <c r="D252" s="35">
        <v>0</v>
      </c>
      <c r="E252" s="35">
        <v>0</v>
      </c>
      <c r="F252" s="208">
        <v>0</v>
      </c>
      <c r="G252" s="5"/>
      <c r="H252" s="5"/>
      <c r="I252" s="5"/>
    </row>
    <row r="253" spans="1:9" ht="13.5" thickBot="1">
      <c r="A253" s="16" t="s">
        <v>34</v>
      </c>
      <c r="B253" s="17"/>
      <c r="C253" s="17"/>
      <c r="D253" s="224">
        <f>D227+D228+D229+D230+D231+D232+D233+D234+D235+D236+D237+D238+D239+D242+D243+D244+D245+D246+D247+D248+D249+D250+D251+D252</f>
        <v>831214</v>
      </c>
      <c r="E253" s="224">
        <f>E227+E228+E229+E230+E231+E232+E233+E234+E235+E236+E237+E238+E239+E242+E243+E244+E245+E246+E247+E248+E249+E250+E251+E252</f>
        <v>454560.19999999995</v>
      </c>
      <c r="F253" s="226">
        <f>(E253*100)/D253</f>
        <v>54.686302203764605</v>
      </c>
      <c r="G253" s="5"/>
      <c r="H253" s="5"/>
      <c r="I253" s="5"/>
    </row>
    <row r="254" spans="1:9" ht="12.75">
      <c r="A254" s="209" t="s">
        <v>70</v>
      </c>
      <c r="B254" s="19" t="s">
        <v>57</v>
      </c>
      <c r="C254" s="19" t="s">
        <v>5</v>
      </c>
      <c r="D254" s="14">
        <v>54146</v>
      </c>
      <c r="E254" s="14">
        <v>25629.91</v>
      </c>
      <c r="F254" s="31">
        <f aca="true" t="shared" si="6" ref="F254:F277">(E254*100)/D254</f>
        <v>47.334816976323275</v>
      </c>
      <c r="G254" s="5"/>
      <c r="H254" s="5"/>
      <c r="I254" s="5"/>
    </row>
    <row r="255" spans="1:9" ht="12.75">
      <c r="A255" s="24"/>
      <c r="B255" s="21" t="s">
        <v>58</v>
      </c>
      <c r="C255" s="21" t="s">
        <v>9</v>
      </c>
      <c r="D255" s="22">
        <v>784770</v>
      </c>
      <c r="E255" s="22">
        <v>372347.88</v>
      </c>
      <c r="F255" s="25">
        <f t="shared" si="6"/>
        <v>47.44675255170305</v>
      </c>
      <c r="G255" s="5"/>
      <c r="H255" s="5"/>
      <c r="I255" s="5"/>
    </row>
    <row r="256" spans="1:9" ht="12.75">
      <c r="A256" s="24"/>
      <c r="B256" s="21" t="s">
        <v>60</v>
      </c>
      <c r="C256" s="21" t="s">
        <v>11</v>
      </c>
      <c r="D256" s="22">
        <v>56962</v>
      </c>
      <c r="E256" s="22">
        <v>56961.3</v>
      </c>
      <c r="F256" s="25">
        <f t="shared" si="6"/>
        <v>99.99877111056493</v>
      </c>
      <c r="G256" s="5"/>
      <c r="H256" s="5"/>
      <c r="I256" s="5"/>
    </row>
    <row r="257" spans="1:9" ht="12.75">
      <c r="A257" s="24"/>
      <c r="B257" s="21" t="s">
        <v>59</v>
      </c>
      <c r="C257" s="21" t="s">
        <v>13</v>
      </c>
      <c r="D257" s="22">
        <v>133842</v>
      </c>
      <c r="E257" s="22">
        <v>68538.19</v>
      </c>
      <c r="F257" s="25">
        <f t="shared" si="6"/>
        <v>51.2082829007337</v>
      </c>
      <c r="G257" s="5"/>
      <c r="H257" s="5"/>
      <c r="I257" s="5"/>
    </row>
    <row r="258" spans="1:9" ht="12.75">
      <c r="A258" s="24"/>
      <c r="B258" s="21" t="s">
        <v>61</v>
      </c>
      <c r="C258" s="21" t="s">
        <v>16</v>
      </c>
      <c r="D258" s="22">
        <v>21376</v>
      </c>
      <c r="E258" s="22">
        <v>10515.5</v>
      </c>
      <c r="F258" s="25">
        <f t="shared" si="6"/>
        <v>49.19302020958084</v>
      </c>
      <c r="G258" s="5"/>
      <c r="H258" s="5"/>
      <c r="I258" s="5"/>
    </row>
    <row r="259" spans="1:9" ht="12.75">
      <c r="A259" s="24"/>
      <c r="B259" s="21" t="s">
        <v>182</v>
      </c>
      <c r="C259" s="21" t="s">
        <v>124</v>
      </c>
      <c r="D259" s="22">
        <v>6000</v>
      </c>
      <c r="E259" s="22">
        <v>2414.23</v>
      </c>
      <c r="F259" s="25">
        <f t="shared" si="6"/>
        <v>40.23716666666667</v>
      </c>
      <c r="G259" s="5"/>
      <c r="H259" s="5"/>
      <c r="I259" s="5"/>
    </row>
    <row r="260" spans="1:9" ht="12.75">
      <c r="A260" s="24"/>
      <c r="B260" s="21" t="s">
        <v>62</v>
      </c>
      <c r="C260" s="21" t="s">
        <v>18</v>
      </c>
      <c r="D260" s="22">
        <v>14650</v>
      </c>
      <c r="E260" s="22">
        <v>11362.64</v>
      </c>
      <c r="F260" s="25">
        <f t="shared" si="6"/>
        <v>77.56068259385665</v>
      </c>
      <c r="G260" s="5"/>
      <c r="H260" s="5"/>
      <c r="I260" s="5"/>
    </row>
    <row r="261" spans="1:9" ht="12.75">
      <c r="A261" s="24"/>
      <c r="B261" s="21" t="s">
        <v>63</v>
      </c>
      <c r="C261" s="21" t="s">
        <v>20</v>
      </c>
      <c r="D261" s="22">
        <v>11000</v>
      </c>
      <c r="E261" s="22">
        <v>10470.99</v>
      </c>
      <c r="F261" s="25">
        <f t="shared" si="6"/>
        <v>95.19081818181819</v>
      </c>
      <c r="G261" s="5"/>
      <c r="H261" s="5"/>
      <c r="I261" s="5"/>
    </row>
    <row r="262" spans="1:9" ht="12.75">
      <c r="A262" s="24"/>
      <c r="B262" s="21" t="s">
        <v>64</v>
      </c>
      <c r="C262" s="21" t="s">
        <v>22</v>
      </c>
      <c r="D262" s="22">
        <v>46000</v>
      </c>
      <c r="E262" s="22">
        <v>30857.13</v>
      </c>
      <c r="F262" s="25">
        <f t="shared" si="6"/>
        <v>67.08071739130435</v>
      </c>
      <c r="G262" s="5"/>
      <c r="H262" s="5"/>
      <c r="I262" s="5"/>
    </row>
    <row r="263" spans="1:9" ht="12.75">
      <c r="A263" s="24"/>
      <c r="B263" s="21" t="s">
        <v>65</v>
      </c>
      <c r="C263" s="21" t="s">
        <v>24</v>
      </c>
      <c r="D263" s="22">
        <v>30050</v>
      </c>
      <c r="E263" s="190">
        <v>5394.81</v>
      </c>
      <c r="F263" s="25">
        <f t="shared" si="6"/>
        <v>17.952778702163062</v>
      </c>
      <c r="G263" s="5"/>
      <c r="H263" s="5"/>
      <c r="I263" s="5"/>
    </row>
    <row r="264" spans="1:9" ht="12.75">
      <c r="A264" s="24"/>
      <c r="B264" s="21" t="s">
        <v>183</v>
      </c>
      <c r="C264" s="21" t="s">
        <v>120</v>
      </c>
      <c r="D264" s="22">
        <v>2500</v>
      </c>
      <c r="E264" s="22">
        <v>0</v>
      </c>
      <c r="F264" s="25">
        <f t="shared" si="6"/>
        <v>0</v>
      </c>
      <c r="G264" s="5"/>
      <c r="H264" s="5"/>
      <c r="I264" s="5"/>
    </row>
    <row r="265" spans="1:9" ht="12.75">
      <c r="A265" s="24"/>
      <c r="B265" s="21" t="s">
        <v>66</v>
      </c>
      <c r="C265" s="21" t="s">
        <v>26</v>
      </c>
      <c r="D265" s="22">
        <v>11000</v>
      </c>
      <c r="E265" s="22">
        <v>4871.86</v>
      </c>
      <c r="F265" s="25">
        <f t="shared" si="6"/>
        <v>44.28963636363636</v>
      </c>
      <c r="G265" s="5"/>
      <c r="H265" s="5"/>
      <c r="I265" s="5"/>
    </row>
    <row r="266" spans="1:9" ht="12.75">
      <c r="A266" s="32"/>
      <c r="B266" s="20" t="s">
        <v>156</v>
      </c>
      <c r="C266" s="20" t="s">
        <v>164</v>
      </c>
      <c r="D266" s="15">
        <v>1000</v>
      </c>
      <c r="E266" s="15">
        <v>14.64</v>
      </c>
      <c r="F266" s="33">
        <f t="shared" si="6"/>
        <v>1.464</v>
      </c>
      <c r="G266" s="5"/>
      <c r="H266" s="5"/>
      <c r="I266" s="5"/>
    </row>
    <row r="267" spans="1:9" ht="27" customHeight="1">
      <c r="A267" s="32"/>
      <c r="B267" s="20" t="s">
        <v>217</v>
      </c>
      <c r="C267" s="60" t="s">
        <v>241</v>
      </c>
      <c r="D267" s="15">
        <v>500</v>
      </c>
      <c r="E267" s="15">
        <v>226.92</v>
      </c>
      <c r="F267" s="33">
        <f t="shared" si="6"/>
        <v>45.384</v>
      </c>
      <c r="G267" s="5"/>
      <c r="H267" s="5"/>
      <c r="I267" s="5"/>
    </row>
    <row r="268" spans="1:9" ht="27.75" customHeight="1">
      <c r="A268" s="32"/>
      <c r="B268" s="20" t="s">
        <v>201</v>
      </c>
      <c r="C268" s="50" t="s">
        <v>237</v>
      </c>
      <c r="D268" s="15">
        <v>2800</v>
      </c>
      <c r="E268" s="15">
        <v>1036.35</v>
      </c>
      <c r="F268" s="33">
        <f t="shared" si="6"/>
        <v>37.012499999999996</v>
      </c>
      <c r="G268" s="5"/>
      <c r="H268" s="5"/>
      <c r="I268" s="5"/>
    </row>
    <row r="269" spans="1:9" ht="12.75">
      <c r="A269" s="24"/>
      <c r="B269" s="21" t="s">
        <v>67</v>
      </c>
      <c r="C269" s="21" t="s">
        <v>28</v>
      </c>
      <c r="D269" s="22">
        <v>7600</v>
      </c>
      <c r="E269" s="190">
        <v>4835.11</v>
      </c>
      <c r="F269" s="25">
        <f t="shared" si="6"/>
        <v>63.61986842105262</v>
      </c>
      <c r="G269" s="5"/>
      <c r="H269" s="5"/>
      <c r="I269" s="5"/>
    </row>
    <row r="270" spans="1:9" ht="12.75">
      <c r="A270" s="32"/>
      <c r="B270" s="20" t="s">
        <v>68</v>
      </c>
      <c r="C270" s="20" t="s">
        <v>30</v>
      </c>
      <c r="D270" s="15">
        <v>4500</v>
      </c>
      <c r="E270" s="15">
        <v>3436</v>
      </c>
      <c r="F270" s="33">
        <f t="shared" si="6"/>
        <v>76.35555555555555</v>
      </c>
      <c r="G270" s="5"/>
      <c r="H270" s="5"/>
      <c r="I270" s="5"/>
    </row>
    <row r="271" spans="1:9" ht="13.5" thickBot="1">
      <c r="A271" s="32"/>
      <c r="B271" s="20" t="s">
        <v>69</v>
      </c>
      <c r="C271" s="20" t="s">
        <v>32</v>
      </c>
      <c r="D271" s="15">
        <v>52272</v>
      </c>
      <c r="E271" s="15">
        <v>39204</v>
      </c>
      <c r="F271" s="33">
        <f t="shared" si="6"/>
        <v>75</v>
      </c>
      <c r="G271" s="5"/>
      <c r="H271" s="5"/>
      <c r="I271" s="5"/>
    </row>
    <row r="272" spans="1:9" ht="13.5" thickBot="1">
      <c r="A272" s="282" t="s">
        <v>234</v>
      </c>
      <c r="B272" s="291"/>
      <c r="C272" s="291"/>
      <c r="D272" s="291"/>
      <c r="E272" s="291"/>
      <c r="F272" s="292"/>
      <c r="G272" s="5"/>
      <c r="H272" s="5"/>
      <c r="I272" s="5"/>
    </row>
    <row r="273" spans="1:9" ht="13.5" thickBot="1">
      <c r="A273" s="74" t="s">
        <v>1</v>
      </c>
      <c r="B273" s="10" t="s">
        <v>92</v>
      </c>
      <c r="C273" s="13" t="s">
        <v>107</v>
      </c>
      <c r="D273" s="75" t="s">
        <v>7</v>
      </c>
      <c r="E273" s="11" t="s">
        <v>6</v>
      </c>
      <c r="F273" s="13" t="s">
        <v>2</v>
      </c>
      <c r="G273" s="5"/>
      <c r="H273" s="5"/>
      <c r="I273" s="5"/>
    </row>
    <row r="274" spans="1:9" ht="24" customHeight="1">
      <c r="A274" s="37"/>
      <c r="B274" s="19" t="s">
        <v>203</v>
      </c>
      <c r="C274" s="76" t="s">
        <v>240</v>
      </c>
      <c r="D274" s="14">
        <v>2000</v>
      </c>
      <c r="E274" s="14">
        <v>1225</v>
      </c>
      <c r="F274" s="31">
        <f t="shared" si="6"/>
        <v>61.25</v>
      </c>
      <c r="G274" s="5"/>
      <c r="H274" s="5"/>
      <c r="I274" s="5"/>
    </row>
    <row r="275" spans="1:9" ht="27.75" customHeight="1">
      <c r="A275" s="24"/>
      <c r="B275" s="21" t="s">
        <v>204</v>
      </c>
      <c r="C275" s="50" t="s">
        <v>242</v>
      </c>
      <c r="D275" s="22">
        <v>3000</v>
      </c>
      <c r="E275" s="22">
        <v>2080.4</v>
      </c>
      <c r="F275" s="25">
        <f t="shared" si="6"/>
        <v>69.34666666666666</v>
      </c>
      <c r="G275" s="5"/>
      <c r="H275" s="5"/>
      <c r="I275" s="5"/>
    </row>
    <row r="276" spans="1:9" ht="25.5">
      <c r="A276" s="24"/>
      <c r="B276" s="21" t="s">
        <v>205</v>
      </c>
      <c r="C276" s="50" t="s">
        <v>243</v>
      </c>
      <c r="D276" s="22">
        <v>3000</v>
      </c>
      <c r="E276" s="22">
        <v>1484.3</v>
      </c>
      <c r="F276" s="25">
        <f t="shared" si="6"/>
        <v>49.47666666666667</v>
      </c>
      <c r="G276" s="5"/>
      <c r="H276" s="5"/>
      <c r="I276" s="5"/>
    </row>
    <row r="277" spans="1:9" ht="13.5" thickBot="1">
      <c r="A277" s="37"/>
      <c r="B277" s="19" t="s">
        <v>159</v>
      </c>
      <c r="C277" s="19" t="s">
        <v>244</v>
      </c>
      <c r="D277" s="14">
        <v>3616951</v>
      </c>
      <c r="E277" s="14">
        <v>0</v>
      </c>
      <c r="F277" s="31">
        <f t="shared" si="6"/>
        <v>0</v>
      </c>
      <c r="G277" s="5"/>
      <c r="H277" s="5"/>
      <c r="I277" s="5"/>
    </row>
    <row r="278" spans="1:48" ht="13.5" thickBot="1">
      <c r="A278" s="16" t="s">
        <v>34</v>
      </c>
      <c r="B278" s="17"/>
      <c r="C278" s="17"/>
      <c r="D278" s="224">
        <f>D254+D255+D256+D257+D258+D259+D260+D261+D262+D263+D264+D265+D266+D267+D268+D269+D270+D271+D274+D275+D276+D277</f>
        <v>4865919</v>
      </c>
      <c r="E278" s="224">
        <f>SUM(E254:E277)</f>
        <v>652907.1600000001</v>
      </c>
      <c r="F278" s="226">
        <f>(E278*100)/D278</f>
        <v>13.41796195127786</v>
      </c>
      <c r="G278" s="6"/>
      <c r="H278" s="6"/>
      <c r="I278" s="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s="1" customFormat="1" ht="13.5" thickBot="1">
      <c r="A279" s="202" t="s">
        <v>34</v>
      </c>
      <c r="B279" s="197" t="s">
        <v>309</v>
      </c>
      <c r="C279" s="198"/>
      <c r="D279" s="199">
        <f>D278+D253</f>
        <v>5697133</v>
      </c>
      <c r="E279" s="199">
        <f>E253+E278</f>
        <v>1107467.36</v>
      </c>
      <c r="F279" s="200">
        <f>(E279*100)/D279</f>
        <v>19.439029420587516</v>
      </c>
      <c r="G279" s="6"/>
      <c r="H279" s="6"/>
      <c r="I279" s="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9" s="2" customFormat="1" ht="13.5" thickBot="1">
      <c r="A280" s="9" t="s">
        <v>84</v>
      </c>
      <c r="B280" s="34" t="s">
        <v>85</v>
      </c>
      <c r="C280" s="34" t="s">
        <v>26</v>
      </c>
      <c r="D280" s="232">
        <v>452260</v>
      </c>
      <c r="E280" s="232">
        <v>266678.88</v>
      </c>
      <c r="F280" s="208">
        <f>(E280*100)/D280</f>
        <v>58.96583381240879</v>
      </c>
      <c r="G280" s="6"/>
      <c r="H280" s="6"/>
      <c r="I280" s="6"/>
    </row>
    <row r="281" spans="1:9" s="2" customFormat="1" ht="13.5" thickBot="1">
      <c r="A281" s="202" t="s">
        <v>34</v>
      </c>
      <c r="B281" s="197" t="s">
        <v>308</v>
      </c>
      <c r="C281" s="198"/>
      <c r="D281" s="199">
        <f>SUM(D280)</f>
        <v>452260</v>
      </c>
      <c r="E281" s="199">
        <f>SUM(E280)</f>
        <v>266678.88</v>
      </c>
      <c r="F281" s="200">
        <f>(E281*100)/D281</f>
        <v>58.96583381240879</v>
      </c>
      <c r="G281" s="6"/>
      <c r="H281" s="6"/>
      <c r="I281" s="6"/>
    </row>
    <row r="282" spans="1:9" s="2" customFormat="1" ht="12.75">
      <c r="A282" s="213" t="s">
        <v>72</v>
      </c>
      <c r="B282" s="68" t="s">
        <v>215</v>
      </c>
      <c r="C282" s="67" t="s">
        <v>5</v>
      </c>
      <c r="D282" s="48">
        <v>680</v>
      </c>
      <c r="E282" s="48">
        <v>190.93</v>
      </c>
      <c r="F282" s="70">
        <f>(E282*100)/D282</f>
        <v>28.07794117647059</v>
      </c>
      <c r="G282" s="6"/>
      <c r="H282" s="6"/>
      <c r="I282" s="6"/>
    </row>
    <row r="283" spans="1:9" ht="12.75">
      <c r="A283" s="28"/>
      <c r="B283" s="19" t="s">
        <v>73</v>
      </c>
      <c r="C283" s="19" t="s">
        <v>9</v>
      </c>
      <c r="D283" s="14">
        <v>173247</v>
      </c>
      <c r="E283" s="14">
        <v>81256.35</v>
      </c>
      <c r="F283" s="31">
        <f aca="true" t="shared" si="7" ref="F283:F301">(E283*100)/D283</f>
        <v>46.90202427747667</v>
      </c>
      <c r="G283" s="5"/>
      <c r="H283" s="5"/>
      <c r="I283" s="5"/>
    </row>
    <row r="284" spans="1:9" ht="12.75">
      <c r="A284" s="24"/>
      <c r="B284" s="21" t="s">
        <v>74</v>
      </c>
      <c r="C284" s="21" t="s">
        <v>11</v>
      </c>
      <c r="D284" s="22">
        <v>13009</v>
      </c>
      <c r="E284" s="22">
        <v>12888.04</v>
      </c>
      <c r="F284" s="25">
        <f t="shared" si="7"/>
        <v>99.07018218156661</v>
      </c>
      <c r="G284" s="5"/>
      <c r="H284" s="5"/>
      <c r="I284" s="5"/>
    </row>
    <row r="285" spans="1:9" ht="12.75">
      <c r="A285" s="24"/>
      <c r="B285" s="21" t="s">
        <v>75</v>
      </c>
      <c r="C285" s="21" t="s">
        <v>13</v>
      </c>
      <c r="D285" s="22">
        <v>28623</v>
      </c>
      <c r="E285" s="22">
        <v>14743.96</v>
      </c>
      <c r="F285" s="25">
        <f t="shared" si="7"/>
        <v>51.51088285644412</v>
      </c>
      <c r="G285" s="5"/>
      <c r="H285" s="5"/>
      <c r="I285" s="5"/>
    </row>
    <row r="286" spans="1:9" ht="12.75">
      <c r="A286" s="24"/>
      <c r="B286" s="21" t="s">
        <v>76</v>
      </c>
      <c r="C286" s="21" t="s">
        <v>16</v>
      </c>
      <c r="D286" s="22">
        <v>4573</v>
      </c>
      <c r="E286" s="22">
        <v>2310.04</v>
      </c>
      <c r="F286" s="25">
        <f t="shared" si="7"/>
        <v>50.514760551060576</v>
      </c>
      <c r="G286" s="5"/>
      <c r="H286" s="5"/>
      <c r="I286" s="5"/>
    </row>
    <row r="287" spans="1:9" ht="12.75">
      <c r="A287" s="24"/>
      <c r="B287" s="21" t="s">
        <v>77</v>
      </c>
      <c r="C287" s="21" t="s">
        <v>18</v>
      </c>
      <c r="D287" s="22">
        <v>20920</v>
      </c>
      <c r="E287" s="22">
        <v>15130.9</v>
      </c>
      <c r="F287" s="25">
        <f t="shared" si="7"/>
        <v>72.3274378585086</v>
      </c>
      <c r="G287" s="5"/>
      <c r="H287" s="5"/>
      <c r="I287" s="5"/>
    </row>
    <row r="288" spans="1:9" ht="12.75">
      <c r="A288" s="24"/>
      <c r="B288" s="21" t="s">
        <v>78</v>
      </c>
      <c r="C288" s="21" t="s">
        <v>22</v>
      </c>
      <c r="D288" s="22">
        <v>5000</v>
      </c>
      <c r="E288" s="22">
        <v>35.9</v>
      </c>
      <c r="F288" s="25">
        <f t="shared" si="7"/>
        <v>0.718</v>
      </c>
      <c r="G288" s="5"/>
      <c r="H288" s="5"/>
      <c r="I288" s="5"/>
    </row>
    <row r="289" spans="1:9" ht="12.75">
      <c r="A289" s="32"/>
      <c r="B289" s="20" t="s">
        <v>79</v>
      </c>
      <c r="C289" s="20" t="s">
        <v>24</v>
      </c>
      <c r="D289" s="15">
        <v>3300</v>
      </c>
      <c r="E289" s="15">
        <v>662.08</v>
      </c>
      <c r="F289" s="33">
        <f t="shared" si="7"/>
        <v>20.063030303030303</v>
      </c>
      <c r="G289" s="5"/>
      <c r="H289" s="5"/>
      <c r="I289" s="5"/>
    </row>
    <row r="290" spans="1:9" ht="12.75">
      <c r="A290" s="24"/>
      <c r="B290" s="21" t="s">
        <v>119</v>
      </c>
      <c r="C290" s="21" t="s">
        <v>120</v>
      </c>
      <c r="D290" s="22">
        <v>500</v>
      </c>
      <c r="E290" s="22">
        <v>0</v>
      </c>
      <c r="F290" s="25">
        <f t="shared" si="7"/>
        <v>0</v>
      </c>
      <c r="G290" s="5"/>
      <c r="H290" s="5"/>
      <c r="I290" s="5"/>
    </row>
    <row r="291" spans="1:9" ht="12.75">
      <c r="A291" s="24"/>
      <c r="B291" s="21" t="s">
        <v>80</v>
      </c>
      <c r="C291" s="21" t="s">
        <v>26</v>
      </c>
      <c r="D291" s="22">
        <v>6300</v>
      </c>
      <c r="E291" s="22">
        <v>3148.51</v>
      </c>
      <c r="F291" s="25">
        <f t="shared" si="7"/>
        <v>49.976349206349205</v>
      </c>
      <c r="G291" s="5"/>
      <c r="H291" s="5"/>
      <c r="I291" s="5"/>
    </row>
    <row r="292" spans="1:9" ht="12" customHeight="1">
      <c r="A292" s="24"/>
      <c r="B292" s="1" t="s">
        <v>161</v>
      </c>
      <c r="C292" s="21" t="s">
        <v>164</v>
      </c>
      <c r="D292" s="22">
        <v>2600</v>
      </c>
      <c r="E292" s="22">
        <v>1371.28</v>
      </c>
      <c r="F292" s="25">
        <f t="shared" si="7"/>
        <v>52.74153846153846</v>
      </c>
      <c r="G292" s="5"/>
      <c r="H292" s="5"/>
      <c r="I292" s="5"/>
    </row>
    <row r="293" spans="1:9" ht="24" customHeight="1">
      <c r="A293" s="24"/>
      <c r="B293" s="1" t="s">
        <v>214</v>
      </c>
      <c r="C293" s="60" t="s">
        <v>241</v>
      </c>
      <c r="D293" s="22">
        <v>2000</v>
      </c>
      <c r="E293" s="22">
        <v>770.22</v>
      </c>
      <c r="F293" s="25">
        <f t="shared" si="7"/>
        <v>38.511</v>
      </c>
      <c r="G293" s="5"/>
      <c r="H293" s="5"/>
      <c r="I293" s="5"/>
    </row>
    <row r="294" spans="1:9" ht="24.75" customHeight="1">
      <c r="A294" s="24"/>
      <c r="B294" s="1" t="s">
        <v>213</v>
      </c>
      <c r="C294" s="50" t="s">
        <v>237</v>
      </c>
      <c r="D294" s="22">
        <v>4500</v>
      </c>
      <c r="E294" s="22">
        <v>1724.69</v>
      </c>
      <c r="F294" s="25">
        <f t="shared" si="7"/>
        <v>38.32644444444445</v>
      </c>
      <c r="G294" s="5"/>
      <c r="H294" s="5"/>
      <c r="I294" s="5"/>
    </row>
    <row r="295" spans="1:9" ht="12.75">
      <c r="A295" s="24"/>
      <c r="B295" s="21" t="s">
        <v>81</v>
      </c>
      <c r="C295" s="21" t="s">
        <v>28</v>
      </c>
      <c r="D295" s="22">
        <v>1800</v>
      </c>
      <c r="E295" s="22">
        <v>1086.4</v>
      </c>
      <c r="F295" s="25">
        <f t="shared" si="7"/>
        <v>60.35555555555556</v>
      </c>
      <c r="G295" s="5"/>
      <c r="H295" s="5"/>
      <c r="I295" s="5"/>
    </row>
    <row r="296" spans="1:9" ht="12.75">
      <c r="A296" s="24"/>
      <c r="B296" s="21" t="s">
        <v>82</v>
      </c>
      <c r="C296" s="21" t="s">
        <v>30</v>
      </c>
      <c r="D296" s="22">
        <v>4500</v>
      </c>
      <c r="E296" s="22">
        <v>2853.36</v>
      </c>
      <c r="F296" s="25">
        <f t="shared" si="7"/>
        <v>63.408</v>
      </c>
      <c r="G296" s="5"/>
      <c r="H296" s="5"/>
      <c r="I296" s="5"/>
    </row>
    <row r="297" spans="1:72" s="2" customFormat="1" ht="12.75">
      <c r="A297" s="24"/>
      <c r="B297" s="21" t="s">
        <v>83</v>
      </c>
      <c r="C297" s="21" t="s">
        <v>32</v>
      </c>
      <c r="D297" s="22">
        <v>6498</v>
      </c>
      <c r="E297" s="22">
        <v>4873.5</v>
      </c>
      <c r="F297" s="25">
        <f t="shared" si="7"/>
        <v>75</v>
      </c>
      <c r="G297" s="5"/>
      <c r="H297" s="5"/>
      <c r="I297" s="5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</row>
    <row r="298" spans="1:72" s="2" customFormat="1" ht="25.5">
      <c r="A298" s="32"/>
      <c r="B298" s="20" t="s">
        <v>248</v>
      </c>
      <c r="C298" s="50" t="s">
        <v>240</v>
      </c>
      <c r="D298" s="15">
        <v>2800</v>
      </c>
      <c r="E298" s="15">
        <v>1168</v>
      </c>
      <c r="F298" s="25">
        <f t="shared" si="7"/>
        <v>41.714285714285715</v>
      </c>
      <c r="G298" s="5"/>
      <c r="H298" s="5"/>
      <c r="I298" s="5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</row>
    <row r="299" spans="1:72" s="2" customFormat="1" ht="27" customHeight="1">
      <c r="A299" s="32"/>
      <c r="B299" s="20" t="s">
        <v>249</v>
      </c>
      <c r="C299" s="50" t="s">
        <v>242</v>
      </c>
      <c r="D299" s="15">
        <v>2500</v>
      </c>
      <c r="E299" s="15">
        <v>749.82</v>
      </c>
      <c r="F299" s="25">
        <f t="shared" si="7"/>
        <v>29.9928</v>
      </c>
      <c r="G299" s="5"/>
      <c r="H299" s="5"/>
      <c r="I299" s="5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</row>
    <row r="300" spans="1:72" s="2" customFormat="1" ht="25.5">
      <c r="A300" s="24"/>
      <c r="B300" s="21" t="s">
        <v>212</v>
      </c>
      <c r="C300" s="50" t="s">
        <v>239</v>
      </c>
      <c r="D300" s="15">
        <v>5000</v>
      </c>
      <c r="E300" s="22">
        <v>2707.53</v>
      </c>
      <c r="F300" s="25">
        <f t="shared" si="7"/>
        <v>54.1506</v>
      </c>
      <c r="G300" s="5"/>
      <c r="H300" s="5"/>
      <c r="I300" s="5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</row>
    <row r="301" spans="1:72" s="2" customFormat="1" ht="13.5" thickBot="1">
      <c r="A301" s="205" t="s">
        <v>34</v>
      </c>
      <c r="B301" s="34"/>
      <c r="C301" s="51"/>
      <c r="D301" s="259">
        <f>SUM(D282:D300)</f>
        <v>288350</v>
      </c>
      <c r="E301" s="232">
        <f>SUM(E282:E300)</f>
        <v>147671.50999999998</v>
      </c>
      <c r="F301" s="233">
        <f t="shared" si="7"/>
        <v>51.212592335703135</v>
      </c>
      <c r="G301" s="5"/>
      <c r="H301" s="5"/>
      <c r="I301" s="5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</row>
    <row r="302" spans="1:9" s="2" customFormat="1" ht="13.5" thickBot="1">
      <c r="A302" s="202" t="s">
        <v>34</v>
      </c>
      <c r="B302" s="197" t="s">
        <v>307</v>
      </c>
      <c r="C302" s="198"/>
      <c r="D302" s="207">
        <f>D282+D283+D284+D285+D286+D287+D288+D289+D290+D291+D292+D293+D294+D295+D296+D297+D298+D299+D300</f>
        <v>288350</v>
      </c>
      <c r="E302" s="199">
        <f>SUM(E282:E300)</f>
        <v>147671.50999999998</v>
      </c>
      <c r="F302" s="200">
        <f>(E302*100)/D302</f>
        <v>51.212592335703135</v>
      </c>
      <c r="G302" s="6"/>
      <c r="H302" s="6"/>
      <c r="I302" s="6"/>
    </row>
    <row r="303" spans="1:9" s="2" customFormat="1" ht="12.75">
      <c r="A303" s="213" t="s">
        <v>323</v>
      </c>
      <c r="B303" s="34" t="s">
        <v>218</v>
      </c>
      <c r="C303" s="34" t="s">
        <v>5</v>
      </c>
      <c r="D303" s="35">
        <v>12342</v>
      </c>
      <c r="E303" s="35">
        <v>6050.02</v>
      </c>
      <c r="F303" s="78">
        <f>(E303*100)/D303</f>
        <v>49.01976989142764</v>
      </c>
      <c r="G303" s="6"/>
      <c r="H303" s="6"/>
      <c r="I303" s="6"/>
    </row>
    <row r="304" spans="1:9" s="2" customFormat="1" ht="12.75">
      <c r="A304" s="23"/>
      <c r="B304" s="1" t="s">
        <v>219</v>
      </c>
      <c r="C304" s="21" t="s">
        <v>9</v>
      </c>
      <c r="D304" s="22">
        <v>216419</v>
      </c>
      <c r="E304" s="22">
        <v>107357.16</v>
      </c>
      <c r="F304" s="25">
        <f aca="true" t="shared" si="8" ref="F304:F318">(E304*100)/D304</f>
        <v>49.60616212070105</v>
      </c>
      <c r="G304" s="6"/>
      <c r="H304" s="6"/>
      <c r="I304" s="6"/>
    </row>
    <row r="305" spans="1:9" s="2" customFormat="1" ht="12.75">
      <c r="A305" s="23"/>
      <c r="B305" s="1" t="s">
        <v>293</v>
      </c>
      <c r="C305" s="21" t="s">
        <v>11</v>
      </c>
      <c r="D305" s="22">
        <v>4044</v>
      </c>
      <c r="E305" s="22">
        <v>4043.23</v>
      </c>
      <c r="F305" s="25">
        <f t="shared" si="8"/>
        <v>99.98095944609298</v>
      </c>
      <c r="G305" s="6"/>
      <c r="H305" s="6"/>
      <c r="I305" s="6"/>
    </row>
    <row r="306" spans="1:9" s="2" customFormat="1" ht="13.5" thickBot="1">
      <c r="A306" s="29"/>
      <c r="B306" s="178" t="s">
        <v>220</v>
      </c>
      <c r="C306" s="20" t="s">
        <v>13</v>
      </c>
      <c r="D306" s="15">
        <v>35938</v>
      </c>
      <c r="E306" s="15">
        <v>17464.94</v>
      </c>
      <c r="F306" s="33">
        <f t="shared" si="8"/>
        <v>48.59741777505704</v>
      </c>
      <c r="G306" s="6"/>
      <c r="H306" s="6"/>
      <c r="I306" s="6"/>
    </row>
    <row r="307" spans="1:9" s="2" customFormat="1" ht="13.5" thickBot="1">
      <c r="A307" s="282" t="s">
        <v>235</v>
      </c>
      <c r="B307" s="283"/>
      <c r="C307" s="283"/>
      <c r="D307" s="283"/>
      <c r="E307" s="283"/>
      <c r="F307" s="284"/>
      <c r="G307" s="6"/>
      <c r="H307" s="6"/>
      <c r="I307" s="6"/>
    </row>
    <row r="308" spans="1:9" s="2" customFormat="1" ht="13.5" thickBot="1">
      <c r="A308" s="10" t="s">
        <v>1</v>
      </c>
      <c r="B308" s="11" t="s">
        <v>92</v>
      </c>
      <c r="C308" s="11" t="s">
        <v>107</v>
      </c>
      <c r="D308" s="12" t="s">
        <v>7</v>
      </c>
      <c r="E308" s="11" t="s">
        <v>6</v>
      </c>
      <c r="F308" s="13" t="s">
        <v>2</v>
      </c>
      <c r="G308" s="6"/>
      <c r="H308" s="6"/>
      <c r="I308" s="6"/>
    </row>
    <row r="309" spans="1:9" s="2" customFormat="1" ht="12.75">
      <c r="A309" s="28"/>
      <c r="B309" s="19" t="s">
        <v>221</v>
      </c>
      <c r="C309" s="19" t="s">
        <v>16</v>
      </c>
      <c r="D309" s="14">
        <v>5741</v>
      </c>
      <c r="E309" s="14">
        <v>2789.39</v>
      </c>
      <c r="F309" s="31">
        <f t="shared" si="8"/>
        <v>48.58717993380944</v>
      </c>
      <c r="G309" s="6"/>
      <c r="H309" s="6"/>
      <c r="I309" s="6"/>
    </row>
    <row r="310" spans="1:9" s="2" customFormat="1" ht="12.75">
      <c r="A310" s="23"/>
      <c r="B310" s="1" t="s">
        <v>222</v>
      </c>
      <c r="C310" s="21" t="s">
        <v>18</v>
      </c>
      <c r="D310" s="22">
        <v>4500</v>
      </c>
      <c r="E310" s="22">
        <v>2294.05</v>
      </c>
      <c r="F310" s="25">
        <f t="shared" si="8"/>
        <v>50.978888888888896</v>
      </c>
      <c r="G310" s="6"/>
      <c r="H310" s="6"/>
      <c r="I310" s="6"/>
    </row>
    <row r="311" spans="1:9" s="2" customFormat="1" ht="12.75">
      <c r="A311" s="23"/>
      <c r="B311" s="1" t="s">
        <v>294</v>
      </c>
      <c r="C311" s="21" t="s">
        <v>20</v>
      </c>
      <c r="D311" s="22">
        <v>500</v>
      </c>
      <c r="E311" s="22">
        <v>0</v>
      </c>
      <c r="F311" s="25">
        <f t="shared" si="8"/>
        <v>0</v>
      </c>
      <c r="G311" s="6"/>
      <c r="H311" s="6"/>
      <c r="I311" s="6"/>
    </row>
    <row r="312" spans="1:9" s="2" customFormat="1" ht="12.75">
      <c r="A312" s="23"/>
      <c r="B312" s="21" t="s">
        <v>223</v>
      </c>
      <c r="C312" s="21" t="s">
        <v>22</v>
      </c>
      <c r="D312" s="22">
        <v>39500</v>
      </c>
      <c r="E312" s="22">
        <v>22359.42</v>
      </c>
      <c r="F312" s="25">
        <f t="shared" si="8"/>
        <v>56.60612658227848</v>
      </c>
      <c r="G312" s="6"/>
      <c r="H312" s="6"/>
      <c r="I312" s="6"/>
    </row>
    <row r="313" spans="1:9" s="2" customFormat="1" ht="12" customHeight="1">
      <c r="A313" s="23"/>
      <c r="B313" s="1" t="s">
        <v>224</v>
      </c>
      <c r="C313" s="21" t="s">
        <v>26</v>
      </c>
      <c r="D313" s="22">
        <v>5300</v>
      </c>
      <c r="E313" s="22">
        <v>1423.74</v>
      </c>
      <c r="F313" s="25">
        <f t="shared" si="8"/>
        <v>26.863018867924527</v>
      </c>
      <c r="G313" s="6"/>
      <c r="H313" s="6"/>
      <c r="I313" s="6"/>
    </row>
    <row r="314" spans="1:9" s="2" customFormat="1" ht="26.25" customHeight="1">
      <c r="A314" s="23"/>
      <c r="B314" s="1" t="s">
        <v>295</v>
      </c>
      <c r="C314" s="50" t="s">
        <v>237</v>
      </c>
      <c r="D314" s="22">
        <v>720</v>
      </c>
      <c r="E314" s="22">
        <v>188.19</v>
      </c>
      <c r="F314" s="25">
        <f t="shared" si="8"/>
        <v>26.1375</v>
      </c>
      <c r="G314" s="6"/>
      <c r="H314" s="6"/>
      <c r="I314" s="6"/>
    </row>
    <row r="315" spans="1:9" s="2" customFormat="1" ht="14.25" customHeight="1">
      <c r="A315" s="23"/>
      <c r="B315" s="1" t="s">
        <v>296</v>
      </c>
      <c r="C315" s="21" t="s">
        <v>28</v>
      </c>
      <c r="D315" s="22">
        <v>400</v>
      </c>
      <c r="E315" s="22">
        <v>195.56</v>
      </c>
      <c r="F315" s="36">
        <f t="shared" si="8"/>
        <v>48.89</v>
      </c>
      <c r="G315" s="6"/>
      <c r="H315" s="6"/>
      <c r="I315" s="6"/>
    </row>
    <row r="316" spans="1:9" s="2" customFormat="1" ht="15.75" customHeight="1">
      <c r="A316" s="23"/>
      <c r="B316" s="1" t="s">
        <v>225</v>
      </c>
      <c r="C316" s="21" t="s">
        <v>30</v>
      </c>
      <c r="D316" s="22">
        <v>3000</v>
      </c>
      <c r="E316" s="22">
        <v>2960</v>
      </c>
      <c r="F316" s="31">
        <f t="shared" si="8"/>
        <v>98.66666666666667</v>
      </c>
      <c r="G316" s="6"/>
      <c r="H316" s="6"/>
      <c r="I316" s="6"/>
    </row>
    <row r="317" spans="1:9" s="2" customFormat="1" ht="12.75">
      <c r="A317" s="23"/>
      <c r="B317" s="1" t="s">
        <v>226</v>
      </c>
      <c r="C317" s="21" t="s">
        <v>32</v>
      </c>
      <c r="D317" s="14">
        <v>17551</v>
      </c>
      <c r="E317" s="14">
        <v>13163.5</v>
      </c>
      <c r="F317" s="31">
        <f t="shared" si="8"/>
        <v>75.00142442026096</v>
      </c>
      <c r="G317" s="6"/>
      <c r="H317" s="6"/>
      <c r="I317" s="6"/>
    </row>
    <row r="318" spans="1:9" s="2" customFormat="1" ht="13.5" thickBot="1">
      <c r="A318" s="258" t="s">
        <v>34</v>
      </c>
      <c r="B318" s="34"/>
      <c r="C318" s="34"/>
      <c r="D318" s="232">
        <f>D303+D304+D305+D306+D309+D310+D311+D312+D313+D314+D315+D316+D317</f>
        <v>345955</v>
      </c>
      <c r="E318" s="232">
        <f>E303+E304+E305+E306+E309+E310+E311+E312+E313+E314+E315+E316+E317</f>
        <v>180289.2</v>
      </c>
      <c r="F318" s="208">
        <f t="shared" si="8"/>
        <v>52.11348296743796</v>
      </c>
      <c r="G318" s="6"/>
      <c r="H318" s="6"/>
      <c r="I318" s="6"/>
    </row>
    <row r="319" spans="1:9" s="2" customFormat="1" ht="13.5" thickBot="1">
      <c r="A319" s="202" t="s">
        <v>34</v>
      </c>
      <c r="B319" s="197" t="s">
        <v>292</v>
      </c>
      <c r="C319" s="198"/>
      <c r="D319" s="199">
        <f>D303+D304+D305+D306+D309+D310+D311+D312+D313+D314+D315+D316+D317</f>
        <v>345955</v>
      </c>
      <c r="E319" s="199">
        <f>E303+E304+E305+E306+E309+E310+E311+E312+E313+E314+E315+E316+E317</f>
        <v>180289.2</v>
      </c>
      <c r="F319" s="200">
        <f aca="true" t="shared" si="9" ref="F319:F326">(E319*100)/D319</f>
        <v>52.11348296743796</v>
      </c>
      <c r="G319" s="6"/>
      <c r="H319" s="6"/>
      <c r="I319" s="6"/>
    </row>
    <row r="320" spans="1:9" s="2" customFormat="1" ht="12" customHeight="1">
      <c r="A320" s="209" t="s">
        <v>3</v>
      </c>
      <c r="B320" s="19" t="s">
        <v>86</v>
      </c>
      <c r="C320" s="19" t="s">
        <v>26</v>
      </c>
      <c r="D320" s="14">
        <v>3156</v>
      </c>
      <c r="E320" s="14">
        <v>1501.8</v>
      </c>
      <c r="F320" s="31">
        <f t="shared" si="9"/>
        <v>47.58555133079848</v>
      </c>
      <c r="G320" s="6"/>
      <c r="H320" s="6"/>
      <c r="I320" s="6"/>
    </row>
    <row r="321" spans="1:9" s="2" customFormat="1" ht="12.75">
      <c r="A321" s="212" t="s">
        <v>256</v>
      </c>
      <c r="B321" s="21" t="s">
        <v>86</v>
      </c>
      <c r="C321" s="21" t="s">
        <v>26</v>
      </c>
      <c r="D321" s="22">
        <v>7938</v>
      </c>
      <c r="E321" s="22">
        <v>4161.48</v>
      </c>
      <c r="F321" s="25">
        <f t="shared" si="9"/>
        <v>52.424792139077844</v>
      </c>
      <c r="G321" s="6"/>
      <c r="H321" s="6"/>
      <c r="I321" s="6"/>
    </row>
    <row r="322" spans="1:9" s="2" customFormat="1" ht="12.75">
      <c r="A322" s="212" t="s">
        <v>257</v>
      </c>
      <c r="B322" s="21" t="s">
        <v>86</v>
      </c>
      <c r="C322" s="21" t="s">
        <v>26</v>
      </c>
      <c r="D322" s="22">
        <v>6663</v>
      </c>
      <c r="E322" s="22">
        <v>3307.38</v>
      </c>
      <c r="F322" s="25">
        <f t="shared" si="9"/>
        <v>49.63800090049527</v>
      </c>
      <c r="G322" s="6"/>
      <c r="H322" s="6"/>
      <c r="I322" s="6"/>
    </row>
    <row r="323" spans="1:9" s="2" customFormat="1" ht="12.75">
      <c r="A323" s="212" t="s">
        <v>37</v>
      </c>
      <c r="B323" s="21" t="s">
        <v>86</v>
      </c>
      <c r="C323" s="21" t="s">
        <v>26</v>
      </c>
      <c r="D323" s="22">
        <v>3525</v>
      </c>
      <c r="E323" s="22">
        <v>2227.07</v>
      </c>
      <c r="F323" s="25">
        <f t="shared" si="9"/>
        <v>63.179290780141855</v>
      </c>
      <c r="G323" s="6"/>
      <c r="H323" s="6"/>
      <c r="I323" s="6"/>
    </row>
    <row r="324" spans="1:9" s="2" customFormat="1" ht="13.5" thickBot="1">
      <c r="A324" s="212" t="s">
        <v>258</v>
      </c>
      <c r="B324" s="21" t="s">
        <v>86</v>
      </c>
      <c r="C324" s="21" t="s">
        <v>26</v>
      </c>
      <c r="D324" s="22">
        <v>6605</v>
      </c>
      <c r="E324" s="22">
        <v>3061.71</v>
      </c>
      <c r="F324" s="25">
        <f t="shared" si="9"/>
        <v>46.35442846328539</v>
      </c>
      <c r="G324" s="6"/>
      <c r="H324" s="6"/>
      <c r="I324" s="6"/>
    </row>
    <row r="325" spans="1:9" s="2" customFormat="1" ht="13.5" thickBot="1">
      <c r="A325" s="202" t="s">
        <v>178</v>
      </c>
      <c r="B325" s="197" t="s">
        <v>306</v>
      </c>
      <c r="C325" s="198"/>
      <c r="D325" s="199">
        <f>D320+D321+D323+D324+D322</f>
        <v>27887</v>
      </c>
      <c r="E325" s="199">
        <f>SUM(E320:E324)</f>
        <v>14259.439999999999</v>
      </c>
      <c r="F325" s="200">
        <f t="shared" si="9"/>
        <v>51.13292932190625</v>
      </c>
      <c r="G325" s="6"/>
      <c r="H325" s="6"/>
      <c r="I325" s="6"/>
    </row>
    <row r="326" spans="1:9" s="2" customFormat="1" ht="12.75">
      <c r="A326" s="212" t="s">
        <v>261</v>
      </c>
      <c r="B326" s="246" t="s">
        <v>274</v>
      </c>
      <c r="C326" s="67" t="s">
        <v>5</v>
      </c>
      <c r="D326" s="22">
        <v>240</v>
      </c>
      <c r="E326" s="22">
        <v>220</v>
      </c>
      <c r="F326" s="25">
        <f t="shared" si="9"/>
        <v>91.66666666666667</v>
      </c>
      <c r="G326" s="6"/>
      <c r="H326" s="6"/>
      <c r="I326" s="6"/>
    </row>
    <row r="327" spans="1:9" s="2" customFormat="1" ht="12.75">
      <c r="A327" s="23"/>
      <c r="B327" s="1" t="s">
        <v>275</v>
      </c>
      <c r="C327" s="19" t="s">
        <v>9</v>
      </c>
      <c r="D327" s="22">
        <v>39351</v>
      </c>
      <c r="E327" s="22">
        <v>18831.87</v>
      </c>
      <c r="F327" s="25">
        <f aca="true" t="shared" si="10" ref="F327:F334">(E327*100)/D327</f>
        <v>47.856140885873295</v>
      </c>
      <c r="G327" s="6"/>
      <c r="H327" s="6"/>
      <c r="I327" s="6"/>
    </row>
    <row r="328" spans="1:9" s="2" customFormat="1" ht="12.75">
      <c r="A328" s="23"/>
      <c r="B328" s="1" t="s">
        <v>276</v>
      </c>
      <c r="C328" s="21" t="s">
        <v>11</v>
      </c>
      <c r="D328" s="22">
        <v>2770</v>
      </c>
      <c r="E328" s="22">
        <v>2769.43</v>
      </c>
      <c r="F328" s="25">
        <f t="shared" si="10"/>
        <v>99.97942238267149</v>
      </c>
      <c r="G328" s="6"/>
      <c r="H328" s="6"/>
      <c r="I328" s="6"/>
    </row>
    <row r="329" spans="1:9" s="2" customFormat="1" ht="12.75">
      <c r="A329" s="23"/>
      <c r="B329" s="1" t="s">
        <v>277</v>
      </c>
      <c r="C329" s="21" t="s">
        <v>13</v>
      </c>
      <c r="D329" s="22">
        <v>6159</v>
      </c>
      <c r="E329" s="22">
        <v>2764.84</v>
      </c>
      <c r="F329" s="25">
        <f t="shared" si="10"/>
        <v>44.89105374249066</v>
      </c>
      <c r="G329" s="6"/>
      <c r="H329" s="6"/>
      <c r="I329" s="6"/>
    </row>
    <row r="330" spans="1:9" s="2" customFormat="1" ht="12.75">
      <c r="A330" s="23"/>
      <c r="B330" s="1" t="s">
        <v>278</v>
      </c>
      <c r="C330" s="21" t="s">
        <v>16</v>
      </c>
      <c r="D330" s="22">
        <v>984</v>
      </c>
      <c r="E330" s="22">
        <v>413.96</v>
      </c>
      <c r="F330" s="25">
        <f t="shared" si="10"/>
        <v>42.06910569105691</v>
      </c>
      <c r="G330" s="6"/>
      <c r="H330" s="6"/>
      <c r="I330" s="6"/>
    </row>
    <row r="331" spans="1:9" s="2" customFormat="1" ht="12.75">
      <c r="A331" s="23"/>
      <c r="B331" s="1" t="s">
        <v>279</v>
      </c>
      <c r="C331" s="21" t="s">
        <v>18</v>
      </c>
      <c r="D331" s="22">
        <v>1000</v>
      </c>
      <c r="E331" s="22">
        <v>0</v>
      </c>
      <c r="F331" s="25">
        <f t="shared" si="10"/>
        <v>0</v>
      </c>
      <c r="G331" s="6"/>
      <c r="H331" s="6"/>
      <c r="I331" s="6"/>
    </row>
    <row r="332" spans="1:9" s="2" customFormat="1" ht="12.75">
      <c r="A332" s="23"/>
      <c r="B332" s="179" t="s">
        <v>280</v>
      </c>
      <c r="C332" s="21" t="s">
        <v>52</v>
      </c>
      <c r="D332" s="22">
        <v>34795</v>
      </c>
      <c r="E332" s="71">
        <v>14634.43</v>
      </c>
      <c r="F332" s="25">
        <f t="shared" si="10"/>
        <v>42.05900273027734</v>
      </c>
      <c r="G332" s="6"/>
      <c r="H332" s="6"/>
      <c r="I332" s="6"/>
    </row>
    <row r="333" spans="1:9" s="2" customFormat="1" ht="12.75">
      <c r="A333" s="247"/>
      <c r="B333" s="179" t="s">
        <v>281</v>
      </c>
      <c r="C333" s="21" t="s">
        <v>120</v>
      </c>
      <c r="D333" s="183">
        <v>100</v>
      </c>
      <c r="E333" s="188">
        <v>0</v>
      </c>
      <c r="F333" s="25">
        <f t="shared" si="10"/>
        <v>0</v>
      </c>
      <c r="G333" s="6"/>
      <c r="H333" s="6"/>
      <c r="I333" s="6"/>
    </row>
    <row r="334" spans="1:9" s="2" customFormat="1" ht="13.5" thickBot="1">
      <c r="A334" s="248"/>
      <c r="B334" s="181" t="s">
        <v>282</v>
      </c>
      <c r="C334" s="19" t="s">
        <v>32</v>
      </c>
      <c r="D334" s="184">
        <v>1360</v>
      </c>
      <c r="E334" s="189">
        <v>1020</v>
      </c>
      <c r="F334" s="25">
        <f t="shared" si="10"/>
        <v>75</v>
      </c>
      <c r="G334" s="6"/>
      <c r="H334" s="6"/>
      <c r="I334" s="6"/>
    </row>
    <row r="335" spans="1:9" s="2" customFormat="1" ht="13.5" thickBot="1">
      <c r="A335" s="254" t="s">
        <v>34</v>
      </c>
      <c r="B335" s="182"/>
      <c r="C335" s="11"/>
      <c r="D335" s="224">
        <f>SUM(D326:D334)</f>
        <v>86759</v>
      </c>
      <c r="E335" s="224">
        <f>SUM(E326:E334)</f>
        <v>40654.53</v>
      </c>
      <c r="F335" s="226">
        <f>(E335*100)/D335</f>
        <v>46.859150059359834</v>
      </c>
      <c r="G335" s="6"/>
      <c r="H335" s="6"/>
      <c r="I335" s="6"/>
    </row>
    <row r="336" spans="1:9" s="2" customFormat="1" ht="12.75">
      <c r="A336" s="212" t="s">
        <v>262</v>
      </c>
      <c r="B336" s="1" t="s">
        <v>274</v>
      </c>
      <c r="C336" s="67" t="s">
        <v>5</v>
      </c>
      <c r="D336" s="22">
        <v>360</v>
      </c>
      <c r="E336" s="22">
        <v>255</v>
      </c>
      <c r="F336" s="25">
        <f>(E336*100)/D336</f>
        <v>70.83333333333333</v>
      </c>
      <c r="G336" s="6"/>
      <c r="H336" s="6"/>
      <c r="I336" s="6"/>
    </row>
    <row r="337" spans="1:9" s="2" customFormat="1" ht="12.75">
      <c r="A337" s="23"/>
      <c r="B337" s="1" t="s">
        <v>275</v>
      </c>
      <c r="C337" s="19" t="s">
        <v>9</v>
      </c>
      <c r="D337" s="22">
        <v>58029</v>
      </c>
      <c r="E337" s="22">
        <v>25117.84</v>
      </c>
      <c r="F337" s="25">
        <f aca="true" t="shared" si="11" ref="F337:F347">(E337*100)/D337</f>
        <v>43.284978200554896</v>
      </c>
      <c r="G337" s="6"/>
      <c r="H337" s="6"/>
      <c r="I337" s="6"/>
    </row>
    <row r="338" spans="1:9" s="2" customFormat="1" ht="12.75">
      <c r="A338" s="23"/>
      <c r="B338" s="1" t="s">
        <v>276</v>
      </c>
      <c r="C338" s="21" t="s">
        <v>11</v>
      </c>
      <c r="D338" s="22">
        <v>4062</v>
      </c>
      <c r="E338" s="22">
        <v>4061.68</v>
      </c>
      <c r="F338" s="25">
        <f t="shared" si="11"/>
        <v>99.99212210733629</v>
      </c>
      <c r="G338" s="6"/>
      <c r="H338" s="6"/>
      <c r="I338" s="6"/>
    </row>
    <row r="339" spans="1:9" s="2" customFormat="1" ht="13.5" thickBot="1">
      <c r="A339" s="29"/>
      <c r="B339" s="178" t="s">
        <v>277</v>
      </c>
      <c r="C339" s="20" t="s">
        <v>13</v>
      </c>
      <c r="D339" s="15">
        <v>9093</v>
      </c>
      <c r="E339" s="15">
        <v>4414.62</v>
      </c>
      <c r="F339" s="33">
        <f t="shared" si="11"/>
        <v>48.54965357967667</v>
      </c>
      <c r="G339" s="6"/>
      <c r="H339" s="6"/>
      <c r="I339" s="6"/>
    </row>
    <row r="340" spans="1:9" s="2" customFormat="1" ht="13.5" thickBot="1">
      <c r="A340" s="282" t="s">
        <v>304</v>
      </c>
      <c r="B340" s="283"/>
      <c r="C340" s="283"/>
      <c r="D340" s="283"/>
      <c r="E340" s="283"/>
      <c r="F340" s="284"/>
      <c r="G340" s="6"/>
      <c r="H340" s="6"/>
      <c r="I340" s="6"/>
    </row>
    <row r="341" spans="1:9" s="2" customFormat="1" ht="13.5" thickBot="1">
      <c r="A341" s="274" t="s">
        <v>1</v>
      </c>
      <c r="B341" s="274" t="s">
        <v>92</v>
      </c>
      <c r="C341" s="274" t="s">
        <v>107</v>
      </c>
      <c r="D341" s="274" t="s">
        <v>7</v>
      </c>
      <c r="E341" s="275" t="s">
        <v>6</v>
      </c>
      <c r="F341" s="242" t="s">
        <v>2</v>
      </c>
      <c r="G341" s="6"/>
      <c r="H341" s="6"/>
      <c r="I341" s="6"/>
    </row>
    <row r="342" spans="1:9" s="2" customFormat="1" ht="12.75">
      <c r="A342" s="277"/>
      <c r="B342" s="271" t="s">
        <v>278</v>
      </c>
      <c r="C342" s="271" t="s">
        <v>16</v>
      </c>
      <c r="D342" s="272">
        <v>1452</v>
      </c>
      <c r="E342" s="273">
        <v>705.05</v>
      </c>
      <c r="F342" s="276">
        <f>(E342*100)/D342</f>
        <v>48.557162534435264</v>
      </c>
      <c r="G342" s="6"/>
      <c r="H342" s="6"/>
      <c r="I342" s="6"/>
    </row>
    <row r="343" spans="1:9" s="2" customFormat="1" ht="12.75">
      <c r="A343" s="28"/>
      <c r="B343" s="246" t="s">
        <v>279</v>
      </c>
      <c r="C343" s="19" t="s">
        <v>18</v>
      </c>
      <c r="D343" s="14">
        <v>6525</v>
      </c>
      <c r="E343" s="262">
        <v>1997.68</v>
      </c>
      <c r="F343" s="263">
        <f t="shared" si="11"/>
        <v>30.615785440613028</v>
      </c>
      <c r="G343" s="6"/>
      <c r="H343" s="6"/>
      <c r="I343" s="6"/>
    </row>
    <row r="344" spans="1:9" s="2" customFormat="1" ht="12.75">
      <c r="A344" s="23"/>
      <c r="B344" s="179" t="s">
        <v>280</v>
      </c>
      <c r="C344" s="21" t="s">
        <v>52</v>
      </c>
      <c r="D344" s="22">
        <v>43677</v>
      </c>
      <c r="E344" s="71">
        <v>29438.45</v>
      </c>
      <c r="F344" s="25">
        <f t="shared" si="11"/>
        <v>67.40034800924973</v>
      </c>
      <c r="G344" s="6"/>
      <c r="H344" s="6"/>
      <c r="I344" s="6"/>
    </row>
    <row r="345" spans="1:9" s="2" customFormat="1" ht="12.75">
      <c r="A345" s="247"/>
      <c r="B345" s="179" t="s">
        <v>281</v>
      </c>
      <c r="C345" s="21" t="s">
        <v>120</v>
      </c>
      <c r="D345" s="183">
        <v>270</v>
      </c>
      <c r="E345" s="188">
        <v>0</v>
      </c>
      <c r="F345" s="25">
        <f t="shared" si="11"/>
        <v>0</v>
      </c>
      <c r="G345" s="6"/>
      <c r="H345" s="6"/>
      <c r="I345" s="6"/>
    </row>
    <row r="346" spans="1:9" s="2" customFormat="1" ht="13.5" thickBot="1">
      <c r="A346" s="248"/>
      <c r="B346" s="181" t="s">
        <v>282</v>
      </c>
      <c r="C346" s="19" t="s">
        <v>32</v>
      </c>
      <c r="D346" s="184">
        <v>2267</v>
      </c>
      <c r="E346" s="181">
        <v>1700.25</v>
      </c>
      <c r="F346" s="33">
        <f t="shared" si="11"/>
        <v>75</v>
      </c>
      <c r="G346" s="6"/>
      <c r="H346" s="6"/>
      <c r="I346" s="6"/>
    </row>
    <row r="347" spans="1:9" s="2" customFormat="1" ht="13.5" thickBot="1">
      <c r="A347" s="254" t="s">
        <v>34</v>
      </c>
      <c r="B347" s="182"/>
      <c r="C347" s="11"/>
      <c r="D347" s="224">
        <f>D346+D345+D344+D343+D342+D339+D338+D337+D336</f>
        <v>125735</v>
      </c>
      <c r="E347" s="234">
        <f>SUM(E336:E346)</f>
        <v>67690.57</v>
      </c>
      <c r="F347" s="235">
        <f t="shared" si="11"/>
        <v>53.835900902692174</v>
      </c>
      <c r="G347" s="6"/>
      <c r="H347" s="6"/>
      <c r="I347" s="6"/>
    </row>
    <row r="348" spans="1:9" s="2" customFormat="1" ht="12.75">
      <c r="A348" s="212" t="s">
        <v>263</v>
      </c>
      <c r="B348" s="1" t="s">
        <v>274</v>
      </c>
      <c r="C348" s="67" t="s">
        <v>5</v>
      </c>
      <c r="D348" s="22">
        <v>500</v>
      </c>
      <c r="E348" s="22">
        <v>72</v>
      </c>
      <c r="F348" s="31">
        <f>(E348*100)/D348</f>
        <v>14.4</v>
      </c>
      <c r="G348" s="6"/>
      <c r="H348" s="6"/>
      <c r="I348" s="6"/>
    </row>
    <row r="349" spans="1:9" s="2" customFormat="1" ht="12.75">
      <c r="A349" s="23"/>
      <c r="B349" s="1" t="s">
        <v>275</v>
      </c>
      <c r="C349" s="19" t="s">
        <v>9</v>
      </c>
      <c r="D349" s="22">
        <v>33533</v>
      </c>
      <c r="E349" s="22">
        <v>15931.42</v>
      </c>
      <c r="F349" s="31">
        <f aca="true" t="shared" si="12" ref="F349:F357">(E349*100)/D349</f>
        <v>47.50967703456297</v>
      </c>
      <c r="G349" s="6"/>
      <c r="H349" s="6"/>
      <c r="I349" s="6"/>
    </row>
    <row r="350" spans="1:9" s="2" customFormat="1" ht="12.75">
      <c r="A350" s="23"/>
      <c r="B350" s="1" t="s">
        <v>276</v>
      </c>
      <c r="C350" s="21" t="s">
        <v>11</v>
      </c>
      <c r="D350" s="22">
        <v>2002</v>
      </c>
      <c r="E350" s="22">
        <v>2001.45</v>
      </c>
      <c r="F350" s="31">
        <f t="shared" si="12"/>
        <v>99.97252747252747</v>
      </c>
      <c r="G350" s="6"/>
      <c r="H350" s="6"/>
      <c r="I350" s="6"/>
    </row>
    <row r="351" spans="1:9" s="2" customFormat="1" ht="12.75">
      <c r="A351" s="23"/>
      <c r="B351" s="1" t="s">
        <v>277</v>
      </c>
      <c r="C351" s="21" t="s">
        <v>13</v>
      </c>
      <c r="D351" s="22">
        <v>5451</v>
      </c>
      <c r="E351" s="22">
        <v>2474.82</v>
      </c>
      <c r="F351" s="31">
        <f t="shared" si="12"/>
        <v>45.401210787011564</v>
      </c>
      <c r="G351" s="6"/>
      <c r="H351" s="6"/>
      <c r="I351" s="6"/>
    </row>
    <row r="352" spans="1:9" s="2" customFormat="1" ht="12.75">
      <c r="A352" s="23"/>
      <c r="B352" s="1" t="s">
        <v>278</v>
      </c>
      <c r="C352" s="21" t="s">
        <v>16</v>
      </c>
      <c r="D352" s="22">
        <v>896</v>
      </c>
      <c r="E352" s="22">
        <v>388.32</v>
      </c>
      <c r="F352" s="25">
        <f t="shared" si="12"/>
        <v>43.339285714285715</v>
      </c>
      <c r="G352" s="6"/>
      <c r="H352" s="6"/>
      <c r="I352" s="6"/>
    </row>
    <row r="353" spans="1:9" s="2" customFormat="1" ht="12.75">
      <c r="A353" s="28"/>
      <c r="B353" s="246" t="s">
        <v>279</v>
      </c>
      <c r="C353" s="19" t="s">
        <v>18</v>
      </c>
      <c r="D353" s="14">
        <v>2900</v>
      </c>
      <c r="E353" s="14">
        <v>1216.71</v>
      </c>
      <c r="F353" s="31">
        <f t="shared" si="12"/>
        <v>41.95551724137931</v>
      </c>
      <c r="G353" s="6"/>
      <c r="H353" s="6"/>
      <c r="I353" s="6"/>
    </row>
    <row r="354" spans="1:9" s="2" customFormat="1" ht="12.75">
      <c r="A354" s="23"/>
      <c r="B354" s="179" t="s">
        <v>280</v>
      </c>
      <c r="C354" s="21" t="s">
        <v>52</v>
      </c>
      <c r="D354" s="22">
        <v>50740</v>
      </c>
      <c r="E354" s="71">
        <v>24736.15</v>
      </c>
      <c r="F354" s="31">
        <f t="shared" si="12"/>
        <v>48.750788332676386</v>
      </c>
      <c r="G354" s="6"/>
      <c r="H354" s="6"/>
      <c r="I354" s="6"/>
    </row>
    <row r="355" spans="1:9" s="2" customFormat="1" ht="12.75">
      <c r="A355" s="247"/>
      <c r="B355" s="179" t="s">
        <v>281</v>
      </c>
      <c r="C355" s="21" t="s">
        <v>120</v>
      </c>
      <c r="D355" s="183">
        <v>200</v>
      </c>
      <c r="E355" s="188">
        <v>0</v>
      </c>
      <c r="F355" s="31">
        <f t="shared" si="12"/>
        <v>0</v>
      </c>
      <c r="G355" s="6"/>
      <c r="H355" s="6"/>
      <c r="I355" s="6"/>
    </row>
    <row r="356" spans="1:9" s="2" customFormat="1" ht="13.5" thickBot="1">
      <c r="A356" s="248"/>
      <c r="B356" s="181" t="s">
        <v>282</v>
      </c>
      <c r="C356" s="19" t="s">
        <v>32</v>
      </c>
      <c r="D356" s="184">
        <v>1814</v>
      </c>
      <c r="E356" s="189">
        <v>1360.5</v>
      </c>
      <c r="F356" s="36">
        <f t="shared" si="12"/>
        <v>75</v>
      </c>
      <c r="G356" s="6"/>
      <c r="H356" s="6"/>
      <c r="I356" s="6"/>
    </row>
    <row r="357" spans="1:9" s="2" customFormat="1" ht="13.5" thickBot="1">
      <c r="A357" s="254" t="s">
        <v>34</v>
      </c>
      <c r="B357" s="182"/>
      <c r="C357" s="11"/>
      <c r="D357" s="224">
        <f>SUM(D348:D356)</f>
        <v>98036</v>
      </c>
      <c r="E357" s="234">
        <f>SUM(E348:E356)</f>
        <v>48181.369999999995</v>
      </c>
      <c r="F357" s="235">
        <f t="shared" si="12"/>
        <v>49.146609408788606</v>
      </c>
      <c r="G357" s="6"/>
      <c r="H357" s="6"/>
      <c r="I357" s="6"/>
    </row>
    <row r="358" spans="1:9" s="2" customFormat="1" ht="12.75">
      <c r="A358" s="212" t="s">
        <v>271</v>
      </c>
      <c r="B358" s="1" t="s">
        <v>274</v>
      </c>
      <c r="C358" s="67" t="s">
        <v>5</v>
      </c>
      <c r="D358" s="22">
        <v>320</v>
      </c>
      <c r="E358" s="22">
        <v>38</v>
      </c>
      <c r="F358" s="31">
        <f>(E358*100)/D358</f>
        <v>11.875</v>
      </c>
      <c r="G358" s="6"/>
      <c r="H358" s="6"/>
      <c r="I358" s="6"/>
    </row>
    <row r="359" spans="1:9" s="2" customFormat="1" ht="12.75">
      <c r="A359" s="23"/>
      <c r="B359" s="1" t="s">
        <v>275</v>
      </c>
      <c r="C359" s="19" t="s">
        <v>9</v>
      </c>
      <c r="D359" s="22">
        <v>44011</v>
      </c>
      <c r="E359" s="22">
        <v>17715.9</v>
      </c>
      <c r="F359" s="31">
        <f aca="true" t="shared" si="13" ref="F359:F367">(E359*100)/D359</f>
        <v>40.25334575447048</v>
      </c>
      <c r="G359" s="6"/>
      <c r="H359" s="6"/>
      <c r="I359" s="6"/>
    </row>
    <row r="360" spans="1:9" s="2" customFormat="1" ht="12.75">
      <c r="A360" s="23"/>
      <c r="B360" s="1" t="s">
        <v>276</v>
      </c>
      <c r="C360" s="21" t="s">
        <v>11</v>
      </c>
      <c r="D360" s="22">
        <v>1768</v>
      </c>
      <c r="E360" s="22">
        <v>1767.59</v>
      </c>
      <c r="F360" s="31">
        <f t="shared" si="13"/>
        <v>99.97680995475113</v>
      </c>
      <c r="G360" s="6"/>
      <c r="H360" s="6"/>
      <c r="I360" s="6"/>
    </row>
    <row r="361" spans="1:9" s="2" customFormat="1" ht="12.75">
      <c r="A361" s="23"/>
      <c r="B361" s="1" t="s">
        <v>277</v>
      </c>
      <c r="C361" s="21" t="s">
        <v>13</v>
      </c>
      <c r="D361" s="22">
        <v>7179</v>
      </c>
      <c r="E361" s="22">
        <v>2988.9</v>
      </c>
      <c r="F361" s="31">
        <f t="shared" si="13"/>
        <v>41.6339323025491</v>
      </c>
      <c r="G361" s="6"/>
      <c r="H361" s="6"/>
      <c r="I361" s="6"/>
    </row>
    <row r="362" spans="1:9" s="2" customFormat="1" ht="12.75">
      <c r="A362" s="23"/>
      <c r="B362" s="1" t="s">
        <v>278</v>
      </c>
      <c r="C362" s="21" t="s">
        <v>16</v>
      </c>
      <c r="D362" s="22">
        <v>1147</v>
      </c>
      <c r="E362" s="22">
        <v>311.7</v>
      </c>
      <c r="F362" s="31">
        <f t="shared" si="13"/>
        <v>27.175239755884917</v>
      </c>
      <c r="G362" s="6"/>
      <c r="H362" s="6"/>
      <c r="I362" s="6"/>
    </row>
    <row r="363" spans="1:9" s="2" customFormat="1" ht="12.75">
      <c r="A363" s="23"/>
      <c r="B363" s="1" t="s">
        <v>279</v>
      </c>
      <c r="C363" s="21" t="s">
        <v>18</v>
      </c>
      <c r="D363" s="22">
        <v>4100</v>
      </c>
      <c r="E363" s="22">
        <v>261.75</v>
      </c>
      <c r="F363" s="31">
        <f t="shared" si="13"/>
        <v>6.384146341463414</v>
      </c>
      <c r="G363" s="6"/>
      <c r="H363" s="6"/>
      <c r="I363" s="6"/>
    </row>
    <row r="364" spans="1:9" s="2" customFormat="1" ht="12.75">
      <c r="A364" s="23"/>
      <c r="B364" s="179" t="s">
        <v>280</v>
      </c>
      <c r="C364" s="21" t="s">
        <v>52</v>
      </c>
      <c r="D364" s="22">
        <v>49640</v>
      </c>
      <c r="E364" s="71">
        <v>27813.64</v>
      </c>
      <c r="F364" s="31">
        <f t="shared" si="13"/>
        <v>56.0307010475423</v>
      </c>
      <c r="G364" s="6"/>
      <c r="H364" s="6"/>
      <c r="I364" s="6"/>
    </row>
    <row r="365" spans="1:9" s="2" customFormat="1" ht="12.75">
      <c r="A365" s="247"/>
      <c r="B365" s="179" t="s">
        <v>281</v>
      </c>
      <c r="C365" s="21" t="s">
        <v>120</v>
      </c>
      <c r="D365" s="190">
        <v>400</v>
      </c>
      <c r="E365" s="278">
        <v>0</v>
      </c>
      <c r="F365" s="31">
        <f t="shared" si="13"/>
        <v>0</v>
      </c>
      <c r="G365" s="6"/>
      <c r="H365" s="6"/>
      <c r="I365" s="6"/>
    </row>
    <row r="366" spans="1:9" s="2" customFormat="1" ht="13.5" thickBot="1">
      <c r="A366" s="248"/>
      <c r="B366" s="181" t="s">
        <v>282</v>
      </c>
      <c r="C366" s="19" t="s">
        <v>32</v>
      </c>
      <c r="D366" s="279">
        <v>2494</v>
      </c>
      <c r="E366" s="280">
        <v>1870.5</v>
      </c>
      <c r="F366" s="36">
        <f t="shared" si="13"/>
        <v>75</v>
      </c>
      <c r="G366" s="6"/>
      <c r="H366" s="6"/>
      <c r="I366" s="6"/>
    </row>
    <row r="367" spans="1:9" s="2" customFormat="1" ht="13.5" thickBot="1">
      <c r="A367" s="254" t="s">
        <v>34</v>
      </c>
      <c r="B367" s="182"/>
      <c r="C367" s="11"/>
      <c r="D367" s="224">
        <f>SUM(D358:D366)</f>
        <v>111059</v>
      </c>
      <c r="E367" s="234">
        <f>SUM(E358:E366)</f>
        <v>52767.98</v>
      </c>
      <c r="F367" s="235">
        <f t="shared" si="13"/>
        <v>47.513465815467455</v>
      </c>
      <c r="G367" s="6"/>
      <c r="H367" s="6"/>
      <c r="I367" s="6"/>
    </row>
    <row r="368" spans="1:9" s="2" customFormat="1" ht="12.75">
      <c r="A368" s="212" t="s">
        <v>284</v>
      </c>
      <c r="B368" s="1" t="s">
        <v>274</v>
      </c>
      <c r="C368" s="67" t="s">
        <v>5</v>
      </c>
      <c r="D368" s="22">
        <v>200</v>
      </c>
      <c r="E368" s="22">
        <v>0</v>
      </c>
      <c r="F368" s="31">
        <f>(E368*100)/D368</f>
        <v>0</v>
      </c>
      <c r="G368" s="6"/>
      <c r="H368" s="6"/>
      <c r="I368" s="6"/>
    </row>
    <row r="369" spans="1:9" s="2" customFormat="1" ht="12.75">
      <c r="A369" s="23"/>
      <c r="B369" s="1" t="s">
        <v>275</v>
      </c>
      <c r="C369" s="19" t="s">
        <v>9</v>
      </c>
      <c r="D369" s="22">
        <v>33885</v>
      </c>
      <c r="E369" s="22">
        <v>14185.56</v>
      </c>
      <c r="F369" s="31">
        <f aca="true" t="shared" si="14" ref="F369:F378">(E369*100)/D369</f>
        <v>41.86383355467021</v>
      </c>
      <c r="G369" s="6"/>
      <c r="H369" s="6"/>
      <c r="I369" s="6"/>
    </row>
    <row r="370" spans="1:9" s="2" customFormat="1" ht="12.75">
      <c r="A370" s="23"/>
      <c r="B370" s="1" t="s">
        <v>276</v>
      </c>
      <c r="C370" s="21" t="s">
        <v>11</v>
      </c>
      <c r="D370" s="22">
        <v>2274</v>
      </c>
      <c r="E370" s="22">
        <v>2273.57</v>
      </c>
      <c r="F370" s="31">
        <f t="shared" si="14"/>
        <v>99.98109058927002</v>
      </c>
      <c r="G370" s="6"/>
      <c r="H370" s="6"/>
      <c r="I370" s="6"/>
    </row>
    <row r="371" spans="1:9" s="2" customFormat="1" ht="12.75">
      <c r="A371" s="23"/>
      <c r="B371" s="1" t="s">
        <v>277</v>
      </c>
      <c r="C371" s="21" t="s">
        <v>13</v>
      </c>
      <c r="D371" s="22">
        <v>5605</v>
      </c>
      <c r="E371" s="22">
        <v>2336.18</v>
      </c>
      <c r="F371" s="31">
        <f t="shared" si="14"/>
        <v>41.68028545941124</v>
      </c>
      <c r="G371" s="6"/>
      <c r="H371" s="6"/>
      <c r="I371" s="6"/>
    </row>
    <row r="372" spans="1:9" s="2" customFormat="1" ht="12.75">
      <c r="A372" s="23"/>
      <c r="B372" s="1" t="s">
        <v>278</v>
      </c>
      <c r="C372" s="21" t="s">
        <v>16</v>
      </c>
      <c r="D372" s="22">
        <v>896</v>
      </c>
      <c r="E372" s="22">
        <v>275.04</v>
      </c>
      <c r="F372" s="31">
        <f t="shared" si="14"/>
        <v>30.696428571428577</v>
      </c>
      <c r="G372" s="6"/>
      <c r="H372" s="6"/>
      <c r="I372" s="6"/>
    </row>
    <row r="373" spans="1:9" s="2" customFormat="1" ht="12.75">
      <c r="A373" s="23"/>
      <c r="B373" s="1" t="s">
        <v>279</v>
      </c>
      <c r="C373" s="21" t="s">
        <v>18</v>
      </c>
      <c r="D373" s="22">
        <v>2850</v>
      </c>
      <c r="E373" s="22">
        <v>2709.47</v>
      </c>
      <c r="F373" s="31">
        <f t="shared" si="14"/>
        <v>95.06912280701755</v>
      </c>
      <c r="G373" s="6"/>
      <c r="H373" s="6"/>
      <c r="I373" s="6"/>
    </row>
    <row r="374" spans="1:9" s="2" customFormat="1" ht="13.5" thickBot="1">
      <c r="A374" s="29"/>
      <c r="B374" s="181" t="s">
        <v>280</v>
      </c>
      <c r="C374" s="20" t="s">
        <v>52</v>
      </c>
      <c r="D374" s="15">
        <v>17000</v>
      </c>
      <c r="E374" s="249">
        <v>12298.75</v>
      </c>
      <c r="F374" s="36">
        <f t="shared" si="14"/>
        <v>72.34558823529412</v>
      </c>
      <c r="G374" s="6"/>
      <c r="H374" s="6"/>
      <c r="I374" s="6"/>
    </row>
    <row r="375" spans="1:9" s="2" customFormat="1" ht="13.5" thickBot="1">
      <c r="A375" s="282" t="s">
        <v>305</v>
      </c>
      <c r="B375" s="283"/>
      <c r="C375" s="283"/>
      <c r="D375" s="283"/>
      <c r="E375" s="283"/>
      <c r="F375" s="284"/>
      <c r="G375" s="6"/>
      <c r="H375" s="6"/>
      <c r="I375" s="6"/>
    </row>
    <row r="376" spans="1:9" s="2" customFormat="1" ht="13.5" thickBot="1">
      <c r="A376" s="10" t="s">
        <v>1</v>
      </c>
      <c r="B376" s="11" t="s">
        <v>92</v>
      </c>
      <c r="C376" s="11" t="s">
        <v>107</v>
      </c>
      <c r="D376" s="12" t="s">
        <v>7</v>
      </c>
      <c r="E376" s="11" t="s">
        <v>6</v>
      </c>
      <c r="F376" s="13" t="s">
        <v>2</v>
      </c>
      <c r="G376" s="6"/>
      <c r="H376" s="6"/>
      <c r="I376" s="6"/>
    </row>
    <row r="377" spans="1:9" s="2" customFormat="1" ht="12.75">
      <c r="A377" s="253"/>
      <c r="B377" s="250" t="s">
        <v>281</v>
      </c>
      <c r="C377" s="19" t="s">
        <v>120</v>
      </c>
      <c r="D377" s="271">
        <v>200</v>
      </c>
      <c r="E377" s="281">
        <v>0</v>
      </c>
      <c r="F377" s="31">
        <f t="shared" si="14"/>
        <v>0</v>
      </c>
      <c r="G377" s="6"/>
      <c r="H377" s="6"/>
      <c r="I377" s="6"/>
    </row>
    <row r="378" spans="1:9" s="2" customFormat="1" ht="13.5" thickBot="1">
      <c r="A378" s="248"/>
      <c r="B378" s="181" t="s">
        <v>282</v>
      </c>
      <c r="C378" s="34" t="s">
        <v>32</v>
      </c>
      <c r="D378" s="279">
        <v>2267</v>
      </c>
      <c r="E378" s="280">
        <v>1700.25</v>
      </c>
      <c r="F378" s="36">
        <f t="shared" si="14"/>
        <v>75</v>
      </c>
      <c r="G378" s="6"/>
      <c r="H378" s="6"/>
      <c r="I378" s="6"/>
    </row>
    <row r="379" spans="1:9" s="2" customFormat="1" ht="13.5" thickBot="1">
      <c r="A379" s="254" t="s">
        <v>34</v>
      </c>
      <c r="B379" s="11"/>
      <c r="C379" s="11"/>
      <c r="D379" s="224">
        <f>D378+D377+D374+D373+D372+D371+D370+D369+D368</f>
        <v>65177</v>
      </c>
      <c r="E379" s="224">
        <f>SUM(E368:E378)</f>
        <v>35778.82000000001</v>
      </c>
      <c r="F379" s="261">
        <f>(E379*100)/D379</f>
        <v>54.89485554720225</v>
      </c>
      <c r="G379" s="6"/>
      <c r="H379" s="6"/>
      <c r="I379" s="6"/>
    </row>
    <row r="380" spans="1:9" s="2" customFormat="1" ht="13.5" thickBot="1">
      <c r="A380" s="196" t="s">
        <v>283</v>
      </c>
      <c r="B380" s="197" t="s">
        <v>312</v>
      </c>
      <c r="C380" s="260"/>
      <c r="D380" s="199">
        <f>D379+D367+D357+D347+D335</f>
        <v>486766</v>
      </c>
      <c r="E380" s="199">
        <f>E379+E367+E357+E347+E335</f>
        <v>245073.27000000002</v>
      </c>
      <c r="F380" s="201">
        <f>(E380*100)/D380</f>
        <v>50.347244877415434</v>
      </c>
      <c r="G380" s="6"/>
      <c r="H380" s="6"/>
      <c r="I380" s="6"/>
    </row>
    <row r="381" spans="1:9" s="2" customFormat="1" ht="12.75">
      <c r="A381" s="209" t="s">
        <v>3</v>
      </c>
      <c r="B381" s="19" t="s">
        <v>197</v>
      </c>
      <c r="C381" s="19" t="s">
        <v>20</v>
      </c>
      <c r="D381" s="14">
        <v>0</v>
      </c>
      <c r="E381" s="14">
        <v>0</v>
      </c>
      <c r="F381" s="31">
        <v>0</v>
      </c>
      <c r="G381" s="6"/>
      <c r="H381" s="6"/>
      <c r="I381" s="6"/>
    </row>
    <row r="382" spans="1:9" s="2" customFormat="1" ht="12.75">
      <c r="A382" s="212" t="s">
        <v>250</v>
      </c>
      <c r="B382" s="21" t="s">
        <v>197</v>
      </c>
      <c r="C382" s="21" t="s">
        <v>20</v>
      </c>
      <c r="D382" s="22">
        <v>0</v>
      </c>
      <c r="E382" s="22">
        <v>0</v>
      </c>
      <c r="F382" s="25">
        <v>0</v>
      </c>
      <c r="G382" s="6"/>
      <c r="H382" s="6"/>
      <c r="I382" s="6"/>
    </row>
    <row r="383" spans="1:9" s="2" customFormat="1" ht="12.75">
      <c r="A383" s="23"/>
      <c r="B383" s="180" t="s">
        <v>151</v>
      </c>
      <c r="C383" s="21" t="s">
        <v>26</v>
      </c>
      <c r="D383" s="22">
        <v>0</v>
      </c>
      <c r="E383" s="22">
        <v>0</v>
      </c>
      <c r="F383" s="25">
        <v>0</v>
      </c>
      <c r="G383" s="6"/>
      <c r="H383" s="6"/>
      <c r="I383" s="6"/>
    </row>
    <row r="384" spans="1:9" s="2" customFormat="1" ht="12.75">
      <c r="A384" s="212" t="s">
        <v>251</v>
      </c>
      <c r="B384" s="180" t="s">
        <v>197</v>
      </c>
      <c r="C384" s="21" t="s">
        <v>20</v>
      </c>
      <c r="D384" s="53">
        <v>0</v>
      </c>
      <c r="E384" s="53">
        <v>0</v>
      </c>
      <c r="F384" s="25">
        <v>0</v>
      </c>
      <c r="G384" s="6"/>
      <c r="H384" s="6"/>
      <c r="I384" s="6"/>
    </row>
    <row r="385" spans="1:9" s="2" customFormat="1" ht="12.75">
      <c r="A385" s="59"/>
      <c r="B385" s="180" t="s">
        <v>151</v>
      </c>
      <c r="C385" s="21" t="s">
        <v>26</v>
      </c>
      <c r="D385" s="53">
        <v>0</v>
      </c>
      <c r="E385" s="53">
        <v>0</v>
      </c>
      <c r="F385" s="25">
        <v>0</v>
      </c>
      <c r="G385" s="6"/>
      <c r="H385" s="6"/>
      <c r="I385" s="6"/>
    </row>
    <row r="386" spans="1:9" s="2" customFormat="1" ht="12.75">
      <c r="A386" s="212" t="s">
        <v>37</v>
      </c>
      <c r="B386" s="21" t="s">
        <v>197</v>
      </c>
      <c r="C386" s="21" t="s">
        <v>20</v>
      </c>
      <c r="D386" s="22">
        <v>0</v>
      </c>
      <c r="E386" s="22">
        <v>0</v>
      </c>
      <c r="F386" s="25">
        <v>0</v>
      </c>
      <c r="G386" s="6"/>
      <c r="H386" s="6"/>
      <c r="I386" s="6"/>
    </row>
    <row r="387" spans="1:9" s="2" customFormat="1" ht="12.75">
      <c r="A387" s="214" t="s">
        <v>72</v>
      </c>
      <c r="B387" s="20" t="s">
        <v>151</v>
      </c>
      <c r="C387" s="21" t="s">
        <v>26</v>
      </c>
      <c r="D387" s="62">
        <v>108052</v>
      </c>
      <c r="E387" s="62">
        <v>0</v>
      </c>
      <c r="F387" s="33">
        <f>(E387*100)/D387</f>
        <v>0</v>
      </c>
      <c r="G387" s="6"/>
      <c r="H387" s="6"/>
      <c r="I387" s="6"/>
    </row>
    <row r="388" spans="1:9" s="2" customFormat="1" ht="12.75">
      <c r="A388" s="59"/>
      <c r="B388" s="21" t="s">
        <v>87</v>
      </c>
      <c r="C388" s="21" t="s">
        <v>32</v>
      </c>
      <c r="D388" s="53">
        <v>56700</v>
      </c>
      <c r="E388" s="53">
        <v>42525</v>
      </c>
      <c r="F388" s="25">
        <f>(E388*100)/D388</f>
        <v>75</v>
      </c>
      <c r="G388" s="6"/>
      <c r="H388" s="6"/>
      <c r="I388" s="6"/>
    </row>
    <row r="389" spans="1:9" s="2" customFormat="1" ht="12.75">
      <c r="A389" s="209" t="s">
        <v>227</v>
      </c>
      <c r="B389" s="19" t="s">
        <v>197</v>
      </c>
      <c r="C389" s="19" t="s">
        <v>20</v>
      </c>
      <c r="D389" s="49">
        <v>0</v>
      </c>
      <c r="E389" s="49">
        <v>0</v>
      </c>
      <c r="F389" s="31">
        <v>0</v>
      </c>
      <c r="G389" s="6"/>
      <c r="H389" s="6"/>
      <c r="I389" s="6"/>
    </row>
    <row r="390" spans="1:9" s="2" customFormat="1" ht="13.5" thickBot="1">
      <c r="A390" s="61"/>
      <c r="B390" s="20" t="s">
        <v>151</v>
      </c>
      <c r="C390" s="20" t="s">
        <v>26</v>
      </c>
      <c r="D390" s="62">
        <v>0</v>
      </c>
      <c r="E390" s="62">
        <v>0</v>
      </c>
      <c r="F390" s="33">
        <v>0</v>
      </c>
      <c r="G390" s="6"/>
      <c r="H390" s="6"/>
      <c r="I390" s="6"/>
    </row>
    <row r="391" spans="1:9" s="2" customFormat="1" ht="13.5" thickBot="1">
      <c r="A391" s="202" t="s">
        <v>34</v>
      </c>
      <c r="B391" s="197" t="s">
        <v>313</v>
      </c>
      <c r="C391" s="198"/>
      <c r="D391" s="199">
        <f>D381+D382+D383+D384+D385+D386+D387+D388+D389+D390</f>
        <v>164752</v>
      </c>
      <c r="E391" s="199">
        <f>E381+E382+E383+E385+E384+E386+E387+E388+E389+E390</f>
        <v>42525</v>
      </c>
      <c r="F391" s="200">
        <f>(E391*100)/D391</f>
        <v>25.811522773623384</v>
      </c>
      <c r="G391" s="6"/>
      <c r="H391" s="6"/>
      <c r="I391" s="6"/>
    </row>
    <row r="392" spans="1:72" s="2" customFormat="1" ht="12.75">
      <c r="A392" s="209" t="s">
        <v>88</v>
      </c>
      <c r="B392" s="19" t="s">
        <v>89</v>
      </c>
      <c r="C392" s="19" t="s">
        <v>5</v>
      </c>
      <c r="D392" s="14">
        <v>2106</v>
      </c>
      <c r="E392" s="14">
        <v>1016.4</v>
      </c>
      <c r="F392" s="31">
        <f aca="true" t="shared" si="15" ref="F392:F399">(E392*100)/D392</f>
        <v>48.26210826210826</v>
      </c>
      <c r="G392" s="5"/>
      <c r="H392" s="5"/>
      <c r="I392" s="54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</row>
    <row r="393" spans="1:72" s="2" customFormat="1" ht="12.75">
      <c r="A393" s="23"/>
      <c r="B393" s="21" t="s">
        <v>90</v>
      </c>
      <c r="C393" s="21" t="s">
        <v>9</v>
      </c>
      <c r="D393" s="22">
        <v>24283</v>
      </c>
      <c r="E393" s="22">
        <v>13670.87</v>
      </c>
      <c r="F393" s="25">
        <f>(E393*100)/D393</f>
        <v>56.298109788741094</v>
      </c>
      <c r="G393" s="5"/>
      <c r="H393" s="5"/>
      <c r="I393" s="54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</row>
    <row r="394" spans="1:72" s="2" customFormat="1" ht="12.75">
      <c r="A394" s="24"/>
      <c r="B394" s="21" t="s">
        <v>94</v>
      </c>
      <c r="C394" s="21" t="s">
        <v>11</v>
      </c>
      <c r="D394" s="22">
        <v>1553</v>
      </c>
      <c r="E394" s="22">
        <v>1552.67</v>
      </c>
      <c r="F394" s="25">
        <f t="shared" si="15"/>
        <v>99.97875080489375</v>
      </c>
      <c r="G394" s="5"/>
      <c r="H394" s="5"/>
      <c r="I394" s="5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</row>
    <row r="395" spans="1:72" s="2" customFormat="1" ht="12.75">
      <c r="A395" s="24"/>
      <c r="B395" s="21" t="s">
        <v>95</v>
      </c>
      <c r="C395" s="21" t="s">
        <v>13</v>
      </c>
      <c r="D395" s="22">
        <v>4267</v>
      </c>
      <c r="E395" s="22">
        <v>2246.51</v>
      </c>
      <c r="F395" s="25">
        <f t="shared" si="15"/>
        <v>52.64846496367472</v>
      </c>
      <c r="G395" s="5"/>
      <c r="H395" s="5"/>
      <c r="I395" s="54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</row>
    <row r="396" spans="1:72" s="2" customFormat="1" ht="12.75">
      <c r="A396" s="24"/>
      <c r="B396" s="21" t="s">
        <v>96</v>
      </c>
      <c r="C396" s="21" t="s">
        <v>16</v>
      </c>
      <c r="D396" s="22">
        <v>682</v>
      </c>
      <c r="E396" s="22">
        <v>358.79</v>
      </c>
      <c r="F396" s="25">
        <f t="shared" si="15"/>
        <v>52.60850439882698</v>
      </c>
      <c r="G396" s="5"/>
      <c r="H396" s="5"/>
      <c r="I396" s="54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</row>
    <row r="397" spans="1:72" s="2" customFormat="1" ht="12.75">
      <c r="A397" s="24"/>
      <c r="B397" s="21" t="s">
        <v>125</v>
      </c>
      <c r="C397" s="21" t="s">
        <v>18</v>
      </c>
      <c r="D397" s="22">
        <v>200</v>
      </c>
      <c r="E397" s="22">
        <v>35.9</v>
      </c>
      <c r="F397" s="25">
        <f>(E397*100)/D397</f>
        <v>17.95</v>
      </c>
      <c r="G397" s="5"/>
      <c r="H397" s="5"/>
      <c r="I397" s="54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</row>
    <row r="398" spans="1:72" s="2" customFormat="1" ht="12.75">
      <c r="A398" s="24"/>
      <c r="B398" s="21" t="s">
        <v>126</v>
      </c>
      <c r="C398" s="21" t="s">
        <v>52</v>
      </c>
      <c r="D398" s="22">
        <v>200</v>
      </c>
      <c r="E398" s="22">
        <v>0</v>
      </c>
      <c r="F398" s="25">
        <f t="shared" si="15"/>
        <v>0</v>
      </c>
      <c r="G398" s="5"/>
      <c r="H398" s="5"/>
      <c r="I398" s="54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</row>
    <row r="399" spans="1:72" s="2" customFormat="1" ht="13.5" thickBot="1">
      <c r="A399" s="32"/>
      <c r="B399" s="20" t="s">
        <v>97</v>
      </c>
      <c r="C399" s="20" t="s">
        <v>32</v>
      </c>
      <c r="D399" s="15">
        <v>2282</v>
      </c>
      <c r="E399" s="15">
        <v>1711.5</v>
      </c>
      <c r="F399" s="33">
        <f t="shared" si="15"/>
        <v>75</v>
      </c>
      <c r="G399" s="5"/>
      <c r="H399" s="5"/>
      <c r="I399" s="54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</row>
    <row r="400" spans="1:72" s="2" customFormat="1" ht="13.5" thickBot="1">
      <c r="A400" s="203" t="s">
        <v>34</v>
      </c>
      <c r="B400" s="204"/>
      <c r="C400" s="204"/>
      <c r="D400" s="224">
        <f>D392+D393+D394+D395+D396+D397+D398+D399</f>
        <v>35573</v>
      </c>
      <c r="E400" s="224">
        <f>SUM(E392:E399)</f>
        <v>20592.640000000003</v>
      </c>
      <c r="F400" s="226">
        <f aca="true" t="shared" si="16" ref="F400:F428">(E400*100)/D400</f>
        <v>57.888398504483746</v>
      </c>
      <c r="G400" s="5"/>
      <c r="H400" s="5"/>
      <c r="I400" s="54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</row>
    <row r="401" spans="1:72" s="2" customFormat="1" ht="12.75">
      <c r="A401" s="209" t="s">
        <v>252</v>
      </c>
      <c r="B401" s="19" t="s">
        <v>89</v>
      </c>
      <c r="C401" s="19" t="s">
        <v>5</v>
      </c>
      <c r="D401" s="14">
        <v>4064</v>
      </c>
      <c r="E401" s="14">
        <v>1970.4</v>
      </c>
      <c r="F401" s="31">
        <f t="shared" si="16"/>
        <v>48.48425196850393</v>
      </c>
      <c r="G401" s="5"/>
      <c r="H401" s="5"/>
      <c r="I401" s="54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</row>
    <row r="402" spans="1:9" ht="12.75">
      <c r="A402" s="212" t="s">
        <v>253</v>
      </c>
      <c r="B402" s="21" t="s">
        <v>90</v>
      </c>
      <c r="C402" s="21" t="s">
        <v>9</v>
      </c>
      <c r="D402" s="22">
        <v>41394</v>
      </c>
      <c r="E402" s="22">
        <v>20350.5</v>
      </c>
      <c r="F402" s="25">
        <f t="shared" si="16"/>
        <v>49.16292216263226</v>
      </c>
      <c r="G402" s="5"/>
      <c r="H402" s="5"/>
      <c r="I402" s="5"/>
    </row>
    <row r="403" spans="1:9" ht="12.75">
      <c r="A403" s="24"/>
      <c r="B403" s="21" t="s">
        <v>94</v>
      </c>
      <c r="C403" s="21" t="s">
        <v>11</v>
      </c>
      <c r="D403" s="22">
        <v>2326</v>
      </c>
      <c r="E403" s="22">
        <v>2325.46</v>
      </c>
      <c r="F403" s="25">
        <f t="shared" si="16"/>
        <v>99.97678417884781</v>
      </c>
      <c r="G403" s="5"/>
      <c r="H403" s="5"/>
      <c r="I403" s="5"/>
    </row>
    <row r="404" spans="1:11" ht="12.75">
      <c r="A404" s="24"/>
      <c r="B404" s="21" t="s">
        <v>95</v>
      </c>
      <c r="C404" s="21" t="s">
        <v>13</v>
      </c>
      <c r="D404" s="22">
        <v>7409</v>
      </c>
      <c r="E404" s="22">
        <v>3750.04</v>
      </c>
      <c r="F404" s="25">
        <f t="shared" si="16"/>
        <v>50.61465784856256</v>
      </c>
      <c r="G404" s="5"/>
      <c r="H404" s="5"/>
      <c r="I404" s="5"/>
      <c r="K404" s="2"/>
    </row>
    <row r="405" spans="1:9" ht="12.75">
      <c r="A405" s="24"/>
      <c r="B405" s="21" t="s">
        <v>96</v>
      </c>
      <c r="C405" s="21" t="s">
        <v>16</v>
      </c>
      <c r="D405" s="22">
        <v>1183</v>
      </c>
      <c r="E405" s="22">
        <v>593.35</v>
      </c>
      <c r="F405" s="25">
        <f t="shared" si="16"/>
        <v>50.156382079459</v>
      </c>
      <c r="G405" s="5"/>
      <c r="H405" s="5"/>
      <c r="I405" s="5"/>
    </row>
    <row r="406" spans="1:9" ht="12.75">
      <c r="A406" s="223"/>
      <c r="B406" s="1" t="s">
        <v>147</v>
      </c>
      <c r="C406" s="21" t="s">
        <v>120</v>
      </c>
      <c r="D406" s="22">
        <v>180</v>
      </c>
      <c r="E406" s="22">
        <v>0</v>
      </c>
      <c r="F406" s="25">
        <f t="shared" si="16"/>
        <v>0</v>
      </c>
      <c r="G406" s="5"/>
      <c r="H406" s="5"/>
      <c r="I406" s="5"/>
    </row>
    <row r="407" spans="1:9" ht="13.5" thickBot="1">
      <c r="A407" s="185"/>
      <c r="B407" s="221" t="s">
        <v>97</v>
      </c>
      <c r="C407" s="19" t="s">
        <v>32</v>
      </c>
      <c r="D407" s="22">
        <v>4564</v>
      </c>
      <c r="E407" s="22">
        <v>3423</v>
      </c>
      <c r="F407" s="25">
        <f t="shared" si="16"/>
        <v>75</v>
      </c>
      <c r="H407" s="5"/>
      <c r="I407" s="5"/>
    </row>
    <row r="408" spans="1:9" ht="13.5" thickBot="1">
      <c r="A408" s="16" t="s">
        <v>34</v>
      </c>
      <c r="B408" s="17"/>
      <c r="C408" s="17"/>
      <c r="D408" s="224">
        <f>D401+D402+D403+D404+D405+D406+D407</f>
        <v>61120</v>
      </c>
      <c r="E408" s="224">
        <f>SUM(E401:E407)</f>
        <v>32412.75</v>
      </c>
      <c r="F408" s="226">
        <f t="shared" si="16"/>
        <v>53.03133180628272</v>
      </c>
      <c r="H408" s="5"/>
      <c r="I408" s="5"/>
    </row>
    <row r="409" spans="1:9" ht="13.5" thickBot="1">
      <c r="A409" s="282" t="s">
        <v>310</v>
      </c>
      <c r="B409" s="283"/>
      <c r="C409" s="283"/>
      <c r="D409" s="283"/>
      <c r="E409" s="283"/>
      <c r="F409" s="284"/>
      <c r="H409" s="5"/>
      <c r="I409" s="5"/>
    </row>
    <row r="410" spans="1:9" ht="13.5" thickBot="1">
      <c r="A410" s="10" t="s">
        <v>1</v>
      </c>
      <c r="B410" s="11" t="s">
        <v>92</v>
      </c>
      <c r="C410" s="11" t="s">
        <v>107</v>
      </c>
      <c r="D410" s="12" t="s">
        <v>7</v>
      </c>
      <c r="E410" s="11" t="s">
        <v>6</v>
      </c>
      <c r="F410" s="13" t="s">
        <v>2</v>
      </c>
      <c r="H410" s="5"/>
      <c r="I410" s="5"/>
    </row>
    <row r="411" spans="1:9" ht="12.75">
      <c r="A411" s="209" t="s">
        <v>252</v>
      </c>
      <c r="B411" s="19" t="s">
        <v>89</v>
      </c>
      <c r="C411" s="19" t="s">
        <v>5</v>
      </c>
      <c r="D411" s="14">
        <v>4145</v>
      </c>
      <c r="E411" s="14">
        <v>1980</v>
      </c>
      <c r="F411" s="31">
        <f t="shared" si="16"/>
        <v>47.76839565741858</v>
      </c>
      <c r="G411" s="5"/>
      <c r="H411" s="5"/>
      <c r="I411" s="5"/>
    </row>
    <row r="412" spans="1:9" ht="12.75">
      <c r="A412" s="212" t="s">
        <v>254</v>
      </c>
      <c r="B412" s="21" t="s">
        <v>90</v>
      </c>
      <c r="C412" s="21" t="s">
        <v>9</v>
      </c>
      <c r="D412" s="22">
        <v>61602</v>
      </c>
      <c r="E412" s="190">
        <v>30601.95</v>
      </c>
      <c r="F412" s="25">
        <f t="shared" si="16"/>
        <v>49.67687737411123</v>
      </c>
      <c r="G412" s="5"/>
      <c r="H412" s="5"/>
      <c r="I412" s="5"/>
    </row>
    <row r="413" spans="1:9" ht="12.75">
      <c r="A413" s="24"/>
      <c r="B413" s="21" t="s">
        <v>94</v>
      </c>
      <c r="C413" s="21" t="s">
        <v>11</v>
      </c>
      <c r="D413" s="22">
        <v>3289</v>
      </c>
      <c r="E413" s="22">
        <v>3288.97</v>
      </c>
      <c r="F413" s="25">
        <f t="shared" si="16"/>
        <v>99.99908786865309</v>
      </c>
      <c r="G413" s="5"/>
      <c r="H413" s="5"/>
      <c r="I413" s="5"/>
    </row>
    <row r="414" spans="1:9" ht="12.75">
      <c r="A414" s="24"/>
      <c r="B414" s="21" t="s">
        <v>95</v>
      </c>
      <c r="C414" s="21" t="s">
        <v>13</v>
      </c>
      <c r="D414" s="22">
        <v>10689</v>
      </c>
      <c r="E414" s="22">
        <v>5496.75</v>
      </c>
      <c r="F414" s="25">
        <f t="shared" si="16"/>
        <v>51.42436149312377</v>
      </c>
      <c r="G414" s="5"/>
      <c r="H414" s="5"/>
      <c r="I414" s="5"/>
    </row>
    <row r="415" spans="1:9" ht="12.75">
      <c r="A415" s="32"/>
      <c r="B415" s="20" t="s">
        <v>96</v>
      </c>
      <c r="C415" s="20" t="s">
        <v>16</v>
      </c>
      <c r="D415" s="15">
        <v>1707</v>
      </c>
      <c r="E415" s="15">
        <v>877.91</v>
      </c>
      <c r="F415" s="33">
        <f t="shared" si="16"/>
        <v>51.429994141769185</v>
      </c>
      <c r="G415" s="5"/>
      <c r="H415" s="5"/>
      <c r="I415" s="5"/>
    </row>
    <row r="416" spans="1:9" ht="12.75">
      <c r="A416" s="24"/>
      <c r="B416" s="21" t="s">
        <v>125</v>
      </c>
      <c r="C416" s="21" t="s">
        <v>18</v>
      </c>
      <c r="D416" s="22">
        <v>2000</v>
      </c>
      <c r="E416" s="22">
        <v>0</v>
      </c>
      <c r="F416" s="25">
        <f t="shared" si="16"/>
        <v>0</v>
      </c>
      <c r="G416" s="5"/>
      <c r="H416" s="5"/>
      <c r="I416" s="5"/>
    </row>
    <row r="417" spans="1:9" ht="12.75">
      <c r="A417" s="32"/>
      <c r="B417" s="20" t="s">
        <v>126</v>
      </c>
      <c r="C417" s="20" t="s">
        <v>52</v>
      </c>
      <c r="D417" s="15">
        <v>500</v>
      </c>
      <c r="E417" s="15">
        <v>0</v>
      </c>
      <c r="F417" s="33">
        <f t="shared" si="16"/>
        <v>0</v>
      </c>
      <c r="G417" s="5"/>
      <c r="H417" s="5"/>
      <c r="I417" s="5"/>
    </row>
    <row r="418" spans="1:9" ht="12.75">
      <c r="A418" s="24"/>
      <c r="B418" s="21" t="s">
        <v>147</v>
      </c>
      <c r="C418" s="21" t="s">
        <v>120</v>
      </c>
      <c r="D418" s="22">
        <v>200</v>
      </c>
      <c r="E418" s="22">
        <v>0</v>
      </c>
      <c r="F418" s="25">
        <f t="shared" si="16"/>
        <v>0</v>
      </c>
      <c r="G418" s="5"/>
      <c r="H418" s="5"/>
      <c r="I418" s="5"/>
    </row>
    <row r="419" spans="1:72" s="2" customFormat="1" ht="12" customHeight="1" thickBot="1">
      <c r="A419" s="77"/>
      <c r="B419" s="34" t="s">
        <v>97</v>
      </c>
      <c r="C419" s="34" t="s">
        <v>32</v>
      </c>
      <c r="D419" s="35">
        <v>3423</v>
      </c>
      <c r="E419" s="35">
        <v>2567.5</v>
      </c>
      <c r="F419" s="36">
        <f t="shared" si="16"/>
        <v>75.0073035349109</v>
      </c>
      <c r="G419" s="5"/>
      <c r="H419" s="5"/>
      <c r="I419" s="5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</row>
    <row r="420" spans="1:9" s="2" customFormat="1" ht="13.5" thickBot="1">
      <c r="A420" s="16" t="s">
        <v>34</v>
      </c>
      <c r="B420" s="17"/>
      <c r="C420" s="17"/>
      <c r="D420" s="224">
        <f>SUM(D411:D419)</f>
        <v>87555</v>
      </c>
      <c r="E420" s="224">
        <f>SUM(E411:E419)</f>
        <v>44813.08</v>
      </c>
      <c r="F420" s="226">
        <f t="shared" si="16"/>
        <v>51.18277654046028</v>
      </c>
      <c r="G420" s="6"/>
      <c r="H420" s="6"/>
      <c r="I420" s="6"/>
    </row>
    <row r="421" spans="1:9" ht="12.75">
      <c r="A421" s="209" t="s">
        <v>100</v>
      </c>
      <c r="B421" s="19" t="s">
        <v>89</v>
      </c>
      <c r="C421" s="19" t="s">
        <v>5</v>
      </c>
      <c r="D421" s="14">
        <v>2396</v>
      </c>
      <c r="E421" s="14">
        <v>1147.56</v>
      </c>
      <c r="F421" s="31">
        <f t="shared" si="16"/>
        <v>47.89482470784641</v>
      </c>
      <c r="G421" s="5"/>
      <c r="H421" s="5"/>
      <c r="I421" s="5"/>
    </row>
    <row r="422" spans="1:9" ht="12.75">
      <c r="A422" s="210"/>
      <c r="B422" s="21" t="s">
        <v>90</v>
      </c>
      <c r="C422" s="21" t="s">
        <v>9</v>
      </c>
      <c r="D422" s="22">
        <v>33691</v>
      </c>
      <c r="E422" s="22">
        <v>15775.1</v>
      </c>
      <c r="F422" s="206">
        <f t="shared" si="16"/>
        <v>46.82289038615654</v>
      </c>
      <c r="G422" s="5"/>
      <c r="H422" s="5"/>
      <c r="I422" s="5"/>
    </row>
    <row r="423" spans="1:9" ht="12.75">
      <c r="A423" s="21"/>
      <c r="B423" s="21" t="s">
        <v>94</v>
      </c>
      <c r="C423" s="21" t="s">
        <v>11</v>
      </c>
      <c r="D423" s="22">
        <v>2201</v>
      </c>
      <c r="E423" s="22">
        <v>2200.58</v>
      </c>
      <c r="F423" s="206">
        <f t="shared" si="16"/>
        <v>99.98091776465243</v>
      </c>
      <c r="G423" s="5"/>
      <c r="H423" s="5"/>
      <c r="I423" s="5"/>
    </row>
    <row r="424" spans="1:9" ht="12.75">
      <c r="A424" s="21"/>
      <c r="B424" s="21" t="s">
        <v>95</v>
      </c>
      <c r="C424" s="21" t="s">
        <v>13</v>
      </c>
      <c r="D424" s="22">
        <v>5904</v>
      </c>
      <c r="E424" s="22">
        <v>2933.45</v>
      </c>
      <c r="F424" s="206">
        <f t="shared" si="16"/>
        <v>49.68580623306233</v>
      </c>
      <c r="G424" s="5"/>
      <c r="H424" s="5"/>
      <c r="I424" s="5"/>
    </row>
    <row r="425" spans="1:9" ht="12.75">
      <c r="A425" s="21"/>
      <c r="B425" s="21" t="s">
        <v>96</v>
      </c>
      <c r="C425" s="21" t="s">
        <v>16</v>
      </c>
      <c r="D425" s="22">
        <v>943</v>
      </c>
      <c r="E425" s="22">
        <v>468.53</v>
      </c>
      <c r="F425" s="206">
        <f t="shared" si="16"/>
        <v>49.68504772004242</v>
      </c>
      <c r="G425" s="6"/>
      <c r="H425" s="5"/>
      <c r="I425" s="5"/>
    </row>
    <row r="426" spans="1:9" ht="12.75">
      <c r="A426" s="37"/>
      <c r="B426" s="19" t="s">
        <v>147</v>
      </c>
      <c r="C426" s="19" t="s">
        <v>120</v>
      </c>
      <c r="D426" s="14">
        <v>100</v>
      </c>
      <c r="E426" s="14">
        <v>0</v>
      </c>
      <c r="F426" s="31">
        <f>(E426*100)/D426</f>
        <v>0</v>
      </c>
      <c r="G426" s="5"/>
      <c r="H426" s="5"/>
      <c r="I426" s="5"/>
    </row>
    <row r="427" spans="1:72" s="2" customFormat="1" ht="13.5" thickBot="1">
      <c r="A427" s="26"/>
      <c r="B427" s="27" t="s">
        <v>97</v>
      </c>
      <c r="C427" s="27" t="s">
        <v>32</v>
      </c>
      <c r="D427" s="38">
        <v>2510</v>
      </c>
      <c r="E427" s="38">
        <v>1882.5</v>
      </c>
      <c r="F427" s="39">
        <f t="shared" si="16"/>
        <v>75</v>
      </c>
      <c r="G427" s="5"/>
      <c r="H427" s="5"/>
      <c r="I427" s="5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</row>
    <row r="428" spans="1:9" s="2" customFormat="1" ht="13.5" thickBot="1">
      <c r="A428" s="16" t="s">
        <v>34</v>
      </c>
      <c r="B428" s="17"/>
      <c r="C428" s="17"/>
      <c r="D428" s="224">
        <f>SUM(D421:D427)</f>
        <v>47745</v>
      </c>
      <c r="E428" s="224">
        <f>SUM(E421:E427)</f>
        <v>24407.719999999998</v>
      </c>
      <c r="F428" s="226">
        <f t="shared" si="16"/>
        <v>51.120996963032766</v>
      </c>
      <c r="G428" s="6"/>
      <c r="H428" s="6"/>
      <c r="I428" s="6"/>
    </row>
    <row r="429" spans="1:9" ht="12.75">
      <c r="A429" s="209" t="s">
        <v>252</v>
      </c>
      <c r="B429" s="19" t="s">
        <v>89</v>
      </c>
      <c r="C429" s="19" t="s">
        <v>5</v>
      </c>
      <c r="D429" s="14">
        <v>6325</v>
      </c>
      <c r="E429" s="14">
        <v>1602.48</v>
      </c>
      <c r="F429" s="31">
        <f aca="true" t="shared" si="17" ref="F429:F435">(E429*100)/D429</f>
        <v>25.335652173913044</v>
      </c>
      <c r="G429" s="5"/>
      <c r="H429" s="5"/>
      <c r="I429" s="5"/>
    </row>
    <row r="430" spans="1:9" ht="12.75">
      <c r="A430" s="212" t="s">
        <v>255</v>
      </c>
      <c r="B430" s="21" t="s">
        <v>90</v>
      </c>
      <c r="C430" s="21" t="s">
        <v>9</v>
      </c>
      <c r="D430" s="22">
        <v>50869</v>
      </c>
      <c r="E430" s="22">
        <v>26788.18</v>
      </c>
      <c r="F430" s="25">
        <f t="shared" si="17"/>
        <v>52.66110990976823</v>
      </c>
      <c r="G430" s="5"/>
      <c r="H430" s="5"/>
      <c r="I430" s="5"/>
    </row>
    <row r="431" spans="1:9" ht="12.75">
      <c r="A431" s="24"/>
      <c r="B431" s="21" t="s">
        <v>94</v>
      </c>
      <c r="C431" s="21" t="s">
        <v>11</v>
      </c>
      <c r="D431" s="22">
        <v>2708</v>
      </c>
      <c r="E431" s="22">
        <v>2707.74</v>
      </c>
      <c r="F431" s="25">
        <f t="shared" si="17"/>
        <v>99.9903988183161</v>
      </c>
      <c r="G431" s="5"/>
      <c r="H431" s="5"/>
      <c r="I431" s="5"/>
    </row>
    <row r="432" spans="1:9" ht="12.75">
      <c r="A432" s="24"/>
      <c r="B432" s="21" t="s">
        <v>95</v>
      </c>
      <c r="C432" s="21" t="s">
        <v>13</v>
      </c>
      <c r="D432" s="22">
        <v>8821</v>
      </c>
      <c r="E432" s="22">
        <v>4747.12</v>
      </c>
      <c r="F432" s="25">
        <f t="shared" si="17"/>
        <v>53.81612062124476</v>
      </c>
      <c r="G432" s="5"/>
      <c r="H432" s="5"/>
      <c r="I432" s="5"/>
    </row>
    <row r="433" spans="1:9" ht="12.75">
      <c r="A433" s="24"/>
      <c r="B433" s="21" t="s">
        <v>96</v>
      </c>
      <c r="C433" s="21" t="s">
        <v>16</v>
      </c>
      <c r="D433" s="22">
        <v>1409</v>
      </c>
      <c r="E433" s="22">
        <v>758.19</v>
      </c>
      <c r="F433" s="25">
        <f t="shared" si="17"/>
        <v>53.810503903477645</v>
      </c>
      <c r="G433" s="5"/>
      <c r="H433" s="5"/>
      <c r="I433" s="5"/>
    </row>
    <row r="434" spans="1:9" ht="12.75">
      <c r="A434" s="24"/>
      <c r="B434" s="21" t="s">
        <v>125</v>
      </c>
      <c r="C434" s="21" t="s">
        <v>18</v>
      </c>
      <c r="D434" s="22">
        <v>500</v>
      </c>
      <c r="E434" s="22">
        <v>7.34</v>
      </c>
      <c r="F434" s="25">
        <f t="shared" si="17"/>
        <v>1.468</v>
      </c>
      <c r="G434" s="5"/>
      <c r="H434" s="5"/>
      <c r="I434" s="5"/>
    </row>
    <row r="435" spans="1:9" ht="12.75">
      <c r="A435" s="24"/>
      <c r="B435" s="21" t="s">
        <v>147</v>
      </c>
      <c r="C435" s="21" t="s">
        <v>120</v>
      </c>
      <c r="D435" s="22">
        <v>100</v>
      </c>
      <c r="E435" s="22">
        <v>0</v>
      </c>
      <c r="F435" s="25">
        <f t="shared" si="17"/>
        <v>0</v>
      </c>
      <c r="G435" s="5"/>
      <c r="H435" s="5"/>
      <c r="I435" s="5"/>
    </row>
    <row r="436" spans="1:72" s="2" customFormat="1" ht="13.5" thickBot="1">
      <c r="A436" s="32"/>
      <c r="B436" s="20" t="s">
        <v>97</v>
      </c>
      <c r="C436" s="20" t="s">
        <v>32</v>
      </c>
      <c r="D436" s="15">
        <v>3012</v>
      </c>
      <c r="E436" s="15">
        <v>2259</v>
      </c>
      <c r="F436" s="33">
        <f>(E436*100)/D436</f>
        <v>75</v>
      </c>
      <c r="G436" s="5"/>
      <c r="H436" s="5"/>
      <c r="I436" s="5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</row>
    <row r="437" spans="1:9" s="2" customFormat="1" ht="13.5" thickBot="1">
      <c r="A437" s="16" t="s">
        <v>34</v>
      </c>
      <c r="B437" s="17"/>
      <c r="C437" s="17"/>
      <c r="D437" s="224">
        <f>SUM(D429:D436)</f>
        <v>73744</v>
      </c>
      <c r="E437" s="224">
        <f>SUM(E429:E436)</f>
        <v>38870.05</v>
      </c>
      <c r="F437" s="226">
        <f>(E437*100)/D437</f>
        <v>52.70944076806249</v>
      </c>
      <c r="G437" s="6"/>
      <c r="H437" s="6"/>
      <c r="I437" s="6"/>
    </row>
    <row r="438" spans="1:9" ht="13.5" thickBot="1">
      <c r="A438" s="202" t="s">
        <v>34</v>
      </c>
      <c r="B438" s="197" t="s">
        <v>314</v>
      </c>
      <c r="C438" s="198"/>
      <c r="D438" s="199">
        <f>D437+D428+D420+D408+D400</f>
        <v>305737</v>
      </c>
      <c r="E438" s="199">
        <f>E400+E408+E420+E428+E437</f>
        <v>161096.24</v>
      </c>
      <c r="F438" s="200">
        <f>(E438*100)/D438</f>
        <v>52.69111687496116</v>
      </c>
      <c r="G438" s="5"/>
      <c r="H438" s="5"/>
      <c r="I438" s="5"/>
    </row>
    <row r="439" spans="1:9" ht="13.5" thickBot="1">
      <c r="A439" s="209" t="s">
        <v>72</v>
      </c>
      <c r="B439" s="34" t="s">
        <v>121</v>
      </c>
      <c r="C439" s="21" t="s">
        <v>26</v>
      </c>
      <c r="D439" s="236">
        <v>4228</v>
      </c>
      <c r="E439" s="236">
        <v>600</v>
      </c>
      <c r="F439" s="237">
        <f>(E439*100)/D439</f>
        <v>14.191106906338694</v>
      </c>
      <c r="G439" s="5"/>
      <c r="H439" s="5"/>
      <c r="I439" s="5"/>
    </row>
    <row r="440" spans="1:9" ht="13.5" thickBot="1">
      <c r="A440" s="202" t="s">
        <v>34</v>
      </c>
      <c r="B440" s="197" t="s">
        <v>315</v>
      </c>
      <c r="C440" s="198"/>
      <c r="D440" s="199">
        <f>SUM(D439:D439)</f>
        <v>4228</v>
      </c>
      <c r="E440" s="199">
        <f>SUM(E439:E439)</f>
        <v>600</v>
      </c>
      <c r="F440" s="200">
        <f>(E440*100)/D440</f>
        <v>14.191106906338694</v>
      </c>
      <c r="G440" s="5"/>
      <c r="H440" s="5"/>
      <c r="I440" s="5"/>
    </row>
    <row r="441" spans="1:9" ht="13.5" thickBot="1">
      <c r="A441" s="288" t="s">
        <v>311</v>
      </c>
      <c r="B441" s="289"/>
      <c r="C441" s="289"/>
      <c r="D441" s="289"/>
      <c r="E441" s="289"/>
      <c r="F441" s="290"/>
      <c r="G441" s="5"/>
      <c r="H441" s="5"/>
      <c r="I441" s="5"/>
    </row>
    <row r="442" spans="1:9" ht="13.5" thickBot="1">
      <c r="A442" s="10" t="s">
        <v>1</v>
      </c>
      <c r="B442" s="11" t="s">
        <v>92</v>
      </c>
      <c r="C442" s="11" t="s">
        <v>107</v>
      </c>
      <c r="D442" s="12" t="s">
        <v>7</v>
      </c>
      <c r="E442" s="11" t="s">
        <v>6</v>
      </c>
      <c r="F442" s="13" t="s">
        <v>2</v>
      </c>
      <c r="G442" s="5"/>
      <c r="H442" s="5"/>
      <c r="I442" s="5"/>
    </row>
    <row r="443" spans="1:9" ht="12.75">
      <c r="A443" s="209" t="s">
        <v>247</v>
      </c>
      <c r="B443" s="64" t="s">
        <v>198</v>
      </c>
      <c r="C443" s="19" t="s">
        <v>122</v>
      </c>
      <c r="D443" s="49">
        <v>0</v>
      </c>
      <c r="E443" s="49">
        <v>0</v>
      </c>
      <c r="F443" s="45">
        <v>0</v>
      </c>
      <c r="G443" s="5"/>
      <c r="H443" s="5"/>
      <c r="I443" s="5"/>
    </row>
    <row r="444" spans="1:9" ht="12.75">
      <c r="A444" s="209" t="s">
        <v>3</v>
      </c>
      <c r="B444" s="19" t="s">
        <v>198</v>
      </c>
      <c r="C444" s="19" t="s">
        <v>122</v>
      </c>
      <c r="D444" s="14">
        <v>0</v>
      </c>
      <c r="E444" s="14">
        <v>0</v>
      </c>
      <c r="F444" s="46">
        <v>0</v>
      </c>
      <c r="G444" s="5"/>
      <c r="H444" s="5"/>
      <c r="I444" s="5"/>
    </row>
    <row r="445" spans="1:9" ht="12.75">
      <c r="A445" s="212" t="s">
        <v>250</v>
      </c>
      <c r="B445" s="21" t="s">
        <v>198</v>
      </c>
      <c r="C445" s="19" t="s">
        <v>122</v>
      </c>
      <c r="D445" s="22">
        <v>0</v>
      </c>
      <c r="E445" s="22">
        <v>0</v>
      </c>
      <c r="F445" s="31">
        <v>0</v>
      </c>
      <c r="G445" s="5"/>
      <c r="H445" s="5"/>
      <c r="I445" s="5"/>
    </row>
    <row r="446" spans="1:72" s="2" customFormat="1" ht="12.75">
      <c r="A446" s="212" t="s">
        <v>251</v>
      </c>
      <c r="B446" s="21" t="s">
        <v>198</v>
      </c>
      <c r="C446" s="19" t="s">
        <v>122</v>
      </c>
      <c r="D446" s="22">
        <v>0</v>
      </c>
      <c r="E446" s="22">
        <v>0</v>
      </c>
      <c r="F446" s="25">
        <v>0</v>
      </c>
      <c r="G446" s="5"/>
      <c r="H446" s="5"/>
      <c r="I446" s="5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</row>
    <row r="447" spans="1:9" s="2" customFormat="1" ht="12.75">
      <c r="A447" s="212" t="s">
        <v>37</v>
      </c>
      <c r="B447" s="21" t="s">
        <v>198</v>
      </c>
      <c r="C447" s="19" t="s">
        <v>122</v>
      </c>
      <c r="D447" s="22">
        <v>0</v>
      </c>
      <c r="E447" s="22">
        <v>0</v>
      </c>
      <c r="F447" s="25">
        <v>0</v>
      </c>
      <c r="G447" s="6"/>
      <c r="H447" s="6"/>
      <c r="I447" s="6"/>
    </row>
    <row r="448" spans="1:9" ht="12.75">
      <c r="A448" s="214" t="s">
        <v>227</v>
      </c>
      <c r="B448" s="20" t="s">
        <v>198</v>
      </c>
      <c r="C448" s="34" t="s">
        <v>122</v>
      </c>
      <c r="D448" s="15">
        <v>0</v>
      </c>
      <c r="E448" s="15">
        <v>0</v>
      </c>
      <c r="F448" s="33">
        <v>0</v>
      </c>
      <c r="G448" s="5"/>
      <c r="H448" s="5"/>
      <c r="I448" s="5"/>
    </row>
    <row r="449" spans="1:9" ht="12.75">
      <c r="A449" s="23"/>
      <c r="B449" s="58" t="s">
        <v>174</v>
      </c>
      <c r="C449" s="21" t="s">
        <v>13</v>
      </c>
      <c r="D449" s="53">
        <v>0</v>
      </c>
      <c r="E449" s="53">
        <v>0</v>
      </c>
      <c r="F449" s="46">
        <v>0</v>
      </c>
      <c r="G449" s="5"/>
      <c r="H449" s="5"/>
      <c r="I449" s="5"/>
    </row>
    <row r="450" spans="1:9" ht="12.75">
      <c r="A450" s="23"/>
      <c r="B450" s="58" t="s">
        <v>175</v>
      </c>
      <c r="C450" s="21" t="s">
        <v>16</v>
      </c>
      <c r="D450" s="53">
        <v>0</v>
      </c>
      <c r="E450" s="53">
        <v>0</v>
      </c>
      <c r="F450" s="46">
        <v>0</v>
      </c>
      <c r="G450" s="5"/>
      <c r="H450" s="5"/>
      <c r="I450" s="5"/>
    </row>
    <row r="451" spans="1:9" ht="12.75">
      <c r="A451" s="23"/>
      <c r="B451" s="58" t="s">
        <v>162</v>
      </c>
      <c r="C451" s="21" t="s">
        <v>124</v>
      </c>
      <c r="D451" s="53">
        <v>0</v>
      </c>
      <c r="E451" s="53">
        <v>0</v>
      </c>
      <c r="F451" s="46">
        <v>0</v>
      </c>
      <c r="G451" s="5"/>
      <c r="H451" s="5"/>
      <c r="I451" s="5"/>
    </row>
    <row r="452" spans="1:9" ht="12.75">
      <c r="A452" s="23"/>
      <c r="B452" s="58" t="s">
        <v>163</v>
      </c>
      <c r="C452" s="21" t="s">
        <v>18</v>
      </c>
      <c r="D452" s="53">
        <v>0</v>
      </c>
      <c r="E452" s="53">
        <v>0</v>
      </c>
      <c r="F452" s="46">
        <v>0</v>
      </c>
      <c r="G452" s="5"/>
      <c r="H452" s="5"/>
      <c r="I452" s="5"/>
    </row>
    <row r="453" spans="1:9" ht="12.75">
      <c r="A453" s="23"/>
      <c r="B453" s="58" t="s">
        <v>176</v>
      </c>
      <c r="C453" s="21" t="s">
        <v>20</v>
      </c>
      <c r="D453" s="53">
        <v>0</v>
      </c>
      <c r="E453" s="53">
        <v>0</v>
      </c>
      <c r="F453" s="46">
        <v>0</v>
      </c>
      <c r="G453" s="5"/>
      <c r="H453" s="5"/>
      <c r="I453" s="5"/>
    </row>
    <row r="454" spans="1:9" ht="12.75">
      <c r="A454" s="23"/>
      <c r="B454" s="58" t="s">
        <v>177</v>
      </c>
      <c r="C454" s="19" t="s">
        <v>26</v>
      </c>
      <c r="D454" s="53">
        <v>0</v>
      </c>
      <c r="E454" s="53">
        <v>0</v>
      </c>
      <c r="F454" s="46">
        <v>0</v>
      </c>
      <c r="G454" s="5"/>
      <c r="H454" s="5"/>
      <c r="I454" s="5"/>
    </row>
    <row r="455" spans="1:9" ht="27.75" customHeight="1" thickBot="1">
      <c r="A455" s="29"/>
      <c r="B455" s="65" t="s">
        <v>216</v>
      </c>
      <c r="C455" s="55" t="s">
        <v>242</v>
      </c>
      <c r="D455" s="62">
        <v>0</v>
      </c>
      <c r="E455" s="62">
        <v>0</v>
      </c>
      <c r="F455" s="47">
        <v>0</v>
      </c>
      <c r="G455" s="5"/>
      <c r="H455" s="5"/>
      <c r="I455" s="5"/>
    </row>
    <row r="456" spans="1:9" ht="13.5" thickBot="1">
      <c r="A456" s="63" t="s">
        <v>34</v>
      </c>
      <c r="B456" s="66"/>
      <c r="C456" s="17"/>
      <c r="D456" s="224">
        <f>SUM(D443:D455)</f>
        <v>0</v>
      </c>
      <c r="E456" s="224">
        <f>SUM(E443:E455)</f>
        <v>0</v>
      </c>
      <c r="F456" s="226">
        <v>0</v>
      </c>
      <c r="G456" s="5"/>
      <c r="H456" s="5"/>
      <c r="I456" s="5"/>
    </row>
    <row r="457" spans="1:9" ht="13.5" thickBot="1">
      <c r="A457" s="196" t="s">
        <v>34</v>
      </c>
      <c r="B457" s="197" t="s">
        <v>316</v>
      </c>
      <c r="C457" s="219"/>
      <c r="D457" s="220">
        <f>D456</f>
        <v>0</v>
      </c>
      <c r="E457" s="199">
        <f>E456</f>
        <v>0</v>
      </c>
      <c r="F457" s="200">
        <v>0</v>
      </c>
      <c r="G457" s="5"/>
      <c r="H457" s="5"/>
      <c r="I457" s="5"/>
    </row>
    <row r="458" spans="1:9" ht="12.75">
      <c r="A458" s="213" t="s">
        <v>301</v>
      </c>
      <c r="B458" s="67" t="s">
        <v>101</v>
      </c>
      <c r="C458" s="67" t="s">
        <v>26</v>
      </c>
      <c r="D458" s="238">
        <v>131</v>
      </c>
      <c r="E458" s="238">
        <v>0</v>
      </c>
      <c r="F458" s="70">
        <f>(E458*100)/D458</f>
        <v>0</v>
      </c>
      <c r="G458" s="5"/>
      <c r="H458" s="5"/>
      <c r="I458" s="5"/>
    </row>
    <row r="459" spans="1:9" ht="12.75">
      <c r="A459" s="212" t="s">
        <v>298</v>
      </c>
      <c r="B459" s="21" t="s">
        <v>101</v>
      </c>
      <c r="C459" s="21" t="s">
        <v>26</v>
      </c>
      <c r="D459" s="22">
        <v>400</v>
      </c>
      <c r="E459" s="22">
        <v>0</v>
      </c>
      <c r="F459" s="46">
        <f>(E459*100)/D459</f>
        <v>0</v>
      </c>
      <c r="G459" s="5"/>
      <c r="H459" s="5"/>
      <c r="I459" s="5"/>
    </row>
    <row r="460" spans="1:9" ht="12.75">
      <c r="A460" s="212" t="s">
        <v>299</v>
      </c>
      <c r="B460" s="21" t="s">
        <v>101</v>
      </c>
      <c r="C460" s="21" t="s">
        <v>26</v>
      </c>
      <c r="D460" s="22">
        <v>332</v>
      </c>
      <c r="E460" s="22">
        <v>0</v>
      </c>
      <c r="F460" s="46">
        <f>(E460*100)/D460</f>
        <v>0</v>
      </c>
      <c r="G460" s="5"/>
      <c r="H460" s="5"/>
      <c r="I460" s="5"/>
    </row>
    <row r="461" spans="1:9" ht="12.75">
      <c r="A461" s="212" t="s">
        <v>324</v>
      </c>
      <c r="B461" s="21" t="s">
        <v>101</v>
      </c>
      <c r="C461" s="21" t="s">
        <v>26</v>
      </c>
      <c r="D461" s="22">
        <v>201</v>
      </c>
      <c r="E461" s="22">
        <v>0</v>
      </c>
      <c r="F461" s="46">
        <f aca="true" t="shared" si="18" ref="F461:F467">(E461*100)/D461</f>
        <v>0</v>
      </c>
      <c r="G461" s="5"/>
      <c r="H461" s="5"/>
      <c r="I461" s="5"/>
    </row>
    <row r="462" spans="1:9" ht="13.5" thickBot="1">
      <c r="A462" s="214" t="s">
        <v>300</v>
      </c>
      <c r="B462" s="20" t="s">
        <v>101</v>
      </c>
      <c r="C462" s="20" t="s">
        <v>26</v>
      </c>
      <c r="D462" s="15">
        <v>254</v>
      </c>
      <c r="E462" s="15">
        <v>0</v>
      </c>
      <c r="F462" s="47">
        <f t="shared" si="18"/>
        <v>0</v>
      </c>
      <c r="G462" s="5"/>
      <c r="H462" s="5"/>
      <c r="I462" s="5"/>
    </row>
    <row r="463" spans="1:9" ht="13.5" thickBot="1">
      <c r="A463" s="202" t="s">
        <v>179</v>
      </c>
      <c r="B463" s="197" t="s">
        <v>317</v>
      </c>
      <c r="C463" s="198"/>
      <c r="D463" s="199">
        <f>D458+D459+D460+D461+D462</f>
        <v>1318</v>
      </c>
      <c r="E463" s="199">
        <f>SUM(E458:E462)</f>
        <v>0</v>
      </c>
      <c r="F463" s="200">
        <f t="shared" si="18"/>
        <v>0</v>
      </c>
      <c r="G463" s="5"/>
      <c r="H463" s="5"/>
      <c r="I463" s="5"/>
    </row>
    <row r="464" spans="1:9" ht="12.75">
      <c r="A464" s="209" t="s">
        <v>102</v>
      </c>
      <c r="B464" s="19" t="s">
        <v>103</v>
      </c>
      <c r="C464" s="19" t="s">
        <v>18</v>
      </c>
      <c r="D464" s="14">
        <v>12500</v>
      </c>
      <c r="E464" s="14">
        <v>5458.19</v>
      </c>
      <c r="F464" s="31">
        <f t="shared" si="18"/>
        <v>43.66552</v>
      </c>
      <c r="G464" s="5"/>
      <c r="H464" s="5"/>
      <c r="I464" s="5"/>
    </row>
    <row r="465" spans="1:9" ht="13.5" customHeight="1">
      <c r="A465" s="24"/>
      <c r="B465" s="21" t="s">
        <v>104</v>
      </c>
      <c r="C465" s="21" t="s">
        <v>26</v>
      </c>
      <c r="D465" s="22">
        <v>13500</v>
      </c>
      <c r="E465" s="22">
        <v>10029.53</v>
      </c>
      <c r="F465" s="25">
        <f t="shared" si="18"/>
        <v>74.29281481481482</v>
      </c>
      <c r="G465" s="5"/>
      <c r="H465" s="5"/>
      <c r="I465" s="5"/>
    </row>
    <row r="466" spans="1:9" ht="13.5" thickBot="1">
      <c r="A466" s="32"/>
      <c r="B466" s="20" t="s">
        <v>105</v>
      </c>
      <c r="C466" s="20" t="s">
        <v>28</v>
      </c>
      <c r="D466" s="15">
        <v>7000</v>
      </c>
      <c r="E466" s="15">
        <v>1321.76</v>
      </c>
      <c r="F466" s="33">
        <f t="shared" si="18"/>
        <v>18.882285714285715</v>
      </c>
      <c r="G466" s="5"/>
      <c r="H466" s="5"/>
      <c r="I466" s="5"/>
    </row>
    <row r="467" spans="1:9" ht="13.5" thickBot="1">
      <c r="A467" s="42" t="s">
        <v>34</v>
      </c>
      <c r="B467" s="44"/>
      <c r="C467" s="43"/>
      <c r="D467" s="230">
        <f>SUM(D464:D466)</f>
        <v>33000</v>
      </c>
      <c r="E467" s="230">
        <f>SUM(E464:E466)</f>
        <v>16809.48</v>
      </c>
      <c r="F467" s="231">
        <f t="shared" si="18"/>
        <v>50.93781818181818</v>
      </c>
      <c r="G467" s="5"/>
      <c r="H467" s="5"/>
      <c r="I467" s="5"/>
    </row>
    <row r="468" spans="1:9" ht="13.5" thickBot="1">
      <c r="A468" s="269" t="s">
        <v>34</v>
      </c>
      <c r="B468" s="215" t="s">
        <v>318</v>
      </c>
      <c r="C468" s="216"/>
      <c r="D468" s="217">
        <f>D467</f>
        <v>33000</v>
      </c>
      <c r="E468" s="217">
        <v>16809.48</v>
      </c>
      <c r="F468" s="218">
        <v>50.94</v>
      </c>
      <c r="G468" s="5"/>
      <c r="H468" s="5"/>
      <c r="I468" s="5"/>
    </row>
    <row r="469" spans="1:9" ht="13.5" thickBot="1">
      <c r="A469" s="266" t="s">
        <v>180</v>
      </c>
      <c r="B469" s="268"/>
      <c r="C469" s="267"/>
      <c r="D469" s="265">
        <v>12727101</v>
      </c>
      <c r="E469" s="265">
        <f>E468+E463+E457+E440+E438+E391+E380+E325+E319+E302+E281+E279+E226+E178+E109+E10</f>
        <v>4687712.809999999</v>
      </c>
      <c r="F469" s="264">
        <f>(E469*100)/D469</f>
        <v>36.83252619744275</v>
      </c>
      <c r="G469" s="5"/>
      <c r="H469" s="5"/>
      <c r="I469" s="5"/>
    </row>
    <row r="470" spans="1:10" ht="13.5" thickBot="1">
      <c r="A470" s="285" t="s">
        <v>302</v>
      </c>
      <c r="B470" s="286"/>
      <c r="C470" s="286"/>
      <c r="D470" s="286"/>
      <c r="E470" s="286"/>
      <c r="F470" s="287"/>
      <c r="G470" s="5"/>
      <c r="H470" s="5"/>
      <c r="I470" s="5"/>
      <c r="J470" t="s">
        <v>150</v>
      </c>
    </row>
    <row r="471" spans="1:9" ht="12.75">
      <c r="A471" s="5"/>
      <c r="B471" s="5"/>
      <c r="C471" s="5"/>
      <c r="D471" s="7"/>
      <c r="E471" s="7"/>
      <c r="F471" s="5"/>
      <c r="G471" s="5"/>
      <c r="H471" s="5"/>
      <c r="I471" s="5"/>
    </row>
    <row r="472" spans="2:9" ht="12.75">
      <c r="B472" s="270"/>
      <c r="D472" s="3"/>
      <c r="E472" s="3"/>
      <c r="G472" s="5"/>
      <c r="H472" s="5"/>
      <c r="I472" s="5"/>
    </row>
    <row r="473" spans="3:9" ht="47.25">
      <c r="C473" s="296"/>
      <c r="D473" s="296" t="s">
        <v>325</v>
      </c>
      <c r="E473" s="3"/>
      <c r="G473" s="5"/>
      <c r="H473" s="5"/>
      <c r="I473" s="5"/>
    </row>
    <row r="474" spans="4:9" ht="12.75">
      <c r="D474" s="3"/>
      <c r="E474" s="3"/>
      <c r="G474" s="5"/>
      <c r="H474" s="5"/>
      <c r="I474" s="5"/>
    </row>
    <row r="475" spans="4:9" ht="12.75">
      <c r="D475" s="3"/>
      <c r="E475" s="3"/>
      <c r="G475" s="5"/>
      <c r="H475" s="5"/>
      <c r="I475" s="5"/>
    </row>
    <row r="476" spans="4:9" ht="12.75">
      <c r="D476" s="3"/>
      <c r="E476" s="3"/>
      <c r="G476" s="5"/>
      <c r="H476" s="5"/>
      <c r="I476" s="5"/>
    </row>
    <row r="477" spans="4:9" ht="12.75">
      <c r="D477" s="3"/>
      <c r="E477" s="3"/>
      <c r="G477" s="5"/>
      <c r="H477" s="5"/>
      <c r="I477" s="5"/>
    </row>
    <row r="478" spans="4:9" ht="12.75">
      <c r="D478" s="3"/>
      <c r="E478" s="3"/>
      <c r="G478" s="5"/>
      <c r="H478" s="5"/>
      <c r="I478" s="5"/>
    </row>
    <row r="479" spans="4:9" ht="12.75">
      <c r="D479" s="3"/>
      <c r="E479" s="3"/>
      <c r="G479" s="5"/>
      <c r="H479" s="5"/>
      <c r="I479" s="5"/>
    </row>
    <row r="480" spans="4:9" ht="12.75">
      <c r="D480" s="3"/>
      <c r="E480" s="3"/>
      <c r="G480" s="5"/>
      <c r="H480" s="5"/>
      <c r="I480" s="5"/>
    </row>
    <row r="481" spans="4:9" ht="12.75">
      <c r="D481" s="3"/>
      <c r="E481" s="3"/>
      <c r="G481" s="5"/>
      <c r="H481" s="5"/>
      <c r="I481" s="5"/>
    </row>
    <row r="482" spans="4:5" ht="12.75">
      <c r="D482" s="3"/>
      <c r="E482" s="3"/>
    </row>
    <row r="483" spans="4:5" ht="12.75">
      <c r="D483" s="3"/>
      <c r="E483" s="3"/>
    </row>
    <row r="484" spans="4:5" ht="12.75">
      <c r="D484" s="3"/>
      <c r="E484" s="3"/>
    </row>
    <row r="485" spans="4:5" ht="12.75">
      <c r="D485" s="3"/>
      <c r="E485" s="3"/>
    </row>
    <row r="486" spans="4:5" ht="12.75">
      <c r="D486" s="3"/>
      <c r="E486" s="3"/>
    </row>
    <row r="487" spans="4:5" ht="12.75">
      <c r="D487" s="3"/>
      <c r="E487" s="3"/>
    </row>
    <row r="488" spans="4:5" ht="12.75">
      <c r="D488" s="3"/>
      <c r="E488" s="3"/>
    </row>
    <row r="489" spans="4:5" ht="12.75">
      <c r="D489" s="3"/>
      <c r="E489" s="3"/>
    </row>
    <row r="490" spans="4:5" ht="12.75">
      <c r="D490" s="3"/>
      <c r="E490" s="3"/>
    </row>
    <row r="491" spans="4:5" ht="12.75">
      <c r="D491" s="3"/>
      <c r="E491" s="3"/>
    </row>
    <row r="492" spans="4:5" ht="12.75">
      <c r="D492" s="3"/>
      <c r="E492" s="3"/>
    </row>
    <row r="493" spans="4:5" ht="12.75">
      <c r="D493" s="3"/>
      <c r="E493" s="3"/>
    </row>
    <row r="494" spans="4:5" ht="12.75">
      <c r="D494" s="3"/>
      <c r="E494" s="3"/>
    </row>
    <row r="495" spans="4:5" ht="12.75">
      <c r="D495" s="3"/>
      <c r="E495" s="3"/>
    </row>
    <row r="496" spans="4:5" ht="12.75">
      <c r="D496" s="3"/>
      <c r="E496" s="3"/>
    </row>
    <row r="497" spans="4:5" ht="12.75">
      <c r="D497" s="3"/>
      <c r="E497" s="3"/>
    </row>
    <row r="498" spans="4:5" ht="12.75">
      <c r="D498" s="3"/>
      <c r="E498" s="3"/>
    </row>
    <row r="499" spans="4:5" ht="12.75">
      <c r="D499" s="3"/>
      <c r="E499" s="3"/>
    </row>
    <row r="500" spans="4:5" ht="12.75">
      <c r="D500" s="3"/>
      <c r="E500" s="3"/>
    </row>
    <row r="501" spans="4:5" ht="12.75">
      <c r="D501" s="3"/>
      <c r="E501" s="3"/>
    </row>
    <row r="502" spans="4:5" ht="12.75">
      <c r="D502" s="3"/>
      <c r="E502" s="3"/>
    </row>
    <row r="503" spans="4:5" ht="12.75">
      <c r="D503" s="3"/>
      <c r="E503" s="3"/>
    </row>
    <row r="504" spans="4:5" ht="12.75">
      <c r="D504" s="3"/>
      <c r="E504" s="3"/>
    </row>
    <row r="505" spans="4:5" ht="12.75">
      <c r="D505" s="3"/>
      <c r="E505" s="3"/>
    </row>
    <row r="506" spans="4:5" ht="12.75">
      <c r="D506" s="3"/>
      <c r="E506" s="3"/>
    </row>
    <row r="507" spans="4:5" ht="12.75">
      <c r="D507" s="3"/>
      <c r="E507" s="3"/>
    </row>
    <row r="508" spans="4:5" ht="12.75">
      <c r="D508" s="3"/>
      <c r="E508" s="3"/>
    </row>
    <row r="509" spans="4:5" ht="12.75">
      <c r="D509" s="3"/>
      <c r="E509" s="3"/>
    </row>
    <row r="510" spans="4:5" ht="12.75">
      <c r="D510" s="3"/>
      <c r="E510" s="3"/>
    </row>
    <row r="511" spans="4:5" ht="12.75">
      <c r="D511" s="3"/>
      <c r="E511" s="3"/>
    </row>
    <row r="512" spans="4:5" ht="12.75">
      <c r="D512" s="3"/>
      <c r="E512" s="3"/>
    </row>
    <row r="513" spans="4:5" ht="12.75">
      <c r="D513" s="3"/>
      <c r="E513" s="3"/>
    </row>
    <row r="514" spans="4:5" ht="12.75">
      <c r="D514" s="3"/>
      <c r="E514" s="3"/>
    </row>
    <row r="515" spans="4:5" ht="12.75">
      <c r="D515" s="3"/>
      <c r="E515" s="3"/>
    </row>
    <row r="516" spans="4:5" ht="12.75">
      <c r="D516" s="3"/>
      <c r="E516" s="3"/>
    </row>
    <row r="517" spans="4:5" ht="12.75">
      <c r="D517" s="3"/>
      <c r="E517" s="3"/>
    </row>
    <row r="518" spans="4:5" ht="12.75">
      <c r="D518" s="3"/>
      <c r="E518" s="3"/>
    </row>
    <row r="519" spans="4:5" ht="12.75">
      <c r="D519" s="3"/>
      <c r="E519" s="3"/>
    </row>
    <row r="520" spans="4:5" ht="12.75">
      <c r="D520" s="3"/>
      <c r="E520" s="3"/>
    </row>
    <row r="521" spans="4:5" ht="12.75">
      <c r="D521" s="3"/>
      <c r="E521" s="3"/>
    </row>
    <row r="522" spans="4:5" ht="12.75">
      <c r="D522" s="3"/>
      <c r="E522" s="3"/>
    </row>
    <row r="523" spans="4:5" ht="12.75">
      <c r="D523" s="3"/>
      <c r="E523" s="3"/>
    </row>
    <row r="524" spans="4:5" ht="12.75">
      <c r="D524" s="3"/>
      <c r="E524" s="3"/>
    </row>
    <row r="525" spans="4:5" ht="12.75">
      <c r="D525" s="3"/>
      <c r="E525" s="3"/>
    </row>
    <row r="526" spans="4:5" ht="12.75">
      <c r="D526" s="3"/>
      <c r="E526" s="3"/>
    </row>
    <row r="527" spans="4:5" ht="12.75">
      <c r="D527" s="3"/>
      <c r="E527" s="3"/>
    </row>
    <row r="528" spans="4:5" ht="12.75">
      <c r="D528" s="3"/>
      <c r="E528" s="3"/>
    </row>
    <row r="529" spans="4:5" ht="12.75">
      <c r="D529" s="3"/>
      <c r="E529" s="3"/>
    </row>
    <row r="530" spans="4:5" ht="12.75">
      <c r="D530" s="3"/>
      <c r="E530" s="3"/>
    </row>
    <row r="531" spans="4:5" ht="12.75">
      <c r="D531" s="3"/>
      <c r="E531" s="3"/>
    </row>
    <row r="532" spans="4:5" ht="12.75">
      <c r="D532" s="3"/>
      <c r="E532" s="3"/>
    </row>
    <row r="533" spans="4:5" ht="12.75">
      <c r="D533" s="3"/>
      <c r="E533" s="3"/>
    </row>
    <row r="534" spans="4:5" ht="12.75">
      <c r="D534" s="3"/>
      <c r="E534" s="3"/>
    </row>
    <row r="535" spans="4:5" ht="12.75">
      <c r="D535" s="3"/>
      <c r="E535" s="3"/>
    </row>
    <row r="536" spans="4:5" ht="12.75">
      <c r="D536" s="3"/>
      <c r="E536" s="3"/>
    </row>
    <row r="537" spans="4:5" ht="12.75">
      <c r="D537" s="3"/>
      <c r="E537" s="3"/>
    </row>
    <row r="538" spans="4:5" ht="12.75">
      <c r="D538" s="3"/>
      <c r="E538" s="3"/>
    </row>
    <row r="539" spans="4:5" ht="12.75">
      <c r="D539" s="3"/>
      <c r="E539" s="3"/>
    </row>
    <row r="540" spans="4:5" ht="12.75">
      <c r="D540" s="3"/>
      <c r="E540" s="3"/>
    </row>
    <row r="541" spans="4:5" ht="12.75">
      <c r="D541" s="3"/>
      <c r="E541" s="3"/>
    </row>
    <row r="542" spans="4:5" ht="12.75">
      <c r="D542" s="3"/>
      <c r="E542" s="3"/>
    </row>
    <row r="543" spans="4:5" ht="12.75">
      <c r="D543" s="3"/>
      <c r="E543" s="3"/>
    </row>
    <row r="544" spans="4:5" ht="12.75">
      <c r="D544" s="3"/>
      <c r="E544" s="3"/>
    </row>
    <row r="545" spans="4:5" ht="12.75">
      <c r="D545" s="3"/>
      <c r="E545" s="3"/>
    </row>
    <row r="546" spans="4:5" ht="12.75">
      <c r="D546" s="3"/>
      <c r="E546" s="3"/>
    </row>
    <row r="547" spans="4:5" ht="12.75">
      <c r="D547" s="3"/>
      <c r="E547" s="3"/>
    </row>
    <row r="548" spans="4:5" ht="12.75">
      <c r="D548" s="3"/>
      <c r="E548" s="3"/>
    </row>
    <row r="549" spans="4:5" ht="12.75">
      <c r="D549" s="3"/>
      <c r="E549" s="3"/>
    </row>
    <row r="550" spans="4:5" ht="12.75">
      <c r="D550" s="3"/>
      <c r="E550" s="3"/>
    </row>
    <row r="551" spans="4:5" ht="12.75">
      <c r="D551" s="3"/>
      <c r="E551" s="3"/>
    </row>
    <row r="552" spans="4:5" ht="12.75">
      <c r="D552" s="3"/>
      <c r="E552" s="3"/>
    </row>
    <row r="553" spans="4:5" ht="12.75">
      <c r="D553" s="3"/>
      <c r="E553" s="3"/>
    </row>
    <row r="554" spans="4:5" ht="12.75">
      <c r="D554" s="3"/>
      <c r="E554" s="3"/>
    </row>
    <row r="555" spans="4:5" ht="12.75">
      <c r="D555" s="3"/>
      <c r="E555" s="3"/>
    </row>
    <row r="556" spans="4:5" ht="12.75">
      <c r="D556" s="3"/>
      <c r="E556" s="3"/>
    </row>
    <row r="557" spans="4:5" ht="12.75">
      <c r="D557" s="3"/>
      <c r="E557" s="3"/>
    </row>
    <row r="558" spans="4:5" ht="12.75">
      <c r="D558" s="3"/>
      <c r="E558" s="3"/>
    </row>
    <row r="559" spans="4:5" ht="12.75">
      <c r="D559" s="3"/>
      <c r="E559" s="3"/>
    </row>
    <row r="560" spans="4:5" ht="12.75">
      <c r="D560" s="3"/>
      <c r="E560" s="3"/>
    </row>
    <row r="1507" ht="12.75">
      <c r="L1507">
        <v>4</v>
      </c>
    </row>
  </sheetData>
  <sheetProtection/>
  <mergeCells count="14">
    <mergeCell ref="A307:F307"/>
    <mergeCell ref="A340:F340"/>
    <mergeCell ref="A33:F33"/>
    <mergeCell ref="A67:F67"/>
    <mergeCell ref="A100:F100"/>
    <mergeCell ref="A138:F138"/>
    <mergeCell ref="A207:F207"/>
    <mergeCell ref="A169:F169"/>
    <mergeCell ref="A240:F240"/>
    <mergeCell ref="A272:F272"/>
    <mergeCell ref="A375:F375"/>
    <mergeCell ref="A470:F470"/>
    <mergeCell ref="A409:F409"/>
    <mergeCell ref="A441:F441"/>
  </mergeCells>
  <printOptions/>
  <pageMargins left="1.6535433070866143" right="0.6299212598425197" top="1.3385826771653544" bottom="0.07874015748031496" header="1.7322834645669292" footer="0.15748031496062992"/>
  <pageSetup horizontalDpi="600" verticalDpi="600" orientation="landscape" paperSize="9" scale="87" r:id="rId1"/>
  <rowBreaks count="13" manualBreakCount="13">
    <brk id="33" max="5" man="1"/>
    <brk id="67" max="5" man="1"/>
    <brk id="100" max="5" man="1"/>
    <brk id="138" max="11" man="1"/>
    <brk id="169" max="11" man="1"/>
    <brk id="207" max="11" man="1"/>
    <brk id="240" max="11" man="1"/>
    <brk id="272" max="11" man="1"/>
    <brk id="307" max="11" man="1"/>
    <brk id="340" max="11" man="1"/>
    <brk id="375" max="11" man="1"/>
    <brk id="409" max="11" man="1"/>
    <brk id="441" max="11" man="1"/>
  </rowBreaks>
  <colBreaks count="1" manualBreakCount="1">
    <brk id="10" max="15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01"/>
  <sheetViews>
    <sheetView tabSelected="1" view="pageBreakPreview" zoomScale="75" zoomScaleSheetLayoutView="75" zoomScalePageLayoutView="0" workbookViewId="0" topLeftCell="E24">
      <selection activeCell="F39" sqref="F39"/>
    </sheetView>
  </sheetViews>
  <sheetFormatPr defaultColWidth="9.00390625" defaultRowHeight="12.75"/>
  <cols>
    <col min="1" max="1" width="24.25390625" style="0" customWidth="1"/>
    <col min="2" max="2" width="43.375" style="0" customWidth="1"/>
    <col min="3" max="3" width="21.75390625" style="0" customWidth="1"/>
    <col min="4" max="4" width="61.375" style="0" customWidth="1"/>
    <col min="5" max="5" width="30.375" style="0" customWidth="1"/>
    <col min="6" max="6" width="25.75390625" style="0" customWidth="1"/>
    <col min="7" max="7" width="23.75390625" style="0" customWidth="1"/>
    <col min="9" max="9" width="0.12890625" style="0" hidden="1" customWidth="1"/>
    <col min="10" max="10" width="9.125" style="0" hidden="1" customWidth="1"/>
    <col min="11" max="11" width="0.74609375" style="0" customWidth="1"/>
    <col min="12" max="17" width="9.125" style="0" hidden="1" customWidth="1"/>
  </cols>
  <sheetData>
    <row r="2" spans="1:9" ht="16.5">
      <c r="A2" s="82"/>
      <c r="B2" s="81"/>
      <c r="C2" s="82"/>
      <c r="D2" s="81" t="s">
        <v>259</v>
      </c>
      <c r="E2" s="81"/>
      <c r="F2" s="81"/>
      <c r="G2" s="81" t="s">
        <v>117</v>
      </c>
      <c r="H2" s="82"/>
      <c r="I2" t="s">
        <v>106</v>
      </c>
    </row>
    <row r="3" spans="1:8" ht="17.25" thickBot="1">
      <c r="A3" s="82"/>
      <c r="B3" s="81"/>
      <c r="C3" s="82"/>
      <c r="D3" s="81"/>
      <c r="E3" s="81"/>
      <c r="F3" s="81"/>
      <c r="G3" s="81"/>
      <c r="H3" s="82"/>
    </row>
    <row r="4" spans="1:8" ht="17.25" thickBot="1">
      <c r="A4" s="82"/>
      <c r="B4" s="83" t="s">
        <v>108</v>
      </c>
      <c r="C4" s="84" t="s">
        <v>92</v>
      </c>
      <c r="D4" s="84" t="s">
        <v>107</v>
      </c>
      <c r="E4" s="84" t="s">
        <v>7</v>
      </c>
      <c r="F4" s="84" t="s">
        <v>6</v>
      </c>
      <c r="G4" s="85" t="s">
        <v>2</v>
      </c>
      <c r="H4" s="82"/>
    </row>
    <row r="5" spans="1:8" ht="16.5">
      <c r="A5" s="82"/>
      <c r="B5" s="86" t="s">
        <v>3</v>
      </c>
      <c r="C5" s="87" t="s">
        <v>167</v>
      </c>
      <c r="D5" s="87" t="s">
        <v>168</v>
      </c>
      <c r="E5" s="88">
        <v>0</v>
      </c>
      <c r="F5" s="88">
        <v>0</v>
      </c>
      <c r="G5" s="89">
        <v>0</v>
      </c>
      <c r="H5" s="82"/>
    </row>
    <row r="6" spans="1:8" ht="83.25" thickBot="1">
      <c r="A6" s="82"/>
      <c r="B6" s="90"/>
      <c r="C6" s="91" t="s">
        <v>109</v>
      </c>
      <c r="D6" s="92" t="s">
        <v>184</v>
      </c>
      <c r="E6" s="93">
        <v>5000</v>
      </c>
      <c r="F6" s="93">
        <v>2560</v>
      </c>
      <c r="G6" s="94">
        <f>(F6*100)/E6</f>
        <v>51.2</v>
      </c>
      <c r="H6" s="82"/>
    </row>
    <row r="7" spans="1:8" ht="17.25" thickBot="1">
      <c r="A7" s="82"/>
      <c r="B7" s="95" t="s">
        <v>34</v>
      </c>
      <c r="C7" s="84"/>
      <c r="D7" s="96"/>
      <c r="E7" s="97">
        <f>SUM(E5:E6)</f>
        <v>5000</v>
      </c>
      <c r="F7" s="97">
        <f>F5+F6</f>
        <v>2560</v>
      </c>
      <c r="G7" s="98">
        <f>(F7*100)/E7</f>
        <v>51.2</v>
      </c>
      <c r="H7" s="82"/>
    </row>
    <row r="8" spans="1:8" ht="51" customHeight="1">
      <c r="A8" s="82"/>
      <c r="B8" s="86" t="s">
        <v>35</v>
      </c>
      <c r="C8" s="87" t="s">
        <v>167</v>
      </c>
      <c r="D8" s="87" t="s">
        <v>168</v>
      </c>
      <c r="E8" s="88">
        <v>0</v>
      </c>
      <c r="F8" s="88">
        <v>18</v>
      </c>
      <c r="G8" s="89">
        <v>0</v>
      </c>
      <c r="H8" s="82"/>
    </row>
    <row r="9" spans="1:8" ht="82.5">
      <c r="A9" s="82"/>
      <c r="B9" s="99"/>
      <c r="C9" s="100" t="s">
        <v>109</v>
      </c>
      <c r="D9" s="101" t="s">
        <v>184</v>
      </c>
      <c r="E9" s="102">
        <v>2370</v>
      </c>
      <c r="F9" s="102">
        <v>1141.95</v>
      </c>
      <c r="G9" s="103">
        <f aca="true" t="shared" si="0" ref="G9:G32">(F9*100)/E9</f>
        <v>48.18354430379747</v>
      </c>
      <c r="H9" s="82"/>
    </row>
    <row r="10" spans="1:8" ht="16.5">
      <c r="A10" s="82"/>
      <c r="B10" s="99"/>
      <c r="C10" s="104" t="s">
        <v>110</v>
      </c>
      <c r="D10" s="104" t="s">
        <v>111</v>
      </c>
      <c r="E10" s="102">
        <v>1722</v>
      </c>
      <c r="F10" s="102">
        <v>860.94</v>
      </c>
      <c r="G10" s="103">
        <f t="shared" si="0"/>
        <v>49.99651567944251</v>
      </c>
      <c r="H10" s="82"/>
    </row>
    <row r="11" spans="1:8" ht="17.25" thickBot="1">
      <c r="A11" s="82"/>
      <c r="B11" s="90"/>
      <c r="C11" s="105" t="s">
        <v>169</v>
      </c>
      <c r="D11" s="105" t="s">
        <v>153</v>
      </c>
      <c r="E11" s="93">
        <v>196</v>
      </c>
      <c r="F11" s="93">
        <v>196</v>
      </c>
      <c r="G11" s="103">
        <f>(F11*100)/E11</f>
        <v>100</v>
      </c>
      <c r="H11" s="82"/>
    </row>
    <row r="12" spans="1:8" ht="17.25" thickBot="1">
      <c r="A12" s="82"/>
      <c r="B12" s="95" t="s">
        <v>34</v>
      </c>
      <c r="C12" s="96"/>
      <c r="D12" s="96"/>
      <c r="E12" s="97">
        <f>E8+E9+E10+E11</f>
        <v>4288</v>
      </c>
      <c r="F12" s="97">
        <f>F8+F9+F10+F11</f>
        <v>2216.8900000000003</v>
      </c>
      <c r="G12" s="98">
        <f t="shared" si="0"/>
        <v>51.69986007462687</v>
      </c>
      <c r="H12" s="82"/>
    </row>
    <row r="13" spans="1:8" ht="16.5">
      <c r="A13" s="82"/>
      <c r="B13" s="86" t="s">
        <v>36</v>
      </c>
      <c r="C13" s="87" t="s">
        <v>167</v>
      </c>
      <c r="D13" s="87" t="s">
        <v>168</v>
      </c>
      <c r="E13" s="88">
        <v>0</v>
      </c>
      <c r="F13" s="88">
        <v>90</v>
      </c>
      <c r="G13" s="89">
        <v>0</v>
      </c>
      <c r="H13" s="82"/>
    </row>
    <row r="14" spans="1:8" ht="82.5">
      <c r="A14" s="82"/>
      <c r="B14" s="90"/>
      <c r="C14" s="105" t="s">
        <v>109</v>
      </c>
      <c r="D14" s="106" t="s">
        <v>184</v>
      </c>
      <c r="E14" s="93">
        <v>2500</v>
      </c>
      <c r="F14" s="93">
        <v>0</v>
      </c>
      <c r="G14" s="94">
        <f>(F14*100)/E14</f>
        <v>0</v>
      </c>
      <c r="H14" s="82"/>
    </row>
    <row r="15" spans="1:8" ht="17.25" thickBot="1">
      <c r="A15" s="82"/>
      <c r="B15" s="99"/>
      <c r="C15" s="107" t="s">
        <v>186</v>
      </c>
      <c r="D15" s="108" t="s">
        <v>146</v>
      </c>
      <c r="E15" s="102">
        <v>0</v>
      </c>
      <c r="F15" s="109">
        <v>0</v>
      </c>
      <c r="G15" s="103">
        <v>0</v>
      </c>
      <c r="H15" s="82"/>
    </row>
    <row r="16" spans="1:8" ht="17.25" thickBot="1">
      <c r="A16" s="82"/>
      <c r="B16" s="95" t="s">
        <v>34</v>
      </c>
      <c r="C16" s="96"/>
      <c r="D16" s="96"/>
      <c r="E16" s="97">
        <f>SUM(E13:E15)</f>
        <v>2500</v>
      </c>
      <c r="F16" s="97">
        <f>F13+F14+F15</f>
        <v>90</v>
      </c>
      <c r="G16" s="98">
        <f>(F16*100)/E16</f>
        <v>3.6</v>
      </c>
      <c r="H16" s="82"/>
    </row>
    <row r="17" spans="1:8" ht="16.5">
      <c r="A17" s="82"/>
      <c r="B17" s="110" t="s">
        <v>37</v>
      </c>
      <c r="C17" s="111" t="s">
        <v>167</v>
      </c>
      <c r="D17" s="112" t="s">
        <v>168</v>
      </c>
      <c r="E17" s="113">
        <v>0</v>
      </c>
      <c r="F17" s="113">
        <v>0</v>
      </c>
      <c r="G17" s="114">
        <v>0</v>
      </c>
      <c r="H17" s="82"/>
    </row>
    <row r="18" spans="1:8" ht="82.5">
      <c r="A18" s="82"/>
      <c r="B18" s="115"/>
      <c r="C18" s="87" t="s">
        <v>109</v>
      </c>
      <c r="D18" s="116" t="s">
        <v>184</v>
      </c>
      <c r="E18" s="88">
        <v>840</v>
      </c>
      <c r="F18" s="88">
        <v>800</v>
      </c>
      <c r="G18" s="89">
        <f>(F18*100)/E18</f>
        <v>95.23809523809524</v>
      </c>
      <c r="H18" s="82"/>
    </row>
    <row r="19" spans="1:8" ht="16.5">
      <c r="A19" s="82"/>
      <c r="B19" s="99"/>
      <c r="C19" s="104" t="s">
        <v>110</v>
      </c>
      <c r="D19" s="104" t="s">
        <v>111</v>
      </c>
      <c r="E19" s="102">
        <v>3271</v>
      </c>
      <c r="F19" s="102">
        <v>1635.42</v>
      </c>
      <c r="G19" s="94">
        <f t="shared" si="0"/>
        <v>49.99755426475084</v>
      </c>
      <c r="H19" s="82"/>
    </row>
    <row r="20" spans="1:8" ht="17.25" thickBot="1">
      <c r="A20" s="82"/>
      <c r="B20" s="117"/>
      <c r="C20" s="118" t="s">
        <v>186</v>
      </c>
      <c r="D20" s="118" t="s">
        <v>146</v>
      </c>
      <c r="E20" s="119">
        <v>0</v>
      </c>
      <c r="F20" s="119">
        <v>0.13</v>
      </c>
      <c r="G20" s="94">
        <v>0</v>
      </c>
      <c r="H20" s="82"/>
    </row>
    <row r="21" spans="1:8" ht="17.25" thickBot="1">
      <c r="A21" s="82"/>
      <c r="B21" s="95" t="s">
        <v>34</v>
      </c>
      <c r="C21" s="96"/>
      <c r="D21" s="96"/>
      <c r="E21" s="97">
        <f>SUM(E18:E19)</f>
        <v>4111</v>
      </c>
      <c r="F21" s="97">
        <f>SUM(F17:F20)</f>
        <v>2435.55</v>
      </c>
      <c r="G21" s="98">
        <f t="shared" si="0"/>
        <v>59.24470931646802</v>
      </c>
      <c r="H21" s="82"/>
    </row>
    <row r="22" spans="1:8" ht="17.25" thickBot="1">
      <c r="A22" s="82"/>
      <c r="B22" s="95" t="s">
        <v>34</v>
      </c>
      <c r="C22" s="84" t="s">
        <v>15</v>
      </c>
      <c r="D22" s="96"/>
      <c r="E22" s="97">
        <f>E21+E16+E12+E7</f>
        <v>15899</v>
      </c>
      <c r="F22" s="97">
        <f>F7+F12+F16+F21</f>
        <v>7302.4400000000005</v>
      </c>
      <c r="G22" s="98">
        <f t="shared" si="0"/>
        <v>45.93018428832002</v>
      </c>
      <c r="H22" s="82"/>
    </row>
    <row r="23" spans="1:8" ht="17.25" thickBot="1">
      <c r="A23" s="82"/>
      <c r="B23" s="120" t="s">
        <v>141</v>
      </c>
      <c r="C23" s="121" t="s">
        <v>266</v>
      </c>
      <c r="D23" s="121" t="s">
        <v>153</v>
      </c>
      <c r="E23" s="122">
        <v>394</v>
      </c>
      <c r="F23" s="122">
        <v>394</v>
      </c>
      <c r="G23" s="123">
        <f t="shared" si="0"/>
        <v>100</v>
      </c>
      <c r="H23" s="82"/>
    </row>
    <row r="24" spans="1:8" ht="17.25" thickBot="1">
      <c r="A24" s="82"/>
      <c r="B24" s="95" t="s">
        <v>34</v>
      </c>
      <c r="C24" s="96"/>
      <c r="D24" s="96"/>
      <c r="E24" s="97">
        <f>SUM(E23)</f>
        <v>394</v>
      </c>
      <c r="F24" s="97">
        <f>SUM(F23)</f>
        <v>394</v>
      </c>
      <c r="G24" s="124">
        <f t="shared" si="0"/>
        <v>100</v>
      </c>
      <c r="H24" s="82"/>
    </row>
    <row r="25" spans="1:8" ht="17.25" thickBot="1">
      <c r="A25" s="82"/>
      <c r="B25" s="125" t="s">
        <v>144</v>
      </c>
      <c r="C25" s="118" t="s">
        <v>266</v>
      </c>
      <c r="D25" s="118" t="s">
        <v>153</v>
      </c>
      <c r="E25" s="119">
        <v>83</v>
      </c>
      <c r="F25" s="126">
        <v>83</v>
      </c>
      <c r="G25" s="127">
        <f t="shared" si="0"/>
        <v>100</v>
      </c>
      <c r="H25" s="82"/>
    </row>
    <row r="26" spans="1:8" ht="17.25" thickBot="1">
      <c r="A26" s="82"/>
      <c r="B26" s="95" t="s">
        <v>34</v>
      </c>
      <c r="C26" s="96"/>
      <c r="D26" s="96"/>
      <c r="E26" s="97">
        <f>SUM(E25)</f>
        <v>83</v>
      </c>
      <c r="F26" s="97">
        <f>SUM(F25)</f>
        <v>83</v>
      </c>
      <c r="G26" s="128">
        <f t="shared" si="0"/>
        <v>100</v>
      </c>
      <c r="H26" s="82"/>
    </row>
    <row r="27" spans="1:8" ht="17.25" thickBot="1">
      <c r="A27" s="82"/>
      <c r="B27" s="95" t="s">
        <v>34</v>
      </c>
      <c r="C27" s="84" t="s">
        <v>148</v>
      </c>
      <c r="D27" s="96"/>
      <c r="E27" s="97">
        <f>E24+E26</f>
        <v>477</v>
      </c>
      <c r="F27" s="97">
        <f>F24+F26</f>
        <v>477</v>
      </c>
      <c r="G27" s="98">
        <f t="shared" si="0"/>
        <v>100</v>
      </c>
      <c r="H27" s="82"/>
    </row>
    <row r="28" spans="1:8" ht="82.5">
      <c r="A28" s="82"/>
      <c r="B28" s="86" t="s">
        <v>50</v>
      </c>
      <c r="C28" s="87" t="s">
        <v>115</v>
      </c>
      <c r="D28" s="116" t="s">
        <v>184</v>
      </c>
      <c r="E28" s="88">
        <v>3636</v>
      </c>
      <c r="F28" s="88">
        <v>1776.88</v>
      </c>
      <c r="G28" s="89">
        <f t="shared" si="0"/>
        <v>48.86908690869087</v>
      </c>
      <c r="H28" s="82"/>
    </row>
    <row r="29" spans="1:8" ht="16.5">
      <c r="A29" s="82"/>
      <c r="B29" s="99"/>
      <c r="C29" s="104" t="s">
        <v>116</v>
      </c>
      <c r="D29" s="104" t="s">
        <v>111</v>
      </c>
      <c r="E29" s="102">
        <v>44140</v>
      </c>
      <c r="F29" s="102">
        <v>23410.53</v>
      </c>
      <c r="G29" s="103">
        <f t="shared" si="0"/>
        <v>53.036995922066154</v>
      </c>
      <c r="H29" s="82"/>
    </row>
    <row r="30" spans="1:8" ht="16.5">
      <c r="A30" s="82"/>
      <c r="B30" s="90"/>
      <c r="C30" s="105" t="s">
        <v>152</v>
      </c>
      <c r="D30" s="105" t="s">
        <v>153</v>
      </c>
      <c r="E30" s="93">
        <v>83</v>
      </c>
      <c r="F30" s="93">
        <v>83</v>
      </c>
      <c r="G30" s="103">
        <f t="shared" si="0"/>
        <v>100</v>
      </c>
      <c r="H30" s="82"/>
    </row>
    <row r="31" spans="1:8" ht="17.25" thickBot="1">
      <c r="A31" s="82"/>
      <c r="B31" s="90"/>
      <c r="C31" s="105" t="s">
        <v>185</v>
      </c>
      <c r="D31" s="105" t="s">
        <v>146</v>
      </c>
      <c r="E31" s="93">
        <v>0</v>
      </c>
      <c r="F31" s="93">
        <v>0</v>
      </c>
      <c r="G31" s="94">
        <v>0</v>
      </c>
      <c r="H31" s="82"/>
    </row>
    <row r="32" spans="1:8" ht="17.25" thickBot="1">
      <c r="A32" s="82"/>
      <c r="B32" s="95" t="s">
        <v>34</v>
      </c>
      <c r="C32" s="96"/>
      <c r="D32" s="96"/>
      <c r="E32" s="97">
        <f>SUM(E28:E31)</f>
        <v>47859</v>
      </c>
      <c r="F32" s="97">
        <f>F28+F29+F30+F31</f>
        <v>25270.41</v>
      </c>
      <c r="G32" s="98">
        <f t="shared" si="0"/>
        <v>52.80179276625086</v>
      </c>
      <c r="H32" s="82"/>
    </row>
    <row r="33" spans="1:8" ht="16.5">
      <c r="A33" s="82"/>
      <c r="B33" s="125" t="s">
        <v>54</v>
      </c>
      <c r="C33" s="118" t="s">
        <v>116</v>
      </c>
      <c r="D33" s="118" t="s">
        <v>111</v>
      </c>
      <c r="E33" s="119">
        <v>29593</v>
      </c>
      <c r="F33" s="119">
        <v>17443.85</v>
      </c>
      <c r="G33" s="129">
        <f>(F33*100)/E33</f>
        <v>58.94586557631872</v>
      </c>
      <c r="H33" s="82"/>
    </row>
    <row r="34" spans="1:8" ht="17.25" thickBot="1">
      <c r="A34" s="82"/>
      <c r="B34" s="130"/>
      <c r="C34" s="131" t="s">
        <v>152</v>
      </c>
      <c r="D34" s="105" t="s">
        <v>153</v>
      </c>
      <c r="E34" s="132">
        <v>908</v>
      </c>
      <c r="F34" s="132">
        <v>908</v>
      </c>
      <c r="G34" s="133">
        <f>(F34*100)/E34</f>
        <v>100</v>
      </c>
      <c r="H34" s="82"/>
    </row>
    <row r="35" spans="1:8" ht="17.25" thickBot="1">
      <c r="A35" s="82"/>
      <c r="B35" s="95" t="s">
        <v>34</v>
      </c>
      <c r="C35" s="134"/>
      <c r="D35" s="96"/>
      <c r="E35" s="97">
        <f>SUM(E33:E34)</f>
        <v>30501</v>
      </c>
      <c r="F35" s="97">
        <f>SUM(F33:F34)</f>
        <v>18351.85</v>
      </c>
      <c r="G35" s="98">
        <f>(F35*100)/E35</f>
        <v>60.16802727779416</v>
      </c>
      <c r="H35" s="82"/>
    </row>
    <row r="36" spans="1:8" ht="17.25" thickBot="1">
      <c r="A36" s="82"/>
      <c r="B36" s="95" t="s">
        <v>34</v>
      </c>
      <c r="C36" s="84" t="s">
        <v>55</v>
      </c>
      <c r="D36" s="96"/>
      <c r="E36" s="97">
        <f>E35+E32</f>
        <v>78360</v>
      </c>
      <c r="F36" s="97">
        <f>F35+F32</f>
        <v>43622.259999999995</v>
      </c>
      <c r="G36" s="98">
        <f>(F36*100)/E36</f>
        <v>55.669040326697285</v>
      </c>
      <c r="H36" s="82"/>
    </row>
    <row r="37" spans="1:8" ht="16.5">
      <c r="A37" s="82"/>
      <c r="B37" s="174"/>
      <c r="C37" s="175"/>
      <c r="D37" s="174"/>
      <c r="E37" s="176"/>
      <c r="F37" s="176"/>
      <c r="G37" s="176"/>
      <c r="H37" s="82"/>
    </row>
    <row r="38" spans="1:8" ht="16.5">
      <c r="A38" s="82"/>
      <c r="B38" s="174"/>
      <c r="C38" s="175"/>
      <c r="D38" s="174"/>
      <c r="E38" s="176"/>
      <c r="F38" s="176" t="s">
        <v>273</v>
      </c>
      <c r="G38" s="176"/>
      <c r="H38" s="82"/>
    </row>
    <row r="39" spans="1:8" ht="17.25" thickBot="1">
      <c r="A39" s="82"/>
      <c r="B39" s="135"/>
      <c r="C39" s="135"/>
      <c r="D39" s="135"/>
      <c r="E39" s="135"/>
      <c r="F39" s="135"/>
      <c r="G39" s="135"/>
      <c r="H39" s="82"/>
    </row>
    <row r="40" spans="1:8" ht="17.25" thickBot="1">
      <c r="A40" s="82"/>
      <c r="B40" s="83" t="s">
        <v>108</v>
      </c>
      <c r="C40" s="84" t="s">
        <v>92</v>
      </c>
      <c r="D40" s="136"/>
      <c r="E40" s="97" t="s">
        <v>7</v>
      </c>
      <c r="F40" s="97" t="s">
        <v>6</v>
      </c>
      <c r="G40" s="85" t="s">
        <v>2</v>
      </c>
      <c r="H40" s="82"/>
    </row>
    <row r="41" spans="1:8" ht="82.5">
      <c r="A41" s="82"/>
      <c r="B41" s="86" t="s">
        <v>112</v>
      </c>
      <c r="C41" s="87" t="s">
        <v>170</v>
      </c>
      <c r="D41" s="137" t="s">
        <v>184</v>
      </c>
      <c r="E41" s="113">
        <v>0</v>
      </c>
      <c r="F41" s="113">
        <v>45</v>
      </c>
      <c r="G41" s="114">
        <v>0</v>
      </c>
      <c r="H41" s="82"/>
    </row>
    <row r="42" spans="1:8" ht="82.5">
      <c r="A42" s="82"/>
      <c r="B42" s="90"/>
      <c r="C42" s="105" t="s">
        <v>114</v>
      </c>
      <c r="D42" s="106" t="s">
        <v>184</v>
      </c>
      <c r="E42" s="119">
        <v>800</v>
      </c>
      <c r="F42" s="119">
        <v>0</v>
      </c>
      <c r="G42" s="103">
        <f>(F42*100)/E42</f>
        <v>0</v>
      </c>
      <c r="H42" s="82"/>
    </row>
    <row r="43" spans="1:8" ht="17.25" thickBot="1">
      <c r="A43" s="82"/>
      <c r="B43" s="90"/>
      <c r="C43" s="105" t="s">
        <v>267</v>
      </c>
      <c r="D43" s="105" t="s">
        <v>153</v>
      </c>
      <c r="E43" s="93">
        <v>1514</v>
      </c>
      <c r="F43" s="93">
        <v>1514</v>
      </c>
      <c r="G43" s="129">
        <f>(F43*100)/E43</f>
        <v>100</v>
      </c>
      <c r="H43" s="82"/>
    </row>
    <row r="44" spans="1:8" ht="17.25" thickBot="1">
      <c r="A44" s="82"/>
      <c r="B44" s="138" t="s">
        <v>34</v>
      </c>
      <c r="C44" s="139"/>
      <c r="D44" s="139"/>
      <c r="E44" s="97">
        <f>E42+E43</f>
        <v>2314</v>
      </c>
      <c r="F44" s="97">
        <f>F41+F42+F43</f>
        <v>1559</v>
      </c>
      <c r="G44" s="98">
        <f>(F44*100)/E44</f>
        <v>67.37251512532411</v>
      </c>
      <c r="H44" s="82"/>
    </row>
    <row r="45" spans="1:8" ht="16.5">
      <c r="A45" s="82"/>
      <c r="B45" s="140" t="s">
        <v>113</v>
      </c>
      <c r="C45" s="111" t="s">
        <v>170</v>
      </c>
      <c r="D45" s="87" t="s">
        <v>168</v>
      </c>
      <c r="E45" s="113">
        <v>0</v>
      </c>
      <c r="F45" s="113">
        <v>0</v>
      </c>
      <c r="G45" s="114">
        <v>0</v>
      </c>
      <c r="H45" s="82"/>
    </row>
    <row r="46" spans="1:8" ht="82.5">
      <c r="A46" s="82"/>
      <c r="B46" s="125"/>
      <c r="C46" s="118" t="s">
        <v>114</v>
      </c>
      <c r="D46" s="137" t="s">
        <v>184</v>
      </c>
      <c r="E46" s="119">
        <v>800</v>
      </c>
      <c r="F46" s="119">
        <v>740</v>
      </c>
      <c r="G46" s="103">
        <f>(F46*100)/E46</f>
        <v>92.5</v>
      </c>
      <c r="H46" s="82"/>
    </row>
    <row r="47" spans="1:8" ht="17.25" thickBot="1">
      <c r="A47" s="82"/>
      <c r="B47" s="141"/>
      <c r="C47" s="105" t="s">
        <v>267</v>
      </c>
      <c r="D47" s="105" t="s">
        <v>153</v>
      </c>
      <c r="E47" s="93">
        <v>624</v>
      </c>
      <c r="F47" s="93">
        <v>624</v>
      </c>
      <c r="G47" s="129">
        <f>(F47*100)/E47</f>
        <v>100</v>
      </c>
      <c r="H47" s="82"/>
    </row>
    <row r="48" spans="1:8" ht="17.25" thickBot="1">
      <c r="A48" s="82"/>
      <c r="B48" s="95" t="s">
        <v>34</v>
      </c>
      <c r="C48" s="96"/>
      <c r="D48" s="96"/>
      <c r="E48" s="97">
        <f>E46+E47</f>
        <v>1424</v>
      </c>
      <c r="F48" s="97">
        <f>F46+F47+F45</f>
        <v>1364</v>
      </c>
      <c r="G48" s="98">
        <f>(F48*100)/E48</f>
        <v>95.78651685393258</v>
      </c>
      <c r="H48" s="82"/>
    </row>
    <row r="49" spans="1:8" ht="17.25" thickBot="1">
      <c r="A49" s="82"/>
      <c r="B49" s="95" t="s">
        <v>34</v>
      </c>
      <c r="C49" s="84" t="s">
        <v>71</v>
      </c>
      <c r="D49" s="96"/>
      <c r="E49" s="97">
        <f>E44+E48</f>
        <v>3738</v>
      </c>
      <c r="F49" s="97">
        <f>F44+F48</f>
        <v>2923</v>
      </c>
      <c r="G49" s="98">
        <f>(F49*100)/E49</f>
        <v>78.19689673622258</v>
      </c>
      <c r="H49" s="82"/>
    </row>
    <row r="50" spans="1:8" ht="17.25" thickBot="1">
      <c r="A50" s="82"/>
      <c r="B50" s="125" t="s">
        <v>72</v>
      </c>
      <c r="C50" s="118" t="s">
        <v>171</v>
      </c>
      <c r="D50" s="118" t="s">
        <v>172</v>
      </c>
      <c r="E50" s="119">
        <v>0</v>
      </c>
      <c r="F50" s="119">
        <v>0</v>
      </c>
      <c r="G50" s="129">
        <v>0</v>
      </c>
      <c r="H50" s="82"/>
    </row>
    <row r="51" spans="1:8" ht="17.25" thickBot="1">
      <c r="A51" s="82"/>
      <c r="B51" s="95" t="s">
        <v>34</v>
      </c>
      <c r="C51" s="84" t="s">
        <v>118</v>
      </c>
      <c r="D51" s="96"/>
      <c r="E51" s="97">
        <f>SUM(E50)</f>
        <v>0</v>
      </c>
      <c r="F51" s="97">
        <f>SUM(F50)</f>
        <v>0</v>
      </c>
      <c r="G51" s="98">
        <v>0</v>
      </c>
      <c r="H51" s="82"/>
    </row>
    <row r="52" spans="1:8" ht="16.5">
      <c r="A52" s="82"/>
      <c r="B52" s="142" t="s">
        <v>190</v>
      </c>
      <c r="C52" s="143" t="s">
        <v>268</v>
      </c>
      <c r="D52" s="87" t="s">
        <v>168</v>
      </c>
      <c r="E52" s="144">
        <v>0</v>
      </c>
      <c r="F52" s="145">
        <v>18</v>
      </c>
      <c r="G52" s="146">
        <v>0</v>
      </c>
      <c r="H52" s="82"/>
    </row>
    <row r="53" spans="1:8" ht="82.5">
      <c r="A53" s="82"/>
      <c r="B53" s="147"/>
      <c r="C53" s="148" t="s">
        <v>187</v>
      </c>
      <c r="D53" s="137" t="s">
        <v>184</v>
      </c>
      <c r="E53" s="149">
        <v>42372</v>
      </c>
      <c r="F53" s="93">
        <v>25422.78</v>
      </c>
      <c r="G53" s="150">
        <f>(F53*100)/E53</f>
        <v>59.99900877938261</v>
      </c>
      <c r="H53" s="82"/>
    </row>
    <row r="54" spans="1:8" ht="17.25" thickBot="1">
      <c r="A54" s="82"/>
      <c r="B54" s="151"/>
      <c r="C54" s="148" t="s">
        <v>269</v>
      </c>
      <c r="D54" s="152" t="s">
        <v>153</v>
      </c>
      <c r="E54" s="132">
        <v>1227</v>
      </c>
      <c r="F54" s="132">
        <v>1227</v>
      </c>
      <c r="G54" s="89">
        <f>(F54*100)/E54</f>
        <v>100</v>
      </c>
      <c r="H54" s="82"/>
    </row>
    <row r="55" spans="1:8" ht="17.25" thickBot="1">
      <c r="A55" s="82"/>
      <c r="B55" s="153" t="s">
        <v>34</v>
      </c>
      <c r="C55" s="154" t="s">
        <v>188</v>
      </c>
      <c r="D55" s="155"/>
      <c r="E55" s="97">
        <f>E52+E53+E54</f>
        <v>43599</v>
      </c>
      <c r="F55" s="156">
        <f>F52+F53+F54</f>
        <v>26667.78</v>
      </c>
      <c r="G55" s="98">
        <f>(F55*100)/E55</f>
        <v>61.166035918255005</v>
      </c>
      <c r="H55" s="82"/>
    </row>
    <row r="56" spans="1:8" ht="17.25" thickBot="1">
      <c r="A56" s="82"/>
      <c r="B56" s="140" t="s">
        <v>261</v>
      </c>
      <c r="C56" s="111" t="s">
        <v>264</v>
      </c>
      <c r="D56" s="111" t="s">
        <v>111</v>
      </c>
      <c r="E56" s="88">
        <v>35795</v>
      </c>
      <c r="F56" s="145">
        <v>17187.88</v>
      </c>
      <c r="G56" s="89">
        <f>(F56*100)/E56</f>
        <v>48.01754434976952</v>
      </c>
      <c r="H56" s="82"/>
    </row>
    <row r="57" spans="1:8" ht="17.25" thickBot="1">
      <c r="A57" s="82"/>
      <c r="B57" s="157" t="s">
        <v>34</v>
      </c>
      <c r="C57" s="96"/>
      <c r="D57" s="158"/>
      <c r="E57" s="97">
        <f>E56</f>
        <v>35795</v>
      </c>
      <c r="F57" s="159">
        <f>F56</f>
        <v>17187.88</v>
      </c>
      <c r="G57" s="98">
        <f>(F57*100)/E57</f>
        <v>48.01754434976952</v>
      </c>
      <c r="H57" s="82"/>
    </row>
    <row r="58" spans="1:8" ht="17.25" thickBot="1">
      <c r="A58" s="82"/>
      <c r="B58" s="125" t="s">
        <v>262</v>
      </c>
      <c r="C58" s="160" t="s">
        <v>264</v>
      </c>
      <c r="D58" s="139" t="s">
        <v>111</v>
      </c>
      <c r="E58" s="161">
        <v>50202</v>
      </c>
      <c r="F58" s="119">
        <v>32395.53</v>
      </c>
      <c r="G58" s="162">
        <f aca="true" t="shared" si="1" ref="G58:G75">(F58*100)/E58</f>
        <v>64.53035735628063</v>
      </c>
      <c r="H58" s="82"/>
    </row>
    <row r="59" spans="1:8" ht="17.25" thickBot="1">
      <c r="A59" s="82"/>
      <c r="B59" s="95" t="s">
        <v>34</v>
      </c>
      <c r="C59" s="96"/>
      <c r="D59" s="96"/>
      <c r="E59" s="97">
        <f>SUM(E58:E58)</f>
        <v>50202</v>
      </c>
      <c r="F59" s="97">
        <f>SUM(F58:F58)</f>
        <v>32395.53</v>
      </c>
      <c r="G59" s="163">
        <f t="shared" si="1"/>
        <v>64.53035735628063</v>
      </c>
      <c r="H59" s="82"/>
    </row>
    <row r="60" spans="1:8" ht="17.25" thickBot="1">
      <c r="A60" s="82"/>
      <c r="B60" s="86" t="s">
        <v>263</v>
      </c>
      <c r="C60" s="87" t="s">
        <v>264</v>
      </c>
      <c r="D60" s="87" t="s">
        <v>111</v>
      </c>
      <c r="E60" s="88">
        <v>53640</v>
      </c>
      <c r="F60" s="88">
        <v>28081.4</v>
      </c>
      <c r="G60" s="164">
        <f t="shared" si="1"/>
        <v>52.351603281133485</v>
      </c>
      <c r="H60" s="82"/>
    </row>
    <row r="61" spans="1:8" ht="17.25" thickBot="1">
      <c r="A61" s="82"/>
      <c r="B61" s="95" t="s">
        <v>34</v>
      </c>
      <c r="C61" s="96"/>
      <c r="D61" s="96"/>
      <c r="E61" s="97">
        <f>SUM(E60:E60)</f>
        <v>53640</v>
      </c>
      <c r="F61" s="97">
        <f>F60</f>
        <v>28081.4</v>
      </c>
      <c r="G61" s="163">
        <f>(F61*100)/E61</f>
        <v>52.351603281133485</v>
      </c>
      <c r="H61" s="82"/>
    </row>
    <row r="62" spans="1:8" ht="17.25" thickBot="1">
      <c r="A62" s="82"/>
      <c r="B62" s="125" t="s">
        <v>271</v>
      </c>
      <c r="C62" s="118" t="s">
        <v>264</v>
      </c>
      <c r="D62" s="118" t="s">
        <v>111</v>
      </c>
      <c r="E62" s="119">
        <v>53740</v>
      </c>
      <c r="F62" s="119">
        <v>30363.96</v>
      </c>
      <c r="G62" s="162">
        <f t="shared" si="1"/>
        <v>56.50160029772981</v>
      </c>
      <c r="H62" s="82"/>
    </row>
    <row r="63" spans="1:8" ht="17.25" thickBot="1">
      <c r="A63" s="82"/>
      <c r="B63" s="95" t="s">
        <v>34</v>
      </c>
      <c r="C63" s="96"/>
      <c r="D63" s="96"/>
      <c r="E63" s="97">
        <f>SUM(E62:E62)</f>
        <v>53740</v>
      </c>
      <c r="F63" s="97">
        <f>SUM(F62:F62)</f>
        <v>30363.96</v>
      </c>
      <c r="G63" s="163">
        <f t="shared" si="1"/>
        <v>56.50160029772981</v>
      </c>
      <c r="H63" s="82"/>
    </row>
    <row r="64" spans="1:8" ht="17.25" thickBot="1">
      <c r="A64" s="82"/>
      <c r="B64" s="141" t="s">
        <v>272</v>
      </c>
      <c r="C64" s="105" t="s">
        <v>264</v>
      </c>
      <c r="D64" s="105" t="s">
        <v>111</v>
      </c>
      <c r="E64" s="93">
        <v>18500</v>
      </c>
      <c r="F64" s="93">
        <v>13526</v>
      </c>
      <c r="G64" s="165">
        <f t="shared" si="1"/>
        <v>73.11351351351351</v>
      </c>
      <c r="H64" s="82"/>
    </row>
    <row r="65" spans="1:8" ht="17.25" thickBot="1">
      <c r="A65" s="82"/>
      <c r="B65" s="95" t="s">
        <v>34</v>
      </c>
      <c r="C65" s="96"/>
      <c r="D65" s="96"/>
      <c r="E65" s="97">
        <f>SUM(E64)</f>
        <v>18500</v>
      </c>
      <c r="F65" s="97">
        <f>SUM(F64)</f>
        <v>13526</v>
      </c>
      <c r="G65" s="163">
        <f t="shared" si="1"/>
        <v>73.11351351351351</v>
      </c>
      <c r="H65" s="82"/>
    </row>
    <row r="66" spans="1:8" ht="17.25" thickBot="1">
      <c r="A66" s="82"/>
      <c r="B66" s="95" t="s">
        <v>34</v>
      </c>
      <c r="C66" s="84" t="s">
        <v>265</v>
      </c>
      <c r="D66" s="96"/>
      <c r="E66" s="97">
        <f>E57+E59+E61+E63+E65</f>
        <v>211877</v>
      </c>
      <c r="F66" s="97">
        <f>F57+F59+F61+F63+F65</f>
        <v>121554.76999999999</v>
      </c>
      <c r="G66" s="163">
        <f t="shared" si="1"/>
        <v>57.370441340966686</v>
      </c>
      <c r="H66" s="82"/>
    </row>
    <row r="67" spans="1:8" ht="17.25" thickBot="1">
      <c r="A67" s="82"/>
      <c r="B67" s="120" t="s">
        <v>98</v>
      </c>
      <c r="C67" s="121" t="s">
        <v>165</v>
      </c>
      <c r="D67" s="105" t="s">
        <v>153</v>
      </c>
      <c r="E67" s="122">
        <v>1037</v>
      </c>
      <c r="F67" s="122">
        <v>1037</v>
      </c>
      <c r="G67" s="166">
        <f t="shared" si="1"/>
        <v>100</v>
      </c>
      <c r="H67" s="82"/>
    </row>
    <row r="68" spans="1:8" ht="17.25" thickBot="1">
      <c r="A68" s="82"/>
      <c r="B68" s="95" t="s">
        <v>34</v>
      </c>
      <c r="C68" s="84"/>
      <c r="D68" s="96"/>
      <c r="E68" s="97">
        <f>SUM(E67)</f>
        <v>1037</v>
      </c>
      <c r="F68" s="97">
        <f>SUM(F67)</f>
        <v>1037</v>
      </c>
      <c r="G68" s="163">
        <f t="shared" si="1"/>
        <v>100</v>
      </c>
      <c r="H68" s="82"/>
    </row>
    <row r="69" spans="1:8" ht="17.25" thickBot="1">
      <c r="A69" s="82"/>
      <c r="B69" s="120" t="s">
        <v>99</v>
      </c>
      <c r="C69" s="121" t="s">
        <v>165</v>
      </c>
      <c r="D69" s="105" t="s">
        <v>153</v>
      </c>
      <c r="E69" s="119">
        <v>505</v>
      </c>
      <c r="F69" s="119">
        <v>505</v>
      </c>
      <c r="G69" s="166">
        <f t="shared" si="1"/>
        <v>100</v>
      </c>
      <c r="H69" s="82"/>
    </row>
    <row r="70" spans="1:8" ht="17.25" thickBot="1">
      <c r="A70" s="82"/>
      <c r="B70" s="95" t="s">
        <v>34</v>
      </c>
      <c r="C70" s="84"/>
      <c r="D70" s="96"/>
      <c r="E70" s="97">
        <f>SUM(E69)</f>
        <v>505</v>
      </c>
      <c r="F70" s="97">
        <f>SUM(F69)</f>
        <v>505</v>
      </c>
      <c r="G70" s="163">
        <f t="shared" si="1"/>
        <v>100</v>
      </c>
      <c r="H70" s="82"/>
    </row>
    <row r="71" spans="1:8" ht="17.25" thickBot="1">
      <c r="A71" s="82"/>
      <c r="B71" s="125" t="s">
        <v>100</v>
      </c>
      <c r="C71" s="118" t="s">
        <v>165</v>
      </c>
      <c r="D71" s="118" t="s">
        <v>153</v>
      </c>
      <c r="E71" s="119">
        <v>576</v>
      </c>
      <c r="F71" s="119">
        <v>576</v>
      </c>
      <c r="G71" s="167">
        <f t="shared" si="1"/>
        <v>100</v>
      </c>
      <c r="H71" s="82"/>
    </row>
    <row r="72" spans="1:8" ht="17.25" thickBot="1">
      <c r="A72" s="82"/>
      <c r="B72" s="95" t="s">
        <v>34</v>
      </c>
      <c r="C72" s="84"/>
      <c r="D72" s="84"/>
      <c r="E72" s="97">
        <f>SUM(E71)</f>
        <v>576</v>
      </c>
      <c r="F72" s="97">
        <f>SUM(F71)</f>
        <v>576</v>
      </c>
      <c r="G72" s="163">
        <f t="shared" si="1"/>
        <v>100</v>
      </c>
      <c r="H72" s="82"/>
    </row>
    <row r="73" spans="1:8" ht="17.25" thickBot="1">
      <c r="A73" s="82"/>
      <c r="B73" s="125" t="s">
        <v>270</v>
      </c>
      <c r="C73" s="118" t="s">
        <v>165</v>
      </c>
      <c r="D73" s="118" t="s">
        <v>153</v>
      </c>
      <c r="E73" s="119">
        <v>128</v>
      </c>
      <c r="F73" s="119">
        <v>128</v>
      </c>
      <c r="G73" s="167">
        <f t="shared" si="1"/>
        <v>100</v>
      </c>
      <c r="H73" s="82"/>
    </row>
    <row r="74" spans="1:8" ht="17.25" thickBot="1">
      <c r="A74" s="82"/>
      <c r="B74" s="95" t="s">
        <v>34</v>
      </c>
      <c r="C74" s="84"/>
      <c r="D74" s="96"/>
      <c r="E74" s="97">
        <f>SUM(E73)</f>
        <v>128</v>
      </c>
      <c r="F74" s="97">
        <f>SUM(F73)</f>
        <v>128</v>
      </c>
      <c r="G74" s="163">
        <f t="shared" si="1"/>
        <v>100</v>
      </c>
      <c r="H74" s="82"/>
    </row>
    <row r="75" spans="1:8" ht="17.25" thickBot="1">
      <c r="A75" s="82"/>
      <c r="B75" s="168" t="s">
        <v>34</v>
      </c>
      <c r="C75" s="169" t="s">
        <v>93</v>
      </c>
      <c r="D75" s="170"/>
      <c r="E75" s="171">
        <f>E68+E70+E72+E74</f>
        <v>2246</v>
      </c>
      <c r="F75" s="171">
        <f>F68+F70+F72+F74</f>
        <v>2246</v>
      </c>
      <c r="G75" s="163">
        <f t="shared" si="1"/>
        <v>100</v>
      </c>
      <c r="H75" s="82"/>
    </row>
    <row r="76" spans="1:8" ht="17.25" thickBot="1">
      <c r="A76" s="82"/>
      <c r="B76" s="172" t="s">
        <v>180</v>
      </c>
      <c r="C76" s="169"/>
      <c r="D76" s="169"/>
      <c r="E76" s="171">
        <f>E22+E27+E36+E49+E55+E66+E75</f>
        <v>356196</v>
      </c>
      <c r="F76" s="171">
        <f>F22+F27+F36+F49+F51+F55+F66+F75</f>
        <v>204793.25</v>
      </c>
      <c r="G76" s="173">
        <f>(F76*100)/E76</f>
        <v>57.49453952318387</v>
      </c>
      <c r="H76" s="82"/>
    </row>
    <row r="77" spans="1:8" ht="15" customHeight="1">
      <c r="A77" s="82"/>
      <c r="B77" s="294" t="s">
        <v>189</v>
      </c>
      <c r="C77" s="294"/>
      <c r="D77" s="294"/>
      <c r="E77" s="294"/>
      <c r="F77" s="294"/>
      <c r="G77" s="294"/>
      <c r="H77" s="82"/>
    </row>
    <row r="78" spans="1:8" ht="16.5">
      <c r="A78" s="82"/>
      <c r="B78" s="295"/>
      <c r="C78" s="295"/>
      <c r="D78" s="295"/>
      <c r="E78" s="295"/>
      <c r="F78" s="295"/>
      <c r="G78" s="295"/>
      <c r="H78" s="82"/>
    </row>
    <row r="79" spans="1:8" ht="16.5">
      <c r="A79" s="82"/>
      <c r="B79" s="295"/>
      <c r="C79" s="295"/>
      <c r="D79" s="295"/>
      <c r="E79" s="295"/>
      <c r="F79" s="295"/>
      <c r="G79" s="295"/>
      <c r="H79" s="82"/>
    </row>
    <row r="80" spans="1:8" ht="16.5">
      <c r="A80" s="82"/>
      <c r="B80" s="82"/>
      <c r="C80" s="82"/>
      <c r="D80" s="82"/>
      <c r="E80" s="82"/>
      <c r="F80" s="82"/>
      <c r="G80" s="82"/>
      <c r="H80" s="82"/>
    </row>
    <row r="81" spans="1:8" ht="31.5">
      <c r="A81" s="82"/>
      <c r="B81" s="82"/>
      <c r="C81" s="82"/>
      <c r="D81" s="82"/>
      <c r="E81" s="82"/>
      <c r="F81" s="296" t="s">
        <v>325</v>
      </c>
      <c r="G81" s="82"/>
      <c r="H81" s="82"/>
    </row>
    <row r="82" spans="1:7" ht="15">
      <c r="A82" s="80"/>
      <c r="B82" s="79"/>
      <c r="C82" s="79"/>
      <c r="D82" s="79"/>
      <c r="E82" s="79"/>
      <c r="F82" s="79"/>
      <c r="G82" s="79"/>
    </row>
    <row r="83" spans="1:7" ht="15">
      <c r="A83" s="80"/>
      <c r="B83" s="79"/>
      <c r="C83" s="79"/>
      <c r="D83" s="79"/>
      <c r="E83" s="79"/>
      <c r="F83" s="79"/>
      <c r="G83" s="79"/>
    </row>
    <row r="84" spans="1:7" ht="15">
      <c r="A84" s="80"/>
      <c r="B84" s="79"/>
      <c r="C84" s="79"/>
      <c r="D84" s="79"/>
      <c r="E84" s="79"/>
      <c r="F84" s="79"/>
      <c r="G84" s="79"/>
    </row>
    <row r="85" spans="1:7" ht="15">
      <c r="A85" s="80"/>
      <c r="B85" s="79"/>
      <c r="C85" s="79"/>
      <c r="D85" s="79"/>
      <c r="E85" s="79"/>
      <c r="F85" s="79"/>
      <c r="G85" s="79"/>
    </row>
    <row r="86" spans="1:7" ht="15">
      <c r="A86" s="80"/>
      <c r="B86" s="79"/>
      <c r="C86" s="79"/>
      <c r="D86" s="79"/>
      <c r="E86" s="79"/>
      <c r="F86" s="79"/>
      <c r="G86" s="79"/>
    </row>
    <row r="87" spans="1:7" ht="15">
      <c r="A87" s="80"/>
      <c r="B87" s="79"/>
      <c r="C87" s="79"/>
      <c r="D87" s="79"/>
      <c r="E87" s="79"/>
      <c r="F87" s="79"/>
      <c r="G87" s="79"/>
    </row>
    <row r="88" spans="1:7" ht="15">
      <c r="A88" s="80"/>
      <c r="B88" s="79"/>
      <c r="C88" s="79"/>
      <c r="D88" s="79"/>
      <c r="E88" s="79"/>
      <c r="F88" s="79"/>
      <c r="G88" s="79"/>
    </row>
    <row r="89" spans="1:7" ht="14.25">
      <c r="A89" s="80"/>
      <c r="B89" s="80"/>
      <c r="C89" s="80"/>
      <c r="D89" s="80"/>
      <c r="E89" s="80"/>
      <c r="F89" s="80"/>
      <c r="G89" s="80"/>
    </row>
    <row r="90" spans="1:7" ht="14.25">
      <c r="A90" s="80"/>
      <c r="B90" s="80"/>
      <c r="C90" s="80"/>
      <c r="D90" s="80"/>
      <c r="E90" s="80"/>
      <c r="F90" s="80"/>
      <c r="G90" s="80"/>
    </row>
    <row r="91" spans="1:7" ht="14.25">
      <c r="A91" s="80"/>
      <c r="B91" s="80"/>
      <c r="C91" s="80"/>
      <c r="D91" s="80"/>
      <c r="E91" s="80"/>
      <c r="F91" s="80"/>
      <c r="G91" s="80"/>
    </row>
    <row r="92" spans="1:7" ht="14.25">
      <c r="A92" s="80"/>
      <c r="B92" s="80"/>
      <c r="C92" s="80"/>
      <c r="D92" s="80"/>
      <c r="E92" s="80"/>
      <c r="F92" s="80"/>
      <c r="G92" s="80"/>
    </row>
    <row r="93" spans="1:7" ht="14.25">
      <c r="A93" s="80"/>
      <c r="B93" s="80"/>
      <c r="C93" s="80"/>
      <c r="D93" s="80"/>
      <c r="E93" s="80"/>
      <c r="F93" s="80"/>
      <c r="G93" s="80"/>
    </row>
    <row r="94" spans="1:7" ht="14.25">
      <c r="A94" s="80"/>
      <c r="B94" s="80"/>
      <c r="C94" s="80"/>
      <c r="D94" s="80"/>
      <c r="E94" s="80"/>
      <c r="F94" s="80"/>
      <c r="G94" s="80"/>
    </row>
    <row r="95" spans="1:7" ht="14.25">
      <c r="A95" s="80"/>
      <c r="B95" s="80"/>
      <c r="C95" s="80"/>
      <c r="D95" s="80"/>
      <c r="E95" s="80"/>
      <c r="F95" s="80"/>
      <c r="G95" s="80"/>
    </row>
    <row r="96" spans="1:7" ht="14.25">
      <c r="A96" s="80"/>
      <c r="B96" s="80"/>
      <c r="C96" s="80"/>
      <c r="D96" s="80"/>
      <c r="E96" s="80"/>
      <c r="F96" s="80"/>
      <c r="G96" s="80"/>
    </row>
    <row r="97" spans="1:7" ht="14.25">
      <c r="A97" s="80"/>
      <c r="B97" s="80"/>
      <c r="C97" s="80"/>
      <c r="D97" s="80"/>
      <c r="E97" s="80"/>
      <c r="F97" s="80"/>
      <c r="G97" s="80"/>
    </row>
    <row r="98" spans="1:7" ht="14.25">
      <c r="A98" s="80"/>
      <c r="B98" s="80"/>
      <c r="C98" s="80"/>
      <c r="D98" s="80"/>
      <c r="E98" s="80"/>
      <c r="F98" s="80"/>
      <c r="G98" s="80"/>
    </row>
    <row r="99" spans="1:7" ht="14.25">
      <c r="A99" s="80"/>
      <c r="B99" s="80"/>
      <c r="C99" s="80"/>
      <c r="D99" s="80"/>
      <c r="E99" s="80"/>
      <c r="F99" s="80"/>
      <c r="G99" s="80"/>
    </row>
    <row r="100" spans="1:7" ht="14.25">
      <c r="A100" s="80"/>
      <c r="B100" s="80"/>
      <c r="C100" s="80"/>
      <c r="D100" s="80"/>
      <c r="E100" s="80"/>
      <c r="F100" s="80"/>
      <c r="G100" s="80"/>
    </row>
    <row r="101" spans="1:7" ht="14.25">
      <c r="A101" s="80"/>
      <c r="B101" s="80"/>
      <c r="C101" s="80"/>
      <c r="D101" s="80"/>
      <c r="E101" s="80"/>
      <c r="F101" s="80"/>
      <c r="G101" s="80"/>
    </row>
  </sheetData>
  <sheetProtection/>
  <mergeCells count="1">
    <mergeCell ref="B77:G79"/>
  </mergeCells>
  <printOptions/>
  <pageMargins left="0.2362204724409449" right="1.062992125984252" top="0.17" bottom="0.16" header="0.31496062992125984" footer="0.16"/>
  <pageSetup horizontalDpi="600" verticalDpi="600" orientation="landscape" paperSize="9" scale="5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GZEAS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Dąbrowska</dc:creator>
  <cp:keywords/>
  <dc:description/>
  <cp:lastModifiedBy>Elżbieta Mnich</cp:lastModifiedBy>
  <cp:lastPrinted>2008-08-21T11:30:44Z</cp:lastPrinted>
  <dcterms:created xsi:type="dcterms:W3CDTF">2005-03-22T09:07:22Z</dcterms:created>
  <dcterms:modified xsi:type="dcterms:W3CDTF">2008-08-21T11:30:51Z</dcterms:modified>
  <cp:category/>
  <cp:version/>
  <cp:contentType/>
  <cp:contentStatus/>
</cp:coreProperties>
</file>