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25" windowHeight="6540" activeTab="1"/>
  </bookViews>
  <sheets>
    <sheet name="wydatki" sheetId="1" r:id="rId1"/>
    <sheet name="dochody" sheetId="2" r:id="rId2"/>
  </sheets>
  <definedNames>
    <definedName name="_xlnm.Print_Area" localSheetId="0">'wydatki'!$A$1:$L$1431</definedName>
  </definedNames>
  <calcPr fullCalcOnLoad="1"/>
</workbook>
</file>

<file path=xl/sharedStrings.xml><?xml version="1.0" encoding="utf-8"?>
<sst xmlns="http://schemas.openxmlformats.org/spreadsheetml/2006/main" count="997" uniqueCount="291">
  <si>
    <t>Załącznik nr 1</t>
  </si>
  <si>
    <t>Nazwa jednostki</t>
  </si>
  <si>
    <t>Dynamika w %</t>
  </si>
  <si>
    <t>Szkoła Podstawowa Boguszyn</t>
  </si>
  <si>
    <t>801.80101.3020</t>
  </si>
  <si>
    <t>wydat.osobowe niezal.do wynagrodzeń</t>
  </si>
  <si>
    <t>Wykonanie</t>
  </si>
  <si>
    <t>Plan</t>
  </si>
  <si>
    <t>801.80101.4010</t>
  </si>
  <si>
    <t>wynagrodz.osobowe pracowników</t>
  </si>
  <si>
    <t>801.80101.4040</t>
  </si>
  <si>
    <t>dodatkowe wynagrodzenie roczne</t>
  </si>
  <si>
    <t>801.80101.4110</t>
  </si>
  <si>
    <t>składki na ubezpieczenie społeczne</t>
  </si>
  <si>
    <t>801.80101.4120</t>
  </si>
  <si>
    <t>801.80101</t>
  </si>
  <si>
    <t>składki na fundusz pracy</t>
  </si>
  <si>
    <t>801.80101.4210</t>
  </si>
  <si>
    <t>zakup materiałów i wyposażenia</t>
  </si>
  <si>
    <t>801.80101.4240</t>
  </si>
  <si>
    <t>zakup pom.dydaktycznych i książek</t>
  </si>
  <si>
    <t>801.80101.4260</t>
  </si>
  <si>
    <t>zakup energii</t>
  </si>
  <si>
    <t>801.80101.4270</t>
  </si>
  <si>
    <t>zakup usług remontowych</t>
  </si>
  <si>
    <t>801.80101.4300</t>
  </si>
  <si>
    <t>zakup usług pozostałych</t>
  </si>
  <si>
    <t>801.80101.4410</t>
  </si>
  <si>
    <t>podróże służbowe krajowe</t>
  </si>
  <si>
    <t>801.80101.4430</t>
  </si>
  <si>
    <t>różne opłaty i składki</t>
  </si>
  <si>
    <t>801.80101.4440</t>
  </si>
  <si>
    <t>odpisy na zakł.fund.świad.socjalnych</t>
  </si>
  <si>
    <t>801.80101.6060</t>
  </si>
  <si>
    <t>RAZEM</t>
  </si>
  <si>
    <t>Szkoła Podstawowa Chocicza</t>
  </si>
  <si>
    <t>Szkoła Podstawowa Klęka</t>
  </si>
  <si>
    <t>Szkoła Podstawowa Kolniczki</t>
  </si>
  <si>
    <t>801.80104.3020</t>
  </si>
  <si>
    <t>801.80104.4010</t>
  </si>
  <si>
    <t>801.80104.4040</t>
  </si>
  <si>
    <t>801.80104.4110</t>
  </si>
  <si>
    <t>801.80104.4120</t>
  </si>
  <si>
    <t>801.80104.4210</t>
  </si>
  <si>
    <t>801.80104.4240</t>
  </si>
  <si>
    <t>801.80104.4260</t>
  </si>
  <si>
    <t>801.80104.4270</t>
  </si>
  <si>
    <t>801.80104.4410</t>
  </si>
  <si>
    <t>801.80104.4440</t>
  </si>
  <si>
    <t>801.80104.4300</t>
  </si>
  <si>
    <t>Przedszkole Chocicza</t>
  </si>
  <si>
    <t>801.80104.4220</t>
  </si>
  <si>
    <t>zakup środków żywności</t>
  </si>
  <si>
    <t>801.80104.4430</t>
  </si>
  <si>
    <t>Przedszkole Klęka</t>
  </si>
  <si>
    <t>801.80104</t>
  </si>
  <si>
    <t>Gimnazjum Chocicza</t>
  </si>
  <si>
    <t>801.80110.3020</t>
  </si>
  <si>
    <t>801.80110.4010</t>
  </si>
  <si>
    <t>801.80110.4110</t>
  </si>
  <si>
    <t>801.80110.4040</t>
  </si>
  <si>
    <t>801.80110.4120</t>
  </si>
  <si>
    <t>801.80110.4210</t>
  </si>
  <si>
    <t>801.80110.4240</t>
  </si>
  <si>
    <t>801.80110.4260</t>
  </si>
  <si>
    <t>801.80110.4270</t>
  </si>
  <si>
    <t>801.80110.4300</t>
  </si>
  <si>
    <t>801.80110.4410</t>
  </si>
  <si>
    <t>801.80110.4430</t>
  </si>
  <si>
    <t>801.80110.4440</t>
  </si>
  <si>
    <t>Gimnazjum Nowe Miasto</t>
  </si>
  <si>
    <t>801.80110</t>
  </si>
  <si>
    <t>GZEAS</t>
  </si>
  <si>
    <t>801.80114.4010</t>
  </si>
  <si>
    <t>801.80114.4040</t>
  </si>
  <si>
    <t>801.80114.4110</t>
  </si>
  <si>
    <t>801.80114.4120</t>
  </si>
  <si>
    <t>801.80114.4210</t>
  </si>
  <si>
    <t>801.80114.4260</t>
  </si>
  <si>
    <t>801.80114.4270</t>
  </si>
  <si>
    <t>801.80114.4300</t>
  </si>
  <si>
    <t>801.80114.4410</t>
  </si>
  <si>
    <t>801.80114.4430</t>
  </si>
  <si>
    <t>801.80114.4440</t>
  </si>
  <si>
    <t>Dowożenie uczniów do szkół</t>
  </si>
  <si>
    <t>801.80113.4300</t>
  </si>
  <si>
    <t>801.80146.4300</t>
  </si>
  <si>
    <t>801.80195.4440</t>
  </si>
  <si>
    <t>Świetlica szkolna SP Boguszyn</t>
  </si>
  <si>
    <t>854.85401.3020</t>
  </si>
  <si>
    <t>854.85401.4010</t>
  </si>
  <si>
    <t>801.80110.6060</t>
  </si>
  <si>
    <t>Klasyfikacja budż.</t>
  </si>
  <si>
    <t>854.85401</t>
  </si>
  <si>
    <t>854.85401.4040</t>
  </si>
  <si>
    <t>854.85401.4110</t>
  </si>
  <si>
    <t>854.85401.4120</t>
  </si>
  <si>
    <t>854.85401.4440</t>
  </si>
  <si>
    <t>Świetlica szkolna SP Chocicza</t>
  </si>
  <si>
    <t>Świetlica szkolna SP Klęka</t>
  </si>
  <si>
    <t>Świetlica szkolna SP Kolniczki</t>
  </si>
  <si>
    <t>Świetlica szkolna Boguszyn</t>
  </si>
  <si>
    <t>Świetlica szkolna Kolniczki</t>
  </si>
  <si>
    <t>854.85446.4300</t>
  </si>
  <si>
    <t>Zadania w zakresie kult.fiz.i sportu</t>
  </si>
  <si>
    <t>926.92605.4210</t>
  </si>
  <si>
    <t>926.92605.4300</t>
  </si>
  <si>
    <t>926.92605.4410</t>
  </si>
  <si>
    <t xml:space="preserve">  </t>
  </si>
  <si>
    <t>Nazwa paragrafu</t>
  </si>
  <si>
    <t>Nazwa placówki</t>
  </si>
  <si>
    <t>801.80101.0750</t>
  </si>
  <si>
    <t>801.80101.0830</t>
  </si>
  <si>
    <t>wpływy z usług</t>
  </si>
  <si>
    <t>Gimnazjum w Chociczy</t>
  </si>
  <si>
    <t>Gimnazjum w Nowym Mieście</t>
  </si>
  <si>
    <t>801.80110.0750</t>
  </si>
  <si>
    <t>801.80104.0750</t>
  </si>
  <si>
    <t>801.80104.0830</t>
  </si>
  <si>
    <t>Załącznik nr 2</t>
  </si>
  <si>
    <t>801.80113</t>
  </si>
  <si>
    <t>801.80114</t>
  </si>
  <si>
    <t>801.80146</t>
  </si>
  <si>
    <t>801.80195</t>
  </si>
  <si>
    <t>854.85446</t>
  </si>
  <si>
    <t>926.92605</t>
  </si>
  <si>
    <t>801.80114.6060</t>
  </si>
  <si>
    <t>wydatki na zakupy inwestycyjne</t>
  </si>
  <si>
    <t>801.80114.4280</t>
  </si>
  <si>
    <t>zakup usług zdrowotnych</t>
  </si>
  <si>
    <t>854.85412.4300</t>
  </si>
  <si>
    <t>854.85412</t>
  </si>
  <si>
    <t>inne formy pomocy dla uczniów</t>
  </si>
  <si>
    <t>801.80101.4170</t>
  </si>
  <si>
    <t>wynagrodzenia bezosobowe</t>
  </si>
  <si>
    <t>854.85401.4210</t>
  </si>
  <si>
    <t>854.85401.4220</t>
  </si>
  <si>
    <t>801.80101.4280</t>
  </si>
  <si>
    <t>801.80103.4280</t>
  </si>
  <si>
    <t>801.80103.3020</t>
  </si>
  <si>
    <t>801.80103.4010</t>
  </si>
  <si>
    <t>801.80103.4040</t>
  </si>
  <si>
    <t>801.80103.4110</t>
  </si>
  <si>
    <t>801.80103.4120</t>
  </si>
  <si>
    <t>801.80103.4210</t>
  </si>
  <si>
    <t>801.80103.4240</t>
  </si>
  <si>
    <t>801.80103.4260</t>
  </si>
  <si>
    <t>801.80103.4270</t>
  </si>
  <si>
    <t>801.80103.4410</t>
  </si>
  <si>
    <t>801.80103.4440</t>
  </si>
  <si>
    <t>Oddz.Przedszk.SP Boguszyn</t>
  </si>
  <si>
    <t>Oddz.Przedszk.SP Chocicza</t>
  </si>
  <si>
    <t>801.80103.4300</t>
  </si>
  <si>
    <t>801.80104.4280</t>
  </si>
  <si>
    <t>Oddz.Przedszk.SP Kolniczki</t>
  </si>
  <si>
    <t>801.80101.4580</t>
  </si>
  <si>
    <t>pozostałe odsetki</t>
  </si>
  <si>
    <t>854.85401.4280</t>
  </si>
  <si>
    <t>801.80103</t>
  </si>
  <si>
    <t>801.80104.6060</t>
  </si>
  <si>
    <t>`</t>
  </si>
  <si>
    <t>801.80195.4300</t>
  </si>
  <si>
    <t>854.85401.0830</t>
  </si>
  <si>
    <t>801.80104.0970</t>
  </si>
  <si>
    <t>wpływy z różnych dochodów</t>
  </si>
  <si>
    <t>Świetlica Gimnazjum N.Miasto</t>
  </si>
  <si>
    <t>801.80101.4350</t>
  </si>
  <si>
    <t>801.80104.6050</t>
  </si>
  <si>
    <t>801.80110.4350</t>
  </si>
  <si>
    <t>730.73007.4300</t>
  </si>
  <si>
    <t>801.80110.4580</t>
  </si>
  <si>
    <t>801.80110.6050</t>
  </si>
  <si>
    <t>801.80104.4350</t>
  </si>
  <si>
    <t>801.80114.4350</t>
  </si>
  <si>
    <t>854.85415.4170</t>
  </si>
  <si>
    <t>854.85415.4210</t>
  </si>
  <si>
    <t>zakup usług dostępu do sieci Internet</t>
  </si>
  <si>
    <t>730.73007.2700</t>
  </si>
  <si>
    <t>854.85401.0970</t>
  </si>
  <si>
    <t>Współpr.naukowa i nauk.-techn.</t>
  </si>
  <si>
    <t>Szkoła Podstawowa  Klęka</t>
  </si>
  <si>
    <t>730.73007</t>
  </si>
  <si>
    <t>854.85415</t>
  </si>
  <si>
    <t>środki na dofinan.własnych zadań bieżących gmin</t>
  </si>
  <si>
    <t>Współprac.nauk.z zagran.SP Klęka</t>
  </si>
  <si>
    <t>801.80101.0690</t>
  </si>
  <si>
    <t>wpływy z różnych opłat</t>
  </si>
  <si>
    <t>801.80101.0970</t>
  </si>
  <si>
    <t>801.80110.0690</t>
  </si>
  <si>
    <t>801.80114.0870</t>
  </si>
  <si>
    <t>wpływy ze sprzedaży składników majątkowych</t>
  </si>
  <si>
    <t>Szkoły zawodowe Nowe Miasto</t>
  </si>
  <si>
    <t>801.80104.2590</t>
  </si>
  <si>
    <t>854.85415.4110</t>
  </si>
  <si>
    <t>854.85415.4120</t>
  </si>
  <si>
    <t>854.85415.4240</t>
  </si>
  <si>
    <t>854.85415.4300</t>
  </si>
  <si>
    <r>
      <t>RAZEM</t>
    </r>
    <r>
      <rPr>
        <b/>
        <sz val="10"/>
        <rFont val="Arial CE"/>
        <family val="0"/>
      </rPr>
      <t xml:space="preserve"> Dokształ.i dosk. n-li</t>
    </r>
  </si>
  <si>
    <r>
      <t xml:space="preserve">RAZEM </t>
    </r>
    <r>
      <rPr>
        <b/>
        <sz val="10"/>
        <rFont val="Arial CE"/>
        <family val="0"/>
      </rPr>
      <t>Dokształ.i dosk. n-li</t>
    </r>
  </si>
  <si>
    <t>OGÓŁEM</t>
  </si>
  <si>
    <t>801.80104.4170</t>
  </si>
  <si>
    <t>801.80110.4170</t>
  </si>
  <si>
    <t>801.80110.4280</t>
  </si>
  <si>
    <t>Wykonanie wydatków placówek oświatowych w 2007 roku</t>
  </si>
  <si>
    <t>Wykonanie dochodów placówek oświatowych w 2007 r.</t>
  </si>
  <si>
    <t>854.85401.2700</t>
  </si>
  <si>
    <t>dochody z najmu i dzierżawy składników majątkowych Skarbu Państwa , jednostek samorządu terytorialnego lub innych jednostek zaliczanych do sektora finansów publicznych oraz innych umów o podobnym charakterze</t>
  </si>
  <si>
    <t>801.80104.0920</t>
  </si>
  <si>
    <t>801.80110.0920</t>
  </si>
  <si>
    <t>801.80101.0920</t>
  </si>
  <si>
    <t>801.80130.0750</t>
  </si>
  <si>
    <t>801.80130</t>
  </si>
  <si>
    <t xml:space="preserve">                                                                                                                                          str.1 </t>
  </si>
  <si>
    <t xml:space="preserve">                                                                                                                                                              str.2</t>
  </si>
  <si>
    <t>Szkoła Zawodowa w Nowym Mieście</t>
  </si>
  <si>
    <t>801.80101.4360</t>
  </si>
  <si>
    <t>801.80101.4370</t>
  </si>
  <si>
    <t>801.80101.4700</t>
  </si>
  <si>
    <t>801.80101.4740</t>
  </si>
  <si>
    <t>801.80101.4750</t>
  </si>
  <si>
    <t>801.80103.4370</t>
  </si>
  <si>
    <t>801.80195.4240</t>
  </si>
  <si>
    <t>854.85415.3260</t>
  </si>
  <si>
    <t>801.80104.4370</t>
  </si>
  <si>
    <t>801.80104.4740</t>
  </si>
  <si>
    <t>801.80110.4370</t>
  </si>
  <si>
    <t>801.80110.4390</t>
  </si>
  <si>
    <t>801.80110.4700</t>
  </si>
  <si>
    <t>801.80110.4740</t>
  </si>
  <si>
    <t>801.80110.4750</t>
  </si>
  <si>
    <t>730.73007.4110</t>
  </si>
  <si>
    <t>730.73007.4120</t>
  </si>
  <si>
    <t>730.73007.4170</t>
  </si>
  <si>
    <t>Oddz.Przedszk.SP Klęka</t>
  </si>
  <si>
    <t>801.80103.4740</t>
  </si>
  <si>
    <t>801.80104.4750</t>
  </si>
  <si>
    <t>801.80114.4750</t>
  </si>
  <si>
    <t>801.80114.4370</t>
  </si>
  <si>
    <t>801.80114.4360</t>
  </si>
  <si>
    <t>801.80114.4170</t>
  </si>
  <si>
    <t>801.80114.3020</t>
  </si>
  <si>
    <t>854.85415.4740</t>
  </si>
  <si>
    <t>801.80110.4360</t>
  </si>
  <si>
    <t>801.80130.3020</t>
  </si>
  <si>
    <t>801.80130.4010</t>
  </si>
  <si>
    <t>801.80130.4110</t>
  </si>
  <si>
    <t>801.80130.4120</t>
  </si>
  <si>
    <t>801.80130.4210</t>
  </si>
  <si>
    <t>801.80130.4260</t>
  </si>
  <si>
    <t>801.80130.4300</t>
  </si>
  <si>
    <t>801.80130.4430</t>
  </si>
  <si>
    <t>801.80130.4440</t>
  </si>
  <si>
    <t>Zespół Szkół w Nowym Mieście</t>
  </si>
  <si>
    <t>str.1</t>
  </si>
  <si>
    <t>str.2</t>
  </si>
  <si>
    <t>str.3</t>
  </si>
  <si>
    <t>str.4</t>
  </si>
  <si>
    <t>str.5</t>
  </si>
  <si>
    <t>str.6</t>
  </si>
  <si>
    <t>str.7</t>
  </si>
  <si>
    <t>str.8</t>
  </si>
  <si>
    <t>str.9</t>
  </si>
  <si>
    <t>str.11</t>
  </si>
  <si>
    <t>str.10</t>
  </si>
  <si>
    <t>str.12</t>
  </si>
  <si>
    <t>zakup usług obejmujacych wykonanie ekspertyz ,analiz i opinii</t>
  </si>
  <si>
    <t>opłaty z tytułu zakupu usług telekomunikacyjnych telefonii stacjonarnej</t>
  </si>
  <si>
    <t>zakup materiałów papierniczychdo sprzętu drukarskiego i urządzeń kserograficznych</t>
  </si>
  <si>
    <t>zakup akcesoriów komputerowych ,w tym programów i licencji</t>
  </si>
  <si>
    <t>szkolenia pracowników niebędących członkami korpusu służby cywilnej</t>
  </si>
  <si>
    <t>opłaty z tytułu zakupu usług telekomunikacyjnych telefonii komórkowej</t>
  </si>
  <si>
    <t>zakup materiałów papierniczych do sprzętu drukarskiego i urządzeń kserograficznych</t>
  </si>
  <si>
    <t>akup akcesoriów komputerowych ,w tym programów i licencji</t>
  </si>
  <si>
    <t>wydatki inwestycyjne jednost.budżetow.</t>
  </si>
  <si>
    <t>wydatki na zakupy inwest.jednost.budż.</t>
  </si>
  <si>
    <t>dotacje podmiotowe z budżetu</t>
  </si>
  <si>
    <t>Przedszkole N.Miasto</t>
  </si>
  <si>
    <t>801.80114.4700</t>
  </si>
  <si>
    <t>801.80114.4740</t>
  </si>
  <si>
    <t>Zespół Szkół w Chociczy</t>
  </si>
  <si>
    <t>Zespół Szkół w Klęce</t>
  </si>
  <si>
    <t>Świetlica szkolna Zespół Szkół</t>
  </si>
  <si>
    <t>Chocicza</t>
  </si>
  <si>
    <t>Klęka</t>
  </si>
  <si>
    <t>Nowe Miasto</t>
  </si>
  <si>
    <t>Zespół Szkół Chocicza</t>
  </si>
  <si>
    <t>Świetl.szk. Zespół Szkół Chocicza</t>
  </si>
  <si>
    <t>Świetl.szk. Zespół Szkół Klęka</t>
  </si>
  <si>
    <t>Świetlica szk. Zespół Szkół N.Miasto</t>
  </si>
  <si>
    <t>Zespół Szkół Klęka</t>
  </si>
  <si>
    <t>Zespół Szkół Nowe Miasto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</si>
</sst>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0.000000000"/>
    <numFmt numFmtId="172" formatCode="0.00000000"/>
    <numFmt numFmtId="173" formatCode="#,##0.000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2" fontId="1" fillId="0" borderId="3" xfId="0" applyNumberFormat="1" applyFont="1" applyBorder="1" applyAlignment="1">
      <alignment/>
    </xf>
    <xf numFmtId="0" fontId="0" fillId="0" borderId="6" xfId="0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7" xfId="0" applyFont="1" applyBorder="1" applyAlignment="1">
      <alignment/>
    </xf>
    <xf numFmtId="4" fontId="0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4" fontId="0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0" fontId="0" fillId="0" borderId="5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2" fontId="1" fillId="0" borderId="3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4" fontId="0" fillId="0" borderId="13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4" xfId="0" applyFont="1" applyBorder="1" applyAlignment="1">
      <alignment/>
    </xf>
    <xf numFmtId="4" fontId="0" fillId="0" borderId="4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1" fillId="0" borderId="6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2" fontId="1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" fontId="1" fillId="0" borderId="23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1" fillId="0" borderId="5" xfId="0" applyFont="1" applyFill="1" applyBorder="1" applyAlignment="1">
      <alignment/>
    </xf>
    <xf numFmtId="2" fontId="1" fillId="0" borderId="3" xfId="0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6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4" fontId="0" fillId="0" borderId="2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 horizontal="left" wrapText="1"/>
    </xf>
    <xf numFmtId="4" fontId="0" fillId="0" borderId="0" xfId="0" applyNumberFormat="1" applyFont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29" xfId="0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 horizontal="left" wrapText="1"/>
    </xf>
    <xf numFmtId="4" fontId="0" fillId="0" borderId="32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1" fillId="0" borderId="22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4" fontId="1" fillId="0" borderId="36" xfId="0" applyNumberFormat="1" applyFont="1" applyBorder="1" applyAlignment="1">
      <alignment/>
    </xf>
    <xf numFmtId="0" fontId="0" fillId="0" borderId="36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0" xfId="0" applyFont="1" applyBorder="1" applyAlignment="1">
      <alignment/>
    </xf>
    <xf numFmtId="4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33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4" fontId="0" fillId="0" borderId="4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2" xfId="0" applyFont="1" applyBorder="1" applyAlignment="1">
      <alignment/>
    </xf>
    <xf numFmtId="4" fontId="0" fillId="0" borderId="6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0" fontId="1" fillId="0" borderId="39" xfId="0" applyFont="1" applyBorder="1" applyAlignment="1">
      <alignment/>
    </xf>
    <xf numFmtId="4" fontId="1" fillId="0" borderId="41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7" xfId="0" applyFont="1" applyBorder="1" applyAlignment="1">
      <alignment wrapText="1"/>
    </xf>
    <xf numFmtId="2" fontId="0" fillId="0" borderId="27" xfId="0" applyNumberFormat="1" applyFont="1" applyBorder="1" applyAlignment="1">
      <alignment/>
    </xf>
    <xf numFmtId="0" fontId="0" fillId="0" borderId="36" xfId="0" applyFont="1" applyBorder="1" applyAlignment="1">
      <alignment/>
    </xf>
    <xf numFmtId="4" fontId="1" fillId="0" borderId="36" xfId="0" applyNumberFormat="1" applyFont="1" applyBorder="1" applyAlignment="1">
      <alignment/>
    </xf>
    <xf numFmtId="0" fontId="1" fillId="0" borderId="39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39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431"/>
  <sheetViews>
    <sheetView workbookViewId="0" topLeftCell="A1">
      <selection activeCell="A166" sqref="A166:F166"/>
    </sheetView>
  </sheetViews>
  <sheetFormatPr defaultColWidth="9.00390625" defaultRowHeight="12.75"/>
  <cols>
    <col min="1" max="1" width="33.25390625" style="0" customWidth="1"/>
    <col min="2" max="2" width="16.625" style="0" customWidth="1"/>
    <col min="3" max="3" width="36.625" style="0" customWidth="1"/>
    <col min="4" max="5" width="12.75390625" style="0" customWidth="1"/>
    <col min="6" max="6" width="14.375" style="0" customWidth="1"/>
    <col min="12" max="12" width="3.25390625" style="0" customWidth="1"/>
  </cols>
  <sheetData>
    <row r="1" spans="1:9" ht="12.75">
      <c r="A1" s="10"/>
      <c r="B1" s="10" t="s">
        <v>203</v>
      </c>
      <c r="C1" s="10"/>
      <c r="D1" s="21" t="s">
        <v>0</v>
      </c>
      <c r="E1" s="11"/>
      <c r="F1" s="10"/>
      <c r="G1" s="11"/>
      <c r="H1" s="11"/>
      <c r="I1" s="11"/>
    </row>
    <row r="2" spans="1:9" ht="13.5" thickBot="1">
      <c r="A2" s="11"/>
      <c r="B2" s="10"/>
      <c r="C2" s="10"/>
      <c r="D2" s="21"/>
      <c r="E2" s="11"/>
      <c r="F2" s="11"/>
      <c r="G2" s="11"/>
      <c r="H2" s="11"/>
      <c r="I2" s="11"/>
    </row>
    <row r="3" spans="1:9" ht="13.5" thickBot="1">
      <c r="A3" s="39" t="s">
        <v>1</v>
      </c>
      <c r="B3" s="40" t="s">
        <v>92</v>
      </c>
      <c r="C3" s="40" t="s">
        <v>109</v>
      </c>
      <c r="D3" s="41" t="s">
        <v>7</v>
      </c>
      <c r="E3" s="40" t="s">
        <v>6</v>
      </c>
      <c r="F3" s="42" t="s">
        <v>2</v>
      </c>
      <c r="G3" s="11"/>
      <c r="H3" s="11"/>
      <c r="I3" s="11"/>
    </row>
    <row r="4" spans="1:9" ht="12.75">
      <c r="A4" s="58" t="s">
        <v>179</v>
      </c>
      <c r="B4" s="51" t="s">
        <v>230</v>
      </c>
      <c r="C4" s="51" t="s">
        <v>13</v>
      </c>
      <c r="D4" s="52">
        <v>200</v>
      </c>
      <c r="E4" s="157">
        <v>199.76</v>
      </c>
      <c r="F4" s="159">
        <f aca="true" t="shared" si="0" ref="F4:F10">(E4*100)/D4</f>
        <v>99.88</v>
      </c>
      <c r="G4" s="12"/>
      <c r="H4" s="11"/>
      <c r="I4" s="11"/>
    </row>
    <row r="5" spans="1:9" ht="12.75">
      <c r="A5" s="53" t="s">
        <v>180</v>
      </c>
      <c r="B5" s="51" t="s">
        <v>231</v>
      </c>
      <c r="C5" s="51" t="s">
        <v>16</v>
      </c>
      <c r="D5" s="52">
        <v>30</v>
      </c>
      <c r="E5" s="157">
        <v>28.22</v>
      </c>
      <c r="F5" s="60">
        <f t="shared" si="0"/>
        <v>94.06666666666666</v>
      </c>
      <c r="G5" s="12"/>
      <c r="H5" s="11"/>
      <c r="I5" s="11"/>
    </row>
    <row r="6" spans="1:9" ht="12.75">
      <c r="A6" s="53"/>
      <c r="B6" s="51" t="s">
        <v>232</v>
      </c>
      <c r="C6" s="51" t="s">
        <v>134</v>
      </c>
      <c r="D6" s="52">
        <v>1152</v>
      </c>
      <c r="E6" s="52">
        <v>1152</v>
      </c>
      <c r="F6" s="160">
        <f t="shared" si="0"/>
        <v>100</v>
      </c>
      <c r="G6" s="12"/>
      <c r="H6" s="11"/>
      <c r="I6" s="11"/>
    </row>
    <row r="7" spans="1:9" ht="13.5" thickBot="1">
      <c r="A7" s="59"/>
      <c r="B7" s="50" t="s">
        <v>169</v>
      </c>
      <c r="C7" s="50" t="s">
        <v>26</v>
      </c>
      <c r="D7" s="44">
        <v>4125</v>
      </c>
      <c r="E7" s="44">
        <v>4125</v>
      </c>
      <c r="F7" s="158">
        <f t="shared" si="0"/>
        <v>100</v>
      </c>
      <c r="G7" s="12"/>
      <c r="H7" s="11"/>
      <c r="I7" s="11"/>
    </row>
    <row r="8" spans="1:9" ht="13.5" thickBot="1">
      <c r="A8" s="45" t="s">
        <v>34</v>
      </c>
      <c r="B8" s="40"/>
      <c r="C8" s="40"/>
      <c r="D8" s="41">
        <f>D4+D5+D6+D7</f>
        <v>5507</v>
      </c>
      <c r="E8" s="41">
        <f>SUM(E4:E7)</f>
        <v>5504.98</v>
      </c>
      <c r="F8" s="46">
        <f t="shared" si="0"/>
        <v>99.96331941165789</v>
      </c>
      <c r="G8" s="11"/>
      <c r="H8" s="11"/>
      <c r="I8" s="11"/>
    </row>
    <row r="9" spans="1:9" ht="13.5" thickBot="1">
      <c r="A9" s="39" t="s">
        <v>34</v>
      </c>
      <c r="B9" s="40" t="s">
        <v>181</v>
      </c>
      <c r="C9" s="40"/>
      <c r="D9" s="41">
        <f>D8</f>
        <v>5507</v>
      </c>
      <c r="E9" s="41">
        <f>E8</f>
        <v>5504.98</v>
      </c>
      <c r="F9" s="46">
        <f t="shared" si="0"/>
        <v>99.96331941165789</v>
      </c>
      <c r="G9" s="11"/>
      <c r="H9" s="11"/>
      <c r="I9" s="11"/>
    </row>
    <row r="10" spans="1:9" ht="12.75">
      <c r="A10" s="58" t="s">
        <v>3</v>
      </c>
      <c r="B10" s="49" t="s">
        <v>4</v>
      </c>
      <c r="C10" s="49" t="s">
        <v>5</v>
      </c>
      <c r="D10" s="43">
        <v>26198</v>
      </c>
      <c r="E10" s="43">
        <v>26197.16</v>
      </c>
      <c r="F10" s="61">
        <f t="shared" si="0"/>
        <v>99.9967936483701</v>
      </c>
      <c r="G10" s="11"/>
      <c r="H10" s="11"/>
      <c r="I10" s="11"/>
    </row>
    <row r="11" spans="1:9" ht="12.75">
      <c r="A11" s="54"/>
      <c r="B11" s="51" t="s">
        <v>8</v>
      </c>
      <c r="C11" s="51" t="s">
        <v>9</v>
      </c>
      <c r="D11" s="52">
        <v>401355</v>
      </c>
      <c r="E11" s="52">
        <v>400476.15</v>
      </c>
      <c r="F11" s="55">
        <f aca="true" t="shared" si="1" ref="F11:F37">(E11*100)/D11</f>
        <v>99.78102926337033</v>
      </c>
      <c r="G11" s="11"/>
      <c r="H11" s="11"/>
      <c r="I11" s="11"/>
    </row>
    <row r="12" spans="1:9" ht="12.75">
      <c r="A12" s="54"/>
      <c r="B12" s="51" t="s">
        <v>10</v>
      </c>
      <c r="C12" s="51" t="s">
        <v>11</v>
      </c>
      <c r="D12" s="52">
        <v>30801</v>
      </c>
      <c r="E12" s="52">
        <v>30800.63</v>
      </c>
      <c r="F12" s="55">
        <f t="shared" si="1"/>
        <v>99.99879874030064</v>
      </c>
      <c r="G12" s="11"/>
      <c r="H12" s="11"/>
      <c r="I12" s="11"/>
    </row>
    <row r="13" spans="1:9" ht="12.75">
      <c r="A13" s="54"/>
      <c r="B13" s="51" t="s">
        <v>12</v>
      </c>
      <c r="C13" s="51" t="s">
        <v>13</v>
      </c>
      <c r="D13" s="52">
        <v>75868</v>
      </c>
      <c r="E13" s="52">
        <v>75730.68</v>
      </c>
      <c r="F13" s="55">
        <f t="shared" si="1"/>
        <v>99.81900142352505</v>
      </c>
      <c r="G13" s="11"/>
      <c r="H13" s="11"/>
      <c r="I13" s="11"/>
    </row>
    <row r="14" spans="1:9" ht="12.75">
      <c r="A14" s="54"/>
      <c r="B14" s="51" t="s">
        <v>14</v>
      </c>
      <c r="C14" s="51" t="s">
        <v>16</v>
      </c>
      <c r="D14" s="52">
        <v>10990</v>
      </c>
      <c r="E14" s="52">
        <v>10618.11</v>
      </c>
      <c r="F14" s="55">
        <f t="shared" si="1"/>
        <v>96.61610555050045</v>
      </c>
      <c r="G14" s="11"/>
      <c r="H14" s="11"/>
      <c r="I14" s="11"/>
    </row>
    <row r="15" spans="1:9" ht="12.75">
      <c r="A15" s="54"/>
      <c r="B15" s="51" t="s">
        <v>133</v>
      </c>
      <c r="C15" s="51" t="s">
        <v>134</v>
      </c>
      <c r="D15" s="52">
        <v>0</v>
      </c>
      <c r="E15" s="52">
        <v>0</v>
      </c>
      <c r="F15" s="55">
        <v>0</v>
      </c>
      <c r="G15" s="11"/>
      <c r="H15" s="11"/>
      <c r="I15" s="11"/>
    </row>
    <row r="16" spans="1:9" ht="12.75">
      <c r="A16" s="54"/>
      <c r="B16" s="51" t="s">
        <v>17</v>
      </c>
      <c r="C16" s="51" t="s">
        <v>18</v>
      </c>
      <c r="D16" s="52">
        <v>8584</v>
      </c>
      <c r="E16" s="52">
        <v>8583.18</v>
      </c>
      <c r="F16" s="55">
        <f t="shared" si="1"/>
        <v>99.99044734389562</v>
      </c>
      <c r="G16" s="11"/>
      <c r="H16" s="11"/>
      <c r="I16" s="11"/>
    </row>
    <row r="17" spans="1:9" ht="12.75">
      <c r="A17" s="54"/>
      <c r="B17" s="51" t="s">
        <v>19</v>
      </c>
      <c r="C17" s="51" t="s">
        <v>20</v>
      </c>
      <c r="D17" s="52">
        <v>2239</v>
      </c>
      <c r="E17" s="52">
        <v>2205.58</v>
      </c>
      <c r="F17" s="55">
        <f t="shared" si="1"/>
        <v>98.50736936132202</v>
      </c>
      <c r="G17" s="11"/>
      <c r="H17" s="11"/>
      <c r="I17" s="11"/>
    </row>
    <row r="18" spans="1:9" ht="12.75">
      <c r="A18" s="54"/>
      <c r="B18" s="51" t="s">
        <v>21</v>
      </c>
      <c r="C18" s="51" t="s">
        <v>22</v>
      </c>
      <c r="D18" s="52">
        <v>21326</v>
      </c>
      <c r="E18" s="52">
        <v>21325.09</v>
      </c>
      <c r="F18" s="55">
        <f t="shared" si="1"/>
        <v>99.9957329081872</v>
      </c>
      <c r="G18" s="11"/>
      <c r="H18" s="11"/>
      <c r="I18" s="11"/>
    </row>
    <row r="19" spans="1:9" ht="12.75">
      <c r="A19" s="54"/>
      <c r="B19" s="51" t="s">
        <v>23</v>
      </c>
      <c r="C19" s="51" t="s">
        <v>24</v>
      </c>
      <c r="D19" s="52">
        <v>2703</v>
      </c>
      <c r="E19" s="52">
        <v>2702.02</v>
      </c>
      <c r="F19" s="55">
        <f t="shared" si="1"/>
        <v>99.9637439881613</v>
      </c>
      <c r="G19" s="11"/>
      <c r="H19" s="11"/>
      <c r="I19" s="11"/>
    </row>
    <row r="20" spans="1:9" ht="12.75">
      <c r="A20" s="54"/>
      <c r="B20" s="51" t="s">
        <v>137</v>
      </c>
      <c r="C20" s="51" t="s">
        <v>129</v>
      </c>
      <c r="D20" s="52">
        <v>1600</v>
      </c>
      <c r="E20" s="52">
        <v>1596</v>
      </c>
      <c r="F20" s="55">
        <f t="shared" si="1"/>
        <v>99.75</v>
      </c>
      <c r="G20" s="11"/>
      <c r="H20" s="11"/>
      <c r="I20" s="11"/>
    </row>
    <row r="21" spans="1:9" ht="12.75">
      <c r="A21" s="54"/>
      <c r="B21" s="51" t="s">
        <v>25</v>
      </c>
      <c r="C21" s="51" t="s">
        <v>26</v>
      </c>
      <c r="D21" s="52">
        <v>10192</v>
      </c>
      <c r="E21" s="52">
        <v>10191.75</v>
      </c>
      <c r="F21" s="55">
        <f t="shared" si="1"/>
        <v>99.99754709576138</v>
      </c>
      <c r="G21" s="11"/>
      <c r="H21" s="11"/>
      <c r="I21" s="11"/>
    </row>
    <row r="22" spans="1:9" ht="12.75">
      <c r="A22" s="54"/>
      <c r="B22" s="51" t="s">
        <v>166</v>
      </c>
      <c r="C22" s="51" t="s">
        <v>176</v>
      </c>
      <c r="D22" s="52">
        <v>480</v>
      </c>
      <c r="E22" s="52">
        <v>476.88</v>
      </c>
      <c r="F22" s="55">
        <f t="shared" si="1"/>
        <v>99.35</v>
      </c>
      <c r="G22" s="11"/>
      <c r="H22" s="11"/>
      <c r="I22" s="11"/>
    </row>
    <row r="23" spans="1:9" ht="25.5">
      <c r="A23" s="54"/>
      <c r="B23" s="51" t="s">
        <v>215</v>
      </c>
      <c r="C23" s="135" t="s">
        <v>270</v>
      </c>
      <c r="D23" s="52">
        <v>272</v>
      </c>
      <c r="E23" s="52">
        <v>271.94</v>
      </c>
      <c r="F23" s="55">
        <f t="shared" si="1"/>
        <v>99.9779411764706</v>
      </c>
      <c r="G23" s="11"/>
      <c r="H23" s="11"/>
      <c r="I23" s="11"/>
    </row>
    <row r="24" spans="1:9" ht="26.25" customHeight="1">
      <c r="A24" s="54"/>
      <c r="B24" s="51" t="s">
        <v>216</v>
      </c>
      <c r="C24" s="135" t="s">
        <v>266</v>
      </c>
      <c r="D24" s="52">
        <v>1607</v>
      </c>
      <c r="E24" s="52">
        <v>1607</v>
      </c>
      <c r="F24" s="55">
        <f t="shared" si="1"/>
        <v>100</v>
      </c>
      <c r="G24" s="11"/>
      <c r="H24" s="11"/>
      <c r="I24" s="11"/>
    </row>
    <row r="25" spans="1:9" ht="12.75">
      <c r="A25" s="54"/>
      <c r="B25" s="51" t="s">
        <v>27</v>
      </c>
      <c r="C25" s="51" t="s">
        <v>28</v>
      </c>
      <c r="D25" s="52">
        <v>1156</v>
      </c>
      <c r="E25" s="52">
        <v>1155.89</v>
      </c>
      <c r="F25" s="55">
        <f t="shared" si="1"/>
        <v>99.99048442906576</v>
      </c>
      <c r="G25" s="11"/>
      <c r="H25" s="11"/>
      <c r="I25" s="11"/>
    </row>
    <row r="26" spans="1:9" ht="12.75">
      <c r="A26" s="54"/>
      <c r="B26" s="51" t="s">
        <v>29</v>
      </c>
      <c r="C26" s="51" t="s">
        <v>30</v>
      </c>
      <c r="D26" s="52">
        <v>3915</v>
      </c>
      <c r="E26" s="52">
        <v>3915</v>
      </c>
      <c r="F26" s="55">
        <f t="shared" si="1"/>
        <v>100</v>
      </c>
      <c r="G26" s="11"/>
      <c r="H26" s="11"/>
      <c r="I26" s="11"/>
    </row>
    <row r="27" spans="1:9" ht="12.75">
      <c r="A27" s="54"/>
      <c r="B27" s="51" t="s">
        <v>31</v>
      </c>
      <c r="C27" s="51" t="s">
        <v>32</v>
      </c>
      <c r="D27" s="52">
        <v>26336</v>
      </c>
      <c r="E27" s="52">
        <v>26336</v>
      </c>
      <c r="F27" s="55">
        <f t="shared" si="1"/>
        <v>100</v>
      </c>
      <c r="G27" s="11"/>
      <c r="H27" s="11"/>
      <c r="I27" s="11"/>
    </row>
    <row r="28" spans="1:9" ht="25.5">
      <c r="A28" s="54"/>
      <c r="B28" s="51" t="s">
        <v>217</v>
      </c>
      <c r="C28" s="135" t="s">
        <v>269</v>
      </c>
      <c r="D28" s="52">
        <v>600</v>
      </c>
      <c r="E28" s="52">
        <v>600</v>
      </c>
      <c r="F28" s="55">
        <f t="shared" si="1"/>
        <v>100</v>
      </c>
      <c r="G28" s="11"/>
      <c r="H28" s="11"/>
      <c r="I28" s="11"/>
    </row>
    <row r="29" spans="1:9" ht="26.25" customHeight="1">
      <c r="A29" s="54"/>
      <c r="B29" s="51" t="s">
        <v>218</v>
      </c>
      <c r="C29" s="135" t="s">
        <v>271</v>
      </c>
      <c r="D29" s="52">
        <v>334</v>
      </c>
      <c r="E29" s="52">
        <v>333.55</v>
      </c>
      <c r="F29" s="55">
        <f t="shared" si="1"/>
        <v>99.86526946107784</v>
      </c>
      <c r="G29" s="11"/>
      <c r="H29" s="11"/>
      <c r="I29" s="11"/>
    </row>
    <row r="30" spans="1:9" ht="26.25" thickBot="1">
      <c r="A30" s="54"/>
      <c r="B30" s="51" t="s">
        <v>219</v>
      </c>
      <c r="C30" s="135" t="s">
        <v>268</v>
      </c>
      <c r="D30" s="52">
        <v>1650</v>
      </c>
      <c r="E30" s="52">
        <v>1601.01</v>
      </c>
      <c r="F30" s="55">
        <f t="shared" si="1"/>
        <v>97.03090909090909</v>
      </c>
      <c r="G30" s="11"/>
      <c r="H30" s="11"/>
      <c r="I30" s="11"/>
    </row>
    <row r="31" spans="1:9" ht="13.5" thickBot="1">
      <c r="A31" s="45" t="s">
        <v>34</v>
      </c>
      <c r="B31" s="47"/>
      <c r="C31" s="47"/>
      <c r="D31" s="41">
        <f>D10+D11+D12+D13+D14+D15+D16+D17+D18+D19+D20+D21+D22+D23+D24+D25+D26+D27+D28+D29+D30</f>
        <v>628206</v>
      </c>
      <c r="E31" s="41">
        <f>E10+E11+E12+E13+E14+E15+E16+E17+E18+E19+E20+E21+E22+E23+E24+E25+E26+E27+E28+E29+E30</f>
        <v>626723.62</v>
      </c>
      <c r="F31" s="48">
        <f t="shared" si="1"/>
        <v>99.76402963359153</v>
      </c>
      <c r="G31" s="11"/>
      <c r="H31" s="11"/>
      <c r="I31" s="11"/>
    </row>
    <row r="32" spans="1:9" ht="13.5" thickBot="1">
      <c r="A32" s="170" t="s">
        <v>253</v>
      </c>
      <c r="B32" s="171"/>
      <c r="C32" s="171"/>
      <c r="D32" s="171"/>
      <c r="E32" s="171"/>
      <c r="F32" s="172"/>
      <c r="G32" s="11"/>
      <c r="H32" s="11"/>
      <c r="I32" s="11"/>
    </row>
    <row r="33" spans="1:9" ht="13.5" thickBot="1">
      <c r="A33" s="39" t="s">
        <v>1</v>
      </c>
      <c r="B33" s="40" t="s">
        <v>92</v>
      </c>
      <c r="C33" s="40" t="s">
        <v>109</v>
      </c>
      <c r="D33" s="41" t="s">
        <v>7</v>
      </c>
      <c r="E33" s="40" t="s">
        <v>6</v>
      </c>
      <c r="F33" s="42" t="s">
        <v>2</v>
      </c>
      <c r="G33" s="11"/>
      <c r="H33" s="11"/>
      <c r="I33" s="11"/>
    </row>
    <row r="34" spans="1:9" ht="12.75">
      <c r="A34" s="58" t="s">
        <v>35</v>
      </c>
      <c r="B34" s="49" t="s">
        <v>4</v>
      </c>
      <c r="C34" s="49" t="s">
        <v>5</v>
      </c>
      <c r="D34" s="43">
        <v>36795</v>
      </c>
      <c r="E34" s="43">
        <v>36794.08</v>
      </c>
      <c r="F34" s="61">
        <f t="shared" si="1"/>
        <v>99.99749966027993</v>
      </c>
      <c r="G34" s="11"/>
      <c r="H34" s="11"/>
      <c r="I34" s="11"/>
    </row>
    <row r="35" spans="1:9" ht="12.75">
      <c r="A35" s="54"/>
      <c r="B35" s="51" t="s">
        <v>8</v>
      </c>
      <c r="C35" s="51" t="s">
        <v>9</v>
      </c>
      <c r="D35" s="52">
        <v>528250</v>
      </c>
      <c r="E35" s="52">
        <v>515288.98</v>
      </c>
      <c r="F35" s="55">
        <f t="shared" si="1"/>
        <v>97.54642309512542</v>
      </c>
      <c r="G35" s="11"/>
      <c r="H35" s="11"/>
      <c r="I35" s="11"/>
    </row>
    <row r="36" spans="1:9" ht="12.75">
      <c r="A36" s="54"/>
      <c r="B36" s="51" t="s">
        <v>10</v>
      </c>
      <c r="C36" s="51" t="s">
        <v>11</v>
      </c>
      <c r="D36" s="52">
        <v>39993</v>
      </c>
      <c r="E36" s="52">
        <v>39992.59</v>
      </c>
      <c r="F36" s="55">
        <f t="shared" si="1"/>
        <v>99.99897482059359</v>
      </c>
      <c r="G36" s="11"/>
      <c r="H36" s="11"/>
      <c r="I36" s="11"/>
    </row>
    <row r="37" spans="1:9" ht="12.75">
      <c r="A37" s="54"/>
      <c r="B37" s="51" t="s">
        <v>12</v>
      </c>
      <c r="C37" s="51" t="s">
        <v>13</v>
      </c>
      <c r="D37" s="52">
        <v>99744</v>
      </c>
      <c r="E37" s="52">
        <v>97354.46</v>
      </c>
      <c r="F37" s="55">
        <f t="shared" si="1"/>
        <v>97.60432707731793</v>
      </c>
      <c r="G37" s="11"/>
      <c r="H37" s="11"/>
      <c r="I37" s="11"/>
    </row>
    <row r="38" spans="1:9" ht="12.75">
      <c r="A38" s="54"/>
      <c r="B38" s="51" t="s">
        <v>14</v>
      </c>
      <c r="C38" s="51" t="s">
        <v>16</v>
      </c>
      <c r="D38" s="52">
        <v>14117</v>
      </c>
      <c r="E38" s="52">
        <v>13506.33</v>
      </c>
      <c r="F38" s="55">
        <f aca="true" t="shared" si="2" ref="F38:F80">(E38*100)/D38</f>
        <v>95.67422256853439</v>
      </c>
      <c r="G38" s="11"/>
      <c r="H38" s="11"/>
      <c r="I38" s="11"/>
    </row>
    <row r="39" spans="1:9" ht="12.75">
      <c r="A39" s="67"/>
      <c r="B39" s="49" t="s">
        <v>133</v>
      </c>
      <c r="C39" s="49" t="s">
        <v>134</v>
      </c>
      <c r="D39" s="43">
        <v>2084</v>
      </c>
      <c r="E39" s="43">
        <v>2083.2</v>
      </c>
      <c r="F39" s="61">
        <f t="shared" si="2"/>
        <v>99.96161228406909</v>
      </c>
      <c r="G39" s="11"/>
      <c r="H39" s="11"/>
      <c r="I39" s="11"/>
    </row>
    <row r="40" spans="1:9" ht="12.75">
      <c r="A40" s="54"/>
      <c r="B40" s="51" t="s">
        <v>17</v>
      </c>
      <c r="C40" s="51" t="s">
        <v>18</v>
      </c>
      <c r="D40" s="52">
        <v>10132</v>
      </c>
      <c r="E40" s="52">
        <v>10131.03</v>
      </c>
      <c r="F40" s="55">
        <f t="shared" si="2"/>
        <v>99.99042637189105</v>
      </c>
      <c r="G40" s="11"/>
      <c r="H40" s="11"/>
      <c r="I40" s="11"/>
    </row>
    <row r="41" spans="1:9" ht="12.75">
      <c r="A41" s="54"/>
      <c r="B41" s="51" t="s">
        <v>19</v>
      </c>
      <c r="C41" s="51" t="s">
        <v>20</v>
      </c>
      <c r="D41" s="52">
        <v>1830</v>
      </c>
      <c r="E41" s="52">
        <v>1775.29</v>
      </c>
      <c r="F41" s="55">
        <f t="shared" si="2"/>
        <v>97.0103825136612</v>
      </c>
      <c r="G41" s="11"/>
      <c r="H41" s="11"/>
      <c r="I41" s="11"/>
    </row>
    <row r="42" spans="1:9" ht="12.75">
      <c r="A42" s="54"/>
      <c r="B42" s="51" t="s">
        <v>21</v>
      </c>
      <c r="C42" s="51" t="s">
        <v>22</v>
      </c>
      <c r="D42" s="52">
        <v>30268</v>
      </c>
      <c r="E42" s="52">
        <v>29472.28</v>
      </c>
      <c r="F42" s="55">
        <f t="shared" si="2"/>
        <v>97.37108497423021</v>
      </c>
      <c r="G42" s="11"/>
      <c r="H42" s="11"/>
      <c r="I42" s="11"/>
    </row>
    <row r="43" spans="1:9" ht="12.75">
      <c r="A43" s="54"/>
      <c r="B43" s="51" t="s">
        <v>23</v>
      </c>
      <c r="C43" s="51" t="s">
        <v>24</v>
      </c>
      <c r="D43" s="52">
        <v>3100</v>
      </c>
      <c r="E43" s="52">
        <v>3046.27</v>
      </c>
      <c r="F43" s="55">
        <f t="shared" si="2"/>
        <v>98.26677419354839</v>
      </c>
      <c r="G43" s="11"/>
      <c r="H43" s="11"/>
      <c r="I43" s="11"/>
    </row>
    <row r="44" spans="1:9" ht="12.75">
      <c r="A44" s="54"/>
      <c r="B44" s="51" t="s">
        <v>137</v>
      </c>
      <c r="C44" s="51" t="s">
        <v>129</v>
      </c>
      <c r="D44" s="52">
        <v>90</v>
      </c>
      <c r="E44" s="52">
        <v>90</v>
      </c>
      <c r="F44" s="55">
        <f t="shared" si="2"/>
        <v>100</v>
      </c>
      <c r="G44" s="11"/>
      <c r="H44" s="11"/>
      <c r="I44" s="11"/>
    </row>
    <row r="45" spans="1:9" ht="12.75">
      <c r="A45" s="54"/>
      <c r="B45" s="51" t="s">
        <v>25</v>
      </c>
      <c r="C45" s="51" t="s">
        <v>26</v>
      </c>
      <c r="D45" s="52">
        <v>10994</v>
      </c>
      <c r="E45" s="52">
        <v>10968.89</v>
      </c>
      <c r="F45" s="55">
        <f t="shared" si="2"/>
        <v>99.77160269237766</v>
      </c>
      <c r="G45" s="11"/>
      <c r="H45" s="11"/>
      <c r="I45" s="11"/>
    </row>
    <row r="46" spans="1:9" ht="12.75">
      <c r="A46" s="54"/>
      <c r="B46" s="51" t="s">
        <v>166</v>
      </c>
      <c r="C46" s="51" t="s">
        <v>176</v>
      </c>
      <c r="D46" s="52">
        <v>550</v>
      </c>
      <c r="E46" s="52">
        <v>522.12</v>
      </c>
      <c r="F46" s="55">
        <f>(E46*100)/D46</f>
        <v>94.9309090909091</v>
      </c>
      <c r="G46" s="11"/>
      <c r="H46" s="11"/>
      <c r="I46" s="11"/>
    </row>
    <row r="47" spans="1:9" ht="25.5">
      <c r="A47" s="54"/>
      <c r="B47" s="51" t="s">
        <v>215</v>
      </c>
      <c r="C47" s="135" t="s">
        <v>270</v>
      </c>
      <c r="D47" s="52">
        <v>275</v>
      </c>
      <c r="E47" s="52">
        <v>271.99</v>
      </c>
      <c r="F47" s="55">
        <f>(E47*100)/D47</f>
        <v>98.90545454545455</v>
      </c>
      <c r="G47" s="11"/>
      <c r="H47" s="11"/>
      <c r="I47" s="11"/>
    </row>
    <row r="48" spans="1:9" ht="38.25">
      <c r="A48" s="54"/>
      <c r="B48" s="51" t="s">
        <v>216</v>
      </c>
      <c r="C48" s="135" t="s">
        <v>266</v>
      </c>
      <c r="D48" s="52">
        <v>3082</v>
      </c>
      <c r="E48" s="52">
        <v>3081.88</v>
      </c>
      <c r="F48" s="55">
        <f>(E48*100)/D48</f>
        <v>99.99610642439974</v>
      </c>
      <c r="G48" s="11"/>
      <c r="H48" s="11"/>
      <c r="I48" s="11"/>
    </row>
    <row r="49" spans="1:9" ht="12.75">
      <c r="A49" s="54"/>
      <c r="B49" s="51" t="s">
        <v>27</v>
      </c>
      <c r="C49" s="51" t="s">
        <v>28</v>
      </c>
      <c r="D49" s="52">
        <v>2058</v>
      </c>
      <c r="E49" s="52">
        <v>2057.36</v>
      </c>
      <c r="F49" s="55">
        <f t="shared" si="2"/>
        <v>99.96890184645287</v>
      </c>
      <c r="G49" s="11"/>
      <c r="H49" s="11"/>
      <c r="I49" s="11"/>
    </row>
    <row r="50" spans="1:9" ht="12.75">
      <c r="A50" s="54"/>
      <c r="B50" s="51" t="s">
        <v>29</v>
      </c>
      <c r="C50" s="51" t="s">
        <v>30</v>
      </c>
      <c r="D50" s="52">
        <v>4000</v>
      </c>
      <c r="E50" s="52">
        <v>3926</v>
      </c>
      <c r="F50" s="55">
        <f t="shared" si="2"/>
        <v>98.15</v>
      </c>
      <c r="G50" s="11"/>
      <c r="H50" s="11"/>
      <c r="I50" s="11"/>
    </row>
    <row r="51" spans="1:9" ht="12.75">
      <c r="A51" s="54"/>
      <c r="B51" s="51" t="s">
        <v>31</v>
      </c>
      <c r="C51" s="51" t="s">
        <v>32</v>
      </c>
      <c r="D51" s="52">
        <v>33410</v>
      </c>
      <c r="E51" s="52">
        <v>33410</v>
      </c>
      <c r="F51" s="55">
        <f t="shared" si="2"/>
        <v>100</v>
      </c>
      <c r="G51" s="11"/>
      <c r="H51" s="11"/>
      <c r="I51" s="11"/>
    </row>
    <row r="52" spans="1:9" ht="12.75">
      <c r="A52" s="54"/>
      <c r="B52" s="51" t="s">
        <v>155</v>
      </c>
      <c r="C52" s="51" t="s">
        <v>156</v>
      </c>
      <c r="D52" s="52">
        <v>0</v>
      </c>
      <c r="E52" s="52">
        <v>0</v>
      </c>
      <c r="F52" s="55">
        <v>0</v>
      </c>
      <c r="G52" s="11"/>
      <c r="H52" s="11"/>
      <c r="I52" s="11"/>
    </row>
    <row r="53" spans="1:9" ht="25.5">
      <c r="A53" s="62"/>
      <c r="B53" s="50" t="s">
        <v>217</v>
      </c>
      <c r="C53" s="135" t="s">
        <v>269</v>
      </c>
      <c r="D53" s="44">
        <v>340</v>
      </c>
      <c r="E53" s="44">
        <v>340</v>
      </c>
      <c r="F53" s="63">
        <f t="shared" si="2"/>
        <v>100</v>
      </c>
      <c r="G53" s="11"/>
      <c r="H53" s="11"/>
      <c r="I53" s="11"/>
    </row>
    <row r="54" spans="1:9" ht="27" customHeight="1">
      <c r="A54" s="62"/>
      <c r="B54" s="50" t="s">
        <v>218</v>
      </c>
      <c r="C54" s="135" t="s">
        <v>271</v>
      </c>
      <c r="D54" s="44">
        <v>1200</v>
      </c>
      <c r="E54" s="44">
        <v>1199.71</v>
      </c>
      <c r="F54" s="63">
        <f t="shared" si="2"/>
        <v>99.97583333333333</v>
      </c>
      <c r="G54" s="11"/>
      <c r="H54" s="11"/>
      <c r="I54" s="11"/>
    </row>
    <row r="55" spans="1:9" ht="25.5">
      <c r="A55" s="62"/>
      <c r="B55" s="50" t="s">
        <v>219</v>
      </c>
      <c r="C55" s="135" t="s">
        <v>268</v>
      </c>
      <c r="D55" s="44">
        <v>6200</v>
      </c>
      <c r="E55" s="44">
        <v>6197.6</v>
      </c>
      <c r="F55" s="63">
        <f t="shared" si="2"/>
        <v>99.96129032258065</v>
      </c>
      <c r="G55" s="11"/>
      <c r="H55" s="11"/>
      <c r="I55" s="11"/>
    </row>
    <row r="56" spans="1:9" ht="13.5" thickBot="1">
      <c r="A56" s="62"/>
      <c r="B56" s="50" t="s">
        <v>33</v>
      </c>
      <c r="C56" s="50" t="s">
        <v>274</v>
      </c>
      <c r="D56" s="44">
        <v>0</v>
      </c>
      <c r="E56" s="44">
        <v>0</v>
      </c>
      <c r="F56" s="63">
        <v>0</v>
      </c>
      <c r="G56" s="11"/>
      <c r="H56" s="11"/>
      <c r="I56" s="11"/>
    </row>
    <row r="57" spans="1:9" ht="13.5" thickBot="1">
      <c r="A57" s="45" t="s">
        <v>34</v>
      </c>
      <c r="B57" s="47"/>
      <c r="C57" s="47"/>
      <c r="D57" s="41">
        <f>SUM(D34:D56)</f>
        <v>828512</v>
      </c>
      <c r="E57" s="41">
        <f>E39+E40+E41+E42+E43+E44+E45+E46+E47+E48+E49+E50+E51+E52+E53+E54+E55+E56+E38+E37+E36+E35+E34</f>
        <v>811510.0599999999</v>
      </c>
      <c r="F57" s="48">
        <f t="shared" si="2"/>
        <v>97.94789453864277</v>
      </c>
      <c r="G57" s="11"/>
      <c r="H57" s="11"/>
      <c r="I57" s="11"/>
    </row>
    <row r="58" spans="1:9" ht="12.75">
      <c r="A58" s="58" t="s">
        <v>36</v>
      </c>
      <c r="B58" s="49" t="s">
        <v>4</v>
      </c>
      <c r="C58" s="49" t="s">
        <v>5</v>
      </c>
      <c r="D58" s="43">
        <v>55013</v>
      </c>
      <c r="E58" s="43">
        <v>54975.14</v>
      </c>
      <c r="F58" s="61">
        <f t="shared" si="2"/>
        <v>99.93117990293203</v>
      </c>
      <c r="G58" s="11"/>
      <c r="H58" s="11"/>
      <c r="I58" s="11"/>
    </row>
    <row r="59" spans="1:9" ht="12.75">
      <c r="A59" s="54"/>
      <c r="B59" s="51" t="s">
        <v>8</v>
      </c>
      <c r="C59" s="51" t="s">
        <v>9</v>
      </c>
      <c r="D59" s="52">
        <v>760089</v>
      </c>
      <c r="E59" s="52">
        <v>757736.14</v>
      </c>
      <c r="F59" s="55">
        <f t="shared" si="2"/>
        <v>99.69044940789829</v>
      </c>
      <c r="G59" s="11"/>
      <c r="H59" s="11"/>
      <c r="I59" s="11"/>
    </row>
    <row r="60" spans="1:9" ht="12.75">
      <c r="A60" s="54"/>
      <c r="B60" s="51" t="s">
        <v>10</v>
      </c>
      <c r="C60" s="51" t="s">
        <v>11</v>
      </c>
      <c r="D60" s="52">
        <v>57671</v>
      </c>
      <c r="E60" s="52">
        <v>57523.71</v>
      </c>
      <c r="F60" s="55">
        <f t="shared" si="2"/>
        <v>99.74460300671048</v>
      </c>
      <c r="G60" s="11"/>
      <c r="H60" s="11"/>
      <c r="I60" s="11"/>
    </row>
    <row r="61" spans="1:9" ht="12.75">
      <c r="A61" s="54"/>
      <c r="B61" s="51" t="s">
        <v>12</v>
      </c>
      <c r="C61" s="51" t="s">
        <v>13</v>
      </c>
      <c r="D61" s="52">
        <v>150635</v>
      </c>
      <c r="E61" s="52">
        <v>149271.55</v>
      </c>
      <c r="F61" s="55">
        <f t="shared" si="2"/>
        <v>99.09486507119858</v>
      </c>
      <c r="G61" s="11"/>
      <c r="H61" s="11"/>
      <c r="I61" s="11"/>
    </row>
    <row r="62" spans="1:9" ht="12.75">
      <c r="A62" s="54"/>
      <c r="B62" s="51" t="s">
        <v>14</v>
      </c>
      <c r="C62" s="51" t="s">
        <v>16</v>
      </c>
      <c r="D62" s="52">
        <v>21526</v>
      </c>
      <c r="E62" s="52">
        <v>20908.19</v>
      </c>
      <c r="F62" s="55">
        <f t="shared" si="2"/>
        <v>97.12993589148006</v>
      </c>
      <c r="G62" s="11"/>
      <c r="H62" s="11"/>
      <c r="I62" s="11"/>
    </row>
    <row r="63" spans="1:9" ht="12.75">
      <c r="A63" s="54"/>
      <c r="B63" s="51" t="s">
        <v>133</v>
      </c>
      <c r="C63" s="51" t="s">
        <v>134</v>
      </c>
      <c r="D63" s="52">
        <v>13017</v>
      </c>
      <c r="E63" s="52">
        <v>12999</v>
      </c>
      <c r="F63" s="55">
        <f t="shared" si="2"/>
        <v>99.86171929015902</v>
      </c>
      <c r="G63" s="11"/>
      <c r="H63" s="11"/>
      <c r="I63" s="11"/>
    </row>
    <row r="64" spans="1:9" ht="12.75">
      <c r="A64" s="54"/>
      <c r="B64" s="51" t="s">
        <v>17</v>
      </c>
      <c r="C64" s="51" t="s">
        <v>18</v>
      </c>
      <c r="D64" s="52">
        <v>27051</v>
      </c>
      <c r="E64" s="52">
        <v>27038.71</v>
      </c>
      <c r="F64" s="55">
        <f t="shared" si="2"/>
        <v>99.95456729880596</v>
      </c>
      <c r="G64" s="11"/>
      <c r="H64" s="11"/>
      <c r="I64" s="11"/>
    </row>
    <row r="65" spans="1:9" ht="13.5" thickBot="1">
      <c r="A65" s="62"/>
      <c r="B65" s="50" t="s">
        <v>19</v>
      </c>
      <c r="C65" s="50" t="s">
        <v>20</v>
      </c>
      <c r="D65" s="44">
        <v>6457</v>
      </c>
      <c r="E65" s="44">
        <v>6442.95</v>
      </c>
      <c r="F65" s="63">
        <f t="shared" si="2"/>
        <v>99.78240669041351</v>
      </c>
      <c r="G65" s="11"/>
      <c r="H65" s="11"/>
      <c r="I65" s="11"/>
    </row>
    <row r="66" spans="1:9" ht="13.5" thickBot="1">
      <c r="A66" s="170" t="s">
        <v>254</v>
      </c>
      <c r="B66" s="171"/>
      <c r="C66" s="171"/>
      <c r="D66" s="171"/>
      <c r="E66" s="171"/>
      <c r="F66" s="172"/>
      <c r="G66" s="11"/>
      <c r="H66" s="11"/>
      <c r="I66" s="11"/>
    </row>
    <row r="67" spans="1:9" ht="13.5" thickBot="1">
      <c r="A67" s="39" t="s">
        <v>1</v>
      </c>
      <c r="B67" s="40" t="s">
        <v>92</v>
      </c>
      <c r="C67" s="40" t="s">
        <v>109</v>
      </c>
      <c r="D67" s="41" t="s">
        <v>7</v>
      </c>
      <c r="E67" s="40" t="s">
        <v>6</v>
      </c>
      <c r="F67" s="42" t="s">
        <v>2</v>
      </c>
      <c r="G67" s="11"/>
      <c r="H67" s="11"/>
      <c r="I67" s="11"/>
    </row>
    <row r="68" spans="1:9" ht="12.75">
      <c r="A68" s="54"/>
      <c r="B68" s="51" t="s">
        <v>21</v>
      </c>
      <c r="C68" s="51" t="s">
        <v>22</v>
      </c>
      <c r="D68" s="52">
        <v>59506</v>
      </c>
      <c r="E68" s="52">
        <v>57630.74</v>
      </c>
      <c r="F68" s="55">
        <f t="shared" si="2"/>
        <v>96.84862030719592</v>
      </c>
      <c r="G68" s="11"/>
      <c r="H68" s="11"/>
      <c r="I68" s="11"/>
    </row>
    <row r="69" spans="1:9" ht="12.75">
      <c r="A69" s="54"/>
      <c r="B69" s="51" t="s">
        <v>23</v>
      </c>
      <c r="C69" s="51" t="s">
        <v>24</v>
      </c>
      <c r="D69" s="52">
        <v>27034</v>
      </c>
      <c r="E69" s="52">
        <v>27033.11</v>
      </c>
      <c r="F69" s="55">
        <f t="shared" si="2"/>
        <v>99.99670784937486</v>
      </c>
      <c r="G69" s="11"/>
      <c r="H69" s="11"/>
      <c r="I69" s="11"/>
    </row>
    <row r="70" spans="1:9" ht="12.75">
      <c r="A70" s="54"/>
      <c r="B70" s="51" t="s">
        <v>137</v>
      </c>
      <c r="C70" s="51" t="s">
        <v>129</v>
      </c>
      <c r="D70" s="52">
        <v>1315</v>
      </c>
      <c r="E70" s="52">
        <v>1315</v>
      </c>
      <c r="F70" s="55">
        <f>(E70*100)/D70</f>
        <v>100</v>
      </c>
      <c r="G70" s="11"/>
      <c r="H70" s="11"/>
      <c r="I70" s="11"/>
    </row>
    <row r="71" spans="1:9" ht="12.75">
      <c r="A71" s="54"/>
      <c r="B71" s="51" t="s">
        <v>25</v>
      </c>
      <c r="C71" s="51" t="s">
        <v>26</v>
      </c>
      <c r="D71" s="52">
        <v>26393</v>
      </c>
      <c r="E71" s="52">
        <v>26389.1</v>
      </c>
      <c r="F71" s="55">
        <f t="shared" si="2"/>
        <v>99.98522335467737</v>
      </c>
      <c r="G71" s="11"/>
      <c r="H71" s="11"/>
      <c r="I71" s="11"/>
    </row>
    <row r="72" spans="1:9" ht="12.75">
      <c r="A72" s="54"/>
      <c r="B72" s="51" t="s">
        <v>166</v>
      </c>
      <c r="C72" s="51" t="s">
        <v>176</v>
      </c>
      <c r="D72" s="52">
        <v>477</v>
      </c>
      <c r="E72" s="52">
        <v>476.88</v>
      </c>
      <c r="F72" s="55">
        <f t="shared" si="2"/>
        <v>99.9748427672956</v>
      </c>
      <c r="G72" s="11"/>
      <c r="H72" s="11"/>
      <c r="I72" s="11"/>
    </row>
    <row r="73" spans="1:9" ht="25.5">
      <c r="A73" s="54"/>
      <c r="B73" s="51" t="s">
        <v>215</v>
      </c>
      <c r="C73" s="135" t="s">
        <v>270</v>
      </c>
      <c r="D73" s="52">
        <v>780</v>
      </c>
      <c r="E73" s="52">
        <v>741.51</v>
      </c>
      <c r="F73" s="55">
        <f t="shared" si="2"/>
        <v>95.06538461538462</v>
      </c>
      <c r="G73" s="11"/>
      <c r="H73" s="11"/>
      <c r="I73" s="11"/>
    </row>
    <row r="74" spans="1:9" ht="27" customHeight="1">
      <c r="A74" s="54"/>
      <c r="B74" s="51" t="s">
        <v>216</v>
      </c>
      <c r="C74" s="135" t="s">
        <v>266</v>
      </c>
      <c r="D74" s="52">
        <v>3799</v>
      </c>
      <c r="E74" s="52">
        <v>3798.28</v>
      </c>
      <c r="F74" s="55">
        <f t="shared" si="2"/>
        <v>99.98104764411687</v>
      </c>
      <c r="G74" s="11"/>
      <c r="H74" s="11"/>
      <c r="I74" s="11"/>
    </row>
    <row r="75" spans="1:9" ht="12.75">
      <c r="A75" s="54"/>
      <c r="B75" s="51" t="s">
        <v>27</v>
      </c>
      <c r="C75" s="51" t="s">
        <v>28</v>
      </c>
      <c r="D75" s="52">
        <v>4206</v>
      </c>
      <c r="E75" s="52">
        <v>3922.27</v>
      </c>
      <c r="F75" s="55">
        <f t="shared" si="2"/>
        <v>93.25416072277699</v>
      </c>
      <c r="G75" s="11"/>
      <c r="H75" s="11"/>
      <c r="I75" s="11"/>
    </row>
    <row r="76" spans="1:9" ht="12.75">
      <c r="A76" s="54"/>
      <c r="B76" s="51" t="s">
        <v>29</v>
      </c>
      <c r="C76" s="51" t="s">
        <v>30</v>
      </c>
      <c r="D76" s="52">
        <v>5502</v>
      </c>
      <c r="E76" s="52">
        <v>5502</v>
      </c>
      <c r="F76" s="55">
        <f t="shared" si="2"/>
        <v>100</v>
      </c>
      <c r="G76" s="11"/>
      <c r="H76" s="11"/>
      <c r="I76" s="11"/>
    </row>
    <row r="77" spans="1:9" ht="12.75">
      <c r="A77" s="62"/>
      <c r="B77" s="50" t="s">
        <v>31</v>
      </c>
      <c r="C77" s="50" t="s">
        <v>32</v>
      </c>
      <c r="D77" s="44">
        <v>50479</v>
      </c>
      <c r="E77" s="44">
        <v>50249</v>
      </c>
      <c r="F77" s="63">
        <f t="shared" si="2"/>
        <v>99.54436498345846</v>
      </c>
      <c r="G77" s="11"/>
      <c r="H77" s="11"/>
      <c r="I77" s="11"/>
    </row>
    <row r="78" spans="1:9" ht="25.5">
      <c r="A78" s="54"/>
      <c r="B78" s="51" t="s">
        <v>217</v>
      </c>
      <c r="C78" s="135" t="s">
        <v>269</v>
      </c>
      <c r="D78" s="52">
        <v>400</v>
      </c>
      <c r="E78" s="52">
        <v>400</v>
      </c>
      <c r="F78" s="55">
        <f t="shared" si="2"/>
        <v>100</v>
      </c>
      <c r="G78" s="11"/>
      <c r="H78" s="11"/>
      <c r="I78" s="11"/>
    </row>
    <row r="79" spans="1:9" ht="25.5" customHeight="1">
      <c r="A79" s="54"/>
      <c r="B79" s="51" t="s">
        <v>218</v>
      </c>
      <c r="C79" s="135" t="s">
        <v>271</v>
      </c>
      <c r="D79" s="52">
        <v>1500</v>
      </c>
      <c r="E79" s="52">
        <v>1232.23</v>
      </c>
      <c r="F79" s="55">
        <f t="shared" si="2"/>
        <v>82.14866666666667</v>
      </c>
      <c r="G79" s="11"/>
      <c r="H79" s="11"/>
      <c r="I79" s="11"/>
    </row>
    <row r="80" spans="1:9" ht="26.25" thickBot="1">
      <c r="A80" s="62"/>
      <c r="B80" s="50" t="s">
        <v>219</v>
      </c>
      <c r="C80" s="140" t="s">
        <v>268</v>
      </c>
      <c r="D80" s="44">
        <v>500</v>
      </c>
      <c r="E80" s="44">
        <v>496.51</v>
      </c>
      <c r="F80" s="63">
        <f t="shared" si="2"/>
        <v>99.302</v>
      </c>
      <c r="G80" s="11"/>
      <c r="H80" s="11"/>
      <c r="I80" s="11"/>
    </row>
    <row r="81" spans="1:9" ht="13.5" thickBot="1">
      <c r="A81" s="45" t="s">
        <v>34</v>
      </c>
      <c r="B81" s="40"/>
      <c r="C81" s="40"/>
      <c r="D81" s="41">
        <f>D58+D59+D60+D61+D62+D63+D64+D65+D68+D69+D70+D71+D72+D73+D75+D74+D76+D77+D78+D79+D80</f>
        <v>1273350</v>
      </c>
      <c r="E81" s="41">
        <f>E58+E59+E60+E61+E62+E63+E64+E65+E68+E69+E70+E71+E72+E73+E74+E75+E76+E77+E78+E79+E80</f>
        <v>1266082.02</v>
      </c>
      <c r="F81" s="48">
        <f>(E81*100)/D81</f>
        <v>99.42922370126045</v>
      </c>
      <c r="G81" s="11"/>
      <c r="H81" s="11"/>
      <c r="I81" s="11"/>
    </row>
    <row r="82" spans="1:9" ht="12.75">
      <c r="A82" s="58" t="s">
        <v>37</v>
      </c>
      <c r="B82" s="49" t="s">
        <v>4</v>
      </c>
      <c r="C82" s="49" t="s">
        <v>5</v>
      </c>
      <c r="D82" s="43">
        <v>26855</v>
      </c>
      <c r="E82" s="43">
        <v>26854.6</v>
      </c>
      <c r="F82" s="61">
        <f aca="true" t="shared" si="3" ref="F82:F105">(E82*100)/D82</f>
        <v>99.99851051945635</v>
      </c>
      <c r="G82" s="11"/>
      <c r="H82" s="11"/>
      <c r="I82" s="11"/>
    </row>
    <row r="83" spans="1:9" ht="12.75">
      <c r="A83" s="54"/>
      <c r="B83" s="51" t="s">
        <v>8</v>
      </c>
      <c r="C83" s="51" t="s">
        <v>9</v>
      </c>
      <c r="D83" s="52">
        <v>434543</v>
      </c>
      <c r="E83" s="52">
        <v>433096.85</v>
      </c>
      <c r="F83" s="55">
        <f t="shared" si="3"/>
        <v>99.6672020950746</v>
      </c>
      <c r="G83" s="11"/>
      <c r="H83" s="11"/>
      <c r="I83" s="11"/>
    </row>
    <row r="84" spans="1:9" ht="12.75">
      <c r="A84" s="54"/>
      <c r="B84" s="51" t="s">
        <v>10</v>
      </c>
      <c r="C84" s="51" t="s">
        <v>11</v>
      </c>
      <c r="D84" s="52">
        <v>33269</v>
      </c>
      <c r="E84" s="52">
        <v>33202.81</v>
      </c>
      <c r="F84" s="55">
        <f t="shared" si="3"/>
        <v>99.80104601881632</v>
      </c>
      <c r="G84" s="11"/>
      <c r="H84" s="11"/>
      <c r="I84" s="11"/>
    </row>
    <row r="85" spans="1:9" ht="12.75">
      <c r="A85" s="54"/>
      <c r="B85" s="51" t="s">
        <v>12</v>
      </c>
      <c r="C85" s="51" t="s">
        <v>13</v>
      </c>
      <c r="D85" s="52">
        <v>85942</v>
      </c>
      <c r="E85" s="52">
        <v>85041.27</v>
      </c>
      <c r="F85" s="55">
        <f t="shared" si="3"/>
        <v>98.95193269879687</v>
      </c>
      <c r="G85" s="11"/>
      <c r="H85" s="11"/>
      <c r="I85" s="11"/>
    </row>
    <row r="86" spans="1:9" ht="12.75">
      <c r="A86" s="54"/>
      <c r="B86" s="51" t="s">
        <v>14</v>
      </c>
      <c r="C86" s="51" t="s">
        <v>16</v>
      </c>
      <c r="D86" s="52">
        <v>12185</v>
      </c>
      <c r="E86" s="52">
        <v>11803.45</v>
      </c>
      <c r="F86" s="55">
        <f t="shared" si="3"/>
        <v>96.86869101354124</v>
      </c>
      <c r="G86" s="11"/>
      <c r="H86" s="11"/>
      <c r="I86" s="11"/>
    </row>
    <row r="87" spans="1:9" ht="12.75">
      <c r="A87" s="54"/>
      <c r="B87" s="51" t="s">
        <v>133</v>
      </c>
      <c r="C87" s="51" t="s">
        <v>134</v>
      </c>
      <c r="D87" s="52">
        <v>3248</v>
      </c>
      <c r="E87" s="52">
        <v>3248</v>
      </c>
      <c r="F87" s="55">
        <f t="shared" si="3"/>
        <v>100</v>
      </c>
      <c r="G87" s="11"/>
      <c r="H87" s="11"/>
      <c r="I87" s="11"/>
    </row>
    <row r="88" spans="1:9" ht="12.75">
      <c r="A88" s="54"/>
      <c r="B88" s="51" t="s">
        <v>17</v>
      </c>
      <c r="C88" s="51" t="s">
        <v>18</v>
      </c>
      <c r="D88" s="52">
        <v>28575</v>
      </c>
      <c r="E88" s="52">
        <v>28574.96</v>
      </c>
      <c r="F88" s="55">
        <f t="shared" si="3"/>
        <v>99.99986001749781</v>
      </c>
      <c r="G88" s="11"/>
      <c r="H88" s="11"/>
      <c r="I88" s="11"/>
    </row>
    <row r="89" spans="1:9" ht="12.75">
      <c r="A89" s="54"/>
      <c r="B89" s="51" t="s">
        <v>19</v>
      </c>
      <c r="C89" s="51" t="s">
        <v>20</v>
      </c>
      <c r="D89" s="52">
        <v>1546</v>
      </c>
      <c r="E89" s="52">
        <v>1545.7</v>
      </c>
      <c r="F89" s="55">
        <f t="shared" si="3"/>
        <v>99.98059508408797</v>
      </c>
      <c r="G89" s="11"/>
      <c r="H89" s="11"/>
      <c r="I89" s="11"/>
    </row>
    <row r="90" spans="1:9" ht="12.75">
      <c r="A90" s="54"/>
      <c r="B90" s="51" t="s">
        <v>21</v>
      </c>
      <c r="C90" s="51" t="s">
        <v>22</v>
      </c>
      <c r="D90" s="52">
        <v>6454</v>
      </c>
      <c r="E90" s="52">
        <v>6453.22</v>
      </c>
      <c r="F90" s="55">
        <f t="shared" si="3"/>
        <v>99.9879144716455</v>
      </c>
      <c r="G90" s="11"/>
      <c r="H90" s="11"/>
      <c r="I90" s="11"/>
    </row>
    <row r="91" spans="1:9" ht="12.75">
      <c r="A91" s="54"/>
      <c r="B91" s="51" t="s">
        <v>23</v>
      </c>
      <c r="C91" s="51" t="s">
        <v>24</v>
      </c>
      <c r="D91" s="52">
        <v>2873</v>
      </c>
      <c r="E91" s="52">
        <v>2872.31</v>
      </c>
      <c r="F91" s="55">
        <f t="shared" si="3"/>
        <v>99.97598329272537</v>
      </c>
      <c r="G91" s="11"/>
      <c r="H91" s="11"/>
      <c r="I91" s="11"/>
    </row>
    <row r="92" spans="1:9" ht="12.75">
      <c r="A92" s="54"/>
      <c r="B92" s="51" t="s">
        <v>137</v>
      </c>
      <c r="C92" s="51" t="s">
        <v>129</v>
      </c>
      <c r="D92" s="52">
        <v>1143</v>
      </c>
      <c r="E92" s="52">
        <v>1142.5</v>
      </c>
      <c r="F92" s="55">
        <f t="shared" si="3"/>
        <v>99.95625546806649</v>
      </c>
      <c r="G92" s="11"/>
      <c r="H92" s="11"/>
      <c r="I92" s="11"/>
    </row>
    <row r="93" spans="1:9" ht="12.75">
      <c r="A93" s="54"/>
      <c r="B93" s="51" t="s">
        <v>25</v>
      </c>
      <c r="C93" s="51" t="s">
        <v>26</v>
      </c>
      <c r="D93" s="52">
        <v>9052</v>
      </c>
      <c r="E93" s="52">
        <v>9026.42</v>
      </c>
      <c r="F93" s="55">
        <f t="shared" si="3"/>
        <v>99.71741051701281</v>
      </c>
      <c r="G93" s="11"/>
      <c r="H93" s="11"/>
      <c r="I93" s="11"/>
    </row>
    <row r="94" spans="1:9" ht="12.75">
      <c r="A94" s="54"/>
      <c r="B94" s="51" t="s">
        <v>166</v>
      </c>
      <c r="C94" s="51" t="s">
        <v>176</v>
      </c>
      <c r="D94" s="52">
        <v>2200</v>
      </c>
      <c r="E94" s="52">
        <v>2163.01</v>
      </c>
      <c r="F94" s="55">
        <f t="shared" si="3"/>
        <v>98.31863636363637</v>
      </c>
      <c r="G94" s="11"/>
      <c r="H94" s="11"/>
      <c r="I94" s="11"/>
    </row>
    <row r="95" spans="1:9" ht="25.5">
      <c r="A95" s="54"/>
      <c r="B95" s="51" t="s">
        <v>215</v>
      </c>
      <c r="C95" s="135" t="s">
        <v>270</v>
      </c>
      <c r="D95" s="52">
        <v>458</v>
      </c>
      <c r="E95" s="52">
        <v>457.83</v>
      </c>
      <c r="F95" s="55">
        <f t="shared" si="3"/>
        <v>99.96288209606988</v>
      </c>
      <c r="G95" s="11"/>
      <c r="H95" s="11"/>
      <c r="I95" s="11"/>
    </row>
    <row r="96" spans="1:9" ht="27" customHeight="1">
      <c r="A96" s="54"/>
      <c r="B96" s="51" t="s">
        <v>216</v>
      </c>
      <c r="C96" s="135" t="s">
        <v>266</v>
      </c>
      <c r="D96" s="52">
        <v>1365</v>
      </c>
      <c r="E96" s="52">
        <v>1364.4</v>
      </c>
      <c r="F96" s="55">
        <f t="shared" si="3"/>
        <v>99.95604395604396</v>
      </c>
      <c r="G96" s="11"/>
      <c r="H96" s="11"/>
      <c r="I96" s="11"/>
    </row>
    <row r="97" spans="1:9" ht="13.5" thickBot="1">
      <c r="A97" s="62"/>
      <c r="B97" s="50" t="s">
        <v>27</v>
      </c>
      <c r="C97" s="50" t="s">
        <v>28</v>
      </c>
      <c r="D97" s="44">
        <v>3389</v>
      </c>
      <c r="E97" s="44">
        <v>3388.37</v>
      </c>
      <c r="F97" s="63">
        <f t="shared" si="3"/>
        <v>99.98141044555916</v>
      </c>
      <c r="G97" s="11"/>
      <c r="H97" s="11"/>
      <c r="I97" s="11"/>
    </row>
    <row r="98" spans="1:9" ht="13.5" thickBot="1">
      <c r="A98" s="170" t="s">
        <v>255</v>
      </c>
      <c r="B98" s="171"/>
      <c r="C98" s="171"/>
      <c r="D98" s="171"/>
      <c r="E98" s="171"/>
      <c r="F98" s="172"/>
      <c r="G98" s="11"/>
      <c r="H98" s="11"/>
      <c r="I98" s="11"/>
    </row>
    <row r="99" spans="1:9" ht="13.5" thickBot="1">
      <c r="A99" s="165"/>
      <c r="B99" s="165"/>
      <c r="C99" s="165"/>
      <c r="D99" s="165"/>
      <c r="E99" s="165"/>
      <c r="F99" s="165"/>
      <c r="G99" s="11"/>
      <c r="H99" s="11"/>
      <c r="I99" s="11"/>
    </row>
    <row r="100" spans="1:9" ht="13.5" thickBot="1">
      <c r="A100" s="39" t="s">
        <v>1</v>
      </c>
      <c r="B100" s="40" t="s">
        <v>92</v>
      </c>
      <c r="C100" s="40" t="s">
        <v>109</v>
      </c>
      <c r="D100" s="41" t="s">
        <v>7</v>
      </c>
      <c r="E100" s="40" t="s">
        <v>6</v>
      </c>
      <c r="F100" s="42" t="s">
        <v>2</v>
      </c>
      <c r="G100" s="11"/>
      <c r="H100" s="11"/>
      <c r="I100" s="11"/>
    </row>
    <row r="101" spans="1:9" ht="12.75">
      <c r="A101" s="54"/>
      <c r="B101" s="51" t="s">
        <v>29</v>
      </c>
      <c r="C101" s="51" t="s">
        <v>30</v>
      </c>
      <c r="D101" s="52">
        <v>4119</v>
      </c>
      <c r="E101" s="52">
        <v>4119</v>
      </c>
      <c r="F101" s="55">
        <f t="shared" si="3"/>
        <v>100</v>
      </c>
      <c r="G101" s="11"/>
      <c r="H101" s="11"/>
      <c r="I101" s="11"/>
    </row>
    <row r="102" spans="1:9" ht="12.75">
      <c r="A102" s="54"/>
      <c r="B102" s="51" t="s">
        <v>31</v>
      </c>
      <c r="C102" s="51" t="s">
        <v>32</v>
      </c>
      <c r="D102" s="52">
        <v>27399</v>
      </c>
      <c r="E102" s="52">
        <v>27220</v>
      </c>
      <c r="F102" s="55">
        <f t="shared" si="3"/>
        <v>99.3466914850907</v>
      </c>
      <c r="G102" s="11"/>
      <c r="H102" s="11"/>
      <c r="I102" s="11"/>
    </row>
    <row r="103" spans="1:9" ht="25.5">
      <c r="A103" s="54"/>
      <c r="B103" s="51" t="s">
        <v>217</v>
      </c>
      <c r="C103" s="135" t="s">
        <v>269</v>
      </c>
      <c r="D103" s="52">
        <v>3570</v>
      </c>
      <c r="E103" s="52">
        <v>3570</v>
      </c>
      <c r="F103" s="55">
        <f t="shared" si="3"/>
        <v>100</v>
      </c>
      <c r="G103" s="11"/>
      <c r="H103" s="11"/>
      <c r="I103" s="11"/>
    </row>
    <row r="104" spans="1:9" ht="24.75" customHeight="1">
      <c r="A104" s="54"/>
      <c r="B104" s="51" t="s">
        <v>218</v>
      </c>
      <c r="C104" s="135" t="s">
        <v>271</v>
      </c>
      <c r="D104" s="52">
        <v>500</v>
      </c>
      <c r="E104" s="52">
        <v>499.49</v>
      </c>
      <c r="F104" s="55">
        <f t="shared" si="3"/>
        <v>99.898</v>
      </c>
      <c r="G104" s="11"/>
      <c r="H104" s="11"/>
      <c r="I104" s="11"/>
    </row>
    <row r="105" spans="1:9" ht="26.25" thickBot="1">
      <c r="A105" s="54"/>
      <c r="B105" s="64" t="s">
        <v>219</v>
      </c>
      <c r="C105" s="135" t="s">
        <v>268</v>
      </c>
      <c r="D105" s="52">
        <v>800</v>
      </c>
      <c r="E105" s="52">
        <v>798.94</v>
      </c>
      <c r="F105" s="55">
        <f t="shared" si="3"/>
        <v>99.8675</v>
      </c>
      <c r="G105" s="11"/>
      <c r="H105" s="11"/>
      <c r="I105" s="11"/>
    </row>
    <row r="106" spans="1:9" ht="13.5" thickBot="1">
      <c r="A106" s="45" t="s">
        <v>34</v>
      </c>
      <c r="B106" s="47"/>
      <c r="C106" s="47"/>
      <c r="D106" s="41">
        <f>SUM(D82:D105)</f>
        <v>689485</v>
      </c>
      <c r="E106" s="41">
        <f>SUM(E82:E105)</f>
        <v>686443.1299999998</v>
      </c>
      <c r="F106" s="48">
        <f>(E106*100)/D106</f>
        <v>99.5588199888322</v>
      </c>
      <c r="G106" s="11"/>
      <c r="H106" s="11"/>
      <c r="I106" s="11"/>
    </row>
    <row r="107" spans="1:9" ht="13.5" thickBot="1">
      <c r="A107" s="39" t="s">
        <v>34</v>
      </c>
      <c r="B107" s="40" t="s">
        <v>15</v>
      </c>
      <c r="C107" s="47"/>
      <c r="D107" s="41">
        <f>D106+D81+D57+D31</f>
        <v>3419553</v>
      </c>
      <c r="E107" s="41">
        <f>E106+E81+E57+E31</f>
        <v>3390758.83</v>
      </c>
      <c r="F107" s="48">
        <f>(E107*100)/D107</f>
        <v>99.15795514793892</v>
      </c>
      <c r="G107" s="11"/>
      <c r="H107" s="11"/>
      <c r="I107" s="11"/>
    </row>
    <row r="108" spans="1:9" ht="12.75">
      <c r="A108" s="58" t="s">
        <v>150</v>
      </c>
      <c r="B108" s="49" t="s">
        <v>139</v>
      </c>
      <c r="C108" s="49" t="s">
        <v>5</v>
      </c>
      <c r="D108" s="43">
        <v>3956</v>
      </c>
      <c r="E108" s="43">
        <v>3955.45</v>
      </c>
      <c r="F108" s="61">
        <f>(E108*100)/D108</f>
        <v>99.98609706774519</v>
      </c>
      <c r="G108" s="11"/>
      <c r="H108" s="11"/>
      <c r="I108" s="11"/>
    </row>
    <row r="109" spans="1:9" ht="12.75">
      <c r="A109" s="54"/>
      <c r="B109" s="51" t="s">
        <v>140</v>
      </c>
      <c r="C109" s="51" t="s">
        <v>9</v>
      </c>
      <c r="D109" s="52">
        <v>44601</v>
      </c>
      <c r="E109" s="52">
        <v>44392.83</v>
      </c>
      <c r="F109" s="55">
        <f aca="true" t="shared" si="4" ref="F109:F211">(E109*100)/D109</f>
        <v>99.53326158606309</v>
      </c>
      <c r="G109" s="11"/>
      <c r="H109" s="11"/>
      <c r="I109" s="11"/>
    </row>
    <row r="110" spans="1:9" ht="12.75">
      <c r="A110" s="54"/>
      <c r="B110" s="51" t="s">
        <v>141</v>
      </c>
      <c r="C110" s="51" t="s">
        <v>11</v>
      </c>
      <c r="D110" s="52">
        <v>4047</v>
      </c>
      <c r="E110" s="52">
        <v>4046.45</v>
      </c>
      <c r="F110" s="55">
        <f t="shared" si="4"/>
        <v>99.9864096861873</v>
      </c>
      <c r="G110" s="11"/>
      <c r="H110" s="11"/>
      <c r="I110" s="11"/>
    </row>
    <row r="111" spans="1:9" ht="12.75">
      <c r="A111" s="54"/>
      <c r="B111" s="51" t="s">
        <v>142</v>
      </c>
      <c r="C111" s="51" t="s">
        <v>13</v>
      </c>
      <c r="D111" s="52">
        <v>9099</v>
      </c>
      <c r="E111" s="52">
        <v>9025.12</v>
      </c>
      <c r="F111" s="55">
        <f t="shared" si="4"/>
        <v>99.18804264204859</v>
      </c>
      <c r="G111" s="11"/>
      <c r="H111" s="11"/>
      <c r="I111" s="11"/>
    </row>
    <row r="112" spans="1:9" ht="12.75">
      <c r="A112" s="54"/>
      <c r="B112" s="51" t="s">
        <v>143</v>
      </c>
      <c r="C112" s="51" t="s">
        <v>16</v>
      </c>
      <c r="D112" s="52">
        <v>1292</v>
      </c>
      <c r="E112" s="52">
        <v>1275.17</v>
      </c>
      <c r="F112" s="55">
        <f t="shared" si="4"/>
        <v>98.69736842105263</v>
      </c>
      <c r="G112" s="11"/>
      <c r="H112" s="11"/>
      <c r="I112" s="11"/>
    </row>
    <row r="113" spans="1:9" ht="12.75">
      <c r="A113" s="54"/>
      <c r="B113" s="51" t="s">
        <v>144</v>
      </c>
      <c r="C113" s="51" t="s">
        <v>18</v>
      </c>
      <c r="D113" s="52">
        <v>148</v>
      </c>
      <c r="E113" s="52">
        <v>48.39</v>
      </c>
      <c r="F113" s="55">
        <f t="shared" si="4"/>
        <v>32.695945945945944</v>
      </c>
      <c r="G113" s="11"/>
      <c r="H113" s="11"/>
      <c r="I113" s="11"/>
    </row>
    <row r="114" spans="1:9" ht="12.75">
      <c r="A114" s="54"/>
      <c r="B114" s="51" t="s">
        <v>145</v>
      </c>
      <c r="C114" s="51" t="s">
        <v>20</v>
      </c>
      <c r="D114" s="52">
        <v>1227</v>
      </c>
      <c r="E114" s="52">
        <v>1218.8</v>
      </c>
      <c r="F114" s="55">
        <f t="shared" si="4"/>
        <v>99.33170334148329</v>
      </c>
      <c r="G114" s="11"/>
      <c r="H114" s="11"/>
      <c r="I114" s="11"/>
    </row>
    <row r="115" spans="1:9" ht="12.75">
      <c r="A115" s="54"/>
      <c r="B115" s="51" t="s">
        <v>146</v>
      </c>
      <c r="C115" s="51" t="s">
        <v>22</v>
      </c>
      <c r="D115" s="52">
        <v>6070</v>
      </c>
      <c r="E115" s="52">
        <v>6069.4</v>
      </c>
      <c r="F115" s="55">
        <f t="shared" si="4"/>
        <v>99.99011532125206</v>
      </c>
      <c r="G115" s="11"/>
      <c r="H115" s="11"/>
      <c r="I115" s="11"/>
    </row>
    <row r="116" spans="1:9" ht="12.75">
      <c r="A116" s="54"/>
      <c r="B116" s="51" t="s">
        <v>147</v>
      </c>
      <c r="C116" s="51" t="s">
        <v>24</v>
      </c>
      <c r="D116" s="52">
        <v>36</v>
      </c>
      <c r="E116" s="52">
        <v>36</v>
      </c>
      <c r="F116" s="55">
        <f t="shared" si="4"/>
        <v>100</v>
      </c>
      <c r="G116" s="11"/>
      <c r="H116" s="11"/>
      <c r="I116" s="11"/>
    </row>
    <row r="117" spans="1:9" ht="12.75">
      <c r="A117" s="54"/>
      <c r="B117" s="51" t="s">
        <v>138</v>
      </c>
      <c r="C117" s="51" t="s">
        <v>129</v>
      </c>
      <c r="D117" s="52">
        <v>0</v>
      </c>
      <c r="E117" s="52">
        <v>0</v>
      </c>
      <c r="F117" s="55">
        <v>0</v>
      </c>
      <c r="G117" s="11"/>
      <c r="H117" s="11"/>
      <c r="I117" s="11"/>
    </row>
    <row r="118" spans="1:9" ht="12.75">
      <c r="A118" s="54"/>
      <c r="B118" s="51" t="s">
        <v>152</v>
      </c>
      <c r="C118" s="51" t="s">
        <v>26</v>
      </c>
      <c r="D118" s="52">
        <v>661</v>
      </c>
      <c r="E118" s="52">
        <v>549.99</v>
      </c>
      <c r="F118" s="55">
        <f t="shared" si="4"/>
        <v>83.20574886535552</v>
      </c>
      <c r="G118" s="11"/>
      <c r="H118" s="11"/>
      <c r="I118" s="11"/>
    </row>
    <row r="119" spans="1:9" ht="24.75" customHeight="1">
      <c r="A119" s="54"/>
      <c r="B119" s="51" t="s">
        <v>220</v>
      </c>
      <c r="C119" s="135" t="s">
        <v>266</v>
      </c>
      <c r="D119" s="52">
        <v>490</v>
      </c>
      <c r="E119" s="52">
        <v>472.28</v>
      </c>
      <c r="F119" s="55">
        <f t="shared" si="4"/>
        <v>96.38367346938776</v>
      </c>
      <c r="G119" s="11"/>
      <c r="H119" s="11"/>
      <c r="I119" s="11"/>
    </row>
    <row r="120" spans="1:9" ht="12.75">
      <c r="A120" s="54"/>
      <c r="B120" s="51" t="s">
        <v>148</v>
      </c>
      <c r="C120" s="51" t="s">
        <v>28</v>
      </c>
      <c r="D120" s="52">
        <v>28</v>
      </c>
      <c r="E120" s="52">
        <v>24.48</v>
      </c>
      <c r="F120" s="55">
        <f t="shared" si="4"/>
        <v>87.42857142857143</v>
      </c>
      <c r="G120" s="11"/>
      <c r="H120" s="11"/>
      <c r="I120" s="11"/>
    </row>
    <row r="121" spans="1:9" ht="13.5" thickBot="1">
      <c r="A121" s="62"/>
      <c r="B121" s="50" t="s">
        <v>149</v>
      </c>
      <c r="C121" s="50" t="s">
        <v>32</v>
      </c>
      <c r="D121" s="44">
        <v>4439</v>
      </c>
      <c r="E121" s="44">
        <v>4439</v>
      </c>
      <c r="F121" s="63">
        <f t="shared" si="4"/>
        <v>100</v>
      </c>
      <c r="G121" s="11"/>
      <c r="H121" s="11"/>
      <c r="I121" s="11"/>
    </row>
    <row r="122" spans="1:9" ht="13.5" thickBot="1">
      <c r="A122" s="45" t="s">
        <v>34</v>
      </c>
      <c r="B122" s="47"/>
      <c r="C122" s="47"/>
      <c r="D122" s="41">
        <f>SUM(D108:D121)</f>
        <v>76094</v>
      </c>
      <c r="E122" s="41">
        <f>E108+E109+E110+E111+E112+E113+E114+E115+E116+E117+E118+E119+E120+E121</f>
        <v>75553.36</v>
      </c>
      <c r="F122" s="48">
        <f t="shared" si="4"/>
        <v>99.28951034247116</v>
      </c>
      <c r="G122" s="11"/>
      <c r="H122" s="11"/>
      <c r="I122" s="11"/>
    </row>
    <row r="123" spans="1:9" ht="12.75">
      <c r="A123" s="58" t="s">
        <v>151</v>
      </c>
      <c r="B123" s="49" t="s">
        <v>139</v>
      </c>
      <c r="C123" s="49" t="s">
        <v>5</v>
      </c>
      <c r="D123" s="43">
        <v>3361</v>
      </c>
      <c r="E123" s="43">
        <v>3360.2</v>
      </c>
      <c r="F123" s="61">
        <f t="shared" si="4"/>
        <v>99.97619756024993</v>
      </c>
      <c r="G123" s="11"/>
      <c r="H123" s="11"/>
      <c r="I123" s="11"/>
    </row>
    <row r="124" spans="1:9" ht="12.75">
      <c r="A124" s="54"/>
      <c r="B124" s="51" t="s">
        <v>140</v>
      </c>
      <c r="C124" s="51" t="s">
        <v>9</v>
      </c>
      <c r="D124" s="52">
        <v>36303</v>
      </c>
      <c r="E124" s="52">
        <v>36302.94</v>
      </c>
      <c r="F124" s="55">
        <f t="shared" si="4"/>
        <v>99.99983472440294</v>
      </c>
      <c r="G124" s="11"/>
      <c r="H124" s="11"/>
      <c r="I124" s="11"/>
    </row>
    <row r="125" spans="1:9" ht="12.75">
      <c r="A125" s="54"/>
      <c r="B125" s="51" t="s">
        <v>141</v>
      </c>
      <c r="C125" s="51" t="s">
        <v>11</v>
      </c>
      <c r="D125" s="52">
        <v>2577</v>
      </c>
      <c r="E125" s="52">
        <v>2577</v>
      </c>
      <c r="F125" s="55">
        <f t="shared" si="4"/>
        <v>100</v>
      </c>
      <c r="G125" s="11"/>
      <c r="H125" s="11"/>
      <c r="I125" s="11"/>
    </row>
    <row r="126" spans="1:9" ht="12.75">
      <c r="A126" s="54"/>
      <c r="B126" s="51" t="s">
        <v>142</v>
      </c>
      <c r="C126" s="51" t="s">
        <v>13</v>
      </c>
      <c r="D126" s="52">
        <v>6913</v>
      </c>
      <c r="E126" s="52">
        <v>6912.44</v>
      </c>
      <c r="F126" s="55">
        <f t="shared" si="4"/>
        <v>99.9918993201215</v>
      </c>
      <c r="G126" s="11"/>
      <c r="H126" s="11"/>
      <c r="I126" s="11"/>
    </row>
    <row r="127" spans="1:9" ht="12.75">
      <c r="A127" s="54"/>
      <c r="B127" s="51" t="s">
        <v>143</v>
      </c>
      <c r="C127" s="51" t="s">
        <v>16</v>
      </c>
      <c r="D127" s="52">
        <v>977</v>
      </c>
      <c r="E127" s="52">
        <v>976.69</v>
      </c>
      <c r="F127" s="55">
        <f t="shared" si="4"/>
        <v>99.9682702149437</v>
      </c>
      <c r="G127" s="11"/>
      <c r="H127" s="11"/>
      <c r="I127" s="11"/>
    </row>
    <row r="128" spans="1:9" ht="12.75">
      <c r="A128" s="54"/>
      <c r="B128" s="51" t="s">
        <v>144</v>
      </c>
      <c r="C128" s="51" t="s">
        <v>18</v>
      </c>
      <c r="D128" s="52">
        <v>3099</v>
      </c>
      <c r="E128" s="52">
        <v>2857.55</v>
      </c>
      <c r="F128" s="55">
        <f t="shared" si="4"/>
        <v>92.20877702484673</v>
      </c>
      <c r="G128" s="11"/>
      <c r="H128" s="11"/>
      <c r="I128" s="11"/>
    </row>
    <row r="129" spans="1:9" ht="12.75">
      <c r="A129" s="54"/>
      <c r="B129" s="51" t="s">
        <v>145</v>
      </c>
      <c r="C129" s="51" t="s">
        <v>20</v>
      </c>
      <c r="D129" s="52">
        <v>1200</v>
      </c>
      <c r="E129" s="52">
        <v>1168.19</v>
      </c>
      <c r="F129" s="55">
        <f t="shared" si="4"/>
        <v>97.34916666666666</v>
      </c>
      <c r="G129" s="11"/>
      <c r="H129" s="11"/>
      <c r="I129" s="11"/>
    </row>
    <row r="130" spans="1:9" ht="12.75">
      <c r="A130" s="54"/>
      <c r="B130" s="51" t="s">
        <v>146</v>
      </c>
      <c r="C130" s="51" t="s">
        <v>22</v>
      </c>
      <c r="D130" s="52">
        <v>3950</v>
      </c>
      <c r="E130" s="52">
        <v>3835.56</v>
      </c>
      <c r="F130" s="55">
        <f t="shared" si="4"/>
        <v>97.10278481012658</v>
      </c>
      <c r="G130" s="11"/>
      <c r="H130" s="11"/>
      <c r="I130" s="11"/>
    </row>
    <row r="131" spans="1:9" ht="12.75">
      <c r="A131" s="54"/>
      <c r="B131" s="51" t="s">
        <v>138</v>
      </c>
      <c r="C131" s="51" t="s">
        <v>129</v>
      </c>
      <c r="D131" s="52">
        <v>0</v>
      </c>
      <c r="E131" s="52">
        <v>0</v>
      </c>
      <c r="F131" s="55">
        <v>0</v>
      </c>
      <c r="G131" s="11"/>
      <c r="H131" s="11"/>
      <c r="I131" s="11"/>
    </row>
    <row r="132" spans="1:9" ht="13.5" thickBot="1">
      <c r="A132" s="62"/>
      <c r="B132" s="50" t="s">
        <v>152</v>
      </c>
      <c r="C132" s="50" t="s">
        <v>26</v>
      </c>
      <c r="D132" s="44">
        <v>155</v>
      </c>
      <c r="E132" s="44">
        <v>149.16</v>
      </c>
      <c r="F132" s="63">
        <f>(E132*100)/D132</f>
        <v>96.23225806451613</v>
      </c>
      <c r="G132" s="11"/>
      <c r="H132" s="11"/>
      <c r="I132" s="11"/>
    </row>
    <row r="133" spans="1:9" ht="13.5" thickBot="1">
      <c r="A133" s="170" t="s">
        <v>256</v>
      </c>
      <c r="B133" s="171"/>
      <c r="C133" s="171"/>
      <c r="D133" s="171"/>
      <c r="E133" s="171"/>
      <c r="F133" s="172"/>
      <c r="G133" s="11"/>
      <c r="H133" s="11"/>
      <c r="I133" s="11"/>
    </row>
    <row r="134" spans="1:9" ht="13.5" thickBot="1">
      <c r="A134" s="39" t="s">
        <v>1</v>
      </c>
      <c r="B134" s="40" t="s">
        <v>92</v>
      </c>
      <c r="C134" s="40" t="s">
        <v>109</v>
      </c>
      <c r="D134" s="41" t="s">
        <v>7</v>
      </c>
      <c r="E134" s="40" t="s">
        <v>6</v>
      </c>
      <c r="F134" s="42" t="s">
        <v>2</v>
      </c>
      <c r="G134" s="11"/>
      <c r="H134" s="11"/>
      <c r="I134" s="11"/>
    </row>
    <row r="135" spans="1:9" ht="12.75">
      <c r="A135" s="54"/>
      <c r="B135" s="51" t="s">
        <v>148</v>
      </c>
      <c r="C135" s="51" t="s">
        <v>28</v>
      </c>
      <c r="D135" s="52">
        <v>600</v>
      </c>
      <c r="E135" s="52">
        <v>576.32</v>
      </c>
      <c r="F135" s="55">
        <f t="shared" si="4"/>
        <v>96.05333333333334</v>
      </c>
      <c r="G135" s="11"/>
      <c r="H135" s="11"/>
      <c r="I135" s="11"/>
    </row>
    <row r="136" spans="1:9" ht="13.5" thickBot="1">
      <c r="A136" s="62"/>
      <c r="B136" s="50" t="s">
        <v>149</v>
      </c>
      <c r="C136" s="50" t="s">
        <v>32</v>
      </c>
      <c r="D136" s="44">
        <v>2759</v>
      </c>
      <c r="E136" s="44">
        <v>2759</v>
      </c>
      <c r="F136" s="63">
        <f t="shared" si="4"/>
        <v>100</v>
      </c>
      <c r="G136" s="11"/>
      <c r="H136" s="11"/>
      <c r="I136" s="11"/>
    </row>
    <row r="137" spans="1:9" ht="13.5" thickBot="1">
      <c r="A137" s="45" t="s">
        <v>34</v>
      </c>
      <c r="B137" s="47"/>
      <c r="C137" s="47"/>
      <c r="D137" s="41">
        <f>SUM(D123:D136)</f>
        <v>61894</v>
      </c>
      <c r="E137" s="41">
        <f>E123+E124+E125+E126+E127+E128+E129+E130+E131+E132+E135+E136</f>
        <v>61475.05000000001</v>
      </c>
      <c r="F137" s="48">
        <f t="shared" si="4"/>
        <v>99.32311694186838</v>
      </c>
      <c r="G137" s="11"/>
      <c r="H137" s="11"/>
      <c r="I137" s="11"/>
    </row>
    <row r="138" spans="1:9" ht="12.75">
      <c r="A138" s="34" t="s">
        <v>233</v>
      </c>
      <c r="B138" s="64" t="s">
        <v>139</v>
      </c>
      <c r="C138" s="64" t="s">
        <v>5</v>
      </c>
      <c r="D138" s="112">
        <v>1524</v>
      </c>
      <c r="E138" s="112">
        <v>1523.3</v>
      </c>
      <c r="F138" s="156">
        <f t="shared" si="4"/>
        <v>99.95406824146981</v>
      </c>
      <c r="G138" s="11"/>
      <c r="H138" s="11"/>
      <c r="I138" s="11"/>
    </row>
    <row r="139" spans="1:9" ht="12.75">
      <c r="A139" s="53"/>
      <c r="B139" s="51" t="s">
        <v>140</v>
      </c>
      <c r="C139" s="51" t="s">
        <v>9</v>
      </c>
      <c r="D139" s="138">
        <v>20756</v>
      </c>
      <c r="E139" s="138">
        <v>20755.69</v>
      </c>
      <c r="F139" s="83">
        <f t="shared" si="4"/>
        <v>99.99850645596453</v>
      </c>
      <c r="G139" s="11"/>
      <c r="H139" s="11"/>
      <c r="I139" s="11"/>
    </row>
    <row r="140" spans="1:9" ht="12.75">
      <c r="A140" s="53"/>
      <c r="B140" s="51" t="s">
        <v>142</v>
      </c>
      <c r="C140" s="51" t="s">
        <v>13</v>
      </c>
      <c r="D140" s="138">
        <v>3864</v>
      </c>
      <c r="E140" s="138">
        <v>3863.18</v>
      </c>
      <c r="F140" s="83">
        <f t="shared" si="4"/>
        <v>99.9787784679089</v>
      </c>
      <c r="G140" s="11"/>
      <c r="H140" s="11"/>
      <c r="I140" s="11"/>
    </row>
    <row r="141" spans="1:9" ht="12.75">
      <c r="A141" s="53"/>
      <c r="B141" s="51" t="s">
        <v>143</v>
      </c>
      <c r="C141" s="51" t="s">
        <v>16</v>
      </c>
      <c r="D141" s="138">
        <v>546</v>
      </c>
      <c r="E141" s="138">
        <v>545.84</v>
      </c>
      <c r="F141" s="83">
        <f t="shared" si="4"/>
        <v>99.97069597069597</v>
      </c>
      <c r="G141" s="11"/>
      <c r="H141" s="11"/>
      <c r="I141" s="11"/>
    </row>
    <row r="142" spans="1:9" ht="12.75">
      <c r="A142" s="53"/>
      <c r="B142" s="51" t="s">
        <v>144</v>
      </c>
      <c r="C142" s="51" t="s">
        <v>18</v>
      </c>
      <c r="D142" s="138">
        <v>12900</v>
      </c>
      <c r="E142" s="138">
        <v>12844.6</v>
      </c>
      <c r="F142" s="83">
        <f t="shared" si="4"/>
        <v>99.57054263565891</v>
      </c>
      <c r="G142" s="11"/>
      <c r="H142" s="11"/>
      <c r="I142" s="11"/>
    </row>
    <row r="143" spans="1:9" ht="12.75">
      <c r="A143" s="53"/>
      <c r="B143" s="51" t="s">
        <v>146</v>
      </c>
      <c r="C143" s="51" t="s">
        <v>22</v>
      </c>
      <c r="D143" s="138">
        <v>1600</v>
      </c>
      <c r="E143" s="138">
        <v>1366.31</v>
      </c>
      <c r="F143" s="83">
        <f t="shared" si="4"/>
        <v>85.394375</v>
      </c>
      <c r="G143" s="11"/>
      <c r="H143" s="11"/>
      <c r="I143" s="11"/>
    </row>
    <row r="144" spans="1:9" ht="12.75">
      <c r="A144" s="53"/>
      <c r="B144" s="51" t="s">
        <v>147</v>
      </c>
      <c r="C144" s="51" t="s">
        <v>24</v>
      </c>
      <c r="D144" s="138">
        <v>10900</v>
      </c>
      <c r="E144" s="138">
        <v>10858</v>
      </c>
      <c r="F144" s="84">
        <f t="shared" si="4"/>
        <v>99.61467889908256</v>
      </c>
      <c r="G144" s="11"/>
      <c r="H144" s="11"/>
      <c r="I144" s="11"/>
    </row>
    <row r="145" spans="1:9" ht="12.75">
      <c r="A145" s="53"/>
      <c r="B145" s="51" t="s">
        <v>152</v>
      </c>
      <c r="C145" s="51" t="s">
        <v>26</v>
      </c>
      <c r="D145" s="138">
        <v>100</v>
      </c>
      <c r="E145" s="138">
        <v>96.96</v>
      </c>
      <c r="F145" s="83">
        <f t="shared" si="4"/>
        <v>96.96</v>
      </c>
      <c r="G145" s="11"/>
      <c r="H145" s="11"/>
      <c r="I145" s="11"/>
    </row>
    <row r="146" spans="1:9" ht="12.75">
      <c r="A146" s="53"/>
      <c r="B146" s="51" t="s">
        <v>149</v>
      </c>
      <c r="C146" s="51" t="s">
        <v>32</v>
      </c>
      <c r="D146" s="138">
        <v>1133</v>
      </c>
      <c r="E146" s="138">
        <v>1133</v>
      </c>
      <c r="F146" s="83">
        <f t="shared" si="4"/>
        <v>100</v>
      </c>
      <c r="G146" s="11"/>
      <c r="H146" s="11"/>
      <c r="I146" s="11"/>
    </row>
    <row r="147" spans="1:9" ht="28.5" customHeight="1" thickBot="1">
      <c r="A147" s="34"/>
      <c r="B147" s="64" t="s">
        <v>234</v>
      </c>
      <c r="C147" s="136" t="s">
        <v>271</v>
      </c>
      <c r="D147" s="137">
        <v>150</v>
      </c>
      <c r="E147" s="137">
        <v>0</v>
      </c>
      <c r="F147" s="155">
        <f t="shared" si="4"/>
        <v>0</v>
      </c>
      <c r="G147" s="11"/>
      <c r="H147" s="11"/>
      <c r="I147" s="11"/>
    </row>
    <row r="148" spans="1:9" ht="13.5" thickBot="1">
      <c r="A148" s="39" t="s">
        <v>34</v>
      </c>
      <c r="B148" s="47"/>
      <c r="C148" s="141"/>
      <c r="D148" s="41">
        <f>D138+D139+D140+D141+D142+D143+D144+D145+D146+D147</f>
        <v>53473</v>
      </c>
      <c r="E148" s="41">
        <f>E138+E139+E140+E141+E142+E143+E144+E145+E146+E147</f>
        <v>52986.88</v>
      </c>
      <c r="F148" s="75">
        <f t="shared" si="4"/>
        <v>99.09090569072242</v>
      </c>
      <c r="G148" s="11"/>
      <c r="H148" s="11"/>
      <c r="I148" s="11"/>
    </row>
    <row r="149" spans="1:9" ht="12.75">
      <c r="A149" s="58" t="s">
        <v>154</v>
      </c>
      <c r="B149" s="49" t="s">
        <v>139</v>
      </c>
      <c r="C149" s="49" t="s">
        <v>5</v>
      </c>
      <c r="D149" s="112">
        <v>5947</v>
      </c>
      <c r="E149" s="112">
        <v>5946.65</v>
      </c>
      <c r="F149" s="61">
        <f t="shared" si="4"/>
        <v>99.99411467967042</v>
      </c>
      <c r="G149" s="11"/>
      <c r="H149" s="11"/>
      <c r="I149" s="11"/>
    </row>
    <row r="150" spans="1:9" ht="12.75">
      <c r="A150" s="54"/>
      <c r="B150" s="51" t="s">
        <v>140</v>
      </c>
      <c r="C150" s="51" t="s">
        <v>9</v>
      </c>
      <c r="D150" s="138">
        <v>67607</v>
      </c>
      <c r="E150" s="138">
        <v>67606.56</v>
      </c>
      <c r="F150" s="61">
        <f t="shared" si="4"/>
        <v>99.99934917981865</v>
      </c>
      <c r="G150" s="11"/>
      <c r="H150" s="11"/>
      <c r="I150" s="11"/>
    </row>
    <row r="151" spans="1:9" ht="12.75">
      <c r="A151" s="54"/>
      <c r="B151" s="51" t="s">
        <v>141</v>
      </c>
      <c r="C151" s="51" t="s">
        <v>11</v>
      </c>
      <c r="D151" s="138">
        <v>5257</v>
      </c>
      <c r="E151" s="138">
        <v>5256.1</v>
      </c>
      <c r="F151" s="55">
        <f t="shared" si="4"/>
        <v>99.9828799695644</v>
      </c>
      <c r="G151" s="11"/>
      <c r="H151" s="11"/>
      <c r="I151" s="11"/>
    </row>
    <row r="152" spans="1:9" ht="12.75">
      <c r="A152" s="54"/>
      <c r="B152" s="51" t="s">
        <v>142</v>
      </c>
      <c r="C152" s="51" t="s">
        <v>13</v>
      </c>
      <c r="D152" s="138">
        <v>13436</v>
      </c>
      <c r="E152" s="138">
        <v>13435.74</v>
      </c>
      <c r="F152" s="55">
        <f t="shared" si="4"/>
        <v>99.99806490026793</v>
      </c>
      <c r="G152" s="11"/>
      <c r="H152" s="11"/>
      <c r="I152" s="11"/>
    </row>
    <row r="153" spans="1:9" ht="12.75">
      <c r="A153" s="54"/>
      <c r="B153" s="51" t="s">
        <v>143</v>
      </c>
      <c r="C153" s="51" t="s">
        <v>16</v>
      </c>
      <c r="D153" s="138">
        <v>1899</v>
      </c>
      <c r="E153" s="138">
        <v>1898.34</v>
      </c>
      <c r="F153" s="55">
        <f t="shared" si="4"/>
        <v>99.9652448657188</v>
      </c>
      <c r="G153" s="11"/>
      <c r="H153" s="11"/>
      <c r="I153" s="11"/>
    </row>
    <row r="154" spans="1:9" ht="12.75">
      <c r="A154" s="54"/>
      <c r="B154" s="51" t="s">
        <v>144</v>
      </c>
      <c r="C154" s="51" t="s">
        <v>18</v>
      </c>
      <c r="D154" s="138">
        <v>5262</v>
      </c>
      <c r="E154" s="138">
        <v>5261.5</v>
      </c>
      <c r="F154" s="55">
        <f t="shared" si="4"/>
        <v>99.9904979095401</v>
      </c>
      <c r="G154" s="11"/>
      <c r="H154" s="11"/>
      <c r="I154" s="11"/>
    </row>
    <row r="155" spans="1:9" ht="12.75">
      <c r="A155" s="67"/>
      <c r="B155" s="49" t="s">
        <v>145</v>
      </c>
      <c r="C155" s="49" t="s">
        <v>20</v>
      </c>
      <c r="D155" s="43">
        <v>306</v>
      </c>
      <c r="E155" s="43">
        <v>306</v>
      </c>
      <c r="F155" s="61">
        <f t="shared" si="4"/>
        <v>100</v>
      </c>
      <c r="G155" s="11"/>
      <c r="H155" s="11"/>
      <c r="I155" s="11"/>
    </row>
    <row r="156" spans="1:9" ht="12.75">
      <c r="A156" s="54"/>
      <c r="B156" s="51" t="s">
        <v>146</v>
      </c>
      <c r="C156" s="51" t="s">
        <v>22</v>
      </c>
      <c r="D156" s="52">
        <v>1885</v>
      </c>
      <c r="E156" s="52">
        <v>1885</v>
      </c>
      <c r="F156" s="55">
        <f t="shared" si="4"/>
        <v>100</v>
      </c>
      <c r="G156" s="11"/>
      <c r="H156" s="11"/>
      <c r="I156" s="11"/>
    </row>
    <row r="157" spans="1:9" ht="12.75">
      <c r="A157" s="54"/>
      <c r="B157" s="51" t="s">
        <v>147</v>
      </c>
      <c r="C157" s="51" t="s">
        <v>24</v>
      </c>
      <c r="D157" s="52">
        <v>408</v>
      </c>
      <c r="E157" s="52">
        <v>396.16</v>
      </c>
      <c r="F157" s="55">
        <f t="shared" si="4"/>
        <v>97.09803921568627</v>
      </c>
      <c r="G157" s="11"/>
      <c r="H157" s="11"/>
      <c r="I157" s="11"/>
    </row>
    <row r="158" spans="1:9" ht="12.75">
      <c r="A158" s="62"/>
      <c r="B158" s="50" t="s">
        <v>138</v>
      </c>
      <c r="C158" s="50" t="s">
        <v>129</v>
      </c>
      <c r="D158" s="44">
        <v>184</v>
      </c>
      <c r="E158" s="44">
        <v>152</v>
      </c>
      <c r="F158" s="63">
        <f t="shared" si="4"/>
        <v>82.6086956521739</v>
      </c>
      <c r="G158" s="11"/>
      <c r="H158" s="11"/>
      <c r="I158" s="11"/>
    </row>
    <row r="159" spans="1:9" ht="12.75">
      <c r="A159" s="54"/>
      <c r="B159" s="51" t="s">
        <v>152</v>
      </c>
      <c r="C159" s="51" t="s">
        <v>26</v>
      </c>
      <c r="D159" s="52">
        <v>417</v>
      </c>
      <c r="E159" s="52">
        <v>304.43</v>
      </c>
      <c r="F159" s="55">
        <f t="shared" si="4"/>
        <v>73.00479616306954</v>
      </c>
      <c r="G159" s="11"/>
      <c r="H159" s="11"/>
      <c r="I159" s="11"/>
    </row>
    <row r="160" spans="1:9" ht="24.75" customHeight="1">
      <c r="A160" s="54"/>
      <c r="B160" s="51" t="s">
        <v>220</v>
      </c>
      <c r="C160" s="135" t="s">
        <v>266</v>
      </c>
      <c r="D160" s="52">
        <v>500</v>
      </c>
      <c r="E160" s="52">
        <v>396.44</v>
      </c>
      <c r="F160" s="55">
        <f t="shared" si="4"/>
        <v>79.288</v>
      </c>
      <c r="G160" s="11"/>
      <c r="H160" s="11"/>
      <c r="I160" s="11"/>
    </row>
    <row r="161" spans="1:9" ht="12.75">
      <c r="A161" s="54"/>
      <c r="B161" s="51" t="s">
        <v>148</v>
      </c>
      <c r="C161" s="51" t="s">
        <v>28</v>
      </c>
      <c r="D161" s="52">
        <v>102</v>
      </c>
      <c r="E161" s="52">
        <v>97.22</v>
      </c>
      <c r="F161" s="55">
        <f t="shared" si="4"/>
        <v>95.31372549019608</v>
      </c>
      <c r="G161" s="11"/>
      <c r="H161" s="11"/>
      <c r="I161" s="11"/>
    </row>
    <row r="162" spans="1:9" ht="12.75">
      <c r="A162" s="62"/>
      <c r="B162" s="50" t="s">
        <v>149</v>
      </c>
      <c r="C162" s="50" t="s">
        <v>32</v>
      </c>
      <c r="D162" s="44">
        <v>5196</v>
      </c>
      <c r="E162" s="44">
        <v>5196</v>
      </c>
      <c r="F162" s="63">
        <f t="shared" si="4"/>
        <v>100</v>
      </c>
      <c r="G162" s="11"/>
      <c r="H162" s="11"/>
      <c r="I162" s="11"/>
    </row>
    <row r="163" spans="1:9" ht="27" customHeight="1">
      <c r="A163" s="54"/>
      <c r="B163" s="51" t="s">
        <v>234</v>
      </c>
      <c r="C163" s="135" t="s">
        <v>267</v>
      </c>
      <c r="D163" s="52">
        <v>750</v>
      </c>
      <c r="E163" s="52">
        <v>164.76</v>
      </c>
      <c r="F163" s="55">
        <f t="shared" si="4"/>
        <v>21.968</v>
      </c>
      <c r="G163" s="11"/>
      <c r="H163" s="11"/>
      <c r="I163" s="11"/>
    </row>
    <row r="164" spans="1:9" ht="13.5" thickBot="1">
      <c r="A164" s="73" t="s">
        <v>34</v>
      </c>
      <c r="B164" s="74"/>
      <c r="C164" s="74"/>
      <c r="D164" s="72">
        <f>SUM(D149:D163)</f>
        <v>109156</v>
      </c>
      <c r="E164" s="72">
        <f>SUM(E149:E163)</f>
        <v>108302.9</v>
      </c>
      <c r="F164" s="75">
        <f t="shared" si="4"/>
        <v>99.21845798673458</v>
      </c>
      <c r="G164" s="11"/>
      <c r="H164" s="11"/>
      <c r="I164" s="11"/>
    </row>
    <row r="165" spans="1:9" ht="13.5" thickBot="1">
      <c r="A165" s="39" t="s">
        <v>34</v>
      </c>
      <c r="B165" s="40" t="s">
        <v>158</v>
      </c>
      <c r="C165" s="47"/>
      <c r="D165" s="41">
        <f>D164+D137+D122+D148</f>
        <v>300617</v>
      </c>
      <c r="E165" s="41">
        <f>E164+E137+E122+E148</f>
        <v>298318.19</v>
      </c>
      <c r="F165" s="48">
        <f t="shared" si="4"/>
        <v>99.23530272739066</v>
      </c>
      <c r="G165" s="11"/>
      <c r="H165" s="11"/>
      <c r="I165" s="11"/>
    </row>
    <row r="166" spans="1:9" ht="13.5" thickBot="1">
      <c r="A166" s="170" t="s">
        <v>257</v>
      </c>
      <c r="B166" s="171"/>
      <c r="C166" s="171"/>
      <c r="D166" s="171"/>
      <c r="E166" s="171"/>
      <c r="F166" s="172"/>
      <c r="G166" s="11"/>
      <c r="H166" s="11"/>
      <c r="I166" s="11"/>
    </row>
    <row r="167" spans="1:9" ht="13.5" thickBot="1">
      <c r="A167" s="39" t="s">
        <v>1</v>
      </c>
      <c r="B167" s="40" t="s">
        <v>92</v>
      </c>
      <c r="C167" s="40" t="s">
        <v>109</v>
      </c>
      <c r="D167" s="41" t="s">
        <v>7</v>
      </c>
      <c r="E167" s="40" t="s">
        <v>6</v>
      </c>
      <c r="F167" s="42" t="s">
        <v>2</v>
      </c>
      <c r="G167" s="11"/>
      <c r="H167" s="11"/>
      <c r="I167" s="11"/>
    </row>
    <row r="168" spans="1:9" ht="12.75">
      <c r="A168" s="58" t="s">
        <v>50</v>
      </c>
      <c r="B168" s="49" t="s">
        <v>38</v>
      </c>
      <c r="C168" s="49" t="s">
        <v>5</v>
      </c>
      <c r="D168" s="43">
        <v>7351</v>
      </c>
      <c r="E168" s="43">
        <v>7350.4</v>
      </c>
      <c r="F168" s="61">
        <f aca="true" t="shared" si="5" ref="F168:F177">(E168*100)/D168</f>
        <v>99.99183784519113</v>
      </c>
      <c r="G168" s="11"/>
      <c r="H168" s="11"/>
      <c r="I168" s="11"/>
    </row>
    <row r="169" spans="1:9" ht="12.75">
      <c r="A169" s="54"/>
      <c r="B169" s="51" t="s">
        <v>39</v>
      </c>
      <c r="C169" s="51" t="s">
        <v>9</v>
      </c>
      <c r="D169" s="52">
        <v>114493</v>
      </c>
      <c r="E169" s="52">
        <v>114492.29</v>
      </c>
      <c r="F169" s="55">
        <f t="shared" si="5"/>
        <v>99.99937987475217</v>
      </c>
      <c r="G169" s="11"/>
      <c r="H169" s="11"/>
      <c r="I169" s="11"/>
    </row>
    <row r="170" spans="1:9" ht="12.75">
      <c r="A170" s="54"/>
      <c r="B170" s="51" t="s">
        <v>40</v>
      </c>
      <c r="C170" s="51" t="s">
        <v>11</v>
      </c>
      <c r="D170" s="52">
        <v>8878</v>
      </c>
      <c r="E170" s="52">
        <v>8877.55</v>
      </c>
      <c r="F170" s="55">
        <f t="shared" si="5"/>
        <v>99.99493129083126</v>
      </c>
      <c r="G170" s="11"/>
      <c r="H170" s="11"/>
      <c r="I170" s="11"/>
    </row>
    <row r="171" spans="1:9" ht="12.75">
      <c r="A171" s="54"/>
      <c r="B171" s="51" t="s">
        <v>41</v>
      </c>
      <c r="C171" s="51" t="s">
        <v>13</v>
      </c>
      <c r="D171" s="52">
        <v>22125</v>
      </c>
      <c r="E171" s="52">
        <v>22124.61</v>
      </c>
      <c r="F171" s="55">
        <f t="shared" si="5"/>
        <v>99.9982372881356</v>
      </c>
      <c r="G171" s="11"/>
      <c r="H171" s="11"/>
      <c r="I171" s="11"/>
    </row>
    <row r="172" spans="1:9" ht="12.75">
      <c r="A172" s="54"/>
      <c r="B172" s="51" t="s">
        <v>42</v>
      </c>
      <c r="C172" s="51" t="s">
        <v>16</v>
      </c>
      <c r="D172" s="52">
        <v>3128</v>
      </c>
      <c r="E172" s="52">
        <v>3127.4</v>
      </c>
      <c r="F172" s="55">
        <f t="shared" si="5"/>
        <v>99.98081841432226</v>
      </c>
      <c r="G172" s="11"/>
      <c r="H172" s="11"/>
      <c r="I172" s="11"/>
    </row>
    <row r="173" spans="1:9" ht="12.75">
      <c r="A173" s="54"/>
      <c r="B173" s="51" t="s">
        <v>200</v>
      </c>
      <c r="C173" s="51" t="s">
        <v>134</v>
      </c>
      <c r="D173" s="52">
        <v>0</v>
      </c>
      <c r="E173" s="52">
        <v>0</v>
      </c>
      <c r="F173" s="55">
        <v>0</v>
      </c>
      <c r="G173" s="11"/>
      <c r="H173" s="11"/>
      <c r="I173" s="11"/>
    </row>
    <row r="174" spans="1:9" ht="12.75">
      <c r="A174" s="54"/>
      <c r="B174" s="51" t="s">
        <v>43</v>
      </c>
      <c r="C174" s="51" t="s">
        <v>18</v>
      </c>
      <c r="D174" s="52">
        <v>5745</v>
      </c>
      <c r="E174" s="52">
        <v>5123.12</v>
      </c>
      <c r="F174" s="55">
        <f t="shared" si="5"/>
        <v>89.17528285465622</v>
      </c>
      <c r="G174" s="11"/>
      <c r="H174" s="11"/>
      <c r="I174" s="11"/>
    </row>
    <row r="175" spans="1:9" ht="12.75">
      <c r="A175" s="54"/>
      <c r="B175" s="51" t="s">
        <v>51</v>
      </c>
      <c r="C175" s="51" t="s">
        <v>52</v>
      </c>
      <c r="D175" s="52">
        <v>20585</v>
      </c>
      <c r="E175" s="52">
        <v>15869.58</v>
      </c>
      <c r="F175" s="55">
        <f t="shared" si="5"/>
        <v>77.09293174641729</v>
      </c>
      <c r="G175" s="11"/>
      <c r="H175" s="11"/>
      <c r="I175" s="11"/>
    </row>
    <row r="176" spans="1:9" ht="12.75">
      <c r="A176" s="54"/>
      <c r="B176" s="51" t="s">
        <v>44</v>
      </c>
      <c r="C176" s="51" t="s">
        <v>20</v>
      </c>
      <c r="D176" s="52">
        <v>1600</v>
      </c>
      <c r="E176" s="52">
        <v>1262.93</v>
      </c>
      <c r="F176" s="55">
        <f t="shared" si="5"/>
        <v>78.933125</v>
      </c>
      <c r="G176" s="11"/>
      <c r="H176" s="11"/>
      <c r="I176" s="11"/>
    </row>
    <row r="177" spans="1:9" ht="12.75">
      <c r="A177" s="54"/>
      <c r="B177" s="51" t="s">
        <v>45</v>
      </c>
      <c r="C177" s="51" t="s">
        <v>22</v>
      </c>
      <c r="D177" s="52">
        <v>19600</v>
      </c>
      <c r="E177" s="52">
        <v>13030.52</v>
      </c>
      <c r="F177" s="55">
        <f t="shared" si="5"/>
        <v>66.48224489795918</v>
      </c>
      <c r="G177" s="11"/>
      <c r="H177" s="11"/>
      <c r="I177" s="11"/>
    </row>
    <row r="178" spans="1:9" ht="12.75">
      <c r="A178" s="54"/>
      <c r="B178" s="51" t="s">
        <v>46</v>
      </c>
      <c r="C178" s="51" t="s">
        <v>24</v>
      </c>
      <c r="D178" s="52">
        <v>1611</v>
      </c>
      <c r="E178" s="52">
        <v>1597.5</v>
      </c>
      <c r="F178" s="55">
        <f t="shared" si="4"/>
        <v>99.16201117318435</v>
      </c>
      <c r="G178" s="11"/>
      <c r="H178" s="11"/>
      <c r="I178" s="11"/>
    </row>
    <row r="179" spans="1:9" ht="12.75">
      <c r="A179" s="54"/>
      <c r="B179" s="51" t="s">
        <v>153</v>
      </c>
      <c r="C179" s="51" t="s">
        <v>129</v>
      </c>
      <c r="D179" s="52">
        <v>60</v>
      </c>
      <c r="E179" s="52">
        <v>60</v>
      </c>
      <c r="F179" s="55">
        <f>(E179*100)/D179</f>
        <v>100</v>
      </c>
      <c r="G179" s="11"/>
      <c r="H179" s="11"/>
      <c r="I179" s="11"/>
    </row>
    <row r="180" spans="1:9" ht="12.75">
      <c r="A180" s="54"/>
      <c r="B180" s="51" t="s">
        <v>49</v>
      </c>
      <c r="C180" s="51" t="s">
        <v>26</v>
      </c>
      <c r="D180" s="52">
        <v>1439</v>
      </c>
      <c r="E180" s="52">
        <v>1419.09</v>
      </c>
      <c r="F180" s="55">
        <f t="shared" si="4"/>
        <v>98.61640027797081</v>
      </c>
      <c r="G180" s="11"/>
      <c r="H180" s="11"/>
      <c r="I180" s="11"/>
    </row>
    <row r="181" spans="1:9" ht="26.25" customHeight="1">
      <c r="A181" s="54"/>
      <c r="B181" s="51" t="s">
        <v>223</v>
      </c>
      <c r="C181" s="135" t="s">
        <v>266</v>
      </c>
      <c r="D181" s="52">
        <v>860</v>
      </c>
      <c r="E181" s="52">
        <v>854.99</v>
      </c>
      <c r="F181" s="55">
        <f t="shared" si="4"/>
        <v>99.41744186046512</v>
      </c>
      <c r="G181" s="11"/>
      <c r="H181" s="11"/>
      <c r="I181" s="11"/>
    </row>
    <row r="182" spans="1:9" ht="12.75">
      <c r="A182" s="54"/>
      <c r="B182" s="51" t="s">
        <v>47</v>
      </c>
      <c r="C182" s="51" t="s">
        <v>28</v>
      </c>
      <c r="D182" s="52">
        <v>800</v>
      </c>
      <c r="E182" s="52">
        <v>787.61</v>
      </c>
      <c r="F182" s="55">
        <f t="shared" si="4"/>
        <v>98.45125</v>
      </c>
      <c r="G182" s="11"/>
      <c r="H182" s="11"/>
      <c r="I182" s="11"/>
    </row>
    <row r="183" spans="1:9" ht="12.75">
      <c r="A183" s="54"/>
      <c r="B183" s="51" t="s">
        <v>53</v>
      </c>
      <c r="C183" s="51" t="s">
        <v>30</v>
      </c>
      <c r="D183" s="52">
        <v>336</v>
      </c>
      <c r="E183" s="52">
        <v>336</v>
      </c>
      <c r="F183" s="55">
        <f t="shared" si="4"/>
        <v>100</v>
      </c>
      <c r="G183" s="11"/>
      <c r="H183" s="11"/>
      <c r="I183" s="11"/>
    </row>
    <row r="184" spans="1:9" ht="12.75">
      <c r="A184" s="54"/>
      <c r="B184" s="51" t="s">
        <v>48</v>
      </c>
      <c r="C184" s="51" t="s">
        <v>32</v>
      </c>
      <c r="D184" s="52">
        <v>7220</v>
      </c>
      <c r="E184" s="52">
        <v>7220</v>
      </c>
      <c r="F184" s="55">
        <f t="shared" si="4"/>
        <v>100</v>
      </c>
      <c r="G184" s="11"/>
      <c r="H184" s="11"/>
      <c r="I184" s="11"/>
    </row>
    <row r="185" spans="1:9" ht="26.25" customHeight="1">
      <c r="A185" s="54"/>
      <c r="B185" s="51" t="s">
        <v>224</v>
      </c>
      <c r="C185" s="135" t="s">
        <v>271</v>
      </c>
      <c r="D185" s="52">
        <v>680</v>
      </c>
      <c r="E185" s="52">
        <v>672.2</v>
      </c>
      <c r="F185" s="55">
        <f t="shared" si="4"/>
        <v>98.8529411764706</v>
      </c>
      <c r="G185" s="11"/>
      <c r="H185" s="11"/>
      <c r="I185" s="11"/>
    </row>
    <row r="186" spans="1:9" ht="12.75">
      <c r="A186" s="54"/>
      <c r="B186" s="51" t="s">
        <v>167</v>
      </c>
      <c r="C186" s="51" t="s">
        <v>273</v>
      </c>
      <c r="D186" s="52">
        <v>0</v>
      </c>
      <c r="E186" s="52">
        <v>0</v>
      </c>
      <c r="F186" s="55">
        <v>0</v>
      </c>
      <c r="G186" s="11"/>
      <c r="H186" s="11"/>
      <c r="I186" s="11"/>
    </row>
    <row r="187" spans="1:9" ht="13.5" thickBot="1">
      <c r="A187" s="62"/>
      <c r="B187" s="50" t="s">
        <v>159</v>
      </c>
      <c r="C187" s="50" t="s">
        <v>274</v>
      </c>
      <c r="D187" s="44">
        <v>0</v>
      </c>
      <c r="E187" s="44">
        <v>0</v>
      </c>
      <c r="F187" s="63">
        <v>0</v>
      </c>
      <c r="G187" s="11"/>
      <c r="H187" s="11"/>
      <c r="I187" s="11"/>
    </row>
    <row r="188" spans="1:9" ht="13.5" thickBot="1">
      <c r="A188" s="45" t="s">
        <v>34</v>
      </c>
      <c r="B188" s="47"/>
      <c r="C188" s="47"/>
      <c r="D188" s="41">
        <f>SUM(D168:D187)</f>
        <v>216511</v>
      </c>
      <c r="E188" s="41">
        <f>SUM(E168:E187)</f>
        <v>204205.78999999992</v>
      </c>
      <c r="F188" s="48">
        <f t="shared" si="4"/>
        <v>94.31658899547826</v>
      </c>
      <c r="G188" s="11"/>
      <c r="H188" s="11"/>
      <c r="I188" s="11"/>
    </row>
    <row r="189" spans="1:9" ht="12.75">
      <c r="A189" s="58" t="s">
        <v>54</v>
      </c>
      <c r="B189" s="49" t="s">
        <v>38</v>
      </c>
      <c r="C189" s="49" t="s">
        <v>5</v>
      </c>
      <c r="D189" s="43">
        <v>10997</v>
      </c>
      <c r="E189" s="43">
        <v>10981.4</v>
      </c>
      <c r="F189" s="61">
        <f t="shared" si="4"/>
        <v>99.85814312994454</v>
      </c>
      <c r="G189" s="11"/>
      <c r="H189" s="11"/>
      <c r="I189" s="11"/>
    </row>
    <row r="190" spans="1:9" ht="12.75">
      <c r="A190" s="54"/>
      <c r="B190" s="51" t="s">
        <v>39</v>
      </c>
      <c r="C190" s="51" t="s">
        <v>9</v>
      </c>
      <c r="D190" s="52">
        <v>207804</v>
      </c>
      <c r="E190" s="52">
        <v>207737.76</v>
      </c>
      <c r="F190" s="55">
        <f t="shared" si="4"/>
        <v>99.96812380897384</v>
      </c>
      <c r="G190" s="11"/>
      <c r="H190" s="11"/>
      <c r="I190" s="11"/>
    </row>
    <row r="191" spans="1:9" ht="12.75">
      <c r="A191" s="54"/>
      <c r="B191" s="51" t="s">
        <v>40</v>
      </c>
      <c r="C191" s="51" t="s">
        <v>11</v>
      </c>
      <c r="D191" s="52">
        <v>16206</v>
      </c>
      <c r="E191" s="52">
        <v>16205.23</v>
      </c>
      <c r="F191" s="55">
        <f t="shared" si="4"/>
        <v>99.99524867333086</v>
      </c>
      <c r="G191" s="11"/>
      <c r="H191" s="11"/>
      <c r="I191" s="11"/>
    </row>
    <row r="192" spans="1:9" ht="12.75">
      <c r="A192" s="54"/>
      <c r="B192" s="51" t="s">
        <v>41</v>
      </c>
      <c r="C192" s="51" t="s">
        <v>13</v>
      </c>
      <c r="D192" s="52">
        <v>37895</v>
      </c>
      <c r="E192" s="52">
        <v>36712.99</v>
      </c>
      <c r="F192" s="55">
        <f t="shared" si="4"/>
        <v>96.88082860535691</v>
      </c>
      <c r="G192" s="11"/>
      <c r="H192" s="11"/>
      <c r="I192" s="11"/>
    </row>
    <row r="193" spans="1:9" ht="12.75">
      <c r="A193" s="54"/>
      <c r="B193" s="51" t="s">
        <v>42</v>
      </c>
      <c r="C193" s="51" t="s">
        <v>16</v>
      </c>
      <c r="D193" s="52">
        <v>5240</v>
      </c>
      <c r="E193" s="52">
        <v>5187.25</v>
      </c>
      <c r="F193" s="55">
        <f t="shared" si="4"/>
        <v>98.99332061068702</v>
      </c>
      <c r="G193" s="11"/>
      <c r="H193" s="11"/>
      <c r="I193" s="11"/>
    </row>
    <row r="194" spans="1:9" ht="12.75">
      <c r="A194" s="67"/>
      <c r="B194" s="49" t="s">
        <v>200</v>
      </c>
      <c r="C194" s="49" t="s">
        <v>134</v>
      </c>
      <c r="D194" s="43">
        <v>300</v>
      </c>
      <c r="E194" s="43">
        <v>0</v>
      </c>
      <c r="F194" s="61">
        <f>(E194*100)/D194</f>
        <v>0</v>
      </c>
      <c r="G194" s="11"/>
      <c r="H194" s="11"/>
      <c r="I194" s="11"/>
    </row>
    <row r="195" spans="1:9" ht="12.75">
      <c r="A195" s="54"/>
      <c r="B195" s="51" t="s">
        <v>43</v>
      </c>
      <c r="C195" s="51" t="s">
        <v>18</v>
      </c>
      <c r="D195" s="52">
        <v>6400</v>
      </c>
      <c r="E195" s="52">
        <v>6389.21</v>
      </c>
      <c r="F195" s="55">
        <f t="shared" si="4"/>
        <v>99.83140625</v>
      </c>
      <c r="G195" s="11"/>
      <c r="H195" s="11"/>
      <c r="I195" s="11"/>
    </row>
    <row r="196" spans="1:9" ht="12.75">
      <c r="A196" s="54"/>
      <c r="B196" s="51" t="s">
        <v>51</v>
      </c>
      <c r="C196" s="51" t="s">
        <v>52</v>
      </c>
      <c r="D196" s="52">
        <v>29240</v>
      </c>
      <c r="E196" s="52">
        <v>19704.52</v>
      </c>
      <c r="F196" s="55">
        <f t="shared" si="4"/>
        <v>67.3889192886457</v>
      </c>
      <c r="G196" s="11"/>
      <c r="H196" s="11"/>
      <c r="I196" s="11"/>
    </row>
    <row r="197" spans="1:9" ht="12.75">
      <c r="A197" s="54"/>
      <c r="B197" s="51" t="s">
        <v>44</v>
      </c>
      <c r="C197" s="51" t="s">
        <v>20</v>
      </c>
      <c r="D197" s="52">
        <v>2500</v>
      </c>
      <c r="E197" s="52">
        <v>2476.04</v>
      </c>
      <c r="F197" s="55">
        <f t="shared" si="4"/>
        <v>99.0416</v>
      </c>
      <c r="G197" s="11"/>
      <c r="H197" s="11"/>
      <c r="I197" s="11"/>
    </row>
    <row r="198" spans="1:9" ht="12.75">
      <c r="A198" s="54"/>
      <c r="B198" s="51" t="s">
        <v>45</v>
      </c>
      <c r="C198" s="51" t="s">
        <v>22</v>
      </c>
      <c r="D198" s="52">
        <v>4350</v>
      </c>
      <c r="E198" s="52">
        <v>4222.14</v>
      </c>
      <c r="F198" s="55">
        <f t="shared" si="4"/>
        <v>97.06068965517242</v>
      </c>
      <c r="G198" s="11"/>
      <c r="H198" s="11"/>
      <c r="I198" s="11"/>
    </row>
    <row r="199" spans="1:9" ht="12.75">
      <c r="A199" s="54"/>
      <c r="B199" s="51" t="s">
        <v>46</v>
      </c>
      <c r="C199" s="51" t="s">
        <v>24</v>
      </c>
      <c r="D199" s="52">
        <v>7750</v>
      </c>
      <c r="E199" s="52">
        <v>7543.88</v>
      </c>
      <c r="F199" s="55">
        <f t="shared" si="4"/>
        <v>97.3403870967742</v>
      </c>
      <c r="G199" s="11"/>
      <c r="H199" s="11"/>
      <c r="I199" s="11"/>
    </row>
    <row r="200" spans="1:9" ht="12.75">
      <c r="A200" s="54"/>
      <c r="B200" s="51" t="s">
        <v>153</v>
      </c>
      <c r="C200" s="51" t="s">
        <v>129</v>
      </c>
      <c r="D200" s="52">
        <v>265</v>
      </c>
      <c r="E200" s="52">
        <v>255</v>
      </c>
      <c r="F200" s="55">
        <f t="shared" si="4"/>
        <v>96.22641509433963</v>
      </c>
      <c r="G200" s="11"/>
      <c r="H200" s="11"/>
      <c r="I200" s="11"/>
    </row>
    <row r="201" spans="1:9" ht="12.75">
      <c r="A201" s="54"/>
      <c r="B201" s="51" t="s">
        <v>49</v>
      </c>
      <c r="C201" s="51" t="s">
        <v>26</v>
      </c>
      <c r="D201" s="52">
        <v>2209</v>
      </c>
      <c r="E201" s="52">
        <v>1401.3</v>
      </c>
      <c r="F201" s="55">
        <f t="shared" si="4"/>
        <v>63.43594386600272</v>
      </c>
      <c r="G201" s="11"/>
      <c r="H201" s="11"/>
      <c r="I201" s="11"/>
    </row>
    <row r="202" spans="1:9" ht="13.5" thickBot="1">
      <c r="A202" s="62"/>
      <c r="B202" s="50" t="s">
        <v>172</v>
      </c>
      <c r="C202" s="50" t="s">
        <v>176</v>
      </c>
      <c r="D202" s="44">
        <v>120</v>
      </c>
      <c r="E202" s="44">
        <v>0</v>
      </c>
      <c r="F202" s="63">
        <f t="shared" si="4"/>
        <v>0</v>
      </c>
      <c r="G202" s="11"/>
      <c r="H202" s="11"/>
      <c r="I202" s="11"/>
    </row>
    <row r="203" spans="1:9" ht="13.5" thickBot="1">
      <c r="A203" s="170" t="s">
        <v>258</v>
      </c>
      <c r="B203" s="171"/>
      <c r="C203" s="171"/>
      <c r="D203" s="171"/>
      <c r="E203" s="171"/>
      <c r="F203" s="172"/>
      <c r="G203" s="11"/>
      <c r="H203" s="11"/>
      <c r="I203" s="11"/>
    </row>
    <row r="204" spans="1:9" ht="13.5" thickBot="1">
      <c r="A204" s="161" t="s">
        <v>1</v>
      </c>
      <c r="B204" s="39" t="s">
        <v>92</v>
      </c>
      <c r="C204" s="42" t="s">
        <v>109</v>
      </c>
      <c r="D204" s="162" t="s">
        <v>7</v>
      </c>
      <c r="E204" s="40" t="s">
        <v>6</v>
      </c>
      <c r="F204" s="42" t="s">
        <v>2</v>
      </c>
      <c r="G204" s="11"/>
      <c r="H204" s="11"/>
      <c r="I204" s="11"/>
    </row>
    <row r="205" spans="1:9" ht="24.75" customHeight="1" thickBot="1">
      <c r="A205" s="56"/>
      <c r="B205" s="57" t="s">
        <v>223</v>
      </c>
      <c r="C205" s="166" t="s">
        <v>266</v>
      </c>
      <c r="D205" s="70">
        <v>885</v>
      </c>
      <c r="E205" s="70">
        <v>884.03</v>
      </c>
      <c r="F205" s="71">
        <f t="shared" si="4"/>
        <v>99.89039548022599</v>
      </c>
      <c r="G205" s="11"/>
      <c r="H205" s="11"/>
      <c r="I205" s="11"/>
    </row>
    <row r="206" spans="1:9" ht="12.75">
      <c r="A206" s="54"/>
      <c r="B206" s="51" t="s">
        <v>47</v>
      </c>
      <c r="C206" s="51" t="s">
        <v>28</v>
      </c>
      <c r="D206" s="52">
        <v>1300</v>
      </c>
      <c r="E206" s="52">
        <v>1285.62</v>
      </c>
      <c r="F206" s="55">
        <f t="shared" si="4"/>
        <v>98.89384615384614</v>
      </c>
      <c r="G206" s="11"/>
      <c r="H206" s="11"/>
      <c r="I206" s="11"/>
    </row>
    <row r="207" spans="1:9" ht="12.75">
      <c r="A207" s="54"/>
      <c r="B207" s="51" t="s">
        <v>53</v>
      </c>
      <c r="C207" s="51" t="s">
        <v>30</v>
      </c>
      <c r="D207" s="52">
        <v>291</v>
      </c>
      <c r="E207" s="52">
        <v>291</v>
      </c>
      <c r="F207" s="55">
        <f t="shared" si="4"/>
        <v>100</v>
      </c>
      <c r="G207" s="11"/>
      <c r="H207" s="11"/>
      <c r="I207" s="11"/>
    </row>
    <row r="208" spans="1:9" ht="12.75">
      <c r="A208" s="54"/>
      <c r="B208" s="51" t="s">
        <v>48</v>
      </c>
      <c r="C208" s="51" t="s">
        <v>32</v>
      </c>
      <c r="D208" s="52">
        <v>12552</v>
      </c>
      <c r="E208" s="52">
        <v>12552</v>
      </c>
      <c r="F208" s="55">
        <f t="shared" si="4"/>
        <v>100</v>
      </c>
      <c r="G208" s="11"/>
      <c r="H208" s="11"/>
      <c r="I208" s="11"/>
    </row>
    <row r="209" spans="1:9" ht="24.75" customHeight="1">
      <c r="A209" s="62"/>
      <c r="B209" s="51" t="s">
        <v>224</v>
      </c>
      <c r="C209" s="135" t="s">
        <v>271</v>
      </c>
      <c r="D209" s="44">
        <v>450</v>
      </c>
      <c r="E209" s="44">
        <v>235.67</v>
      </c>
      <c r="F209" s="63">
        <f t="shared" si="4"/>
        <v>52.37111111111111</v>
      </c>
      <c r="G209" s="11"/>
      <c r="H209" s="11"/>
      <c r="I209" s="11"/>
    </row>
    <row r="210" spans="1:9" ht="26.25" thickBot="1">
      <c r="A210" s="62"/>
      <c r="B210" s="50" t="s">
        <v>235</v>
      </c>
      <c r="C210" s="135" t="s">
        <v>268</v>
      </c>
      <c r="D210" s="44">
        <v>500</v>
      </c>
      <c r="E210" s="44">
        <v>422.41</v>
      </c>
      <c r="F210" s="63">
        <f t="shared" si="4"/>
        <v>84.482</v>
      </c>
      <c r="G210" s="11"/>
      <c r="H210" s="11"/>
      <c r="I210" s="11"/>
    </row>
    <row r="211" spans="1:9" ht="13.5" thickBot="1">
      <c r="A211" s="45" t="s">
        <v>34</v>
      </c>
      <c r="B211" s="47"/>
      <c r="C211" s="47"/>
      <c r="D211" s="41">
        <f>SUM(D189:D210)</f>
        <v>347254</v>
      </c>
      <c r="E211" s="41">
        <f>SUM(E189:E210)</f>
        <v>334487.45</v>
      </c>
      <c r="F211" s="48">
        <f t="shared" si="4"/>
        <v>96.32357006686748</v>
      </c>
      <c r="G211" s="11"/>
      <c r="H211" s="11"/>
      <c r="I211" s="11"/>
    </row>
    <row r="212" spans="1:9" ht="12.75">
      <c r="A212" s="58" t="s">
        <v>72</v>
      </c>
      <c r="B212" s="49" t="s">
        <v>192</v>
      </c>
      <c r="C212" s="49" t="s">
        <v>275</v>
      </c>
      <c r="D212" s="43">
        <v>241604</v>
      </c>
      <c r="E212" s="43">
        <v>218902.56</v>
      </c>
      <c r="F212" s="61">
        <f>(E212*100)/D212</f>
        <v>90.6038641744342</v>
      </c>
      <c r="G212" s="11"/>
      <c r="H212" s="11"/>
      <c r="I212" s="11"/>
    </row>
    <row r="213" spans="1:9" ht="13.5" thickBot="1">
      <c r="A213" s="62" t="s">
        <v>34</v>
      </c>
      <c r="B213" s="50"/>
      <c r="C213" s="50"/>
      <c r="D213" s="68">
        <f>SUM(D212)</f>
        <v>241604</v>
      </c>
      <c r="E213" s="68">
        <f>SUM(E212)</f>
        <v>218902.56</v>
      </c>
      <c r="F213" s="69">
        <f>(E213*100)/D213</f>
        <v>90.6038641744342</v>
      </c>
      <c r="G213" s="11"/>
      <c r="H213" s="11"/>
      <c r="I213" s="11"/>
    </row>
    <row r="214" spans="1:9" ht="13.5" thickBot="1">
      <c r="A214" s="39" t="s">
        <v>34</v>
      </c>
      <c r="B214" s="40" t="s">
        <v>55</v>
      </c>
      <c r="C214" s="47"/>
      <c r="D214" s="41">
        <f>D213+D211+D188</f>
        <v>805369</v>
      </c>
      <c r="E214" s="41">
        <f>E213+E211+E188</f>
        <v>757595.7999999999</v>
      </c>
      <c r="F214" s="48">
        <f>(E214*100)/D214</f>
        <v>94.06816006079201</v>
      </c>
      <c r="G214" s="11"/>
      <c r="H214" s="11"/>
      <c r="I214" s="11"/>
    </row>
    <row r="215" spans="1:9" ht="12.75">
      <c r="A215" s="58" t="s">
        <v>56</v>
      </c>
      <c r="B215" s="49" t="s">
        <v>57</v>
      </c>
      <c r="C215" s="49" t="s">
        <v>5</v>
      </c>
      <c r="D215" s="43">
        <v>45936</v>
      </c>
      <c r="E215" s="43">
        <v>44694.59</v>
      </c>
      <c r="F215" s="61">
        <f aca="true" t="shared" si="6" ref="F215:F232">(E215*100)/D215</f>
        <v>97.29752264019506</v>
      </c>
      <c r="G215" s="11"/>
      <c r="H215" s="11"/>
      <c r="I215" s="11"/>
    </row>
    <row r="216" spans="1:9" ht="12.75">
      <c r="A216" s="54"/>
      <c r="B216" s="51" t="s">
        <v>58</v>
      </c>
      <c r="C216" s="51" t="s">
        <v>9</v>
      </c>
      <c r="D216" s="52">
        <v>628574</v>
      </c>
      <c r="E216" s="52">
        <v>602033.13</v>
      </c>
      <c r="F216" s="55">
        <f t="shared" si="6"/>
        <v>95.7776061370658</v>
      </c>
      <c r="G216" s="11"/>
      <c r="H216" s="11"/>
      <c r="I216" s="11"/>
    </row>
    <row r="217" spans="1:9" ht="12.75">
      <c r="A217" s="54"/>
      <c r="B217" s="51" t="s">
        <v>60</v>
      </c>
      <c r="C217" s="51" t="s">
        <v>11</v>
      </c>
      <c r="D217" s="52">
        <v>49335</v>
      </c>
      <c r="E217" s="52">
        <v>49334.86</v>
      </c>
      <c r="F217" s="55">
        <f t="shared" si="6"/>
        <v>99.99971622580318</v>
      </c>
      <c r="G217" s="11"/>
      <c r="H217" s="11"/>
      <c r="I217" s="11"/>
    </row>
    <row r="218" spans="1:9" ht="12.75">
      <c r="A218" s="54"/>
      <c r="B218" s="51" t="s">
        <v>59</v>
      </c>
      <c r="C218" s="51" t="s">
        <v>13</v>
      </c>
      <c r="D218" s="52">
        <v>118119</v>
      </c>
      <c r="E218" s="52">
        <v>112169.73</v>
      </c>
      <c r="F218" s="55">
        <f t="shared" si="6"/>
        <v>94.963325121276</v>
      </c>
      <c r="G218" s="11"/>
      <c r="H218" s="11"/>
      <c r="I218" s="11"/>
    </row>
    <row r="219" spans="1:9" ht="12.75">
      <c r="A219" s="54"/>
      <c r="B219" s="51" t="s">
        <v>61</v>
      </c>
      <c r="C219" s="51" t="s">
        <v>16</v>
      </c>
      <c r="D219" s="52">
        <v>17546</v>
      </c>
      <c r="E219" s="52">
        <v>16055.05</v>
      </c>
      <c r="F219" s="55">
        <f t="shared" si="6"/>
        <v>91.50262168015502</v>
      </c>
      <c r="G219" s="11"/>
      <c r="H219" s="11"/>
      <c r="I219" s="11"/>
    </row>
    <row r="220" spans="1:9" ht="12.75">
      <c r="A220" s="54"/>
      <c r="B220" s="51" t="s">
        <v>201</v>
      </c>
      <c r="C220" s="51" t="s">
        <v>134</v>
      </c>
      <c r="D220" s="52">
        <v>0</v>
      </c>
      <c r="E220" s="52">
        <v>0</v>
      </c>
      <c r="F220" s="55">
        <v>0</v>
      </c>
      <c r="G220" s="11"/>
      <c r="H220" s="11"/>
      <c r="I220" s="11"/>
    </row>
    <row r="221" spans="1:9" ht="12.75">
      <c r="A221" s="54"/>
      <c r="B221" s="51" t="s">
        <v>62</v>
      </c>
      <c r="C221" s="51" t="s">
        <v>18</v>
      </c>
      <c r="D221" s="52">
        <v>9865</v>
      </c>
      <c r="E221" s="52">
        <v>9831.32</v>
      </c>
      <c r="F221" s="55">
        <f t="shared" si="6"/>
        <v>99.65859097820578</v>
      </c>
      <c r="G221" s="11"/>
      <c r="H221" s="11"/>
      <c r="I221" s="11"/>
    </row>
    <row r="222" spans="1:9" ht="12.75">
      <c r="A222" s="54"/>
      <c r="B222" s="51" t="s">
        <v>63</v>
      </c>
      <c r="C222" s="51" t="s">
        <v>20</v>
      </c>
      <c r="D222" s="52">
        <v>5294</v>
      </c>
      <c r="E222" s="52">
        <v>5197.36</v>
      </c>
      <c r="F222" s="55">
        <f t="shared" si="6"/>
        <v>98.17453721193803</v>
      </c>
      <c r="G222" s="11"/>
      <c r="H222" s="11"/>
      <c r="I222" s="11"/>
    </row>
    <row r="223" spans="1:9" ht="12.75">
      <c r="A223" s="54"/>
      <c r="B223" s="51" t="s">
        <v>64</v>
      </c>
      <c r="C223" s="51" t="s">
        <v>22</v>
      </c>
      <c r="D223" s="52">
        <v>36150</v>
      </c>
      <c r="E223" s="52">
        <v>35959.56</v>
      </c>
      <c r="F223" s="55">
        <f t="shared" si="6"/>
        <v>99.47319502074689</v>
      </c>
      <c r="G223" s="11"/>
      <c r="H223" s="11"/>
      <c r="I223" s="11"/>
    </row>
    <row r="224" spans="1:9" ht="12.75">
      <c r="A224" s="54"/>
      <c r="B224" s="51" t="s">
        <v>65</v>
      </c>
      <c r="C224" s="51" t="s">
        <v>24</v>
      </c>
      <c r="D224" s="52">
        <v>14554</v>
      </c>
      <c r="E224" s="52">
        <v>14553.66</v>
      </c>
      <c r="F224" s="55">
        <f t="shared" si="6"/>
        <v>99.99766387247492</v>
      </c>
      <c r="G224" s="11"/>
      <c r="H224" s="11"/>
      <c r="I224" s="11"/>
    </row>
    <row r="225" spans="1:9" ht="12.75">
      <c r="A225" s="54"/>
      <c r="B225" s="51" t="s">
        <v>202</v>
      </c>
      <c r="C225" s="51" t="s">
        <v>129</v>
      </c>
      <c r="D225" s="52">
        <v>0</v>
      </c>
      <c r="E225" s="52">
        <v>0</v>
      </c>
      <c r="F225" s="55">
        <v>0</v>
      </c>
      <c r="G225" s="11"/>
      <c r="H225" s="11"/>
      <c r="I225" s="11"/>
    </row>
    <row r="226" spans="1:9" ht="12.75">
      <c r="A226" s="54"/>
      <c r="B226" s="51" t="s">
        <v>66</v>
      </c>
      <c r="C226" s="51" t="s">
        <v>26</v>
      </c>
      <c r="D226" s="52">
        <v>7801</v>
      </c>
      <c r="E226" s="52">
        <v>7800.54</v>
      </c>
      <c r="F226" s="55">
        <f t="shared" si="6"/>
        <v>99.99410332008716</v>
      </c>
      <c r="G226" s="11"/>
      <c r="H226" s="11"/>
      <c r="I226" s="11"/>
    </row>
    <row r="227" spans="1:9" ht="13.5" customHeight="1">
      <c r="A227" s="54"/>
      <c r="B227" s="51" t="s">
        <v>168</v>
      </c>
      <c r="C227" s="51" t="s">
        <v>176</v>
      </c>
      <c r="D227" s="52">
        <v>750</v>
      </c>
      <c r="E227" s="52">
        <v>717.71</v>
      </c>
      <c r="F227" s="55">
        <f t="shared" si="6"/>
        <v>95.69466666666666</v>
      </c>
      <c r="G227" s="11"/>
      <c r="H227" s="11"/>
      <c r="I227" s="11"/>
    </row>
    <row r="228" spans="1:9" ht="27.75" customHeight="1">
      <c r="A228" s="54"/>
      <c r="B228" s="51" t="s">
        <v>225</v>
      </c>
      <c r="C228" s="135" t="s">
        <v>266</v>
      </c>
      <c r="D228" s="52">
        <v>490</v>
      </c>
      <c r="E228" s="52">
        <v>310.52</v>
      </c>
      <c r="F228" s="55">
        <f t="shared" si="6"/>
        <v>63.371428571428574</v>
      </c>
      <c r="G228" s="11"/>
      <c r="H228" s="11"/>
      <c r="I228" s="11"/>
    </row>
    <row r="229" spans="1:9" ht="25.5">
      <c r="A229" s="54"/>
      <c r="B229" s="142" t="s">
        <v>226</v>
      </c>
      <c r="C229" s="135" t="s">
        <v>265</v>
      </c>
      <c r="D229" s="52">
        <v>2806</v>
      </c>
      <c r="E229" s="52">
        <v>2806</v>
      </c>
      <c r="F229" s="55">
        <f t="shared" si="6"/>
        <v>100</v>
      </c>
      <c r="G229" s="11"/>
      <c r="H229" s="11"/>
      <c r="I229" s="11"/>
    </row>
    <row r="230" spans="1:9" ht="12.75">
      <c r="A230" s="54"/>
      <c r="B230" s="51" t="s">
        <v>67</v>
      </c>
      <c r="C230" s="51" t="s">
        <v>28</v>
      </c>
      <c r="D230" s="52">
        <v>2500</v>
      </c>
      <c r="E230" s="52">
        <v>2477.12</v>
      </c>
      <c r="F230" s="55">
        <f t="shared" si="6"/>
        <v>99.0848</v>
      </c>
      <c r="G230" s="11"/>
      <c r="H230" s="11"/>
      <c r="I230" s="11"/>
    </row>
    <row r="231" spans="1:9" ht="12.75">
      <c r="A231" s="54"/>
      <c r="B231" s="51" t="s">
        <v>68</v>
      </c>
      <c r="C231" s="51" t="s">
        <v>30</v>
      </c>
      <c r="D231" s="52">
        <v>4000</v>
      </c>
      <c r="E231" s="52">
        <v>3915</v>
      </c>
      <c r="F231" s="55">
        <f t="shared" si="6"/>
        <v>97.875</v>
      </c>
      <c r="G231" s="11"/>
      <c r="H231" s="11"/>
      <c r="I231" s="11"/>
    </row>
    <row r="232" spans="1:9" ht="12.75">
      <c r="A232" s="54"/>
      <c r="B232" s="51" t="s">
        <v>69</v>
      </c>
      <c r="C232" s="51" t="s">
        <v>32</v>
      </c>
      <c r="D232" s="52">
        <v>42235</v>
      </c>
      <c r="E232" s="52">
        <v>42235</v>
      </c>
      <c r="F232" s="55">
        <f t="shared" si="6"/>
        <v>100</v>
      </c>
      <c r="G232" s="11"/>
      <c r="H232" s="11"/>
      <c r="I232" s="11"/>
    </row>
    <row r="233" spans="1:9" ht="12.75">
      <c r="A233" s="54"/>
      <c r="B233" s="51" t="s">
        <v>170</v>
      </c>
      <c r="C233" s="51" t="s">
        <v>156</v>
      </c>
      <c r="D233" s="52">
        <v>0</v>
      </c>
      <c r="E233" s="52">
        <v>0</v>
      </c>
      <c r="F233" s="55">
        <v>0</v>
      </c>
      <c r="G233" s="11"/>
      <c r="H233" s="11"/>
      <c r="I233" s="11"/>
    </row>
    <row r="234" spans="1:9" ht="26.25" thickBot="1">
      <c r="A234" s="62"/>
      <c r="B234" s="50" t="s">
        <v>227</v>
      </c>
      <c r="C234" s="135" t="s">
        <v>269</v>
      </c>
      <c r="D234" s="44">
        <v>180</v>
      </c>
      <c r="E234" s="44">
        <v>180</v>
      </c>
      <c r="F234" s="55">
        <f>(E234*100)/D234</f>
        <v>100</v>
      </c>
      <c r="G234" s="11"/>
      <c r="H234" s="11"/>
      <c r="I234" s="11"/>
    </row>
    <row r="235" spans="1:9" ht="13.5" thickBot="1">
      <c r="A235" s="170" t="s">
        <v>259</v>
      </c>
      <c r="B235" s="171"/>
      <c r="C235" s="171"/>
      <c r="D235" s="171"/>
      <c r="E235" s="171"/>
      <c r="F235" s="172"/>
      <c r="G235" s="11"/>
      <c r="H235" s="11"/>
      <c r="I235" s="11"/>
    </row>
    <row r="236" spans="1:9" ht="13.5" thickBot="1">
      <c r="A236" s="161" t="s">
        <v>1</v>
      </c>
      <c r="B236" s="39" t="s">
        <v>92</v>
      </c>
      <c r="C236" s="42" t="s">
        <v>109</v>
      </c>
      <c r="D236" s="162" t="s">
        <v>7</v>
      </c>
      <c r="E236" s="40" t="s">
        <v>6</v>
      </c>
      <c r="F236" s="42" t="s">
        <v>2</v>
      </c>
      <c r="G236" s="11"/>
      <c r="H236" s="11"/>
      <c r="I236" s="11"/>
    </row>
    <row r="237" spans="1:9" ht="29.25" customHeight="1">
      <c r="A237" s="164"/>
      <c r="B237" s="64" t="s">
        <v>228</v>
      </c>
      <c r="C237" s="163" t="s">
        <v>271</v>
      </c>
      <c r="D237" s="65">
        <v>1660</v>
      </c>
      <c r="E237" s="65">
        <v>1651.21</v>
      </c>
      <c r="F237" s="61">
        <f>(E237*100)/D237</f>
        <v>99.47048192771085</v>
      </c>
      <c r="G237" s="11"/>
      <c r="H237" s="11"/>
      <c r="I237" s="11"/>
    </row>
    <row r="238" spans="1:9" ht="25.5">
      <c r="A238" s="62"/>
      <c r="B238" s="50" t="s">
        <v>229</v>
      </c>
      <c r="C238" s="135" t="s">
        <v>268</v>
      </c>
      <c r="D238" s="44">
        <v>810</v>
      </c>
      <c r="E238" s="44">
        <v>805.18</v>
      </c>
      <c r="F238" s="63">
        <f>(E238*100)/D238</f>
        <v>99.40493827160493</v>
      </c>
      <c r="G238" s="11"/>
      <c r="H238" s="11"/>
      <c r="I238" s="11"/>
    </row>
    <row r="239" spans="1:9" ht="12.75">
      <c r="A239" s="54"/>
      <c r="B239" s="51" t="s">
        <v>171</v>
      </c>
      <c r="C239" s="51" t="s">
        <v>273</v>
      </c>
      <c r="D239" s="52">
        <v>26157</v>
      </c>
      <c r="E239" s="52">
        <v>26156.8</v>
      </c>
      <c r="F239" s="55">
        <f>(E239*100)/D239</f>
        <v>99.99923538632106</v>
      </c>
      <c r="G239" s="11"/>
      <c r="H239" s="11"/>
      <c r="I239" s="11"/>
    </row>
    <row r="240" spans="1:9" ht="13.5" thickBot="1">
      <c r="A240" s="164"/>
      <c r="B240" s="64" t="s">
        <v>91</v>
      </c>
      <c r="C240" s="64" t="s">
        <v>274</v>
      </c>
      <c r="D240" s="65">
        <v>0</v>
      </c>
      <c r="E240" s="65">
        <v>0</v>
      </c>
      <c r="F240" s="66">
        <v>0</v>
      </c>
      <c r="G240" s="11"/>
      <c r="H240" s="11"/>
      <c r="I240" s="11"/>
    </row>
    <row r="241" spans="1:9" ht="13.5" thickBot="1">
      <c r="A241" s="45" t="s">
        <v>34</v>
      </c>
      <c r="B241" s="47"/>
      <c r="C241" s="47"/>
      <c r="D241" s="41">
        <f>D215+D216+D217+D218+D219+D220+D221+D222+D223+D224+D225+D226+D227+D228+D229+D230+D231+D232+D233+D234+D237+D238+D239+D240</f>
        <v>1014762</v>
      </c>
      <c r="E241" s="41">
        <f>E215+E216+E217+E218+E219+E220+E221+E222+E223+E224+E225+E226+E227+E228+E229+E230+E231+E232+E233+E234+E237+E238+E239+E240</f>
        <v>978884.34</v>
      </c>
      <c r="F241" s="48">
        <f>(E241*100)/D241</f>
        <v>96.4644261413021</v>
      </c>
      <c r="G241" s="11"/>
      <c r="H241" s="11"/>
      <c r="I241" s="11"/>
    </row>
    <row r="242" spans="1:9" ht="12.75">
      <c r="A242" s="58" t="s">
        <v>70</v>
      </c>
      <c r="B242" s="49" t="s">
        <v>57</v>
      </c>
      <c r="C242" s="49" t="s">
        <v>5</v>
      </c>
      <c r="D242" s="43">
        <v>46909</v>
      </c>
      <c r="E242" s="43">
        <v>46636.4</v>
      </c>
      <c r="F242" s="61">
        <f aca="true" t="shared" si="7" ref="F242:F263">(E242*100)/D242</f>
        <v>99.41887484278071</v>
      </c>
      <c r="G242" s="11"/>
      <c r="H242" s="11"/>
      <c r="I242" s="11"/>
    </row>
    <row r="243" spans="1:9" ht="12.75">
      <c r="A243" s="54"/>
      <c r="B243" s="51" t="s">
        <v>58</v>
      </c>
      <c r="C243" s="51" t="s">
        <v>9</v>
      </c>
      <c r="D243" s="52">
        <v>680894</v>
      </c>
      <c r="E243" s="52">
        <v>680873.38</v>
      </c>
      <c r="F243" s="55">
        <f t="shared" si="7"/>
        <v>99.99697162847669</v>
      </c>
      <c r="G243" s="11"/>
      <c r="H243" s="11"/>
      <c r="I243" s="11"/>
    </row>
    <row r="244" spans="1:9" ht="12.75">
      <c r="A244" s="54"/>
      <c r="B244" s="51" t="s">
        <v>60</v>
      </c>
      <c r="C244" s="51" t="s">
        <v>11</v>
      </c>
      <c r="D244" s="52">
        <v>51546</v>
      </c>
      <c r="E244" s="52">
        <v>51544.84</v>
      </c>
      <c r="F244" s="55">
        <f t="shared" si="7"/>
        <v>99.99774958289683</v>
      </c>
      <c r="G244" s="11"/>
      <c r="H244" s="11"/>
      <c r="I244" s="11"/>
    </row>
    <row r="245" spans="1:9" ht="12.75">
      <c r="A245" s="54"/>
      <c r="B245" s="51" t="s">
        <v>59</v>
      </c>
      <c r="C245" s="51" t="s">
        <v>13</v>
      </c>
      <c r="D245" s="52">
        <v>133395</v>
      </c>
      <c r="E245" s="52">
        <v>132847.27</v>
      </c>
      <c r="F245" s="55">
        <f t="shared" si="7"/>
        <v>99.58939240601221</v>
      </c>
      <c r="G245" s="11"/>
      <c r="H245" s="11"/>
      <c r="I245" s="11"/>
    </row>
    <row r="246" spans="1:9" ht="12.75">
      <c r="A246" s="54"/>
      <c r="B246" s="51" t="s">
        <v>61</v>
      </c>
      <c r="C246" s="51" t="s">
        <v>16</v>
      </c>
      <c r="D246" s="52">
        <v>17619</v>
      </c>
      <c r="E246" s="52">
        <v>17028.71</v>
      </c>
      <c r="F246" s="55">
        <f t="shared" si="7"/>
        <v>96.64969635053068</v>
      </c>
      <c r="G246" s="11"/>
      <c r="H246" s="11"/>
      <c r="I246" s="11"/>
    </row>
    <row r="247" spans="1:9" ht="12.75">
      <c r="A247" s="54"/>
      <c r="B247" s="51" t="s">
        <v>201</v>
      </c>
      <c r="C247" s="51" t="s">
        <v>134</v>
      </c>
      <c r="D247" s="52">
        <v>5220</v>
      </c>
      <c r="E247" s="52">
        <v>5220</v>
      </c>
      <c r="F247" s="55">
        <f t="shared" si="7"/>
        <v>100</v>
      </c>
      <c r="G247" s="11"/>
      <c r="H247" s="11"/>
      <c r="I247" s="11"/>
    </row>
    <row r="248" spans="1:9" ht="12.75">
      <c r="A248" s="54"/>
      <c r="B248" s="51" t="s">
        <v>62</v>
      </c>
      <c r="C248" s="51" t="s">
        <v>18</v>
      </c>
      <c r="D248" s="52">
        <v>20873</v>
      </c>
      <c r="E248" s="52">
        <v>20804.96</v>
      </c>
      <c r="F248" s="55">
        <f t="shared" si="7"/>
        <v>99.67402864945144</v>
      </c>
      <c r="G248" s="11"/>
      <c r="H248" s="11"/>
      <c r="I248" s="11"/>
    </row>
    <row r="249" spans="1:9" ht="12.75">
      <c r="A249" s="54"/>
      <c r="B249" s="51" t="s">
        <v>63</v>
      </c>
      <c r="C249" s="51" t="s">
        <v>20</v>
      </c>
      <c r="D249" s="52">
        <v>12180</v>
      </c>
      <c r="E249" s="52">
        <v>12153.78</v>
      </c>
      <c r="F249" s="55">
        <f t="shared" si="7"/>
        <v>99.78472906403941</v>
      </c>
      <c r="G249" s="11"/>
      <c r="H249" s="11"/>
      <c r="I249" s="11"/>
    </row>
    <row r="250" spans="1:9" ht="12.75">
      <c r="A250" s="54"/>
      <c r="B250" s="51" t="s">
        <v>64</v>
      </c>
      <c r="C250" s="51" t="s">
        <v>22</v>
      </c>
      <c r="D250" s="52">
        <v>39079</v>
      </c>
      <c r="E250" s="52">
        <v>36680.02</v>
      </c>
      <c r="F250" s="55">
        <f t="shared" si="7"/>
        <v>93.86120422733437</v>
      </c>
      <c r="G250" s="11"/>
      <c r="H250" s="11"/>
      <c r="I250" s="11"/>
    </row>
    <row r="251" spans="1:9" ht="12.75">
      <c r="A251" s="54"/>
      <c r="B251" s="51" t="s">
        <v>65</v>
      </c>
      <c r="C251" s="51" t="s">
        <v>24</v>
      </c>
      <c r="D251" s="52">
        <v>13444</v>
      </c>
      <c r="E251" s="52">
        <v>13443.8</v>
      </c>
      <c r="F251" s="55">
        <f t="shared" si="7"/>
        <v>99.99851234751561</v>
      </c>
      <c r="G251" s="11"/>
      <c r="H251" s="11"/>
      <c r="I251" s="11"/>
    </row>
    <row r="252" spans="1:9" ht="12.75">
      <c r="A252" s="54"/>
      <c r="B252" s="51" t="s">
        <v>202</v>
      </c>
      <c r="C252" s="51" t="s">
        <v>129</v>
      </c>
      <c r="D252" s="52">
        <v>840</v>
      </c>
      <c r="E252" s="52">
        <v>818.28</v>
      </c>
      <c r="F252" s="55">
        <f t="shared" si="7"/>
        <v>97.41428571428571</v>
      </c>
      <c r="G252" s="11"/>
      <c r="H252" s="11"/>
      <c r="I252" s="11"/>
    </row>
    <row r="253" spans="1:9" ht="12.75">
      <c r="A253" s="54"/>
      <c r="B253" s="51" t="s">
        <v>66</v>
      </c>
      <c r="C253" s="51" t="s">
        <v>26</v>
      </c>
      <c r="D253" s="52">
        <v>11887</v>
      </c>
      <c r="E253" s="52">
        <v>11640.94</v>
      </c>
      <c r="F253" s="55">
        <f t="shared" si="7"/>
        <v>97.93000757129637</v>
      </c>
      <c r="G253" s="11"/>
      <c r="H253" s="11"/>
      <c r="I253" s="11"/>
    </row>
    <row r="254" spans="1:9" ht="12.75">
      <c r="A254" s="62"/>
      <c r="B254" s="50" t="s">
        <v>168</v>
      </c>
      <c r="C254" s="50" t="s">
        <v>176</v>
      </c>
      <c r="D254" s="44">
        <v>1150</v>
      </c>
      <c r="E254" s="44">
        <v>965.46</v>
      </c>
      <c r="F254" s="63">
        <f t="shared" si="7"/>
        <v>83.95304347826087</v>
      </c>
      <c r="G254" s="11"/>
      <c r="H254" s="11"/>
      <c r="I254" s="11"/>
    </row>
    <row r="255" spans="1:9" ht="27" customHeight="1">
      <c r="A255" s="62"/>
      <c r="B255" s="50" t="s">
        <v>242</v>
      </c>
      <c r="C255" s="145" t="s">
        <v>270</v>
      </c>
      <c r="D255" s="44">
        <v>272</v>
      </c>
      <c r="E255" s="44">
        <v>271.78</v>
      </c>
      <c r="F255" s="63">
        <f t="shared" si="7"/>
        <v>99.91911764705881</v>
      </c>
      <c r="G255" s="11"/>
      <c r="H255" s="11"/>
      <c r="I255" s="11"/>
    </row>
    <row r="256" spans="1:9" ht="27.75" customHeight="1">
      <c r="A256" s="62"/>
      <c r="B256" s="50" t="s">
        <v>225</v>
      </c>
      <c r="C256" s="135" t="s">
        <v>266</v>
      </c>
      <c r="D256" s="44">
        <v>2766</v>
      </c>
      <c r="E256" s="44">
        <v>2758.43</v>
      </c>
      <c r="F256" s="63">
        <f t="shared" si="7"/>
        <v>99.72631959508315</v>
      </c>
      <c r="G256" s="11"/>
      <c r="H256" s="11"/>
      <c r="I256" s="11"/>
    </row>
    <row r="257" spans="1:9" ht="12.75">
      <c r="A257" s="54"/>
      <c r="B257" s="51" t="s">
        <v>67</v>
      </c>
      <c r="C257" s="51" t="s">
        <v>28</v>
      </c>
      <c r="D257" s="52">
        <v>9420</v>
      </c>
      <c r="E257" s="52">
        <v>9313.35</v>
      </c>
      <c r="F257" s="55">
        <f t="shared" si="7"/>
        <v>98.86783439490446</v>
      </c>
      <c r="G257" s="11"/>
      <c r="H257" s="11"/>
      <c r="I257" s="11"/>
    </row>
    <row r="258" spans="1:9" ht="12.75">
      <c r="A258" s="62"/>
      <c r="B258" s="50" t="s">
        <v>68</v>
      </c>
      <c r="C258" s="50" t="s">
        <v>30</v>
      </c>
      <c r="D258" s="44">
        <v>3586</v>
      </c>
      <c r="E258" s="44">
        <v>3579.43</v>
      </c>
      <c r="F258" s="63">
        <f t="shared" si="7"/>
        <v>99.81678750697155</v>
      </c>
      <c r="G258" s="11"/>
      <c r="H258" s="11"/>
      <c r="I258" s="11"/>
    </row>
    <row r="259" spans="1:9" ht="12.75">
      <c r="A259" s="54"/>
      <c r="B259" s="51" t="s">
        <v>69</v>
      </c>
      <c r="C259" s="51" t="s">
        <v>32</v>
      </c>
      <c r="D259" s="52">
        <v>46712</v>
      </c>
      <c r="E259" s="52">
        <v>46712</v>
      </c>
      <c r="F259" s="55">
        <f t="shared" si="7"/>
        <v>100</v>
      </c>
      <c r="G259" s="11"/>
      <c r="H259" s="11"/>
      <c r="I259" s="11"/>
    </row>
    <row r="260" spans="1:9" ht="25.5">
      <c r="A260" s="54"/>
      <c r="B260" s="51" t="s">
        <v>227</v>
      </c>
      <c r="C260" s="135" t="s">
        <v>269</v>
      </c>
      <c r="D260" s="52">
        <v>4545</v>
      </c>
      <c r="E260" s="52">
        <v>4545</v>
      </c>
      <c r="F260" s="55">
        <f t="shared" si="7"/>
        <v>100</v>
      </c>
      <c r="G260" s="11"/>
      <c r="H260" s="11"/>
      <c r="I260" s="11"/>
    </row>
    <row r="261" spans="1:9" ht="27.75" customHeight="1">
      <c r="A261" s="54"/>
      <c r="B261" s="51" t="s">
        <v>228</v>
      </c>
      <c r="C261" s="135" t="s">
        <v>271</v>
      </c>
      <c r="D261" s="52">
        <v>3065</v>
      </c>
      <c r="E261" s="52">
        <v>3064.7</v>
      </c>
      <c r="F261" s="55">
        <f t="shared" si="7"/>
        <v>99.99021207177815</v>
      </c>
      <c r="G261" s="11"/>
      <c r="H261" s="11"/>
      <c r="I261" s="11"/>
    </row>
    <row r="262" spans="1:9" ht="25.5">
      <c r="A262" s="67"/>
      <c r="B262" s="49" t="s">
        <v>229</v>
      </c>
      <c r="C262" s="163" t="s">
        <v>272</v>
      </c>
      <c r="D262" s="43">
        <v>2398</v>
      </c>
      <c r="E262" s="43">
        <v>2314.97</v>
      </c>
      <c r="F262" s="61">
        <f t="shared" si="7"/>
        <v>96.53753127606338</v>
      </c>
      <c r="G262" s="11"/>
      <c r="H262" s="11"/>
      <c r="I262" s="11"/>
    </row>
    <row r="263" spans="1:9" ht="13.5" thickBot="1">
      <c r="A263" s="54"/>
      <c r="B263" s="51" t="s">
        <v>171</v>
      </c>
      <c r="C263" s="51" t="s">
        <v>273</v>
      </c>
      <c r="D263" s="52">
        <v>2415001</v>
      </c>
      <c r="E263" s="52">
        <v>2334451.66</v>
      </c>
      <c r="F263" s="55">
        <f t="shared" si="7"/>
        <v>96.66462498359213</v>
      </c>
      <c r="G263" s="11"/>
      <c r="H263" s="11"/>
      <c r="I263" s="11"/>
    </row>
    <row r="264" spans="1:48" ht="13.5" thickBot="1">
      <c r="A264" s="45" t="s">
        <v>34</v>
      </c>
      <c r="B264" s="47"/>
      <c r="C264" s="47"/>
      <c r="D264" s="41">
        <f>D242+D243+D244+D245+D246+D247+D248+D249+D250+D251+D252+D253+D254+D255+D256+D257+D258+D259+D260+D261+D262+D263</f>
        <v>3522801</v>
      </c>
      <c r="E264" s="41">
        <f>SUM(E242:E263)</f>
        <v>3437669.16</v>
      </c>
      <c r="F264" s="48">
        <f>(E264*100)/D264</f>
        <v>97.5834047963538</v>
      </c>
      <c r="G264" s="12"/>
      <c r="H264" s="12"/>
      <c r="I264" s="1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 s="1" customFormat="1" ht="13.5" thickBot="1">
      <c r="A265" s="45" t="s">
        <v>34</v>
      </c>
      <c r="B265" s="40" t="s">
        <v>71</v>
      </c>
      <c r="C265" s="47"/>
      <c r="D265" s="41">
        <f>D241+D264</f>
        <v>4537563</v>
      </c>
      <c r="E265" s="41">
        <f>E241+E264</f>
        <v>4416553.5</v>
      </c>
      <c r="F265" s="48">
        <f>(E265*100)/D265</f>
        <v>97.33316099412835</v>
      </c>
      <c r="G265" s="12"/>
      <c r="H265" s="12"/>
      <c r="I265" s="1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1:9" s="2" customFormat="1" ht="13.5" thickBot="1">
      <c r="A266" s="170" t="s">
        <v>260</v>
      </c>
      <c r="B266" s="171"/>
      <c r="C266" s="171"/>
      <c r="D266" s="171"/>
      <c r="E266" s="171"/>
      <c r="F266" s="172"/>
      <c r="G266" s="12"/>
      <c r="H266" s="12"/>
      <c r="I266" s="12"/>
    </row>
    <row r="267" spans="1:9" s="2" customFormat="1" ht="13.5" thickBot="1">
      <c r="A267" s="161" t="s">
        <v>1</v>
      </c>
      <c r="B267" s="39" t="s">
        <v>92</v>
      </c>
      <c r="C267" s="42" t="s">
        <v>109</v>
      </c>
      <c r="D267" s="162" t="s">
        <v>7</v>
      </c>
      <c r="E267" s="40" t="s">
        <v>6</v>
      </c>
      <c r="F267" s="42" t="s">
        <v>2</v>
      </c>
      <c r="G267" s="12"/>
      <c r="H267" s="12"/>
      <c r="I267" s="12"/>
    </row>
    <row r="268" spans="1:9" s="2" customFormat="1" ht="13.5" thickBot="1">
      <c r="A268" s="34" t="s">
        <v>84</v>
      </c>
      <c r="B268" s="64" t="s">
        <v>85</v>
      </c>
      <c r="C268" s="64" t="s">
        <v>26</v>
      </c>
      <c r="D268" s="65">
        <v>423063</v>
      </c>
      <c r="E268" s="65">
        <v>423020.61</v>
      </c>
      <c r="F268" s="66">
        <f>(E268*100)/D268</f>
        <v>99.98998021571255</v>
      </c>
      <c r="G268" s="12"/>
      <c r="H268" s="12"/>
      <c r="I268" s="12"/>
    </row>
    <row r="269" spans="1:9" s="2" customFormat="1" ht="13.5" thickBot="1">
      <c r="A269" s="45" t="s">
        <v>34</v>
      </c>
      <c r="B269" s="40" t="s">
        <v>120</v>
      </c>
      <c r="C269" s="47"/>
      <c r="D269" s="41">
        <f>SUM(D268)</f>
        <v>423063</v>
      </c>
      <c r="E269" s="41">
        <f>SUM(E268)</f>
        <v>423020.61</v>
      </c>
      <c r="F269" s="48">
        <f>(E269*100)/D269</f>
        <v>99.98998021571255</v>
      </c>
      <c r="G269" s="12"/>
      <c r="H269" s="12"/>
      <c r="I269" s="12"/>
    </row>
    <row r="270" spans="1:9" s="2" customFormat="1" ht="12.75">
      <c r="A270" s="152" t="s">
        <v>72</v>
      </c>
      <c r="B270" s="154" t="s">
        <v>240</v>
      </c>
      <c r="C270" s="153" t="s">
        <v>5</v>
      </c>
      <c r="D270" s="100">
        <v>560</v>
      </c>
      <c r="E270" s="100">
        <v>543.45</v>
      </c>
      <c r="F270" s="156">
        <f>(E270*100)/D270</f>
        <v>97.04464285714288</v>
      </c>
      <c r="G270" s="12"/>
      <c r="H270" s="12"/>
      <c r="I270" s="12"/>
    </row>
    <row r="271" spans="1:9" ht="12.75">
      <c r="A271" s="58"/>
      <c r="B271" s="49" t="s">
        <v>73</v>
      </c>
      <c r="C271" s="49" t="s">
        <v>9</v>
      </c>
      <c r="D271" s="43">
        <v>156943</v>
      </c>
      <c r="E271" s="43">
        <v>156907.74</v>
      </c>
      <c r="F271" s="61">
        <f aca="true" t="shared" si="8" ref="F271:F290">(E271*100)/D271</f>
        <v>99.97753324455375</v>
      </c>
      <c r="G271" s="11"/>
      <c r="H271" s="11"/>
      <c r="I271" s="11"/>
    </row>
    <row r="272" spans="1:9" ht="12.75">
      <c r="A272" s="54"/>
      <c r="B272" s="51" t="s">
        <v>74</v>
      </c>
      <c r="C272" s="51" t="s">
        <v>11</v>
      </c>
      <c r="D272" s="52">
        <v>11253</v>
      </c>
      <c r="E272" s="52">
        <v>11252.38</v>
      </c>
      <c r="F272" s="55">
        <f t="shared" si="8"/>
        <v>99.99449035812673</v>
      </c>
      <c r="G272" s="11"/>
      <c r="H272" s="11"/>
      <c r="I272" s="11"/>
    </row>
    <row r="273" spans="1:9" ht="12.75">
      <c r="A273" s="54"/>
      <c r="B273" s="51" t="s">
        <v>75</v>
      </c>
      <c r="C273" s="51" t="s">
        <v>13</v>
      </c>
      <c r="D273" s="52">
        <v>28506</v>
      </c>
      <c r="E273" s="52">
        <v>28109.38</v>
      </c>
      <c r="F273" s="55">
        <f t="shared" si="8"/>
        <v>98.60864379428892</v>
      </c>
      <c r="G273" s="11"/>
      <c r="H273" s="11"/>
      <c r="I273" s="11"/>
    </row>
    <row r="274" spans="1:9" ht="12.75">
      <c r="A274" s="54"/>
      <c r="B274" s="51" t="s">
        <v>76</v>
      </c>
      <c r="C274" s="51" t="s">
        <v>16</v>
      </c>
      <c r="D274" s="52">
        <v>4028</v>
      </c>
      <c r="E274" s="52">
        <v>4007.29</v>
      </c>
      <c r="F274" s="55">
        <f t="shared" si="8"/>
        <v>99.48584905660377</v>
      </c>
      <c r="G274" s="11"/>
      <c r="H274" s="11"/>
      <c r="I274" s="11"/>
    </row>
    <row r="275" spans="1:9" ht="12.75">
      <c r="A275" s="54"/>
      <c r="B275" s="51" t="s">
        <v>239</v>
      </c>
      <c r="C275" s="51" t="s">
        <v>134</v>
      </c>
      <c r="D275" s="52">
        <v>860</v>
      </c>
      <c r="E275" s="52">
        <v>860</v>
      </c>
      <c r="F275" s="55">
        <f t="shared" si="8"/>
        <v>100</v>
      </c>
      <c r="G275" s="11"/>
      <c r="H275" s="11"/>
      <c r="I275" s="11"/>
    </row>
    <row r="276" spans="1:9" ht="12.75">
      <c r="A276" s="54"/>
      <c r="B276" s="51" t="s">
        <v>77</v>
      </c>
      <c r="C276" s="51" t="s">
        <v>18</v>
      </c>
      <c r="D276" s="52">
        <v>18138</v>
      </c>
      <c r="E276" s="52">
        <v>17999.84</v>
      </c>
      <c r="F276" s="55">
        <f t="shared" si="8"/>
        <v>99.23828426507885</v>
      </c>
      <c r="G276" s="11"/>
      <c r="H276" s="11"/>
      <c r="I276" s="11"/>
    </row>
    <row r="277" spans="1:9" ht="12.75">
      <c r="A277" s="54"/>
      <c r="B277" s="51" t="s">
        <v>78</v>
      </c>
      <c r="C277" s="51" t="s">
        <v>22</v>
      </c>
      <c r="D277" s="52">
        <v>3968</v>
      </c>
      <c r="E277" s="52">
        <v>3967.51</v>
      </c>
      <c r="F277" s="55">
        <f t="shared" si="8"/>
        <v>99.98765120967742</v>
      </c>
      <c r="G277" s="11"/>
      <c r="H277" s="11"/>
      <c r="I277" s="11"/>
    </row>
    <row r="278" spans="1:9" ht="12.75">
      <c r="A278" s="62"/>
      <c r="B278" s="50" t="s">
        <v>79</v>
      </c>
      <c r="C278" s="50" t="s">
        <v>24</v>
      </c>
      <c r="D278" s="44">
        <v>2699</v>
      </c>
      <c r="E278" s="44">
        <v>2698.9</v>
      </c>
      <c r="F278" s="63">
        <f t="shared" si="8"/>
        <v>99.99629492404594</v>
      </c>
      <c r="G278" s="11"/>
      <c r="H278" s="11"/>
      <c r="I278" s="11"/>
    </row>
    <row r="279" spans="1:9" ht="12.75">
      <c r="A279" s="54"/>
      <c r="B279" s="51" t="s">
        <v>128</v>
      </c>
      <c r="C279" s="51" t="s">
        <v>129</v>
      </c>
      <c r="D279" s="52">
        <v>30</v>
      </c>
      <c r="E279" s="52">
        <v>30</v>
      </c>
      <c r="F279" s="55">
        <f t="shared" si="8"/>
        <v>100</v>
      </c>
      <c r="G279" s="11"/>
      <c r="H279" s="11"/>
      <c r="I279" s="11"/>
    </row>
    <row r="280" spans="1:9" ht="12.75">
      <c r="A280" s="54"/>
      <c r="B280" s="51" t="s">
        <v>80</v>
      </c>
      <c r="C280" s="51" t="s">
        <v>26</v>
      </c>
      <c r="D280" s="52">
        <v>9035</v>
      </c>
      <c r="E280" s="52">
        <v>9011.84</v>
      </c>
      <c r="F280" s="55">
        <f t="shared" si="8"/>
        <v>99.74366353071389</v>
      </c>
      <c r="G280" s="11"/>
      <c r="H280" s="11"/>
      <c r="I280" s="11"/>
    </row>
    <row r="281" spans="1:9" ht="12" customHeight="1">
      <c r="A281" s="54"/>
      <c r="B281" s="51" t="s">
        <v>173</v>
      </c>
      <c r="C281" s="51" t="s">
        <v>176</v>
      </c>
      <c r="D281" s="52">
        <v>2536</v>
      </c>
      <c r="E281" s="52">
        <v>2535.16</v>
      </c>
      <c r="F281" s="55">
        <f t="shared" si="8"/>
        <v>99.96687697160883</v>
      </c>
      <c r="G281" s="11"/>
      <c r="H281" s="11"/>
      <c r="I281" s="11"/>
    </row>
    <row r="282" spans="1:9" ht="28.5" customHeight="1">
      <c r="A282" s="54"/>
      <c r="B282" s="142" t="s">
        <v>238</v>
      </c>
      <c r="C282" s="145" t="s">
        <v>270</v>
      </c>
      <c r="D282" s="52">
        <v>1015</v>
      </c>
      <c r="E282" s="52">
        <v>968.54</v>
      </c>
      <c r="F282" s="55">
        <f t="shared" si="8"/>
        <v>95.42266009852217</v>
      </c>
      <c r="G282" s="11"/>
      <c r="H282" s="11"/>
      <c r="I282" s="11"/>
    </row>
    <row r="283" spans="1:9" ht="24.75" customHeight="1">
      <c r="A283" s="54"/>
      <c r="B283" s="51" t="s">
        <v>237</v>
      </c>
      <c r="C283" s="135" t="s">
        <v>266</v>
      </c>
      <c r="D283" s="52">
        <v>4535</v>
      </c>
      <c r="E283" s="52">
        <v>4340.29</v>
      </c>
      <c r="F283" s="55">
        <f t="shared" si="8"/>
        <v>95.70650496141124</v>
      </c>
      <c r="G283" s="11"/>
      <c r="H283" s="11"/>
      <c r="I283" s="11"/>
    </row>
    <row r="284" spans="1:9" ht="12.75">
      <c r="A284" s="54"/>
      <c r="B284" s="51" t="s">
        <v>81</v>
      </c>
      <c r="C284" s="51" t="s">
        <v>28</v>
      </c>
      <c r="D284" s="52">
        <v>1633</v>
      </c>
      <c r="E284" s="52">
        <v>1430.14</v>
      </c>
      <c r="F284" s="55">
        <f t="shared" si="8"/>
        <v>87.5774647887324</v>
      </c>
      <c r="G284" s="11"/>
      <c r="H284" s="11"/>
      <c r="I284" s="11"/>
    </row>
    <row r="285" spans="1:9" ht="12.75">
      <c r="A285" s="54"/>
      <c r="B285" s="51" t="s">
        <v>82</v>
      </c>
      <c r="C285" s="51" t="s">
        <v>30</v>
      </c>
      <c r="D285" s="52">
        <v>4009</v>
      </c>
      <c r="E285" s="52">
        <v>4008.72</v>
      </c>
      <c r="F285" s="55">
        <f t="shared" si="8"/>
        <v>99.99301571464206</v>
      </c>
      <c r="G285" s="11"/>
      <c r="H285" s="11"/>
      <c r="I285" s="11"/>
    </row>
    <row r="286" spans="1:72" s="2" customFormat="1" ht="12.75">
      <c r="A286" s="54"/>
      <c r="B286" s="51" t="s">
        <v>83</v>
      </c>
      <c r="C286" s="51" t="s">
        <v>32</v>
      </c>
      <c r="D286" s="52">
        <v>5767</v>
      </c>
      <c r="E286" s="52">
        <v>5767</v>
      </c>
      <c r="F286" s="55">
        <f t="shared" si="8"/>
        <v>100</v>
      </c>
      <c r="G286" s="11"/>
      <c r="H286" s="11"/>
      <c r="I286" s="11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</row>
    <row r="287" spans="1:72" s="2" customFormat="1" ht="25.5">
      <c r="A287" s="62"/>
      <c r="B287" s="50" t="s">
        <v>277</v>
      </c>
      <c r="C287" s="135" t="s">
        <v>269</v>
      </c>
      <c r="D287" s="44">
        <v>2080</v>
      </c>
      <c r="E287" s="44">
        <v>2080</v>
      </c>
      <c r="F287" s="55">
        <f t="shared" si="8"/>
        <v>100</v>
      </c>
      <c r="G287" s="11"/>
      <c r="H287" s="11"/>
      <c r="I287" s="11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</row>
    <row r="288" spans="1:72" s="2" customFormat="1" ht="27" customHeight="1">
      <c r="A288" s="62"/>
      <c r="B288" s="50" t="s">
        <v>278</v>
      </c>
      <c r="C288" s="135" t="s">
        <v>271</v>
      </c>
      <c r="D288" s="44">
        <v>2200</v>
      </c>
      <c r="E288" s="44">
        <v>2088.86</v>
      </c>
      <c r="F288" s="55">
        <f t="shared" si="8"/>
        <v>94.94818181818182</v>
      </c>
      <c r="G288" s="11"/>
      <c r="H288" s="11"/>
      <c r="I288" s="11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</row>
    <row r="289" spans="1:72" s="2" customFormat="1" ht="25.5">
      <c r="A289" s="62"/>
      <c r="B289" s="50" t="s">
        <v>236</v>
      </c>
      <c r="C289" s="135" t="s">
        <v>268</v>
      </c>
      <c r="D289" s="44">
        <v>1265</v>
      </c>
      <c r="E289" s="44">
        <v>1200.48</v>
      </c>
      <c r="F289" s="55">
        <f t="shared" si="8"/>
        <v>94.899604743083</v>
      </c>
      <c r="G289" s="11"/>
      <c r="H289" s="11"/>
      <c r="I289" s="11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</row>
    <row r="290" spans="1:72" s="2" customFormat="1" ht="13.5" thickBot="1">
      <c r="A290" s="62"/>
      <c r="B290" s="50" t="s">
        <v>126</v>
      </c>
      <c r="C290" s="50" t="s">
        <v>127</v>
      </c>
      <c r="D290" s="44">
        <v>24364</v>
      </c>
      <c r="E290" s="44">
        <v>24363.4</v>
      </c>
      <c r="F290" s="63">
        <f t="shared" si="8"/>
        <v>99.99753735018881</v>
      </c>
      <c r="G290" s="11"/>
      <c r="H290" s="11"/>
      <c r="I290" s="11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</row>
    <row r="291" spans="1:9" s="2" customFormat="1" ht="13.5" thickBot="1">
      <c r="A291" s="45" t="s">
        <v>34</v>
      </c>
      <c r="B291" s="40" t="s">
        <v>121</v>
      </c>
      <c r="C291" s="47"/>
      <c r="D291" s="41">
        <f>D270+D271+D272+D273+D274+D275+D276+D277+D278+D279+D280+D281+D282+D283+D284+D285+D286+D287+D288+D289+D290</f>
        <v>285424</v>
      </c>
      <c r="E291" s="41">
        <f>E270+E271+E272+E273+E274+E275+E276+E277+E278+E280+E281+E282+E283+E284+E285+E286+E287+E288+E289+E290+E279</f>
        <v>284170.92000000004</v>
      </c>
      <c r="F291" s="48">
        <f>(E291*100)/D291</f>
        <v>99.5609759515668</v>
      </c>
      <c r="G291" s="12"/>
      <c r="H291" s="12"/>
      <c r="I291" s="12"/>
    </row>
    <row r="292" spans="1:9" s="2" customFormat="1" ht="12.75">
      <c r="A292" s="34" t="s">
        <v>191</v>
      </c>
      <c r="B292" s="64" t="s">
        <v>243</v>
      </c>
      <c r="C292" s="64" t="s">
        <v>5</v>
      </c>
      <c r="D292" s="65">
        <v>4237</v>
      </c>
      <c r="E292" s="65">
        <v>3401.44</v>
      </c>
      <c r="F292" s="167">
        <f>(E292*100)/D292</f>
        <v>80.27944300212414</v>
      </c>
      <c r="G292" s="12"/>
      <c r="H292" s="12"/>
      <c r="I292" s="12"/>
    </row>
    <row r="293" spans="1:9" s="2" customFormat="1" ht="12.75">
      <c r="A293" s="53"/>
      <c r="B293" s="51" t="s">
        <v>244</v>
      </c>
      <c r="C293" s="51" t="s">
        <v>9</v>
      </c>
      <c r="D293" s="52">
        <v>59912</v>
      </c>
      <c r="E293" s="52">
        <v>59111.15</v>
      </c>
      <c r="F293" s="55">
        <f aca="true" t="shared" si="9" ref="F293:F302">(E293*100)/D293</f>
        <v>98.66328949125383</v>
      </c>
      <c r="G293" s="12"/>
      <c r="H293" s="12"/>
      <c r="I293" s="12"/>
    </row>
    <row r="294" spans="1:9" s="2" customFormat="1" ht="12.75">
      <c r="A294" s="53"/>
      <c r="B294" s="51" t="s">
        <v>245</v>
      </c>
      <c r="C294" s="51" t="s">
        <v>13</v>
      </c>
      <c r="D294" s="52">
        <v>11351</v>
      </c>
      <c r="E294" s="52">
        <v>10809.51</v>
      </c>
      <c r="F294" s="55">
        <f t="shared" si="9"/>
        <v>95.22958329662585</v>
      </c>
      <c r="G294" s="12"/>
      <c r="H294" s="12"/>
      <c r="I294" s="12"/>
    </row>
    <row r="295" spans="1:9" s="2" customFormat="1" ht="12.75">
      <c r="A295" s="53"/>
      <c r="B295" s="51" t="s">
        <v>246</v>
      </c>
      <c r="C295" s="51" t="s">
        <v>16</v>
      </c>
      <c r="D295" s="52">
        <v>1746</v>
      </c>
      <c r="E295" s="52">
        <v>1527.26</v>
      </c>
      <c r="F295" s="55">
        <f t="shared" si="9"/>
        <v>87.47193585337915</v>
      </c>
      <c r="G295" s="12"/>
      <c r="H295" s="12"/>
      <c r="I295" s="12"/>
    </row>
    <row r="296" spans="1:9" s="2" customFormat="1" ht="12.75">
      <c r="A296" s="53"/>
      <c r="B296" s="51" t="s">
        <v>247</v>
      </c>
      <c r="C296" s="51" t="s">
        <v>18</v>
      </c>
      <c r="D296" s="52">
        <v>1000</v>
      </c>
      <c r="E296" s="52">
        <v>1000</v>
      </c>
      <c r="F296" s="55">
        <f t="shared" si="9"/>
        <v>100</v>
      </c>
      <c r="G296" s="12"/>
      <c r="H296" s="12"/>
      <c r="I296" s="12"/>
    </row>
    <row r="297" spans="1:9" s="2" customFormat="1" ht="12.75">
      <c r="A297" s="53"/>
      <c r="B297" s="51" t="s">
        <v>248</v>
      </c>
      <c r="C297" s="51" t="s">
        <v>22</v>
      </c>
      <c r="D297" s="52">
        <v>9146</v>
      </c>
      <c r="E297" s="52">
        <v>9145.77</v>
      </c>
      <c r="F297" s="55">
        <f t="shared" si="9"/>
        <v>99.99748523944893</v>
      </c>
      <c r="G297" s="12"/>
      <c r="H297" s="12"/>
      <c r="I297" s="12"/>
    </row>
    <row r="298" spans="1:9" s="2" customFormat="1" ht="12.75">
      <c r="A298" s="53"/>
      <c r="B298" s="51" t="s">
        <v>249</v>
      </c>
      <c r="C298" s="51" t="s">
        <v>26</v>
      </c>
      <c r="D298" s="52">
        <v>2509</v>
      </c>
      <c r="E298" s="52">
        <v>2508.28</v>
      </c>
      <c r="F298" s="55">
        <f t="shared" si="9"/>
        <v>99.97130330809088</v>
      </c>
      <c r="G298" s="12"/>
      <c r="H298" s="12"/>
      <c r="I298" s="12"/>
    </row>
    <row r="299" spans="1:9" s="2" customFormat="1" ht="13.5" thickBot="1">
      <c r="A299" s="53"/>
      <c r="B299" s="51" t="s">
        <v>250</v>
      </c>
      <c r="C299" s="51" t="s">
        <v>30</v>
      </c>
      <c r="D299" s="52">
        <v>3104</v>
      </c>
      <c r="E299" s="52">
        <v>3104</v>
      </c>
      <c r="F299" s="66">
        <f t="shared" si="9"/>
        <v>100</v>
      </c>
      <c r="G299" s="12"/>
      <c r="H299" s="12"/>
      <c r="I299" s="12"/>
    </row>
    <row r="300" spans="1:9" s="2" customFormat="1" ht="13.5" thickBot="1">
      <c r="A300" s="170" t="s">
        <v>261</v>
      </c>
      <c r="B300" s="171"/>
      <c r="C300" s="171"/>
      <c r="D300" s="171"/>
      <c r="E300" s="171"/>
      <c r="F300" s="172"/>
      <c r="G300" s="12"/>
      <c r="H300" s="12"/>
      <c r="I300" s="12"/>
    </row>
    <row r="301" spans="1:9" s="2" customFormat="1" ht="13.5" thickBot="1">
      <c r="A301" s="39" t="s">
        <v>1</v>
      </c>
      <c r="B301" s="40" t="s">
        <v>92</v>
      </c>
      <c r="C301" s="40" t="s">
        <v>109</v>
      </c>
      <c r="D301" s="41" t="s">
        <v>7</v>
      </c>
      <c r="E301" s="40" t="s">
        <v>6</v>
      </c>
      <c r="F301" s="42" t="s">
        <v>2</v>
      </c>
      <c r="G301" s="12"/>
      <c r="H301" s="12"/>
      <c r="I301" s="12"/>
    </row>
    <row r="302" spans="1:9" s="2" customFormat="1" ht="13.5" thickBot="1">
      <c r="A302" s="34"/>
      <c r="B302" s="64" t="s">
        <v>251</v>
      </c>
      <c r="C302" s="49" t="s">
        <v>32</v>
      </c>
      <c r="D302" s="65">
        <v>5887</v>
      </c>
      <c r="E302" s="65">
        <v>5887</v>
      </c>
      <c r="F302" s="66">
        <f t="shared" si="9"/>
        <v>100</v>
      </c>
      <c r="G302" s="12"/>
      <c r="H302" s="12"/>
      <c r="I302" s="12"/>
    </row>
    <row r="303" spans="1:9" s="2" customFormat="1" ht="13.5" thickBot="1">
      <c r="A303" s="45" t="s">
        <v>34</v>
      </c>
      <c r="B303" s="47"/>
      <c r="C303" s="47"/>
      <c r="D303" s="41">
        <f>D292+D293+D294+D295+D296+D297+D298+D299+D302</f>
        <v>98892</v>
      </c>
      <c r="E303" s="41">
        <f>E292+E293+E294+E295+E296+E297+E298+E299+E302</f>
        <v>96494.41</v>
      </c>
      <c r="F303" s="48">
        <f>(E303*100)/D303</f>
        <v>97.57554706144076</v>
      </c>
      <c r="G303" s="12"/>
      <c r="H303" s="12"/>
      <c r="I303" s="12"/>
    </row>
    <row r="304" spans="1:9" s="2" customFormat="1" ht="13.5" thickBot="1">
      <c r="A304" s="45"/>
      <c r="B304" s="40" t="s">
        <v>211</v>
      </c>
      <c r="C304" s="47"/>
      <c r="D304" s="41">
        <v>98892</v>
      </c>
      <c r="E304" s="41">
        <f>E303</f>
        <v>96494.41</v>
      </c>
      <c r="F304" s="48">
        <f>(E304*100)/D304</f>
        <v>97.57554706144076</v>
      </c>
      <c r="G304" s="12"/>
      <c r="H304" s="12"/>
      <c r="I304" s="12"/>
    </row>
    <row r="305" spans="1:9" s="2" customFormat="1" ht="12" customHeight="1">
      <c r="A305" s="58" t="s">
        <v>3</v>
      </c>
      <c r="B305" s="49" t="s">
        <v>86</v>
      </c>
      <c r="C305" s="49" t="s">
        <v>26</v>
      </c>
      <c r="D305" s="43">
        <v>2353</v>
      </c>
      <c r="E305" s="43">
        <v>2326.52</v>
      </c>
      <c r="F305" s="61">
        <f aca="true" t="shared" si="10" ref="F305:F310">(E305*100)/D305</f>
        <v>98.87462813429664</v>
      </c>
      <c r="G305" s="12"/>
      <c r="H305" s="12"/>
      <c r="I305" s="12"/>
    </row>
    <row r="306" spans="1:9" s="2" customFormat="1" ht="12.75">
      <c r="A306" s="53" t="s">
        <v>285</v>
      </c>
      <c r="B306" s="51" t="s">
        <v>86</v>
      </c>
      <c r="C306" s="51" t="s">
        <v>26</v>
      </c>
      <c r="D306" s="52">
        <v>6664</v>
      </c>
      <c r="E306" s="52">
        <v>6659.06</v>
      </c>
      <c r="F306" s="55">
        <f t="shared" si="10"/>
        <v>99.92587034813926</v>
      </c>
      <c r="G306" s="12"/>
      <c r="H306" s="12"/>
      <c r="I306" s="12"/>
    </row>
    <row r="307" spans="1:9" s="2" customFormat="1" ht="12.75">
      <c r="A307" s="53" t="s">
        <v>289</v>
      </c>
      <c r="B307" s="51" t="s">
        <v>86</v>
      </c>
      <c r="C307" s="51" t="s">
        <v>26</v>
      </c>
      <c r="D307" s="52">
        <v>5318</v>
      </c>
      <c r="E307" s="52">
        <v>4222.86</v>
      </c>
      <c r="F307" s="55">
        <f t="shared" si="10"/>
        <v>79.40691989469724</v>
      </c>
      <c r="G307" s="12"/>
      <c r="H307" s="12"/>
      <c r="I307" s="12"/>
    </row>
    <row r="308" spans="1:9" s="2" customFormat="1" ht="12.75">
      <c r="A308" s="53" t="s">
        <v>37</v>
      </c>
      <c r="B308" s="51" t="s">
        <v>86</v>
      </c>
      <c r="C308" s="51" t="s">
        <v>26</v>
      </c>
      <c r="D308" s="52">
        <v>2686</v>
      </c>
      <c r="E308" s="52">
        <v>2669.14</v>
      </c>
      <c r="F308" s="55">
        <f t="shared" si="10"/>
        <v>99.3723008190618</v>
      </c>
      <c r="G308" s="12"/>
      <c r="H308" s="12"/>
      <c r="I308" s="12"/>
    </row>
    <row r="309" spans="1:9" s="2" customFormat="1" ht="13.5" thickBot="1">
      <c r="A309" s="53" t="s">
        <v>290</v>
      </c>
      <c r="B309" s="51" t="s">
        <v>86</v>
      </c>
      <c r="C309" s="51" t="s">
        <v>26</v>
      </c>
      <c r="D309" s="52">
        <v>4589</v>
      </c>
      <c r="E309" s="52">
        <v>4288.34</v>
      </c>
      <c r="F309" s="55">
        <f t="shared" si="10"/>
        <v>93.44824580518632</v>
      </c>
      <c r="G309" s="12"/>
      <c r="H309" s="12"/>
      <c r="I309" s="12"/>
    </row>
    <row r="310" spans="1:9" s="2" customFormat="1" ht="13.5" thickBot="1">
      <c r="A310" s="45" t="s">
        <v>197</v>
      </c>
      <c r="B310" s="40" t="s">
        <v>122</v>
      </c>
      <c r="C310" s="47"/>
      <c r="D310" s="41">
        <f>D305++D306+D307+D308+D309</f>
        <v>21610</v>
      </c>
      <c r="E310" s="41">
        <f>SUM(E305:E309)</f>
        <v>20165.92</v>
      </c>
      <c r="F310" s="48">
        <f t="shared" si="10"/>
        <v>93.31753817677</v>
      </c>
      <c r="G310" s="12"/>
      <c r="H310" s="12"/>
      <c r="I310" s="12"/>
    </row>
    <row r="311" spans="1:9" s="2" customFormat="1" ht="12.75">
      <c r="A311" s="34" t="s">
        <v>3</v>
      </c>
      <c r="B311" s="64" t="s">
        <v>221</v>
      </c>
      <c r="C311" s="51" t="s">
        <v>20</v>
      </c>
      <c r="D311" s="65">
        <v>446</v>
      </c>
      <c r="E311" s="65">
        <v>446</v>
      </c>
      <c r="F311" s="66">
        <f>(E311*100)/D311</f>
        <v>100</v>
      </c>
      <c r="G311" s="12"/>
      <c r="H311" s="12"/>
      <c r="I311" s="12"/>
    </row>
    <row r="312" spans="1:72" s="2" customFormat="1" ht="12.75">
      <c r="A312" s="53" t="s">
        <v>279</v>
      </c>
      <c r="B312" s="51" t="s">
        <v>221</v>
      </c>
      <c r="C312" s="51" t="s">
        <v>20</v>
      </c>
      <c r="D312" s="52">
        <v>892</v>
      </c>
      <c r="E312" s="52">
        <v>892</v>
      </c>
      <c r="F312" s="55">
        <f>(E312*100)/D312</f>
        <v>100</v>
      </c>
      <c r="G312" s="11"/>
      <c r="H312" s="11"/>
      <c r="I312" s="139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</row>
    <row r="313" spans="1:72" s="2" customFormat="1" ht="12.75">
      <c r="A313" s="53"/>
      <c r="B313" s="51" t="s">
        <v>161</v>
      </c>
      <c r="C313" s="51" t="s">
        <v>26</v>
      </c>
      <c r="D313" s="52">
        <v>32165</v>
      </c>
      <c r="E313" s="52">
        <v>32165</v>
      </c>
      <c r="F313" s="55">
        <f aca="true" t="shared" si="11" ref="F313:F320">(E313*100)/D313</f>
        <v>100</v>
      </c>
      <c r="G313" s="11"/>
      <c r="H313" s="11"/>
      <c r="I313" s="139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</row>
    <row r="314" spans="1:72" s="2" customFormat="1" ht="12.75">
      <c r="A314" s="53" t="s">
        <v>280</v>
      </c>
      <c r="B314" s="51" t="s">
        <v>221</v>
      </c>
      <c r="C314" s="51" t="s">
        <v>20</v>
      </c>
      <c r="D314" s="138">
        <v>446</v>
      </c>
      <c r="E314" s="138">
        <v>446</v>
      </c>
      <c r="F314" s="55">
        <f t="shared" si="11"/>
        <v>100</v>
      </c>
      <c r="G314" s="11"/>
      <c r="H314" s="11"/>
      <c r="I314" s="139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</row>
    <row r="315" spans="1:72" s="2" customFormat="1" ht="12.75">
      <c r="A315" s="144"/>
      <c r="B315" s="51" t="s">
        <v>161</v>
      </c>
      <c r="C315" s="51" t="s">
        <v>26</v>
      </c>
      <c r="D315" s="138">
        <v>20700</v>
      </c>
      <c r="E315" s="138">
        <v>20699.03</v>
      </c>
      <c r="F315" s="55">
        <f t="shared" si="11"/>
        <v>99.99531400966184</v>
      </c>
      <c r="G315" s="11"/>
      <c r="H315" s="11"/>
      <c r="I315" s="139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</row>
    <row r="316" spans="1:72" s="2" customFormat="1" ht="12.75">
      <c r="A316" s="53" t="s">
        <v>37</v>
      </c>
      <c r="B316" s="51" t="s">
        <v>221</v>
      </c>
      <c r="C316" s="51" t="s">
        <v>20</v>
      </c>
      <c r="D316" s="52">
        <v>446</v>
      </c>
      <c r="E316" s="52">
        <v>446</v>
      </c>
      <c r="F316" s="55">
        <f t="shared" si="11"/>
        <v>100</v>
      </c>
      <c r="G316" s="11"/>
      <c r="H316" s="11"/>
      <c r="I316" s="139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</row>
    <row r="317" spans="1:72" s="2" customFormat="1" ht="12.75">
      <c r="A317" s="59" t="s">
        <v>72</v>
      </c>
      <c r="B317" s="50" t="s">
        <v>161</v>
      </c>
      <c r="C317" s="51" t="s">
        <v>26</v>
      </c>
      <c r="D317" s="147">
        <v>327307</v>
      </c>
      <c r="E317" s="147">
        <v>327307</v>
      </c>
      <c r="F317" s="63">
        <f t="shared" si="11"/>
        <v>100</v>
      </c>
      <c r="G317" s="11"/>
      <c r="H317" s="11"/>
      <c r="I317" s="139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</row>
    <row r="318" spans="1:72" s="2" customFormat="1" ht="12.75">
      <c r="A318" s="144"/>
      <c r="B318" s="51" t="s">
        <v>87</v>
      </c>
      <c r="C318" s="51" t="s">
        <v>32</v>
      </c>
      <c r="D318" s="138">
        <v>53100</v>
      </c>
      <c r="E318" s="138">
        <v>53100</v>
      </c>
      <c r="F318" s="55">
        <f t="shared" si="11"/>
        <v>100</v>
      </c>
      <c r="G318" s="11"/>
      <c r="H318" s="11"/>
      <c r="I318" s="139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</row>
    <row r="319" spans="1:72" s="2" customFormat="1" ht="12.75">
      <c r="A319" s="53" t="s">
        <v>252</v>
      </c>
      <c r="B319" s="51" t="s">
        <v>221</v>
      </c>
      <c r="C319" s="51" t="s">
        <v>20</v>
      </c>
      <c r="D319" s="138">
        <v>446</v>
      </c>
      <c r="E319" s="138">
        <v>445.64</v>
      </c>
      <c r="F319" s="55">
        <f t="shared" si="11"/>
        <v>99.91928251121077</v>
      </c>
      <c r="G319" s="11"/>
      <c r="H319" s="11"/>
      <c r="I319" s="13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</row>
    <row r="320" spans="1:72" s="2" customFormat="1" ht="13.5" thickBot="1">
      <c r="A320" s="146"/>
      <c r="B320" s="50" t="s">
        <v>161</v>
      </c>
      <c r="C320" s="50" t="s">
        <v>26</v>
      </c>
      <c r="D320" s="147">
        <v>30151</v>
      </c>
      <c r="E320" s="147">
        <v>30150.06</v>
      </c>
      <c r="F320" s="63">
        <f t="shared" si="11"/>
        <v>99.99688235879407</v>
      </c>
      <c r="G320" s="11"/>
      <c r="H320" s="11"/>
      <c r="I320" s="139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</row>
    <row r="321" spans="1:72" s="2" customFormat="1" ht="13.5" thickBot="1">
      <c r="A321" s="45" t="s">
        <v>34</v>
      </c>
      <c r="B321" s="40" t="s">
        <v>123</v>
      </c>
      <c r="C321" s="47"/>
      <c r="D321" s="41">
        <f>D311+D312+D313+D314+D315+D316+D317+D318+D319+D320</f>
        <v>466099</v>
      </c>
      <c r="E321" s="41">
        <f>E311+E312+E313+E315+E314+E316+E317+E318+E319+E320</f>
        <v>466096.73000000004</v>
      </c>
      <c r="F321" s="48">
        <f>(E321*100)/D321</f>
        <v>99.99951297900233</v>
      </c>
      <c r="G321" s="11"/>
      <c r="H321" s="11"/>
      <c r="I321" s="139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</row>
    <row r="322" spans="1:9" ht="12.75">
      <c r="A322" s="58" t="s">
        <v>88</v>
      </c>
      <c r="B322" s="49" t="s">
        <v>89</v>
      </c>
      <c r="C322" s="49" t="s">
        <v>5</v>
      </c>
      <c r="D322" s="43">
        <v>1833</v>
      </c>
      <c r="E322" s="43">
        <v>1832.99</v>
      </c>
      <c r="F322" s="61">
        <f aca="true" t="shared" si="12" ref="F322:F329">(E322*100)/D322</f>
        <v>99.99945444626296</v>
      </c>
      <c r="G322" s="11"/>
      <c r="H322" s="11"/>
      <c r="I322" s="11"/>
    </row>
    <row r="323" spans="1:9" ht="12.75">
      <c r="A323" s="53"/>
      <c r="B323" s="51" t="s">
        <v>90</v>
      </c>
      <c r="C323" s="51" t="s">
        <v>9</v>
      </c>
      <c r="D323" s="52">
        <v>55722</v>
      </c>
      <c r="E323" s="52">
        <v>55721.43</v>
      </c>
      <c r="F323" s="55">
        <f>(E323*100)/D323</f>
        <v>99.99897706471411</v>
      </c>
      <c r="G323" s="11"/>
      <c r="H323" s="11"/>
      <c r="I323" s="11"/>
    </row>
    <row r="324" spans="1:11" ht="12.75">
      <c r="A324" s="54"/>
      <c r="B324" s="51" t="s">
        <v>94</v>
      </c>
      <c r="C324" s="51" t="s">
        <v>11</v>
      </c>
      <c r="D324" s="52">
        <v>4303</v>
      </c>
      <c r="E324" s="52">
        <v>4302.47</v>
      </c>
      <c r="F324" s="55">
        <f t="shared" si="12"/>
        <v>99.9876830118522</v>
      </c>
      <c r="G324" s="11"/>
      <c r="H324" s="11"/>
      <c r="I324" s="11"/>
      <c r="K324" s="2"/>
    </row>
    <row r="325" spans="1:9" ht="12.75">
      <c r="A325" s="54"/>
      <c r="B325" s="51" t="s">
        <v>95</v>
      </c>
      <c r="C325" s="51" t="s">
        <v>13</v>
      </c>
      <c r="D325" s="52">
        <v>10364</v>
      </c>
      <c r="E325" s="52">
        <v>10363.56</v>
      </c>
      <c r="F325" s="55">
        <f t="shared" si="12"/>
        <v>99.9957545349286</v>
      </c>
      <c r="G325" s="11"/>
      <c r="H325" s="11"/>
      <c r="I325" s="11"/>
    </row>
    <row r="326" spans="1:9" ht="12.75">
      <c r="A326" s="54"/>
      <c r="B326" s="51" t="s">
        <v>96</v>
      </c>
      <c r="C326" s="51" t="s">
        <v>16</v>
      </c>
      <c r="D326" s="52">
        <v>1465</v>
      </c>
      <c r="E326" s="52">
        <v>1464.26</v>
      </c>
      <c r="F326" s="55">
        <f t="shared" si="12"/>
        <v>99.94948805460751</v>
      </c>
      <c r="G326" s="11"/>
      <c r="H326" s="11"/>
      <c r="I326" s="11"/>
    </row>
    <row r="327" spans="1:9" ht="12.75">
      <c r="A327" s="54"/>
      <c r="B327" s="51" t="s">
        <v>135</v>
      </c>
      <c r="C327" s="51" t="s">
        <v>18</v>
      </c>
      <c r="D327" s="52">
        <v>2455</v>
      </c>
      <c r="E327" s="52">
        <v>1418.12</v>
      </c>
      <c r="F327" s="55">
        <f>(E327*100)/D327</f>
        <v>57.76456211812627</v>
      </c>
      <c r="G327" s="11"/>
      <c r="H327" s="11"/>
      <c r="I327" s="11"/>
    </row>
    <row r="328" spans="1:9" ht="12.75">
      <c r="A328" s="54"/>
      <c r="B328" s="51" t="s">
        <v>136</v>
      </c>
      <c r="C328" s="51" t="s">
        <v>52</v>
      </c>
      <c r="D328" s="52">
        <v>28077</v>
      </c>
      <c r="E328" s="52">
        <v>25807.2</v>
      </c>
      <c r="F328" s="55">
        <f t="shared" si="12"/>
        <v>91.91580297040282</v>
      </c>
      <c r="G328" s="11"/>
      <c r="H328" s="11" t="s">
        <v>160</v>
      </c>
      <c r="I328" s="11"/>
    </row>
    <row r="329" spans="1:72" s="2" customFormat="1" ht="13.5" thickBot="1">
      <c r="A329" s="62"/>
      <c r="B329" s="50" t="s">
        <v>97</v>
      </c>
      <c r="C329" s="50" t="s">
        <v>32</v>
      </c>
      <c r="D329" s="44">
        <v>3282</v>
      </c>
      <c r="E329" s="44">
        <v>3282</v>
      </c>
      <c r="F329" s="63">
        <f t="shared" si="12"/>
        <v>100</v>
      </c>
      <c r="G329" s="11"/>
      <c r="H329" s="11"/>
      <c r="I329" s="11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</row>
    <row r="330" spans="1:9" s="2" customFormat="1" ht="13.5" thickBot="1">
      <c r="A330" s="45" t="s">
        <v>34</v>
      </c>
      <c r="B330" s="47"/>
      <c r="C330" s="47"/>
      <c r="D330" s="41">
        <f>D322+D323+D324+D325+D326+D327+D328+D329</f>
        <v>107501</v>
      </c>
      <c r="E330" s="41">
        <f>SUM(E322:E329)</f>
        <v>104192.02999999998</v>
      </c>
      <c r="F330" s="48">
        <f aca="true" t="shared" si="13" ref="F330:F362">(E330*100)/D330</f>
        <v>96.92191700542318</v>
      </c>
      <c r="G330" s="12"/>
      <c r="H330" s="12"/>
      <c r="I330" s="12"/>
    </row>
    <row r="331" spans="1:9" ht="12.75">
      <c r="A331" s="58" t="s">
        <v>281</v>
      </c>
      <c r="B331" s="49" t="s">
        <v>89</v>
      </c>
      <c r="C331" s="49" t="s">
        <v>5</v>
      </c>
      <c r="D331" s="43">
        <v>5327</v>
      </c>
      <c r="E331" s="43">
        <v>4567.67</v>
      </c>
      <c r="F331" s="61">
        <f t="shared" si="13"/>
        <v>85.74563544208748</v>
      </c>
      <c r="G331" s="11"/>
      <c r="H331" s="11"/>
      <c r="I331" s="11"/>
    </row>
    <row r="332" spans="1:9" ht="12.75">
      <c r="A332" s="53" t="s">
        <v>282</v>
      </c>
      <c r="B332" s="51" t="s">
        <v>90</v>
      </c>
      <c r="C332" s="51" t="s">
        <v>9</v>
      </c>
      <c r="D332" s="52">
        <v>88762</v>
      </c>
      <c r="E332" s="52">
        <v>88268.83</v>
      </c>
      <c r="F332" s="55">
        <f t="shared" si="13"/>
        <v>99.44439061760663</v>
      </c>
      <c r="G332" s="11"/>
      <c r="H332" s="11"/>
      <c r="I332" s="11"/>
    </row>
    <row r="333" spans="1:9" ht="12.75">
      <c r="A333" s="54"/>
      <c r="B333" s="51" t="s">
        <v>94</v>
      </c>
      <c r="C333" s="51" t="s">
        <v>11</v>
      </c>
      <c r="D333" s="52">
        <v>5550</v>
      </c>
      <c r="E333" s="52">
        <v>5547.79</v>
      </c>
      <c r="F333" s="55">
        <f t="shared" si="13"/>
        <v>99.96018018018017</v>
      </c>
      <c r="G333" s="11"/>
      <c r="H333" s="11"/>
      <c r="I333" s="11"/>
    </row>
    <row r="334" spans="1:9" ht="12.75">
      <c r="A334" s="54"/>
      <c r="B334" s="51" t="s">
        <v>95</v>
      </c>
      <c r="C334" s="51" t="s">
        <v>13</v>
      </c>
      <c r="D334" s="52">
        <v>16674</v>
      </c>
      <c r="E334" s="52">
        <v>16336.41</v>
      </c>
      <c r="F334" s="55">
        <f t="shared" si="13"/>
        <v>97.97535084562793</v>
      </c>
      <c r="G334" s="11"/>
      <c r="H334" s="11"/>
      <c r="I334" s="11"/>
    </row>
    <row r="335" spans="1:9" ht="12.75">
      <c r="A335" s="54"/>
      <c r="B335" s="51" t="s">
        <v>96</v>
      </c>
      <c r="C335" s="51" t="s">
        <v>16</v>
      </c>
      <c r="D335" s="52">
        <v>2389</v>
      </c>
      <c r="E335" s="52">
        <v>2308.27</v>
      </c>
      <c r="F335" s="55">
        <f t="shared" si="13"/>
        <v>96.6207618250314</v>
      </c>
      <c r="G335" s="11"/>
      <c r="H335" s="11"/>
      <c r="I335" s="11"/>
    </row>
    <row r="336" spans="1:9" ht="13.5" thickBot="1">
      <c r="A336" s="62"/>
      <c r="B336" s="50" t="s">
        <v>135</v>
      </c>
      <c r="C336" s="50" t="s">
        <v>18</v>
      </c>
      <c r="D336" s="44">
        <v>9136</v>
      </c>
      <c r="E336" s="44">
        <v>5530.91</v>
      </c>
      <c r="F336" s="63">
        <f t="shared" si="13"/>
        <v>60.53973292469352</v>
      </c>
      <c r="G336" s="11"/>
      <c r="H336" s="11"/>
      <c r="I336" s="11"/>
    </row>
    <row r="337" spans="1:9" ht="13.5" thickBot="1">
      <c r="A337" s="170" t="s">
        <v>263</v>
      </c>
      <c r="B337" s="171"/>
      <c r="C337" s="171"/>
      <c r="D337" s="171"/>
      <c r="E337" s="171"/>
      <c r="F337" s="172"/>
      <c r="G337" s="11"/>
      <c r="H337" s="11"/>
      <c r="I337" s="11"/>
    </row>
    <row r="338" spans="1:9" ht="13.5" thickBot="1">
      <c r="A338" s="39" t="s">
        <v>1</v>
      </c>
      <c r="B338" s="40" t="s">
        <v>92</v>
      </c>
      <c r="C338" s="40" t="s">
        <v>109</v>
      </c>
      <c r="D338" s="41" t="s">
        <v>7</v>
      </c>
      <c r="E338" s="40" t="s">
        <v>6</v>
      </c>
      <c r="F338" s="42" t="s">
        <v>2</v>
      </c>
      <c r="G338" s="11"/>
      <c r="H338" s="11"/>
      <c r="I338" s="11"/>
    </row>
    <row r="339" spans="1:9" ht="12.75">
      <c r="A339" s="54"/>
      <c r="B339" s="51" t="s">
        <v>136</v>
      </c>
      <c r="C339" s="51" t="s">
        <v>52</v>
      </c>
      <c r="D339" s="52">
        <v>56930</v>
      </c>
      <c r="E339" s="52">
        <v>46744.03</v>
      </c>
      <c r="F339" s="55">
        <f t="shared" si="13"/>
        <v>82.1079044440541</v>
      </c>
      <c r="G339" s="11"/>
      <c r="H339" s="11"/>
      <c r="I339" s="11"/>
    </row>
    <row r="340" spans="1:9" ht="12.75">
      <c r="A340" s="54"/>
      <c r="B340" s="51" t="s">
        <v>157</v>
      </c>
      <c r="C340" s="51" t="s">
        <v>129</v>
      </c>
      <c r="D340" s="52">
        <v>60</v>
      </c>
      <c r="E340" s="52">
        <v>60</v>
      </c>
      <c r="F340" s="55">
        <f>(E340*100)/D340</f>
        <v>100</v>
      </c>
      <c r="G340" s="11"/>
      <c r="H340" s="11"/>
      <c r="I340" s="11"/>
    </row>
    <row r="341" spans="1:72" s="2" customFormat="1" ht="12" customHeight="1" thickBot="1">
      <c r="A341" s="62"/>
      <c r="B341" s="50" t="s">
        <v>97</v>
      </c>
      <c r="C341" s="50" t="s">
        <v>32</v>
      </c>
      <c r="D341" s="44">
        <v>7600</v>
      </c>
      <c r="E341" s="44">
        <v>7600</v>
      </c>
      <c r="F341" s="63">
        <f t="shared" si="13"/>
        <v>100</v>
      </c>
      <c r="G341" s="11"/>
      <c r="H341" s="11"/>
      <c r="I341" s="1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</row>
    <row r="342" spans="1:9" s="2" customFormat="1" ht="13.5" thickBot="1">
      <c r="A342" s="45" t="s">
        <v>34</v>
      </c>
      <c r="B342" s="47"/>
      <c r="C342" s="47"/>
      <c r="D342" s="41">
        <f>D331+D332+D333+D334+D335+D336+D339+D340+D341</f>
        <v>192428</v>
      </c>
      <c r="E342" s="41">
        <f>SUM(E331:E341)</f>
        <v>176963.91</v>
      </c>
      <c r="F342" s="48">
        <f t="shared" si="13"/>
        <v>91.96370070883656</v>
      </c>
      <c r="G342" s="12"/>
      <c r="H342" s="12"/>
      <c r="I342" s="12"/>
    </row>
    <row r="343" spans="1:9" ht="12.75">
      <c r="A343" s="58" t="s">
        <v>281</v>
      </c>
      <c r="B343" s="49" t="s">
        <v>89</v>
      </c>
      <c r="C343" s="49" t="s">
        <v>5</v>
      </c>
      <c r="D343" s="43">
        <v>3614</v>
      </c>
      <c r="E343" s="43">
        <v>3376.1</v>
      </c>
      <c r="F343" s="61">
        <f t="shared" si="13"/>
        <v>93.41726618705036</v>
      </c>
      <c r="G343" s="11"/>
      <c r="H343" s="11"/>
      <c r="I343" s="11"/>
    </row>
    <row r="344" spans="1:9" ht="12.75">
      <c r="A344" s="53" t="s">
        <v>283</v>
      </c>
      <c r="B344" s="51" t="s">
        <v>90</v>
      </c>
      <c r="C344" s="51" t="s">
        <v>9</v>
      </c>
      <c r="D344" s="52">
        <v>85289</v>
      </c>
      <c r="E344" s="52">
        <v>84209.79</v>
      </c>
      <c r="F344" s="55">
        <f t="shared" si="13"/>
        <v>98.73464338894816</v>
      </c>
      <c r="G344" s="11"/>
      <c r="H344" s="11"/>
      <c r="I344" s="11"/>
    </row>
    <row r="345" spans="1:9" ht="12.75">
      <c r="A345" s="54"/>
      <c r="B345" s="51" t="s">
        <v>94</v>
      </c>
      <c r="C345" s="51" t="s">
        <v>11</v>
      </c>
      <c r="D345" s="52">
        <v>5491</v>
      </c>
      <c r="E345" s="52">
        <v>5490.72</v>
      </c>
      <c r="F345" s="55">
        <f t="shared" si="13"/>
        <v>99.99490074667638</v>
      </c>
      <c r="G345" s="11"/>
      <c r="H345" s="11"/>
      <c r="I345" s="11"/>
    </row>
    <row r="346" spans="1:9" ht="12.75">
      <c r="A346" s="54"/>
      <c r="B346" s="51" t="s">
        <v>95</v>
      </c>
      <c r="C346" s="51" t="s">
        <v>13</v>
      </c>
      <c r="D346" s="52">
        <v>16291</v>
      </c>
      <c r="E346" s="52">
        <v>15642.82</v>
      </c>
      <c r="F346" s="55">
        <f t="shared" si="13"/>
        <v>96.02123872076606</v>
      </c>
      <c r="G346" s="11"/>
      <c r="H346" s="11"/>
      <c r="I346" s="11"/>
    </row>
    <row r="347" spans="1:9" ht="12.75">
      <c r="A347" s="62"/>
      <c r="B347" s="50" t="s">
        <v>96</v>
      </c>
      <c r="C347" s="50" t="s">
        <v>16</v>
      </c>
      <c r="D347" s="44">
        <v>2317</v>
      </c>
      <c r="E347" s="44">
        <v>2139.26</v>
      </c>
      <c r="F347" s="63">
        <f t="shared" si="13"/>
        <v>92.32887354337507</v>
      </c>
      <c r="G347" s="12"/>
      <c r="H347" s="11"/>
      <c r="I347" s="11"/>
    </row>
    <row r="348" spans="1:9" ht="12.75">
      <c r="A348" s="54"/>
      <c r="B348" s="51" t="s">
        <v>135</v>
      </c>
      <c r="C348" s="51" t="s">
        <v>18</v>
      </c>
      <c r="D348" s="52">
        <v>2238</v>
      </c>
      <c r="E348" s="52">
        <v>2237.98</v>
      </c>
      <c r="F348" s="55">
        <f t="shared" si="13"/>
        <v>99.99910634495085</v>
      </c>
      <c r="G348" s="11"/>
      <c r="H348" s="11"/>
      <c r="I348" s="11"/>
    </row>
    <row r="349" spans="1:9" ht="12.75">
      <c r="A349" s="62"/>
      <c r="B349" s="50" t="s">
        <v>136</v>
      </c>
      <c r="C349" s="50" t="s">
        <v>52</v>
      </c>
      <c r="D349" s="44">
        <v>44162</v>
      </c>
      <c r="E349" s="44">
        <v>41924.08</v>
      </c>
      <c r="F349" s="63">
        <f t="shared" si="13"/>
        <v>94.93247588424437</v>
      </c>
      <c r="G349" s="11"/>
      <c r="H349" s="11"/>
      <c r="I349" s="11"/>
    </row>
    <row r="350" spans="1:9" ht="12.75">
      <c r="A350" s="54"/>
      <c r="B350" s="51" t="s">
        <v>157</v>
      </c>
      <c r="C350" s="51" t="s">
        <v>129</v>
      </c>
      <c r="D350" s="52">
        <v>204</v>
      </c>
      <c r="E350" s="52">
        <v>105</v>
      </c>
      <c r="F350" s="55">
        <f t="shared" si="13"/>
        <v>51.470588235294116</v>
      </c>
      <c r="G350" s="11"/>
      <c r="H350" s="11"/>
      <c r="I350" s="11"/>
    </row>
    <row r="351" spans="1:72" s="2" customFormat="1" ht="13.5" thickBot="1">
      <c r="A351" s="164"/>
      <c r="B351" s="64" t="s">
        <v>97</v>
      </c>
      <c r="C351" s="64" t="s">
        <v>32</v>
      </c>
      <c r="D351" s="65">
        <v>5491</v>
      </c>
      <c r="E351" s="65">
        <v>5491</v>
      </c>
      <c r="F351" s="66">
        <f t="shared" si="13"/>
        <v>100</v>
      </c>
      <c r="G351" s="11"/>
      <c r="H351" s="11"/>
      <c r="I351" s="1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</row>
    <row r="352" spans="1:9" s="2" customFormat="1" ht="13.5" thickBot="1">
      <c r="A352" s="45" t="s">
        <v>34</v>
      </c>
      <c r="B352" s="47"/>
      <c r="C352" s="47"/>
      <c r="D352" s="41">
        <f>SUM(D343:D351)</f>
        <v>165097</v>
      </c>
      <c r="E352" s="41">
        <f>SUM(E343:E351)</f>
        <v>160616.75</v>
      </c>
      <c r="F352" s="48">
        <f t="shared" si="13"/>
        <v>97.28629230088978</v>
      </c>
      <c r="G352" s="12"/>
      <c r="H352" s="12"/>
      <c r="I352" s="12"/>
    </row>
    <row r="353" spans="1:9" ht="12.75">
      <c r="A353" s="58" t="s">
        <v>100</v>
      </c>
      <c r="B353" s="49" t="s">
        <v>89</v>
      </c>
      <c r="C353" s="49" t="s">
        <v>5</v>
      </c>
      <c r="D353" s="43">
        <v>2398</v>
      </c>
      <c r="E353" s="43">
        <v>2319.1</v>
      </c>
      <c r="F353" s="61">
        <f t="shared" si="13"/>
        <v>96.70975813177648</v>
      </c>
      <c r="G353" s="11"/>
      <c r="H353" s="11"/>
      <c r="I353" s="11"/>
    </row>
    <row r="354" spans="1:9" ht="12.75">
      <c r="A354" s="53"/>
      <c r="B354" s="51" t="s">
        <v>90</v>
      </c>
      <c r="C354" s="51" t="s">
        <v>9</v>
      </c>
      <c r="D354" s="52">
        <v>66063</v>
      </c>
      <c r="E354" s="52">
        <v>57975.61</v>
      </c>
      <c r="F354" s="55">
        <f t="shared" si="13"/>
        <v>87.7580642719828</v>
      </c>
      <c r="G354" s="11"/>
      <c r="H354" s="11"/>
      <c r="I354" s="11"/>
    </row>
    <row r="355" spans="1:9" ht="12.75">
      <c r="A355" s="54"/>
      <c r="B355" s="51" t="s">
        <v>94</v>
      </c>
      <c r="C355" s="51" t="s">
        <v>11</v>
      </c>
      <c r="D355" s="52">
        <v>3894</v>
      </c>
      <c r="E355" s="52">
        <v>3893.5</v>
      </c>
      <c r="F355" s="55">
        <f t="shared" si="13"/>
        <v>99.98715973292245</v>
      </c>
      <c r="G355" s="11"/>
      <c r="H355" s="11"/>
      <c r="I355" s="11"/>
    </row>
    <row r="356" spans="1:9" ht="12.75">
      <c r="A356" s="54"/>
      <c r="B356" s="51" t="s">
        <v>95</v>
      </c>
      <c r="C356" s="51" t="s">
        <v>13</v>
      </c>
      <c r="D356" s="52">
        <v>12495</v>
      </c>
      <c r="E356" s="52">
        <v>10991.14</v>
      </c>
      <c r="F356" s="55">
        <f t="shared" si="13"/>
        <v>87.96430572228891</v>
      </c>
      <c r="G356" s="11"/>
      <c r="H356" s="11"/>
      <c r="I356" s="11"/>
    </row>
    <row r="357" spans="1:9" ht="12.75">
      <c r="A357" s="54"/>
      <c r="B357" s="51" t="s">
        <v>96</v>
      </c>
      <c r="C357" s="51" t="s">
        <v>16</v>
      </c>
      <c r="D357" s="52">
        <v>1782</v>
      </c>
      <c r="E357" s="52">
        <v>1398.48</v>
      </c>
      <c r="F357" s="55">
        <f t="shared" si="13"/>
        <v>78.47811447811448</v>
      </c>
      <c r="G357" s="11"/>
      <c r="H357" s="11"/>
      <c r="I357" s="11"/>
    </row>
    <row r="358" spans="1:9" ht="12.75">
      <c r="A358" s="54"/>
      <c r="B358" s="51" t="s">
        <v>135</v>
      </c>
      <c r="C358" s="51" t="s">
        <v>18</v>
      </c>
      <c r="D358" s="52">
        <v>4000</v>
      </c>
      <c r="E358" s="52">
        <v>3451.82</v>
      </c>
      <c r="F358" s="55">
        <f>(E358*100)/D358</f>
        <v>86.2955</v>
      </c>
      <c r="G358" s="11"/>
      <c r="H358" s="11"/>
      <c r="I358" s="11"/>
    </row>
    <row r="359" spans="1:9" ht="12.75">
      <c r="A359" s="54"/>
      <c r="B359" s="51" t="s">
        <v>136</v>
      </c>
      <c r="C359" s="51" t="s">
        <v>52</v>
      </c>
      <c r="D359" s="52">
        <v>46500</v>
      </c>
      <c r="E359" s="52">
        <v>46129.61</v>
      </c>
      <c r="F359" s="55">
        <f>(E359*100)/D359</f>
        <v>99.20346236559139</v>
      </c>
      <c r="G359" s="11"/>
      <c r="H359" s="11"/>
      <c r="I359" s="11"/>
    </row>
    <row r="360" spans="1:9" ht="12.75">
      <c r="A360" s="54"/>
      <c r="B360" s="51" t="s">
        <v>157</v>
      </c>
      <c r="C360" s="51" t="s">
        <v>129</v>
      </c>
      <c r="D360" s="52">
        <v>69</v>
      </c>
      <c r="E360" s="52">
        <v>61</v>
      </c>
      <c r="F360" s="55">
        <f>(E360*100)/D360</f>
        <v>88.40579710144928</v>
      </c>
      <c r="G360" s="11"/>
      <c r="H360" s="11"/>
      <c r="I360" s="11"/>
    </row>
    <row r="361" spans="1:72" s="2" customFormat="1" ht="13.5" thickBot="1">
      <c r="A361" s="56"/>
      <c r="B361" s="57" t="s">
        <v>97</v>
      </c>
      <c r="C361" s="57" t="s">
        <v>32</v>
      </c>
      <c r="D361" s="70">
        <v>4075</v>
      </c>
      <c r="E361" s="70">
        <v>4075</v>
      </c>
      <c r="F361" s="71">
        <f t="shared" si="13"/>
        <v>100</v>
      </c>
      <c r="G361" s="11"/>
      <c r="H361" s="11"/>
      <c r="I361" s="1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</row>
    <row r="362" spans="1:9" s="2" customFormat="1" ht="13.5" thickBot="1">
      <c r="A362" s="45" t="s">
        <v>34</v>
      </c>
      <c r="B362" s="47"/>
      <c r="C362" s="47"/>
      <c r="D362" s="41">
        <f>SUM(D353:D361)</f>
        <v>141276</v>
      </c>
      <c r="E362" s="41">
        <f>SUM(E353:E361)</f>
        <v>130295.26000000001</v>
      </c>
      <c r="F362" s="48">
        <f t="shared" si="13"/>
        <v>92.2274554772219</v>
      </c>
      <c r="G362" s="12"/>
      <c r="H362" s="12"/>
      <c r="I362" s="12"/>
    </row>
    <row r="363" spans="1:9" ht="12.75">
      <c r="A363" s="58" t="s">
        <v>281</v>
      </c>
      <c r="B363" s="49" t="s">
        <v>89</v>
      </c>
      <c r="C363" s="49" t="s">
        <v>5</v>
      </c>
      <c r="D363" s="43">
        <v>3447</v>
      </c>
      <c r="E363" s="43">
        <v>3307.47</v>
      </c>
      <c r="F363" s="61">
        <f aca="true" t="shared" si="14" ref="F363:F370">(E363*100)/D363</f>
        <v>95.95213228894691</v>
      </c>
      <c r="G363" s="11"/>
      <c r="H363" s="11"/>
      <c r="I363" s="11"/>
    </row>
    <row r="364" spans="1:9" ht="12.75">
      <c r="A364" s="53" t="s">
        <v>284</v>
      </c>
      <c r="B364" s="51" t="s">
        <v>90</v>
      </c>
      <c r="C364" s="51" t="s">
        <v>9</v>
      </c>
      <c r="D364" s="52">
        <v>71197</v>
      </c>
      <c r="E364" s="52">
        <v>70565.49</v>
      </c>
      <c r="F364" s="55">
        <f t="shared" si="14"/>
        <v>99.11301037965085</v>
      </c>
      <c r="G364" s="11"/>
      <c r="H364" s="11"/>
      <c r="I364" s="11"/>
    </row>
    <row r="365" spans="1:9" ht="12.75">
      <c r="A365" s="54"/>
      <c r="B365" s="51" t="s">
        <v>94</v>
      </c>
      <c r="C365" s="51" t="s">
        <v>11</v>
      </c>
      <c r="D365" s="52">
        <v>3978</v>
      </c>
      <c r="E365" s="52">
        <v>3977.13</v>
      </c>
      <c r="F365" s="55">
        <f t="shared" si="14"/>
        <v>99.97812971342383</v>
      </c>
      <c r="G365" s="11"/>
      <c r="H365" s="11"/>
      <c r="I365" s="11"/>
    </row>
    <row r="366" spans="1:9" ht="12.75">
      <c r="A366" s="54"/>
      <c r="B366" s="51" t="s">
        <v>95</v>
      </c>
      <c r="C366" s="51" t="s">
        <v>13</v>
      </c>
      <c r="D366" s="52">
        <v>13611</v>
      </c>
      <c r="E366" s="52">
        <v>13261.5</v>
      </c>
      <c r="F366" s="55">
        <f t="shared" si="14"/>
        <v>97.43222393652194</v>
      </c>
      <c r="G366" s="11"/>
      <c r="H366" s="11"/>
      <c r="I366" s="11"/>
    </row>
    <row r="367" spans="1:9" ht="12.75">
      <c r="A367" s="54"/>
      <c r="B367" s="51" t="s">
        <v>96</v>
      </c>
      <c r="C367" s="51" t="s">
        <v>16</v>
      </c>
      <c r="D367" s="52">
        <v>1958</v>
      </c>
      <c r="E367" s="52">
        <v>1842.58</v>
      </c>
      <c r="F367" s="55">
        <f t="shared" si="14"/>
        <v>94.10520939734423</v>
      </c>
      <c r="G367" s="11"/>
      <c r="H367" s="11"/>
      <c r="I367" s="11"/>
    </row>
    <row r="368" spans="1:9" ht="12.75">
      <c r="A368" s="54"/>
      <c r="B368" s="51" t="s">
        <v>135</v>
      </c>
      <c r="C368" s="51" t="s">
        <v>18</v>
      </c>
      <c r="D368" s="52">
        <v>2500</v>
      </c>
      <c r="E368" s="52">
        <v>2316.25</v>
      </c>
      <c r="F368" s="55">
        <f t="shared" si="14"/>
        <v>92.65</v>
      </c>
      <c r="G368" s="11"/>
      <c r="H368" s="11"/>
      <c r="I368" s="11"/>
    </row>
    <row r="369" spans="1:9" ht="12.75">
      <c r="A369" s="54"/>
      <c r="B369" s="51" t="s">
        <v>136</v>
      </c>
      <c r="C369" s="51" t="s">
        <v>52</v>
      </c>
      <c r="D369" s="52">
        <v>21604</v>
      </c>
      <c r="E369" s="52">
        <v>21603.79</v>
      </c>
      <c r="F369" s="55">
        <f t="shared" si="14"/>
        <v>99.9990279577856</v>
      </c>
      <c r="G369" s="11"/>
      <c r="H369" s="11"/>
      <c r="I369" s="11"/>
    </row>
    <row r="370" spans="1:9" ht="12.75">
      <c r="A370" s="54"/>
      <c r="B370" s="51" t="s">
        <v>157</v>
      </c>
      <c r="C370" s="51" t="s">
        <v>129</v>
      </c>
      <c r="D370" s="52">
        <v>200</v>
      </c>
      <c r="E370" s="52">
        <v>130.8</v>
      </c>
      <c r="F370" s="55">
        <f t="shared" si="14"/>
        <v>65.4</v>
      </c>
      <c r="G370" s="11"/>
      <c r="H370" s="11"/>
      <c r="I370" s="11"/>
    </row>
    <row r="371" spans="1:72" s="2" customFormat="1" ht="13.5" thickBot="1">
      <c r="A371" s="62"/>
      <c r="B371" s="50" t="s">
        <v>97</v>
      </c>
      <c r="C371" s="50" t="s">
        <v>32</v>
      </c>
      <c r="D371" s="44">
        <v>6165</v>
      </c>
      <c r="E371" s="44">
        <v>6165</v>
      </c>
      <c r="F371" s="63">
        <f>(E371*100)/D371</f>
        <v>100</v>
      </c>
      <c r="G371" s="11"/>
      <c r="H371" s="11"/>
      <c r="I371" s="1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</row>
    <row r="372" spans="1:9" s="2" customFormat="1" ht="13.5" thickBot="1">
      <c r="A372" s="45" t="s">
        <v>34</v>
      </c>
      <c r="B372" s="47"/>
      <c r="C372" s="47"/>
      <c r="D372" s="41">
        <f>SUM(D363:D371)</f>
        <v>124660</v>
      </c>
      <c r="E372" s="41">
        <f>SUM(E363:E371)</f>
        <v>123170.01000000002</v>
      </c>
      <c r="F372" s="48">
        <f>(E372*100)/D372</f>
        <v>98.80475693887375</v>
      </c>
      <c r="G372" s="12"/>
      <c r="H372" s="12"/>
      <c r="I372" s="12"/>
    </row>
    <row r="373" spans="1:9" ht="13.5" thickBot="1">
      <c r="A373" s="45" t="s">
        <v>34</v>
      </c>
      <c r="B373" s="40" t="s">
        <v>93</v>
      </c>
      <c r="C373" s="47"/>
      <c r="D373" s="41">
        <f>D330+D342+D352+D362+D372</f>
        <v>730962</v>
      </c>
      <c r="E373" s="41">
        <f>E330+E342+E352+E362+E372</f>
        <v>695237.96</v>
      </c>
      <c r="F373" s="48">
        <f>(E373*100)/D373</f>
        <v>95.11273636659635</v>
      </c>
      <c r="G373" s="11"/>
      <c r="H373" s="11"/>
      <c r="I373" s="11"/>
    </row>
    <row r="374" spans="1:9" ht="13.5" thickBot="1">
      <c r="A374" s="58" t="s">
        <v>72</v>
      </c>
      <c r="B374" s="64" t="s">
        <v>130</v>
      </c>
      <c r="C374" s="51" t="s">
        <v>26</v>
      </c>
      <c r="D374" s="43">
        <v>3057</v>
      </c>
      <c r="E374" s="43">
        <v>3055.92</v>
      </c>
      <c r="F374" s="61">
        <f>(E374*100)/D374</f>
        <v>99.96467124631992</v>
      </c>
      <c r="G374" s="11"/>
      <c r="H374" s="11"/>
      <c r="I374" s="11"/>
    </row>
    <row r="375" spans="1:9" ht="13.5" thickBot="1">
      <c r="A375" s="173" t="s">
        <v>262</v>
      </c>
      <c r="B375" s="174"/>
      <c r="C375" s="174"/>
      <c r="D375" s="174"/>
      <c r="E375" s="174"/>
      <c r="F375" s="175"/>
      <c r="G375" s="11"/>
      <c r="H375" s="11"/>
      <c r="I375" s="11"/>
    </row>
    <row r="376" spans="1:9" ht="13.5" thickBot="1">
      <c r="A376" s="39" t="s">
        <v>1</v>
      </c>
      <c r="B376" s="40" t="s">
        <v>92</v>
      </c>
      <c r="C376" s="40" t="s">
        <v>109</v>
      </c>
      <c r="D376" s="41" t="s">
        <v>7</v>
      </c>
      <c r="E376" s="40" t="s">
        <v>6</v>
      </c>
      <c r="F376" s="42" t="s">
        <v>2</v>
      </c>
      <c r="G376" s="11"/>
      <c r="H376" s="11"/>
      <c r="I376" s="11"/>
    </row>
    <row r="377" spans="1:9" ht="13.5" thickBot="1">
      <c r="A377" s="45" t="s">
        <v>34</v>
      </c>
      <c r="B377" s="40" t="s">
        <v>131</v>
      </c>
      <c r="C377" s="47"/>
      <c r="D377" s="41">
        <f>SUM(D374:D374)</f>
        <v>3057</v>
      </c>
      <c r="E377" s="41">
        <f>SUM(E374:E374)</f>
        <v>3055.92</v>
      </c>
      <c r="F377" s="48">
        <f aca="true" t="shared" si="15" ref="F377:F384">(E377*100)/D377</f>
        <v>99.96467124631992</v>
      </c>
      <c r="G377" s="11"/>
      <c r="H377" s="11"/>
      <c r="I377" s="11"/>
    </row>
    <row r="378" spans="1:9" ht="12.75">
      <c r="A378" s="58" t="s">
        <v>276</v>
      </c>
      <c r="B378" s="149" t="s">
        <v>222</v>
      </c>
      <c r="C378" s="49" t="s">
        <v>132</v>
      </c>
      <c r="D378" s="112">
        <v>280</v>
      </c>
      <c r="E378" s="112">
        <v>280</v>
      </c>
      <c r="F378" s="156">
        <f t="shared" si="15"/>
        <v>100</v>
      </c>
      <c r="G378" s="11"/>
      <c r="H378" s="11"/>
      <c r="I378" s="11"/>
    </row>
    <row r="379" spans="1:9" ht="12.75">
      <c r="A379" s="58" t="s">
        <v>3</v>
      </c>
      <c r="B379" s="49" t="s">
        <v>222</v>
      </c>
      <c r="C379" s="49" t="s">
        <v>132</v>
      </c>
      <c r="D379" s="43">
        <v>5169</v>
      </c>
      <c r="E379" s="43">
        <v>5169</v>
      </c>
      <c r="F379" s="84">
        <f t="shared" si="15"/>
        <v>100</v>
      </c>
      <c r="G379" s="11"/>
      <c r="H379" s="11"/>
      <c r="I379" s="11"/>
    </row>
    <row r="380" spans="1:9" ht="12.75">
      <c r="A380" s="53" t="s">
        <v>279</v>
      </c>
      <c r="B380" s="51" t="s">
        <v>222</v>
      </c>
      <c r="C380" s="49" t="s">
        <v>132</v>
      </c>
      <c r="D380" s="52">
        <v>6640</v>
      </c>
      <c r="E380" s="52">
        <v>6600</v>
      </c>
      <c r="F380" s="61">
        <f t="shared" si="15"/>
        <v>99.39759036144578</v>
      </c>
      <c r="G380" s="11"/>
      <c r="H380" s="11"/>
      <c r="I380" s="11"/>
    </row>
    <row r="381" spans="1:9" ht="12.75">
      <c r="A381" s="53" t="s">
        <v>280</v>
      </c>
      <c r="B381" s="51" t="s">
        <v>222</v>
      </c>
      <c r="C381" s="49" t="s">
        <v>132</v>
      </c>
      <c r="D381" s="52">
        <v>8869</v>
      </c>
      <c r="E381" s="52">
        <v>8762</v>
      </c>
      <c r="F381" s="55">
        <f t="shared" si="15"/>
        <v>98.79355056939903</v>
      </c>
      <c r="G381" s="11"/>
      <c r="H381" s="11"/>
      <c r="I381" s="11"/>
    </row>
    <row r="382" spans="1:9" ht="12.75">
      <c r="A382" s="53" t="s">
        <v>37</v>
      </c>
      <c r="B382" s="51" t="s">
        <v>222</v>
      </c>
      <c r="C382" s="49" t="s">
        <v>132</v>
      </c>
      <c r="D382" s="52">
        <v>4890</v>
      </c>
      <c r="E382" s="52">
        <v>4890</v>
      </c>
      <c r="F382" s="55">
        <f t="shared" si="15"/>
        <v>100</v>
      </c>
      <c r="G382" s="11"/>
      <c r="H382" s="11"/>
      <c r="I382" s="11"/>
    </row>
    <row r="383" spans="1:9" ht="12.75">
      <c r="A383" s="59" t="s">
        <v>252</v>
      </c>
      <c r="B383" s="50" t="s">
        <v>222</v>
      </c>
      <c r="C383" s="64" t="s">
        <v>132</v>
      </c>
      <c r="D383" s="44">
        <v>1850</v>
      </c>
      <c r="E383" s="44">
        <v>1850</v>
      </c>
      <c r="F383" s="63">
        <f t="shared" si="15"/>
        <v>100</v>
      </c>
      <c r="G383" s="11"/>
      <c r="H383" s="11"/>
      <c r="I383" s="11"/>
    </row>
    <row r="384" spans="1:9" ht="12.75">
      <c r="A384" s="53"/>
      <c r="B384" s="143" t="s">
        <v>193</v>
      </c>
      <c r="C384" s="51" t="s">
        <v>13</v>
      </c>
      <c r="D384" s="138">
        <v>8822.13</v>
      </c>
      <c r="E384" s="138">
        <v>8822.13</v>
      </c>
      <c r="F384" s="84">
        <f t="shared" si="15"/>
        <v>100</v>
      </c>
      <c r="G384" s="11"/>
      <c r="H384" s="11"/>
      <c r="I384" s="11"/>
    </row>
    <row r="385" spans="1:9" ht="12.75">
      <c r="A385" s="53"/>
      <c r="B385" s="143" t="s">
        <v>194</v>
      </c>
      <c r="C385" s="51" t="s">
        <v>16</v>
      </c>
      <c r="D385" s="138">
        <v>1246.49</v>
      </c>
      <c r="E385" s="138">
        <v>1246.49</v>
      </c>
      <c r="F385" s="84">
        <f aca="true" t="shared" si="16" ref="F385:F390">(E385*100)/D385</f>
        <v>100</v>
      </c>
      <c r="G385" s="11"/>
      <c r="H385" s="11"/>
      <c r="I385" s="11"/>
    </row>
    <row r="386" spans="1:9" ht="12.75">
      <c r="A386" s="53"/>
      <c r="B386" s="143" t="s">
        <v>174</v>
      </c>
      <c r="C386" s="51" t="s">
        <v>134</v>
      </c>
      <c r="D386" s="138">
        <v>51165.19</v>
      </c>
      <c r="E386" s="138">
        <v>51165.19</v>
      </c>
      <c r="F386" s="84">
        <f t="shared" si="16"/>
        <v>100</v>
      </c>
      <c r="G386" s="11"/>
      <c r="H386" s="11"/>
      <c r="I386" s="11"/>
    </row>
    <row r="387" spans="1:9" ht="12.75">
      <c r="A387" s="53"/>
      <c r="B387" s="143" t="s">
        <v>175</v>
      </c>
      <c r="C387" s="51" t="s">
        <v>18</v>
      </c>
      <c r="D387" s="138">
        <v>8967.7</v>
      </c>
      <c r="E387" s="138">
        <v>8967.7</v>
      </c>
      <c r="F387" s="84">
        <f t="shared" si="16"/>
        <v>100</v>
      </c>
      <c r="G387" s="11"/>
      <c r="H387" s="11"/>
      <c r="I387" s="11"/>
    </row>
    <row r="388" spans="1:9" ht="12.75">
      <c r="A388" s="53"/>
      <c r="B388" s="143" t="s">
        <v>195</v>
      </c>
      <c r="C388" s="51" t="s">
        <v>20</v>
      </c>
      <c r="D388" s="138">
        <v>701.56</v>
      </c>
      <c r="E388" s="138">
        <v>701.56</v>
      </c>
      <c r="F388" s="84">
        <f t="shared" si="16"/>
        <v>100.00000000000001</v>
      </c>
      <c r="G388" s="11"/>
      <c r="H388" s="11"/>
      <c r="I388" s="11"/>
    </row>
    <row r="389" spans="1:9" ht="12.75">
      <c r="A389" s="53"/>
      <c r="B389" s="143" t="s">
        <v>196</v>
      </c>
      <c r="C389" s="49" t="s">
        <v>26</v>
      </c>
      <c r="D389" s="138">
        <v>18100.52</v>
      </c>
      <c r="E389" s="138">
        <v>18100.52</v>
      </c>
      <c r="F389" s="84">
        <f t="shared" si="16"/>
        <v>100</v>
      </c>
      <c r="G389" s="11"/>
      <c r="H389" s="11"/>
      <c r="I389" s="11"/>
    </row>
    <row r="390" spans="1:9" ht="28.5" customHeight="1" thickBot="1">
      <c r="A390" s="59"/>
      <c r="B390" s="150" t="s">
        <v>241</v>
      </c>
      <c r="C390" s="140" t="s">
        <v>271</v>
      </c>
      <c r="D390" s="147">
        <v>977.41</v>
      </c>
      <c r="E390" s="147">
        <v>977.41</v>
      </c>
      <c r="F390" s="85">
        <f t="shared" si="16"/>
        <v>100</v>
      </c>
      <c r="G390" s="11"/>
      <c r="H390" s="11"/>
      <c r="I390" s="11"/>
    </row>
    <row r="391" spans="1:9" ht="13.5" thickBot="1">
      <c r="A391" s="148" t="s">
        <v>34</v>
      </c>
      <c r="B391" s="151"/>
      <c r="C391" s="47"/>
      <c r="D391" s="41">
        <f>SUM(D378:D390)</f>
        <v>117679</v>
      </c>
      <c r="E391" s="41">
        <f>SUM(E378:E390)</f>
        <v>117532</v>
      </c>
      <c r="F391" s="48">
        <f>(E391*100)/D391</f>
        <v>99.87508391471715</v>
      </c>
      <c r="G391" s="11"/>
      <c r="H391" s="11"/>
      <c r="I391" s="11"/>
    </row>
    <row r="392" spans="1:9" ht="13.5" thickBot="1">
      <c r="A392" s="39" t="s">
        <v>34</v>
      </c>
      <c r="B392" s="40" t="s">
        <v>182</v>
      </c>
      <c r="C392" s="168"/>
      <c r="D392" s="169">
        <f>D391</f>
        <v>117679</v>
      </c>
      <c r="E392" s="41">
        <f>E391</f>
        <v>117532</v>
      </c>
      <c r="F392" s="48">
        <f>(E392*100)/D392</f>
        <v>99.87508391471715</v>
      </c>
      <c r="G392" s="11"/>
      <c r="H392" s="11"/>
      <c r="I392" s="11"/>
    </row>
    <row r="393" spans="1:9" ht="12.75">
      <c r="A393" s="58" t="s">
        <v>101</v>
      </c>
      <c r="B393" s="49" t="s">
        <v>103</v>
      </c>
      <c r="C393" s="49" t="s">
        <v>26</v>
      </c>
      <c r="D393" s="43">
        <v>119</v>
      </c>
      <c r="E393" s="43">
        <v>60</v>
      </c>
      <c r="F393" s="83">
        <f>(E393*100)/D393</f>
        <v>50.42016806722689</v>
      </c>
      <c r="G393" s="11"/>
      <c r="H393" s="11"/>
      <c r="I393" s="11"/>
    </row>
    <row r="394" spans="1:10" ht="12.75">
      <c r="A394" s="53" t="s">
        <v>286</v>
      </c>
      <c r="B394" s="51" t="s">
        <v>103</v>
      </c>
      <c r="C394" s="51" t="s">
        <v>26</v>
      </c>
      <c r="D394" s="52">
        <v>1070</v>
      </c>
      <c r="E394" s="52">
        <v>1070</v>
      </c>
      <c r="F394" s="84">
        <f>(E394*100)/D394</f>
        <v>100</v>
      </c>
      <c r="G394" s="11"/>
      <c r="H394" s="11"/>
      <c r="I394" s="11"/>
      <c r="J394" t="s">
        <v>160</v>
      </c>
    </row>
    <row r="395" spans="1:9" ht="12.75">
      <c r="A395" s="53" t="s">
        <v>287</v>
      </c>
      <c r="B395" s="51" t="s">
        <v>103</v>
      </c>
      <c r="C395" s="51" t="s">
        <v>26</v>
      </c>
      <c r="D395" s="52">
        <v>317</v>
      </c>
      <c r="E395" s="52">
        <v>60</v>
      </c>
      <c r="F395" s="84">
        <f>(E395*100)/D395</f>
        <v>18.92744479495268</v>
      </c>
      <c r="G395" s="11"/>
      <c r="H395" s="11"/>
      <c r="I395" s="11"/>
    </row>
    <row r="396" spans="1:9" ht="12.75">
      <c r="A396" s="53" t="s">
        <v>102</v>
      </c>
      <c r="B396" s="51" t="s">
        <v>103</v>
      </c>
      <c r="C396" s="51" t="s">
        <v>26</v>
      </c>
      <c r="D396" s="52">
        <v>217</v>
      </c>
      <c r="E396" s="52">
        <v>204</v>
      </c>
      <c r="F396" s="84">
        <f aca="true" t="shared" si="17" ref="F396:F402">(E396*100)/D396</f>
        <v>94.00921658986175</v>
      </c>
      <c r="G396" s="11"/>
      <c r="H396" s="11"/>
      <c r="I396" s="11"/>
    </row>
    <row r="397" spans="1:9" ht="13.5" thickBot="1">
      <c r="A397" s="59" t="s">
        <v>288</v>
      </c>
      <c r="B397" s="50" t="s">
        <v>103</v>
      </c>
      <c r="C397" s="50" t="s">
        <v>26</v>
      </c>
      <c r="D397" s="44">
        <v>271</v>
      </c>
      <c r="E397" s="44">
        <v>0</v>
      </c>
      <c r="F397" s="85">
        <f t="shared" si="17"/>
        <v>0</v>
      </c>
      <c r="G397" s="11"/>
      <c r="H397" s="11"/>
      <c r="I397" s="11"/>
    </row>
    <row r="398" spans="1:9" ht="13.5" thickBot="1">
      <c r="A398" s="45" t="s">
        <v>198</v>
      </c>
      <c r="B398" s="40" t="s">
        <v>124</v>
      </c>
      <c r="C398" s="47"/>
      <c r="D398" s="41">
        <f>SUM(D393:D397)</f>
        <v>1994</v>
      </c>
      <c r="E398" s="41">
        <f>SUM(E393:E397)</f>
        <v>1394</v>
      </c>
      <c r="F398" s="48">
        <f t="shared" si="17"/>
        <v>69.90972918756269</v>
      </c>
      <c r="G398" s="11"/>
      <c r="H398" s="11"/>
      <c r="I398" s="11"/>
    </row>
    <row r="399" spans="1:9" ht="12.75">
      <c r="A399" s="58" t="s">
        <v>104</v>
      </c>
      <c r="B399" s="49" t="s">
        <v>105</v>
      </c>
      <c r="C399" s="49" t="s">
        <v>18</v>
      </c>
      <c r="D399" s="43">
        <v>16054</v>
      </c>
      <c r="E399" s="43">
        <v>15919.26</v>
      </c>
      <c r="F399" s="61">
        <f t="shared" si="17"/>
        <v>99.16070761181014</v>
      </c>
      <c r="G399" s="11"/>
      <c r="H399" s="11"/>
      <c r="I399" s="11"/>
    </row>
    <row r="400" spans="1:9" ht="12.75">
      <c r="A400" s="54"/>
      <c r="B400" s="51" t="s">
        <v>106</v>
      </c>
      <c r="C400" s="51" t="s">
        <v>26</v>
      </c>
      <c r="D400" s="52">
        <v>11830</v>
      </c>
      <c r="E400" s="52">
        <v>11829.42</v>
      </c>
      <c r="F400" s="55">
        <f t="shared" si="17"/>
        <v>99.99509721048183</v>
      </c>
      <c r="G400" s="11"/>
      <c r="H400" s="11"/>
      <c r="I400" s="11"/>
    </row>
    <row r="401" spans="1:9" ht="13.5" thickBot="1">
      <c r="A401" s="62"/>
      <c r="B401" s="50" t="s">
        <v>107</v>
      </c>
      <c r="C401" s="50" t="s">
        <v>28</v>
      </c>
      <c r="D401" s="44">
        <v>2116</v>
      </c>
      <c r="E401" s="44">
        <v>2115.53</v>
      </c>
      <c r="F401" s="63">
        <f t="shared" si="17"/>
        <v>99.97778827977316</v>
      </c>
      <c r="G401" s="11"/>
      <c r="H401" s="11"/>
      <c r="I401" s="11"/>
    </row>
    <row r="402" spans="1:9" ht="13.5" thickBot="1">
      <c r="A402" s="76" t="s">
        <v>34</v>
      </c>
      <c r="B402" s="82" t="s">
        <v>125</v>
      </c>
      <c r="C402" s="77"/>
      <c r="D402" s="78">
        <f>SUM(D399:D401)</f>
        <v>30000</v>
      </c>
      <c r="E402" s="78">
        <f>SUM(E399:E401)</f>
        <v>29864.21</v>
      </c>
      <c r="F402" s="79">
        <f t="shared" si="17"/>
        <v>99.54736666666666</v>
      </c>
      <c r="G402" s="11"/>
      <c r="H402" s="11"/>
      <c r="I402" s="11"/>
    </row>
    <row r="403" spans="1:9" ht="13.5" thickBot="1">
      <c r="A403" s="80" t="s">
        <v>199</v>
      </c>
      <c r="B403" s="40"/>
      <c r="C403" s="40"/>
      <c r="D403" s="41">
        <f>D402+D398+D392+D377+D373+D321+D310+D291+D269+D265+D214+D165+D107+D303+D9</f>
        <v>11247389</v>
      </c>
      <c r="E403" s="41">
        <f>E9+E107+E165+E214+E265+E269+E291+E310+E321+E373+E377+E392+E398+E402+E304</f>
        <v>11005763.980000002</v>
      </c>
      <c r="F403" s="81">
        <f>(E403*100)/D403</f>
        <v>97.85172345332772</v>
      </c>
      <c r="G403" s="11"/>
      <c r="H403" s="11"/>
      <c r="I403" s="11"/>
    </row>
    <row r="404" spans="1:9" ht="13.5" thickBot="1">
      <c r="A404" s="173" t="s">
        <v>264</v>
      </c>
      <c r="B404" s="174"/>
      <c r="C404" s="174"/>
      <c r="D404" s="174"/>
      <c r="E404" s="174"/>
      <c r="F404" s="175"/>
      <c r="G404" s="11"/>
      <c r="H404" s="11"/>
      <c r="I404" s="11"/>
    </row>
    <row r="405" spans="1:9" ht="12.75">
      <c r="A405" s="11"/>
      <c r="B405" s="11"/>
      <c r="C405" s="11"/>
      <c r="D405" s="13"/>
      <c r="E405" s="13"/>
      <c r="F405" s="11"/>
      <c r="G405" s="11"/>
      <c r="H405" s="11"/>
      <c r="I405" s="11"/>
    </row>
    <row r="406" spans="4:5" ht="12.75">
      <c r="D406" s="4"/>
      <c r="E406" s="4"/>
    </row>
    <row r="407" spans="4:5" ht="12.75">
      <c r="D407" s="4"/>
      <c r="E407" s="4"/>
    </row>
    <row r="408" spans="4:5" ht="12.75">
      <c r="D408" s="4"/>
      <c r="E408" s="4"/>
    </row>
    <row r="409" spans="4:5" ht="12.75">
      <c r="D409" s="4"/>
      <c r="E409" s="4"/>
    </row>
    <row r="410" spans="4:5" ht="12.75">
      <c r="D410" s="4"/>
      <c r="E410" s="4"/>
    </row>
    <row r="411" spans="4:5" ht="12.75">
      <c r="D411" s="4"/>
      <c r="E411" s="4"/>
    </row>
    <row r="412" spans="4:5" ht="12.75">
      <c r="D412" s="4"/>
      <c r="E412" s="4"/>
    </row>
    <row r="413" spans="4:5" ht="12.75">
      <c r="D413" s="4"/>
      <c r="E413" s="4"/>
    </row>
    <row r="414" spans="4:5" ht="12.75">
      <c r="D414" s="4"/>
      <c r="E414" s="4"/>
    </row>
    <row r="415" spans="4:5" ht="12.75">
      <c r="D415" s="4"/>
      <c r="E415" s="4"/>
    </row>
    <row r="416" spans="4:5" ht="12.75">
      <c r="D416" s="4"/>
      <c r="E416" s="4"/>
    </row>
    <row r="417" spans="4:5" ht="12.75">
      <c r="D417" s="4"/>
      <c r="E417" s="4"/>
    </row>
    <row r="418" spans="4:5" ht="12.75">
      <c r="D418" s="4"/>
      <c r="E418" s="4"/>
    </row>
    <row r="419" spans="4:5" ht="12.75">
      <c r="D419" s="4"/>
      <c r="E419" s="4"/>
    </row>
    <row r="420" spans="4:5" ht="12.75">
      <c r="D420" s="4"/>
      <c r="E420" s="4"/>
    </row>
    <row r="421" spans="4:5" ht="12.75">
      <c r="D421" s="4"/>
      <c r="E421" s="4"/>
    </row>
    <row r="422" spans="4:5" ht="12.75">
      <c r="D422" s="4"/>
      <c r="E422" s="4"/>
    </row>
    <row r="423" spans="4:5" ht="12.75">
      <c r="D423" s="4"/>
      <c r="E423" s="4"/>
    </row>
    <row r="424" spans="4:5" ht="12.75">
      <c r="D424" s="4"/>
      <c r="E424" s="4"/>
    </row>
    <row r="425" spans="4:5" ht="12.75">
      <c r="D425" s="4"/>
      <c r="E425" s="4"/>
    </row>
    <row r="426" spans="4:5" ht="12.75">
      <c r="D426" s="4"/>
      <c r="E426" s="4"/>
    </row>
    <row r="427" spans="4:5" ht="12.75">
      <c r="D427" s="4"/>
      <c r="E427" s="4"/>
    </row>
    <row r="428" spans="4:5" ht="12.75">
      <c r="D428" s="4"/>
      <c r="E428" s="4"/>
    </row>
    <row r="429" spans="4:5" ht="12.75">
      <c r="D429" s="4"/>
      <c r="E429" s="4"/>
    </row>
    <row r="430" spans="4:5" ht="12.75">
      <c r="D430" s="4"/>
      <c r="E430" s="4"/>
    </row>
    <row r="431" spans="4:5" ht="12.75">
      <c r="D431" s="4"/>
      <c r="E431" s="4"/>
    </row>
    <row r="432" spans="4:5" ht="12.75">
      <c r="D432" s="4"/>
      <c r="E432" s="4"/>
    </row>
    <row r="433" spans="4:5" ht="12.75">
      <c r="D433" s="4"/>
      <c r="E433" s="4"/>
    </row>
    <row r="434" spans="4:5" ht="12.75">
      <c r="D434" s="4"/>
      <c r="E434" s="4"/>
    </row>
    <row r="435" spans="4:5" ht="12.75">
      <c r="D435" s="4"/>
      <c r="E435" s="4"/>
    </row>
    <row r="436" spans="4:5" ht="12.75">
      <c r="D436" s="4"/>
      <c r="E436" s="4"/>
    </row>
    <row r="437" spans="4:5" ht="12.75">
      <c r="D437" s="4"/>
      <c r="E437" s="4"/>
    </row>
    <row r="438" spans="4:5" ht="12.75">
      <c r="D438" s="4"/>
      <c r="E438" s="4"/>
    </row>
    <row r="439" spans="4:5" ht="12.75">
      <c r="D439" s="4"/>
      <c r="E439" s="4"/>
    </row>
    <row r="440" spans="4:5" ht="12.75">
      <c r="D440" s="4"/>
      <c r="E440" s="4"/>
    </row>
    <row r="441" spans="4:5" ht="12.75">
      <c r="D441" s="4"/>
      <c r="E441" s="4"/>
    </row>
    <row r="442" spans="4:5" ht="12.75">
      <c r="D442" s="4"/>
      <c r="E442" s="4"/>
    </row>
    <row r="443" spans="4:5" ht="12.75">
      <c r="D443" s="4"/>
      <c r="E443" s="4"/>
    </row>
    <row r="444" spans="4:5" ht="12.75">
      <c r="D444" s="4"/>
      <c r="E444" s="4"/>
    </row>
    <row r="445" spans="4:5" ht="12.75">
      <c r="D445" s="4"/>
      <c r="E445" s="4"/>
    </row>
    <row r="446" spans="4:5" ht="12.75">
      <c r="D446" s="4"/>
      <c r="E446" s="4"/>
    </row>
    <row r="447" spans="4:5" ht="12.75">
      <c r="D447" s="4"/>
      <c r="E447" s="4"/>
    </row>
    <row r="448" spans="4:5" ht="12.75">
      <c r="D448" s="4"/>
      <c r="E448" s="4"/>
    </row>
    <row r="449" spans="4:5" ht="12.75">
      <c r="D449" s="4"/>
      <c r="E449" s="4"/>
    </row>
    <row r="450" spans="4:5" ht="12.75">
      <c r="D450" s="4"/>
      <c r="E450" s="4"/>
    </row>
    <row r="451" spans="4:5" ht="12.75">
      <c r="D451" s="4"/>
      <c r="E451" s="4"/>
    </row>
    <row r="452" spans="4:5" ht="12.75">
      <c r="D452" s="4"/>
      <c r="E452" s="4"/>
    </row>
    <row r="453" spans="4:5" ht="12.75">
      <c r="D453" s="4"/>
      <c r="E453" s="4"/>
    </row>
    <row r="454" spans="4:5" ht="12.75">
      <c r="D454" s="4"/>
      <c r="E454" s="4"/>
    </row>
    <row r="455" spans="4:5" ht="12.75">
      <c r="D455" s="4"/>
      <c r="E455" s="4"/>
    </row>
    <row r="456" spans="4:5" ht="12.75">
      <c r="D456" s="4"/>
      <c r="E456" s="4"/>
    </row>
    <row r="457" spans="4:5" ht="12.75">
      <c r="D457" s="4"/>
      <c r="E457" s="4"/>
    </row>
    <row r="458" spans="4:5" ht="12.75">
      <c r="D458" s="4"/>
      <c r="E458" s="4"/>
    </row>
    <row r="459" spans="4:5" ht="12.75">
      <c r="D459" s="4"/>
      <c r="E459" s="4"/>
    </row>
    <row r="460" spans="4:5" ht="12.75">
      <c r="D460" s="4"/>
      <c r="E460" s="4"/>
    </row>
    <row r="461" spans="4:5" ht="12.75">
      <c r="D461" s="4"/>
      <c r="E461" s="4"/>
    </row>
    <row r="462" spans="4:5" ht="12.75">
      <c r="D462" s="4"/>
      <c r="E462" s="4"/>
    </row>
    <row r="463" spans="4:5" ht="12.75">
      <c r="D463" s="4"/>
      <c r="E463" s="4"/>
    </row>
    <row r="464" spans="4:5" ht="12.75">
      <c r="D464" s="4"/>
      <c r="E464" s="4"/>
    </row>
    <row r="465" spans="4:5" ht="12.75">
      <c r="D465" s="4"/>
      <c r="E465" s="4"/>
    </row>
    <row r="466" spans="4:5" ht="12.75">
      <c r="D466" s="4"/>
      <c r="E466" s="4"/>
    </row>
    <row r="467" spans="4:5" ht="12.75">
      <c r="D467" s="4"/>
      <c r="E467" s="4"/>
    </row>
    <row r="468" spans="4:5" ht="12.75">
      <c r="D468" s="4"/>
      <c r="E468" s="4"/>
    </row>
    <row r="469" spans="4:5" ht="12.75">
      <c r="D469" s="4"/>
      <c r="E469" s="4"/>
    </row>
    <row r="470" spans="4:5" ht="12.75">
      <c r="D470" s="4"/>
      <c r="E470" s="4"/>
    </row>
    <row r="471" spans="4:5" ht="12.75">
      <c r="D471" s="4"/>
      <c r="E471" s="4"/>
    </row>
    <row r="472" spans="4:5" ht="12.75">
      <c r="D472" s="4"/>
      <c r="E472" s="4"/>
    </row>
    <row r="473" spans="4:5" ht="12.75">
      <c r="D473" s="4"/>
      <c r="E473" s="4"/>
    </row>
    <row r="474" spans="4:5" ht="12.75">
      <c r="D474" s="4"/>
      <c r="E474" s="4"/>
    </row>
    <row r="475" spans="4:5" ht="12.75">
      <c r="D475" s="4"/>
      <c r="E475" s="4"/>
    </row>
    <row r="476" spans="4:5" ht="12.75">
      <c r="D476" s="4"/>
      <c r="E476" s="4"/>
    </row>
    <row r="477" spans="4:5" ht="12.75">
      <c r="D477" s="4"/>
      <c r="E477" s="4"/>
    </row>
    <row r="478" spans="4:5" ht="12.75">
      <c r="D478" s="4"/>
      <c r="E478" s="4"/>
    </row>
    <row r="479" spans="4:5" ht="12.75">
      <c r="D479" s="4"/>
      <c r="E479" s="4"/>
    </row>
    <row r="480" spans="4:5" ht="12.75">
      <c r="D480" s="4"/>
      <c r="E480" s="4"/>
    </row>
    <row r="481" spans="4:5" ht="12.75">
      <c r="D481" s="4"/>
      <c r="E481" s="4"/>
    </row>
    <row r="482" spans="4:5" ht="12.75">
      <c r="D482" s="4"/>
      <c r="E482" s="4"/>
    </row>
    <row r="483" spans="4:5" ht="12.75">
      <c r="D483" s="4"/>
      <c r="E483" s="4"/>
    </row>
    <row r="484" spans="4:5" ht="12.75">
      <c r="D484" s="4"/>
      <c r="E484" s="4"/>
    </row>
    <row r="485" spans="4:5" ht="12.75">
      <c r="D485" s="4"/>
      <c r="E485" s="4"/>
    </row>
    <row r="486" spans="4:5" ht="12.75">
      <c r="D486" s="4"/>
      <c r="E486" s="4"/>
    </row>
    <row r="487" spans="4:5" ht="12.75">
      <c r="D487" s="4"/>
      <c r="E487" s="4"/>
    </row>
    <row r="488" spans="4:5" ht="12.75">
      <c r="D488" s="4"/>
      <c r="E488" s="4"/>
    </row>
    <row r="489" spans="4:5" ht="12.75">
      <c r="D489" s="4"/>
      <c r="E489" s="4"/>
    </row>
    <row r="490" spans="4:5" ht="12.75">
      <c r="D490" s="4"/>
      <c r="E490" s="4"/>
    </row>
    <row r="491" spans="4:5" ht="12.75">
      <c r="D491" s="4"/>
      <c r="E491" s="4"/>
    </row>
    <row r="492" spans="4:5" ht="12.75">
      <c r="D492" s="4"/>
      <c r="E492" s="4"/>
    </row>
    <row r="493" spans="4:5" ht="12.75">
      <c r="D493" s="4"/>
      <c r="E493" s="4"/>
    </row>
    <row r="494" spans="4:5" ht="12.75">
      <c r="D494" s="4"/>
      <c r="E494" s="4"/>
    </row>
    <row r="1431" ht="12.75">
      <c r="L1431">
        <v>4</v>
      </c>
    </row>
  </sheetData>
  <mergeCells count="12">
    <mergeCell ref="A404:F404"/>
    <mergeCell ref="A203:F203"/>
    <mergeCell ref="A235:F235"/>
    <mergeCell ref="A266:F266"/>
    <mergeCell ref="A300:F300"/>
    <mergeCell ref="A337:F337"/>
    <mergeCell ref="A375:F375"/>
    <mergeCell ref="A166:F166"/>
    <mergeCell ref="A32:F32"/>
    <mergeCell ref="A66:F66"/>
    <mergeCell ref="A98:F98"/>
    <mergeCell ref="A133:F133"/>
  </mergeCells>
  <printOptions/>
  <pageMargins left="1.6535433070866143" right="1.1811023622047245" top="0.984251968503937" bottom="0.984251968503937" header="0.5118110236220472" footer="0.5118110236220472"/>
  <pageSetup horizontalDpi="600" verticalDpi="600" orientation="landscape" paperSize="9" scale="90" r:id="rId1"/>
  <rowBreaks count="11" manualBreakCount="11">
    <brk id="32" max="5" man="1"/>
    <brk id="66" max="5" man="1"/>
    <brk id="99" max="5" man="1"/>
    <brk id="133" max="5" man="1"/>
    <brk id="166" max="5" man="1"/>
    <brk id="203" max="11" man="1"/>
    <brk id="235" max="11" man="1"/>
    <brk id="266" max="11" man="1"/>
    <brk id="300" max="11" man="1"/>
    <brk id="337" max="11" man="1"/>
    <brk id="37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69"/>
  <sheetViews>
    <sheetView tabSelected="1" workbookViewId="0" topLeftCell="A1">
      <selection activeCell="I24" sqref="I24"/>
    </sheetView>
  </sheetViews>
  <sheetFormatPr defaultColWidth="9.00390625" defaultRowHeight="12.75"/>
  <cols>
    <col min="1" max="1" width="35.25390625" style="0" customWidth="1"/>
    <col min="2" max="2" width="17.375" style="0" bestFit="1" customWidth="1"/>
    <col min="3" max="3" width="53.00390625" style="0" customWidth="1"/>
    <col min="4" max="4" width="11.125" style="0" customWidth="1"/>
    <col min="5" max="5" width="14.00390625" style="0" customWidth="1"/>
    <col min="6" max="6" width="14.25390625" style="0" customWidth="1"/>
  </cols>
  <sheetData>
    <row r="3" spans="1:8" ht="12.75">
      <c r="A3" s="10"/>
      <c r="C3" s="3" t="s">
        <v>204</v>
      </c>
      <c r="D3" s="3"/>
      <c r="E3" s="3"/>
      <c r="F3" s="3" t="s">
        <v>119</v>
      </c>
      <c r="H3" t="s">
        <v>108</v>
      </c>
    </row>
    <row r="4" spans="1:6" ht="12.75">
      <c r="A4" s="10"/>
      <c r="C4" s="3"/>
      <c r="D4" s="3"/>
      <c r="E4" s="3"/>
      <c r="F4" s="3"/>
    </row>
    <row r="5" spans="1:6" ht="12.75">
      <c r="A5" s="10"/>
      <c r="C5" s="3"/>
      <c r="D5" s="3"/>
      <c r="E5" s="3"/>
      <c r="F5" s="3"/>
    </row>
    <row r="6" ht="13.5" thickBot="1"/>
    <row r="7" spans="1:6" ht="13.5" thickBot="1">
      <c r="A7" s="18" t="s">
        <v>110</v>
      </c>
      <c r="B7" s="5" t="s">
        <v>92</v>
      </c>
      <c r="C7" s="5" t="s">
        <v>109</v>
      </c>
      <c r="D7" s="5" t="s">
        <v>7</v>
      </c>
      <c r="E7" s="5" t="s">
        <v>6</v>
      </c>
      <c r="F7" s="19" t="s">
        <v>2</v>
      </c>
    </row>
    <row r="8" spans="1:6" ht="13.5" thickBot="1">
      <c r="A8" s="26" t="s">
        <v>184</v>
      </c>
      <c r="B8" s="7" t="s">
        <v>177</v>
      </c>
      <c r="C8" s="7" t="s">
        <v>183</v>
      </c>
      <c r="D8" s="17">
        <v>4125</v>
      </c>
      <c r="E8" s="17">
        <v>4125</v>
      </c>
      <c r="F8" s="27">
        <f>(E8*100)/D8</f>
        <v>100</v>
      </c>
    </row>
    <row r="9" spans="1:6" ht="13.5" thickBot="1">
      <c r="A9" s="8" t="s">
        <v>34</v>
      </c>
      <c r="B9" s="5" t="s">
        <v>181</v>
      </c>
      <c r="C9" s="9"/>
      <c r="D9" s="20">
        <f>SUM(D8)</f>
        <v>4125</v>
      </c>
      <c r="E9" s="20">
        <f>SUM(E8)</f>
        <v>4125</v>
      </c>
      <c r="F9" s="6">
        <f>(E9*100)/D9</f>
        <v>100</v>
      </c>
    </row>
    <row r="10" spans="1:6" ht="12.75">
      <c r="A10" s="28" t="s">
        <v>3</v>
      </c>
      <c r="B10" s="24" t="s">
        <v>185</v>
      </c>
      <c r="C10" s="24" t="s">
        <v>186</v>
      </c>
      <c r="D10" s="25">
        <v>0</v>
      </c>
      <c r="E10" s="25">
        <v>61</v>
      </c>
      <c r="F10" s="29">
        <v>0</v>
      </c>
    </row>
    <row r="11" spans="1:6" ht="51" customHeight="1" thickBot="1">
      <c r="A11" s="30"/>
      <c r="B11" s="93" t="s">
        <v>111</v>
      </c>
      <c r="C11" s="90" t="s">
        <v>206</v>
      </c>
      <c r="D11" s="16">
        <v>2570</v>
      </c>
      <c r="E11" s="16">
        <v>3672</v>
      </c>
      <c r="F11" s="31">
        <f>(E11*100)/D11</f>
        <v>142.87937743190662</v>
      </c>
    </row>
    <row r="12" spans="1:6" ht="13.5" thickBot="1">
      <c r="A12" s="8" t="s">
        <v>34</v>
      </c>
      <c r="B12" s="5"/>
      <c r="C12" s="9"/>
      <c r="D12" s="20">
        <f>SUM(D10:D11)</f>
        <v>2570</v>
      </c>
      <c r="E12" s="20">
        <f>E10+E11</f>
        <v>3733</v>
      </c>
      <c r="F12" s="6">
        <f>(E12*100)/D12</f>
        <v>145.25291828793775</v>
      </c>
    </row>
    <row r="13" spans="1:6" ht="12.75">
      <c r="A13" s="28" t="s">
        <v>35</v>
      </c>
      <c r="B13" s="24" t="s">
        <v>185</v>
      </c>
      <c r="C13" s="24" t="s">
        <v>186</v>
      </c>
      <c r="D13" s="25">
        <v>0</v>
      </c>
      <c r="E13" s="25">
        <v>62</v>
      </c>
      <c r="F13" s="29">
        <v>0</v>
      </c>
    </row>
    <row r="14" spans="1:6" ht="51">
      <c r="A14" s="32"/>
      <c r="B14" s="92" t="s">
        <v>111</v>
      </c>
      <c r="C14" s="91" t="s">
        <v>206</v>
      </c>
      <c r="D14" s="23">
        <v>1262</v>
      </c>
      <c r="E14" s="23">
        <v>1342.8</v>
      </c>
      <c r="F14" s="33">
        <f aca="true" t="shared" si="0" ref="F14:F32">(E14*100)/D14</f>
        <v>106.40253565768622</v>
      </c>
    </row>
    <row r="15" spans="1:6" ht="12.75">
      <c r="A15" s="32"/>
      <c r="B15" s="22" t="s">
        <v>112</v>
      </c>
      <c r="C15" s="22" t="s">
        <v>113</v>
      </c>
      <c r="D15" s="23">
        <v>1722</v>
      </c>
      <c r="E15" s="23">
        <v>1721.88</v>
      </c>
      <c r="F15" s="33">
        <f t="shared" si="0"/>
        <v>99.99303135888502</v>
      </c>
    </row>
    <row r="16" spans="1:6" ht="13.5" thickBot="1">
      <c r="A16" s="30"/>
      <c r="B16" s="15" t="s">
        <v>187</v>
      </c>
      <c r="C16" s="15" t="s">
        <v>164</v>
      </c>
      <c r="D16" s="16">
        <v>575</v>
      </c>
      <c r="E16" s="16">
        <v>574.97</v>
      </c>
      <c r="F16" s="33">
        <f>(E16*100)/D16</f>
        <v>99.99478260869566</v>
      </c>
    </row>
    <row r="17" spans="1:6" ht="13.5" thickBot="1">
      <c r="A17" s="8" t="s">
        <v>34</v>
      </c>
      <c r="B17" s="9"/>
      <c r="C17" s="9"/>
      <c r="D17" s="20">
        <f>D13+D14+D15+D16</f>
        <v>3559</v>
      </c>
      <c r="E17" s="20">
        <f>E13+E14+E15+E16</f>
        <v>3701.6500000000005</v>
      </c>
      <c r="F17" s="6">
        <f t="shared" si="0"/>
        <v>104.00814835627988</v>
      </c>
    </row>
    <row r="18" spans="1:6" ht="12.75">
      <c r="A18" s="28" t="s">
        <v>36</v>
      </c>
      <c r="B18" s="24" t="s">
        <v>185</v>
      </c>
      <c r="C18" s="24" t="s">
        <v>186</v>
      </c>
      <c r="D18" s="25">
        <v>0</v>
      </c>
      <c r="E18" s="25">
        <v>90</v>
      </c>
      <c r="F18" s="29">
        <v>0</v>
      </c>
    </row>
    <row r="19" spans="1:6" ht="51">
      <c r="A19" s="30"/>
      <c r="B19" s="15" t="s">
        <v>111</v>
      </c>
      <c r="C19" s="94" t="s">
        <v>206</v>
      </c>
      <c r="D19" s="16">
        <v>3230</v>
      </c>
      <c r="E19" s="16">
        <v>3230</v>
      </c>
      <c r="F19" s="31">
        <f>(E19*100)/D19</f>
        <v>100</v>
      </c>
    </row>
    <row r="20" spans="1:6" ht="12.75">
      <c r="A20" s="32"/>
      <c r="B20" s="127" t="s">
        <v>209</v>
      </c>
      <c r="C20" s="97" t="s">
        <v>156</v>
      </c>
      <c r="D20" s="23">
        <v>0</v>
      </c>
      <c r="E20" s="131">
        <v>5.69</v>
      </c>
      <c r="F20" s="33">
        <v>0</v>
      </c>
    </row>
    <row r="21" spans="1:6" ht="13.5" thickBot="1">
      <c r="A21" s="30"/>
      <c r="B21" s="133" t="s">
        <v>187</v>
      </c>
      <c r="C21" s="15" t="s">
        <v>164</v>
      </c>
      <c r="D21" s="16">
        <v>1958</v>
      </c>
      <c r="E21" s="134">
        <v>1957.89</v>
      </c>
      <c r="F21" s="31">
        <f>(E21*100)/D21</f>
        <v>99.99438202247191</v>
      </c>
    </row>
    <row r="22" spans="1:6" ht="13.5" thickBot="1">
      <c r="A22" s="8" t="s">
        <v>34</v>
      </c>
      <c r="B22" s="9"/>
      <c r="C22" s="9"/>
      <c r="D22" s="20">
        <f>SUM(D18:D21)</f>
        <v>5188</v>
      </c>
      <c r="E22" s="20">
        <f>E18+E19+E20+E21</f>
        <v>5283.58</v>
      </c>
      <c r="F22" s="6">
        <f>(E22*100)/D22</f>
        <v>101.84232845026985</v>
      </c>
    </row>
    <row r="23" spans="1:6" ht="12.75">
      <c r="A23" s="99" t="s">
        <v>37</v>
      </c>
      <c r="B23" s="87" t="s">
        <v>185</v>
      </c>
      <c r="C23" s="128" t="s">
        <v>186</v>
      </c>
      <c r="D23" s="100">
        <v>0</v>
      </c>
      <c r="E23" s="100">
        <v>9</v>
      </c>
      <c r="F23" s="101">
        <v>0</v>
      </c>
    </row>
    <row r="24" spans="1:6" ht="51">
      <c r="A24" s="98"/>
      <c r="B24" s="24" t="s">
        <v>111</v>
      </c>
      <c r="C24" s="95" t="s">
        <v>206</v>
      </c>
      <c r="D24" s="25">
        <v>1220</v>
      </c>
      <c r="E24" s="25">
        <v>1017</v>
      </c>
      <c r="F24" s="29">
        <f>(E24*100)/D24</f>
        <v>83.36065573770492</v>
      </c>
    </row>
    <row r="25" spans="1:6" ht="13.5" thickBot="1">
      <c r="A25" s="30"/>
      <c r="B25" s="15" t="s">
        <v>112</v>
      </c>
      <c r="C25" s="15" t="s">
        <v>113</v>
      </c>
      <c r="D25" s="16">
        <v>3271</v>
      </c>
      <c r="E25" s="16">
        <v>3270.84</v>
      </c>
      <c r="F25" s="31">
        <f t="shared" si="0"/>
        <v>99.99510852950168</v>
      </c>
    </row>
    <row r="26" spans="1:6" ht="13.5" thickBot="1">
      <c r="A26" s="8" t="s">
        <v>34</v>
      </c>
      <c r="B26" s="9"/>
      <c r="C26" s="9"/>
      <c r="D26" s="20">
        <f>SUM(D24:D25)</f>
        <v>4491</v>
      </c>
      <c r="E26" s="20">
        <f>E23+E24+E25</f>
        <v>4296.84</v>
      </c>
      <c r="F26" s="6">
        <f t="shared" si="0"/>
        <v>95.67668670674682</v>
      </c>
    </row>
    <row r="27" spans="1:6" ht="13.5" thickBot="1">
      <c r="A27" s="8" t="s">
        <v>34</v>
      </c>
      <c r="B27" s="5" t="s">
        <v>15</v>
      </c>
      <c r="C27" s="9"/>
      <c r="D27" s="20">
        <f>D26+D22+D17+D12</f>
        <v>15808</v>
      </c>
      <c r="E27" s="20">
        <f>E12+E17+E22+E26</f>
        <v>17015.07</v>
      </c>
      <c r="F27" s="6">
        <f t="shared" si="0"/>
        <v>107.6358173076923</v>
      </c>
    </row>
    <row r="28" spans="1:6" ht="51">
      <c r="A28" s="28" t="s">
        <v>50</v>
      </c>
      <c r="B28" s="24" t="s">
        <v>117</v>
      </c>
      <c r="C28" s="95" t="s">
        <v>206</v>
      </c>
      <c r="D28" s="25">
        <v>3376</v>
      </c>
      <c r="E28" s="25">
        <v>3569.22</v>
      </c>
      <c r="F28" s="29">
        <f t="shared" si="0"/>
        <v>105.72334123222748</v>
      </c>
    </row>
    <row r="29" spans="1:6" ht="12.75">
      <c r="A29" s="32"/>
      <c r="B29" s="22" t="s">
        <v>118</v>
      </c>
      <c r="C29" s="22" t="s">
        <v>113</v>
      </c>
      <c r="D29" s="23">
        <v>36393</v>
      </c>
      <c r="E29" s="23">
        <v>34212.88</v>
      </c>
      <c r="F29" s="33">
        <f t="shared" si="0"/>
        <v>94.0095073228368</v>
      </c>
    </row>
    <row r="30" spans="1:6" ht="12.75">
      <c r="A30" s="30"/>
      <c r="B30" s="15" t="s">
        <v>163</v>
      </c>
      <c r="C30" s="15" t="s">
        <v>164</v>
      </c>
      <c r="D30" s="16">
        <v>0</v>
      </c>
      <c r="E30" s="16">
        <v>0</v>
      </c>
      <c r="F30" s="31">
        <v>0</v>
      </c>
    </row>
    <row r="31" spans="1:6" ht="13.5" thickBot="1">
      <c r="A31" s="30"/>
      <c r="B31" s="15" t="s">
        <v>207</v>
      </c>
      <c r="C31" s="15" t="s">
        <v>156</v>
      </c>
      <c r="D31" s="16">
        <v>0</v>
      </c>
      <c r="E31" s="16">
        <v>1.56</v>
      </c>
      <c r="F31" s="31">
        <v>0</v>
      </c>
    </row>
    <row r="32" spans="1:6" ht="13.5" thickBot="1">
      <c r="A32" s="8" t="s">
        <v>34</v>
      </c>
      <c r="B32" s="9"/>
      <c r="C32" s="9"/>
      <c r="D32" s="20">
        <f>SUM(D28:D31)</f>
        <v>39769</v>
      </c>
      <c r="E32" s="20">
        <f>E28+E29+E30+E31</f>
        <v>37783.659999999996</v>
      </c>
      <c r="F32" s="6">
        <f t="shared" si="0"/>
        <v>95.00782016143226</v>
      </c>
    </row>
    <row r="33" spans="1:6" ht="13.5" thickBot="1">
      <c r="A33" s="26" t="s">
        <v>54</v>
      </c>
      <c r="B33" s="7" t="s">
        <v>118</v>
      </c>
      <c r="C33" s="7" t="s">
        <v>113</v>
      </c>
      <c r="D33" s="17">
        <v>39790</v>
      </c>
      <c r="E33" s="17">
        <v>32978.86</v>
      </c>
      <c r="F33" s="27">
        <f>(E33*100)/D33</f>
        <v>82.88228198039708</v>
      </c>
    </row>
    <row r="34" spans="1:6" ht="13.5" thickBot="1">
      <c r="A34" s="8" t="s">
        <v>34</v>
      </c>
      <c r="B34" s="132"/>
      <c r="C34" s="9"/>
      <c r="D34" s="20">
        <f>SUM(D33:D33)</f>
        <v>39790</v>
      </c>
      <c r="E34" s="20">
        <f>SUM(E33:E33)</f>
        <v>32978.86</v>
      </c>
      <c r="F34" s="6">
        <f>(E34*100)/D34</f>
        <v>82.88228198039708</v>
      </c>
    </row>
    <row r="35" spans="1:6" ht="13.5" thickBot="1">
      <c r="A35" s="8" t="s">
        <v>34</v>
      </c>
      <c r="B35" s="5" t="s">
        <v>55</v>
      </c>
      <c r="C35" s="9"/>
      <c r="D35" s="20">
        <f>D34+D32</f>
        <v>79559</v>
      </c>
      <c r="E35" s="20">
        <f>E34+E32</f>
        <v>70762.51999999999</v>
      </c>
      <c r="F35" s="6">
        <f>(E35*100)/D35</f>
        <v>88.94345077238275</v>
      </c>
    </row>
    <row r="36" spans="1:6" ht="12.75">
      <c r="A36" s="179" t="s">
        <v>212</v>
      </c>
      <c r="B36" s="179"/>
      <c r="C36" s="179"/>
      <c r="D36" s="179"/>
      <c r="E36" s="179"/>
      <c r="F36" s="179"/>
    </row>
    <row r="37" spans="1:6" ht="12.75">
      <c r="A37" s="179"/>
      <c r="B37" s="179"/>
      <c r="C37" s="179"/>
      <c r="D37" s="179"/>
      <c r="E37" s="179"/>
      <c r="F37" s="179"/>
    </row>
    <row r="38" spans="1:6" ht="13.5" thickBot="1">
      <c r="A38" s="178"/>
      <c r="B38" s="178"/>
      <c r="C38" s="178"/>
      <c r="D38" s="178"/>
      <c r="E38" s="178"/>
      <c r="F38" s="178"/>
    </row>
    <row r="39" spans="1:6" ht="13.5" thickBot="1">
      <c r="A39" s="18" t="s">
        <v>110</v>
      </c>
      <c r="B39" s="5" t="s">
        <v>92</v>
      </c>
      <c r="C39" s="119"/>
      <c r="D39" s="20" t="s">
        <v>7</v>
      </c>
      <c r="E39" s="20" t="s">
        <v>6</v>
      </c>
      <c r="F39" s="19" t="s">
        <v>2</v>
      </c>
    </row>
    <row r="40" spans="1:6" ht="12.75">
      <c r="A40" s="28" t="s">
        <v>114</v>
      </c>
      <c r="B40" s="24" t="s">
        <v>188</v>
      </c>
      <c r="C40" s="130" t="s">
        <v>186</v>
      </c>
      <c r="D40" s="88">
        <v>0</v>
      </c>
      <c r="E40" s="88">
        <v>9</v>
      </c>
      <c r="F40" s="89">
        <v>0</v>
      </c>
    </row>
    <row r="41" spans="1:6" ht="51">
      <c r="A41" s="30"/>
      <c r="B41" s="15" t="s">
        <v>116</v>
      </c>
      <c r="C41" s="94" t="s">
        <v>206</v>
      </c>
      <c r="D41" s="17">
        <v>1000</v>
      </c>
      <c r="E41" s="17">
        <v>1050</v>
      </c>
      <c r="F41" s="27">
        <f>(E41*100)/D41</f>
        <v>105</v>
      </c>
    </row>
    <row r="42" spans="1:6" ht="13.5" thickBot="1">
      <c r="A42" s="30"/>
      <c r="B42" s="15" t="s">
        <v>208</v>
      </c>
      <c r="C42" s="15" t="s">
        <v>156</v>
      </c>
      <c r="D42" s="16">
        <v>0</v>
      </c>
      <c r="E42" s="16">
        <v>3.24</v>
      </c>
      <c r="F42" s="31">
        <v>0</v>
      </c>
    </row>
    <row r="43" spans="1:6" ht="13.5" thickBot="1">
      <c r="A43" s="129" t="s">
        <v>34</v>
      </c>
      <c r="B43" s="125"/>
      <c r="C43" s="125"/>
      <c r="D43" s="20">
        <f>D41+D42</f>
        <v>1000</v>
      </c>
      <c r="E43" s="20">
        <f>E40+E41+E42</f>
        <v>1062.24</v>
      </c>
      <c r="F43" s="6">
        <f>(E43*100)/D43</f>
        <v>106.224</v>
      </c>
    </row>
    <row r="44" spans="1:6" ht="12.75">
      <c r="A44" s="86" t="s">
        <v>115</v>
      </c>
      <c r="B44" s="87" t="s">
        <v>188</v>
      </c>
      <c r="C44" s="24" t="s">
        <v>186</v>
      </c>
      <c r="D44" s="100">
        <v>0</v>
      </c>
      <c r="E44" s="100">
        <v>26</v>
      </c>
      <c r="F44" s="101">
        <v>0</v>
      </c>
    </row>
    <row r="45" spans="1:6" ht="51">
      <c r="A45" s="26"/>
      <c r="B45" s="7" t="s">
        <v>116</v>
      </c>
      <c r="C45" s="96" t="s">
        <v>206</v>
      </c>
      <c r="D45" s="17">
        <v>450</v>
      </c>
      <c r="E45" s="17">
        <v>930</v>
      </c>
      <c r="F45" s="27">
        <f>(E45*100)/D45</f>
        <v>206.66666666666666</v>
      </c>
    </row>
    <row r="46" spans="1:6" ht="13.5" thickBot="1">
      <c r="A46" s="35"/>
      <c r="B46" s="15" t="s">
        <v>208</v>
      </c>
      <c r="C46" s="15" t="s">
        <v>156</v>
      </c>
      <c r="D46" s="16">
        <v>0</v>
      </c>
      <c r="E46" s="16">
        <v>0.21</v>
      </c>
      <c r="F46" s="31">
        <v>0</v>
      </c>
    </row>
    <row r="47" spans="1:6" ht="13.5" thickBot="1">
      <c r="A47" s="8" t="s">
        <v>34</v>
      </c>
      <c r="B47" s="9"/>
      <c r="C47" s="9"/>
      <c r="D47" s="20">
        <f>D45+D46</f>
        <v>450</v>
      </c>
      <c r="E47" s="20">
        <f>E45+E46+E44</f>
        <v>956.21</v>
      </c>
      <c r="F47" s="6">
        <f>(E47*100)/D47</f>
        <v>212.4911111111111</v>
      </c>
    </row>
    <row r="48" spans="1:6" ht="13.5" thickBot="1">
      <c r="A48" s="8" t="s">
        <v>34</v>
      </c>
      <c r="B48" s="5" t="s">
        <v>71</v>
      </c>
      <c r="C48" s="9"/>
      <c r="D48" s="20">
        <f>D43+D47</f>
        <v>1450</v>
      </c>
      <c r="E48" s="20">
        <f>E43+E47</f>
        <v>2018.45</v>
      </c>
      <c r="F48" s="6">
        <f>(E48*100)/D48</f>
        <v>139.20344827586206</v>
      </c>
    </row>
    <row r="49" spans="1:6" ht="13.5" thickBot="1">
      <c r="A49" s="34" t="s">
        <v>72</v>
      </c>
      <c r="B49" s="7" t="s">
        <v>189</v>
      </c>
      <c r="C49" s="7" t="s">
        <v>190</v>
      </c>
      <c r="D49" s="17">
        <v>0</v>
      </c>
      <c r="E49" s="17">
        <v>100</v>
      </c>
      <c r="F49" s="27">
        <v>0</v>
      </c>
    </row>
    <row r="50" spans="1:6" ht="13.5" thickBot="1">
      <c r="A50" s="8" t="s">
        <v>34</v>
      </c>
      <c r="B50" s="5" t="s">
        <v>121</v>
      </c>
      <c r="C50" s="9"/>
      <c r="D50" s="20">
        <f>SUM(D49)</f>
        <v>0</v>
      </c>
      <c r="E50" s="20">
        <f>SUM(E49)</f>
        <v>100</v>
      </c>
      <c r="F50" s="6">
        <v>0</v>
      </c>
    </row>
    <row r="51" spans="1:6" ht="51.75" thickBot="1">
      <c r="A51" s="120" t="s">
        <v>214</v>
      </c>
      <c r="B51" s="102" t="s">
        <v>210</v>
      </c>
      <c r="C51" s="103" t="s">
        <v>206</v>
      </c>
      <c r="D51" s="109">
        <v>15182</v>
      </c>
      <c r="E51" s="110">
        <v>15181.17</v>
      </c>
      <c r="F51" s="111">
        <f>(E51*100)/D51</f>
        <v>99.9945329996048</v>
      </c>
    </row>
    <row r="52" spans="1:6" ht="13.5" thickBot="1">
      <c r="A52" s="121" t="s">
        <v>34</v>
      </c>
      <c r="B52" s="106" t="s">
        <v>211</v>
      </c>
      <c r="C52" s="108"/>
      <c r="D52" s="41">
        <f>D51</f>
        <v>15182</v>
      </c>
      <c r="E52" s="114">
        <f>E51</f>
        <v>15181.17</v>
      </c>
      <c r="F52" s="46">
        <f>(E52*100)/D52</f>
        <v>99.9945329996048</v>
      </c>
    </row>
    <row r="53" spans="1:6" ht="12.75">
      <c r="A53" s="86" t="s">
        <v>88</v>
      </c>
      <c r="B53" s="87" t="s">
        <v>162</v>
      </c>
      <c r="C53" s="87" t="s">
        <v>113</v>
      </c>
      <c r="D53" s="112">
        <v>29032</v>
      </c>
      <c r="E53" s="107">
        <v>27188.82</v>
      </c>
      <c r="F53" s="113">
        <f>(E53*100)/D53</f>
        <v>93.65121245522182</v>
      </c>
    </row>
    <row r="54" spans="1:6" ht="13.5" thickBot="1">
      <c r="A54" s="105"/>
      <c r="B54" s="7" t="s">
        <v>205</v>
      </c>
      <c r="C54" s="7" t="s">
        <v>183</v>
      </c>
      <c r="D54" s="104">
        <v>1200</v>
      </c>
      <c r="E54" s="110">
        <v>1200</v>
      </c>
      <c r="F54" s="111">
        <f>(E54*100)/D54</f>
        <v>100</v>
      </c>
    </row>
    <row r="55" spans="1:6" ht="13.5" thickBot="1">
      <c r="A55" s="80" t="s">
        <v>34</v>
      </c>
      <c r="B55" s="9"/>
      <c r="C55" s="123"/>
      <c r="D55" s="20">
        <f>D53+D54</f>
        <v>30232</v>
      </c>
      <c r="E55" s="124">
        <f>E53+E54</f>
        <v>28388.82</v>
      </c>
      <c r="F55" s="6">
        <f>(E55*100)/D55</f>
        <v>93.90321513627944</v>
      </c>
    </row>
    <row r="56" spans="1:6" ht="13.5" thickBot="1">
      <c r="A56" s="26" t="s">
        <v>98</v>
      </c>
      <c r="B56" s="122" t="s">
        <v>162</v>
      </c>
      <c r="C56" s="125" t="s">
        <v>113</v>
      </c>
      <c r="D56" s="126">
        <v>66045</v>
      </c>
      <c r="E56" s="17">
        <v>52287.02</v>
      </c>
      <c r="F56" s="38">
        <f aca="true" t="shared" si="1" ref="F56:F65">(E56*100)/D56</f>
        <v>79.16877886289652</v>
      </c>
    </row>
    <row r="57" spans="1:6" ht="13.5" thickBot="1">
      <c r="A57" s="8" t="s">
        <v>34</v>
      </c>
      <c r="B57" s="9"/>
      <c r="C57" s="9"/>
      <c r="D57" s="20">
        <f>SUM(D56:D56)</f>
        <v>66045</v>
      </c>
      <c r="E57" s="20">
        <f>SUM(E56:E56)</f>
        <v>52287.02</v>
      </c>
      <c r="F57" s="14">
        <f t="shared" si="1"/>
        <v>79.16877886289652</v>
      </c>
    </row>
    <row r="58" spans="1:6" ht="12.75">
      <c r="A58" s="28" t="s">
        <v>99</v>
      </c>
      <c r="B58" s="24" t="s">
        <v>162</v>
      </c>
      <c r="C58" s="24" t="s">
        <v>113</v>
      </c>
      <c r="D58" s="25">
        <v>46400</v>
      </c>
      <c r="E58" s="25">
        <v>44165.46</v>
      </c>
      <c r="F58" s="37">
        <f t="shared" si="1"/>
        <v>95.18418103448276</v>
      </c>
    </row>
    <row r="59" spans="1:6" ht="13.5" thickBot="1">
      <c r="A59" s="115"/>
      <c r="B59" s="116" t="s">
        <v>178</v>
      </c>
      <c r="C59" s="116" t="s">
        <v>164</v>
      </c>
      <c r="D59" s="117">
        <v>446</v>
      </c>
      <c r="E59" s="117">
        <v>445.35</v>
      </c>
      <c r="F59" s="118">
        <f>(E59*100)/D59</f>
        <v>99.8542600896861</v>
      </c>
    </row>
    <row r="60" spans="1:6" ht="13.5" thickBot="1">
      <c r="A60" s="8" t="s">
        <v>34</v>
      </c>
      <c r="B60" s="9"/>
      <c r="C60" s="9"/>
      <c r="D60" s="20">
        <f>SUM(D58:D59)</f>
        <v>46846</v>
      </c>
      <c r="E60" s="20">
        <f>E58+E59</f>
        <v>44610.81</v>
      </c>
      <c r="F60" s="14">
        <f>(E60*100)/D60</f>
        <v>95.22864278700423</v>
      </c>
    </row>
    <row r="61" spans="1:6" ht="13.5" thickBot="1">
      <c r="A61" s="26" t="s">
        <v>102</v>
      </c>
      <c r="B61" s="7" t="s">
        <v>162</v>
      </c>
      <c r="C61" s="7" t="s">
        <v>113</v>
      </c>
      <c r="D61" s="17">
        <v>50500</v>
      </c>
      <c r="E61" s="17">
        <v>49625.24</v>
      </c>
      <c r="F61" s="38">
        <f t="shared" si="1"/>
        <v>98.26780198019802</v>
      </c>
    </row>
    <row r="62" spans="1:6" ht="13.5" thickBot="1">
      <c r="A62" s="8" t="s">
        <v>34</v>
      </c>
      <c r="B62" s="9"/>
      <c r="C62" s="9"/>
      <c r="D62" s="20">
        <f>SUM(D61:D61)</f>
        <v>50500</v>
      </c>
      <c r="E62" s="20">
        <f>SUM(E61:E61)</f>
        <v>49625.24</v>
      </c>
      <c r="F62" s="14">
        <f t="shared" si="1"/>
        <v>98.26780198019802</v>
      </c>
    </row>
    <row r="63" spans="1:6" ht="13.5" thickBot="1">
      <c r="A63" s="35" t="s">
        <v>165</v>
      </c>
      <c r="B63" s="15" t="s">
        <v>162</v>
      </c>
      <c r="C63" s="15" t="s">
        <v>113</v>
      </c>
      <c r="D63" s="16">
        <v>24104</v>
      </c>
      <c r="E63" s="16">
        <v>24034.4</v>
      </c>
      <c r="F63" s="36">
        <f t="shared" si="1"/>
        <v>99.7112512446067</v>
      </c>
    </row>
    <row r="64" spans="1:6" ht="13.5" thickBot="1">
      <c r="A64" s="8" t="s">
        <v>34</v>
      </c>
      <c r="B64" s="9"/>
      <c r="C64" s="9"/>
      <c r="D64" s="20">
        <f>SUM(D63)</f>
        <v>24104</v>
      </c>
      <c r="E64" s="20">
        <f>SUM(E63)</f>
        <v>24034.4</v>
      </c>
      <c r="F64" s="14">
        <f t="shared" si="1"/>
        <v>99.7112512446067</v>
      </c>
    </row>
    <row r="65" spans="1:6" ht="13.5" thickBot="1">
      <c r="A65" s="8" t="s">
        <v>34</v>
      </c>
      <c r="B65" s="5" t="s">
        <v>93</v>
      </c>
      <c r="C65" s="9"/>
      <c r="D65" s="20">
        <f>D55+D57+D60+D62+D64</f>
        <v>217727</v>
      </c>
      <c r="E65" s="20">
        <f>E55+E57+E60+E62+E64</f>
        <v>198946.28999999998</v>
      </c>
      <c r="F65" s="14">
        <f t="shared" si="1"/>
        <v>91.37419337059711</v>
      </c>
    </row>
    <row r="66" spans="1:6" ht="13.5" thickBot="1">
      <c r="A66" s="39" t="s">
        <v>199</v>
      </c>
      <c r="B66" s="40"/>
      <c r="C66" s="40"/>
      <c r="D66" s="41">
        <f>D9+D27+D35+D48+D52+D65</f>
        <v>333851</v>
      </c>
      <c r="E66" s="41">
        <f>E9+E27+E35+E48+E65+E52+E50</f>
        <v>308148.49999999994</v>
      </c>
      <c r="F66" s="48">
        <f>(E66*100)/D66</f>
        <v>92.30120622672986</v>
      </c>
    </row>
    <row r="67" spans="1:6" ht="12.75">
      <c r="A67" s="176" t="s">
        <v>213</v>
      </c>
      <c r="B67" s="177"/>
      <c r="C67" s="177"/>
      <c r="D67" s="177"/>
      <c r="E67" s="177"/>
      <c r="F67" s="177"/>
    </row>
    <row r="68" spans="1:6" ht="12.75">
      <c r="A68" s="178"/>
      <c r="B68" s="178"/>
      <c r="C68" s="178"/>
      <c r="D68" s="178"/>
      <c r="E68" s="178"/>
      <c r="F68" s="178"/>
    </row>
    <row r="69" spans="1:6" ht="12.75">
      <c r="A69" s="178"/>
      <c r="B69" s="178"/>
      <c r="C69" s="178"/>
      <c r="D69" s="178"/>
      <c r="E69" s="178"/>
      <c r="F69" s="178"/>
    </row>
  </sheetData>
  <mergeCells count="3">
    <mergeCell ref="A67:F69"/>
    <mergeCell ref="A36:F37"/>
    <mergeCell ref="A38:F38"/>
  </mergeCells>
  <printOptions/>
  <pageMargins left="0.7874015748031497" right="0" top="0.35433070866141736" bottom="0.15748031496062992" header="0.5118110236220472" footer="0.15748031496062992"/>
  <pageSetup horizontalDpi="600" verticalDpi="600" orientation="landscape" paperSize="9" scale="83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GZEAS Nowe Miasto n/Wartą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Dąbrowska</dc:creator>
  <cp:keywords/>
  <dc:description/>
  <cp:lastModifiedBy>Jolanta Wojciechowska</cp:lastModifiedBy>
  <cp:lastPrinted>2008-03-13T11:58:07Z</cp:lastPrinted>
  <dcterms:created xsi:type="dcterms:W3CDTF">2005-03-22T09:07:22Z</dcterms:created>
  <dcterms:modified xsi:type="dcterms:W3CDTF">2008-03-13T12:40:26Z</dcterms:modified>
  <cp:category/>
  <cp:version/>
  <cp:contentType/>
  <cp:contentStatus/>
</cp:coreProperties>
</file>