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'Arkusz1'!$A:$A</definedName>
  </definedNames>
  <calcPr fullCalcOnLoad="1"/>
</workbook>
</file>

<file path=xl/sharedStrings.xml><?xml version="1.0" encoding="utf-8"?>
<sst xmlns="http://schemas.openxmlformats.org/spreadsheetml/2006/main" count="26" uniqueCount="26">
  <si>
    <t>Zaciągnięte pożyczki i kredyty w roku budżetowym</t>
  </si>
  <si>
    <t>Zaciągnięte pożyczki i kredyty stan na początek roku</t>
  </si>
  <si>
    <t>Nazwa / Lata</t>
  </si>
  <si>
    <t>Potencjalna spłata kwot wynikających z udzielonych poręczeń oraz gwarancji</t>
  </si>
  <si>
    <t>Spłata rat kredytów i pożyczek</t>
  </si>
  <si>
    <t>Prognozowany wynik (nadwyżka/deficyt)</t>
  </si>
  <si>
    <t>2007 wykonanie</t>
  </si>
  <si>
    <t>a) wydatki bieżące</t>
  </si>
  <si>
    <t>b) wydatki majątkowe</t>
  </si>
  <si>
    <t>Prognozowane wydatki budżetowe, w tym:</t>
  </si>
  <si>
    <t>Prognozowane dochody budżetowe, w tym:</t>
  </si>
  <si>
    <t>a) dochody bieżące</t>
  </si>
  <si>
    <t>b) dochody majątkowe</t>
  </si>
  <si>
    <t>Łączna kwota długu na koniec roku</t>
  </si>
  <si>
    <t>Wskaźnik (art.170) łącznej kwoty długu na koniec roku do dochodów w danym roku budżetowym</t>
  </si>
  <si>
    <t>Wskaźnik (art.169 ust.1)spłat rat kredytów i pożyczek wraz z odsetkami oraz potencjalną spłatą udzielonych poręczeń do dochodów w danym roku budżetowym</t>
  </si>
  <si>
    <t>Przepływ gotówki</t>
  </si>
  <si>
    <t>2008 wykonanie</t>
  </si>
  <si>
    <t>(Spłaty rat+odsetki)/Dochody</t>
  </si>
  <si>
    <t>Możliwość wzrostu kwoty rat i odsetek w danym roku o kwotę</t>
  </si>
  <si>
    <t>Należne w danym roku odsetki i prowizje od kredytów i pożyczek</t>
  </si>
  <si>
    <t>w tym dochody ze sprzedaży majątku (Sm)</t>
  </si>
  <si>
    <t>(Dochody bież.+Doch.ze sprzedaży majątku - Wydatki bież)/Dochody=</t>
  </si>
  <si>
    <t>Suma (Dochody bież.+Doch.ze sprzedaży majątku - Wydatki bież)/Dochody z 3 poprzednich lat * 1/3</t>
  </si>
  <si>
    <t>Art.242 nowej ustFinPubl Doch.bież-wyd.bieżące=</t>
  </si>
  <si>
    <t>Art. 243 nowej ustawy o Finansach publicznych: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</si>
</sst>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_ ;[Red]\-#,##0\ "/>
  </numFmts>
  <fonts count="7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i/>
      <sz val="9"/>
      <name val="Arial"/>
      <family val="2"/>
    </font>
    <font>
      <u val="single"/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0" fontId="0" fillId="0" borderId="0" xfId="0" applyNumberFormat="1" applyAlignment="1">
      <alignment vertical="center"/>
    </xf>
    <xf numFmtId="10" fontId="2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3" fontId="4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 indent="2"/>
    </xf>
    <xf numFmtId="3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="90" zoomScaleNormal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8" sqref="A28"/>
    </sheetView>
  </sheetViews>
  <sheetFormatPr defaultColWidth="9.140625" defaultRowHeight="12.75"/>
  <cols>
    <col min="1" max="1" width="52.421875" style="4" customWidth="1"/>
    <col min="2" max="2" width="13.7109375" style="4" hidden="1" customWidth="1"/>
    <col min="3" max="3" width="14.140625" style="3" hidden="1" customWidth="1"/>
    <col min="4" max="4" width="13.7109375" style="3" customWidth="1"/>
    <col min="5" max="9" width="11.421875" style="3" customWidth="1"/>
    <col min="10" max="15" width="11.421875" style="4" customWidth="1"/>
    <col min="16" max="16" width="11.7109375" style="4" customWidth="1"/>
    <col min="17" max="18" width="11.7109375" style="0" customWidth="1"/>
    <col min="19" max="19" width="12.00390625" style="0" customWidth="1"/>
  </cols>
  <sheetData>
    <row r="1" spans="1:19" s="1" customFormat="1" ht="27.75" customHeight="1">
      <c r="A1" s="5" t="s">
        <v>2</v>
      </c>
      <c r="B1" s="7" t="s">
        <v>6</v>
      </c>
      <c r="C1" s="22" t="s">
        <v>17</v>
      </c>
      <c r="D1" s="2">
        <v>2009</v>
      </c>
      <c r="E1" s="2">
        <v>2010</v>
      </c>
      <c r="F1" s="2">
        <v>2011</v>
      </c>
      <c r="G1" s="2">
        <v>2012</v>
      </c>
      <c r="H1" s="2">
        <v>2013</v>
      </c>
      <c r="I1" s="2">
        <v>2014</v>
      </c>
      <c r="J1" s="2">
        <v>2015</v>
      </c>
      <c r="K1" s="2">
        <v>2016</v>
      </c>
      <c r="L1" s="2">
        <v>2017</v>
      </c>
      <c r="M1" s="2">
        <v>2018</v>
      </c>
      <c r="N1" s="2">
        <v>2019</v>
      </c>
      <c r="O1" s="2">
        <v>2020</v>
      </c>
      <c r="P1" s="2">
        <v>2021</v>
      </c>
      <c r="Q1" s="2">
        <v>2022</v>
      </c>
      <c r="R1" s="2">
        <v>2023</v>
      </c>
      <c r="S1" s="2">
        <v>2024</v>
      </c>
    </row>
    <row r="2" spans="1:19" s="1" customFormat="1" ht="32.25" customHeight="1">
      <c r="A2" s="6" t="s">
        <v>10</v>
      </c>
      <c r="B2" s="14">
        <f>SUM(B3:B4)</f>
        <v>13386898</v>
      </c>
      <c r="C2" s="14">
        <f>SUM(C3:C4)</f>
        <v>15317811</v>
      </c>
      <c r="D2" s="14">
        <f>SUM(D3:D4)</f>
        <v>15181268</v>
      </c>
      <c r="E2" s="14">
        <f aca="true" t="shared" si="0" ref="E2:P2">SUM(E3:E4)</f>
        <v>15021705</v>
      </c>
      <c r="F2" s="14">
        <f t="shared" si="0"/>
        <v>14501220</v>
      </c>
      <c r="G2" s="14">
        <f t="shared" si="0"/>
        <v>15036870</v>
      </c>
      <c r="H2" s="14">
        <f t="shared" si="0"/>
        <v>15635540</v>
      </c>
      <c r="I2" s="14">
        <f t="shared" si="0"/>
        <v>16258160</v>
      </c>
      <c r="J2" s="14">
        <f t="shared" si="0"/>
        <v>16905690</v>
      </c>
      <c r="K2" s="14">
        <f t="shared" si="0"/>
        <v>17242400</v>
      </c>
      <c r="L2" s="14">
        <f t="shared" si="0"/>
        <v>17585850</v>
      </c>
      <c r="M2" s="14">
        <f t="shared" si="0"/>
        <v>17916170</v>
      </c>
      <c r="N2" s="14">
        <f t="shared" si="0"/>
        <v>18273490</v>
      </c>
      <c r="O2" s="14">
        <f t="shared" si="0"/>
        <v>18637960</v>
      </c>
      <c r="P2" s="14">
        <f t="shared" si="0"/>
        <v>19009720</v>
      </c>
      <c r="Q2" s="14">
        <f>SUM(Q3:Q4)</f>
        <v>19388910</v>
      </c>
      <c r="R2" s="14">
        <f>SUM(R3:R4)</f>
        <v>19775690</v>
      </c>
      <c r="S2" s="14">
        <f>SUM(S3:S4)</f>
        <v>20170200</v>
      </c>
    </row>
    <row r="3" spans="1:19" s="11" customFormat="1" ht="16.5" customHeight="1">
      <c r="A3" s="9" t="s">
        <v>11</v>
      </c>
      <c r="B3" s="10">
        <v>13086533</v>
      </c>
      <c r="C3" s="10">
        <v>14809670</v>
      </c>
      <c r="D3" s="10">
        <v>14736268</v>
      </c>
      <c r="E3" s="10">
        <v>13837711</v>
      </c>
      <c r="F3" s="10">
        <f>ROUND(E3*1.04,-1)</f>
        <v>14391220</v>
      </c>
      <c r="G3" s="10">
        <f>ROUND(F3*1.04,-1)</f>
        <v>14966870</v>
      </c>
      <c r="H3" s="10">
        <f>ROUND(G3*1.04,-1)</f>
        <v>15565540</v>
      </c>
      <c r="I3" s="10">
        <f>ROUND(H3*1.04,-1)</f>
        <v>16188160</v>
      </c>
      <c r="J3" s="10">
        <f>ROUND(I3*1.04,-1)</f>
        <v>16835690</v>
      </c>
      <c r="K3" s="10">
        <f>ROUND(J3*1.02,-1)</f>
        <v>17172400</v>
      </c>
      <c r="L3" s="10">
        <f aca="true" t="shared" si="1" ref="L3:S3">ROUND(K3*1.02,-1)</f>
        <v>17515850</v>
      </c>
      <c r="M3" s="10">
        <f t="shared" si="1"/>
        <v>17866170</v>
      </c>
      <c r="N3" s="10">
        <f t="shared" si="1"/>
        <v>18223490</v>
      </c>
      <c r="O3" s="10">
        <f t="shared" si="1"/>
        <v>18587960</v>
      </c>
      <c r="P3" s="10">
        <f t="shared" si="1"/>
        <v>18959720</v>
      </c>
      <c r="Q3" s="10">
        <f t="shared" si="1"/>
        <v>19338910</v>
      </c>
      <c r="R3" s="10">
        <f t="shared" si="1"/>
        <v>19725690</v>
      </c>
      <c r="S3" s="10">
        <f t="shared" si="1"/>
        <v>20120200</v>
      </c>
    </row>
    <row r="4" spans="1:19" s="11" customFormat="1" ht="16.5" customHeight="1">
      <c r="A4" s="9" t="s">
        <v>12</v>
      </c>
      <c r="B4" s="10">
        <v>300365</v>
      </c>
      <c r="C4" s="10">
        <v>508141</v>
      </c>
      <c r="D4" s="10">
        <v>445000</v>
      </c>
      <c r="E4" s="10">
        <v>1183994</v>
      </c>
      <c r="F4" s="10">
        <v>110000</v>
      </c>
      <c r="G4" s="10">
        <v>70000</v>
      </c>
      <c r="H4" s="10">
        <f aca="true" t="shared" si="2" ref="H4:P4">G4</f>
        <v>70000</v>
      </c>
      <c r="I4" s="10">
        <f t="shared" si="2"/>
        <v>70000</v>
      </c>
      <c r="J4" s="10">
        <f t="shared" si="2"/>
        <v>70000</v>
      </c>
      <c r="K4" s="10">
        <f t="shared" si="2"/>
        <v>70000</v>
      </c>
      <c r="L4" s="10">
        <f t="shared" si="2"/>
        <v>70000</v>
      </c>
      <c r="M4" s="10">
        <v>50000</v>
      </c>
      <c r="N4" s="10">
        <f t="shared" si="2"/>
        <v>50000</v>
      </c>
      <c r="O4" s="10">
        <f t="shared" si="2"/>
        <v>50000</v>
      </c>
      <c r="P4" s="10">
        <f t="shared" si="2"/>
        <v>50000</v>
      </c>
      <c r="Q4" s="10">
        <f>P4</f>
        <v>50000</v>
      </c>
      <c r="R4" s="10">
        <f>Q4</f>
        <v>50000</v>
      </c>
      <c r="S4" s="10">
        <f>R4</f>
        <v>50000</v>
      </c>
    </row>
    <row r="5" spans="1:19" s="34" customFormat="1" ht="16.5" customHeight="1">
      <c r="A5" s="32" t="s">
        <v>21</v>
      </c>
      <c r="B5" s="33"/>
      <c r="C5" s="33"/>
      <c r="D5" s="33">
        <v>162900</v>
      </c>
      <c r="E5" s="33">
        <v>110000</v>
      </c>
      <c r="F5" s="33">
        <f>F4</f>
        <v>110000</v>
      </c>
      <c r="G5" s="33">
        <f aca="true" t="shared" si="3" ref="G5:S5">G4</f>
        <v>70000</v>
      </c>
      <c r="H5" s="33">
        <f t="shared" si="3"/>
        <v>70000</v>
      </c>
      <c r="I5" s="33">
        <f t="shared" si="3"/>
        <v>70000</v>
      </c>
      <c r="J5" s="33">
        <f t="shared" si="3"/>
        <v>70000</v>
      </c>
      <c r="K5" s="33">
        <f t="shared" si="3"/>
        <v>70000</v>
      </c>
      <c r="L5" s="33">
        <f t="shared" si="3"/>
        <v>70000</v>
      </c>
      <c r="M5" s="33">
        <f t="shared" si="3"/>
        <v>50000</v>
      </c>
      <c r="N5" s="33">
        <f t="shared" si="3"/>
        <v>50000</v>
      </c>
      <c r="O5" s="33">
        <f t="shared" si="3"/>
        <v>50000</v>
      </c>
      <c r="P5" s="33">
        <f t="shared" si="3"/>
        <v>50000</v>
      </c>
      <c r="Q5" s="33">
        <f t="shared" si="3"/>
        <v>50000</v>
      </c>
      <c r="R5" s="33">
        <f t="shared" si="3"/>
        <v>50000</v>
      </c>
      <c r="S5" s="33">
        <f t="shared" si="3"/>
        <v>50000</v>
      </c>
    </row>
    <row r="6" spans="1:19" s="1" customFormat="1" ht="32.25" customHeight="1">
      <c r="A6" s="6" t="s">
        <v>9</v>
      </c>
      <c r="B6" s="14">
        <f>SUM(B7:B8)</f>
        <v>12688282</v>
      </c>
      <c r="C6" s="14">
        <f>SUM(C7:C8)</f>
        <v>14330331</v>
      </c>
      <c r="D6" s="14">
        <f>SUM(D7:D8)</f>
        <v>17409104</v>
      </c>
      <c r="E6" s="14">
        <f aca="true" t="shared" si="4" ref="E6:P6">SUM(E7:E8)</f>
        <v>19153974</v>
      </c>
      <c r="F6" s="14">
        <f t="shared" si="4"/>
        <v>14482100</v>
      </c>
      <c r="G6" s="14">
        <f t="shared" si="4"/>
        <v>14594800</v>
      </c>
      <c r="H6" s="14">
        <f t="shared" si="4"/>
        <v>14810700</v>
      </c>
      <c r="I6" s="14">
        <f t="shared" si="4"/>
        <v>15029900</v>
      </c>
      <c r="J6" s="14">
        <f t="shared" si="4"/>
        <v>15252300</v>
      </c>
      <c r="K6" s="14">
        <f t="shared" si="4"/>
        <v>15954400</v>
      </c>
      <c r="L6" s="14">
        <f t="shared" si="4"/>
        <v>16580600</v>
      </c>
      <c r="M6" s="14">
        <f t="shared" si="4"/>
        <v>17069000</v>
      </c>
      <c r="N6" s="14">
        <f t="shared" si="4"/>
        <v>17488200</v>
      </c>
      <c r="O6" s="14">
        <f t="shared" si="4"/>
        <v>17917900</v>
      </c>
      <c r="P6" s="14">
        <f t="shared" si="4"/>
        <v>18294100</v>
      </c>
      <c r="Q6" s="14">
        <f>SUM(Q7:Q8)</f>
        <v>18472000</v>
      </c>
      <c r="R6" s="14">
        <f>SUM(R7:R8)</f>
        <v>18651700</v>
      </c>
      <c r="S6" s="14">
        <f>SUM(S7:S8)</f>
        <v>18833200</v>
      </c>
    </row>
    <row r="7" spans="1:19" s="11" customFormat="1" ht="16.5" customHeight="1">
      <c r="A7" s="9" t="s">
        <v>7</v>
      </c>
      <c r="B7" s="10">
        <v>11527931</v>
      </c>
      <c r="C7" s="10">
        <v>13363820</v>
      </c>
      <c r="D7" s="10">
        <v>13968209</v>
      </c>
      <c r="E7" s="10">
        <v>13972541</v>
      </c>
      <c r="F7" s="10">
        <f>ROUND(E7*1.015,-2)</f>
        <v>14182100</v>
      </c>
      <c r="G7" s="10">
        <f>ROUND(F7*1.015,-2)</f>
        <v>14394800</v>
      </c>
      <c r="H7" s="10">
        <f>ROUND(G7*1.015,-2)</f>
        <v>14610700</v>
      </c>
      <c r="I7" s="10">
        <f>ROUND(H7*1.015,-2)</f>
        <v>14829900</v>
      </c>
      <c r="J7" s="10">
        <f>ROUND(I7*1.015,-2)</f>
        <v>15052300</v>
      </c>
      <c r="K7" s="10">
        <f>ROUND(J7*1.04,-2)</f>
        <v>15654400</v>
      </c>
      <c r="L7" s="10">
        <f>ROUND(K7*1.04,-2)</f>
        <v>16280600</v>
      </c>
      <c r="M7" s="10">
        <f>ROUND(L7*1.03,-2)</f>
        <v>16769000</v>
      </c>
      <c r="N7" s="10">
        <f>ROUND(M7*1.025,-2)</f>
        <v>17188200</v>
      </c>
      <c r="O7" s="10">
        <f>ROUND(N7*1.025,-2)</f>
        <v>17617900</v>
      </c>
      <c r="P7" s="10">
        <f>ROUND(O7*1.01,-2)</f>
        <v>17794100</v>
      </c>
      <c r="Q7" s="10">
        <f>ROUND(P7*1.01,-2)</f>
        <v>17972000</v>
      </c>
      <c r="R7" s="10">
        <f>ROUND(Q7*1.01,-2)</f>
        <v>18151700</v>
      </c>
      <c r="S7" s="10">
        <f>ROUND(R7*1.01,-2)</f>
        <v>18333200</v>
      </c>
    </row>
    <row r="8" spans="1:19" s="11" customFormat="1" ht="16.5" customHeight="1">
      <c r="A8" s="9" t="s">
        <v>8</v>
      </c>
      <c r="B8" s="10">
        <v>1160351</v>
      </c>
      <c r="C8" s="10">
        <v>966511</v>
      </c>
      <c r="D8" s="10">
        <v>3440895</v>
      </c>
      <c r="E8" s="10">
        <v>5181433</v>
      </c>
      <c r="F8" s="10">
        <v>300000</v>
      </c>
      <c r="G8" s="10">
        <v>200000</v>
      </c>
      <c r="H8" s="10">
        <f aca="true" t="shared" si="5" ref="H8:O8">G8</f>
        <v>200000</v>
      </c>
      <c r="I8" s="10">
        <f t="shared" si="5"/>
        <v>200000</v>
      </c>
      <c r="J8" s="10">
        <f t="shared" si="5"/>
        <v>200000</v>
      </c>
      <c r="K8" s="10">
        <v>300000</v>
      </c>
      <c r="L8" s="10">
        <f t="shared" si="5"/>
        <v>300000</v>
      </c>
      <c r="M8" s="10">
        <f t="shared" si="5"/>
        <v>300000</v>
      </c>
      <c r="N8" s="10">
        <f t="shared" si="5"/>
        <v>300000</v>
      </c>
      <c r="O8" s="10">
        <f t="shared" si="5"/>
        <v>300000</v>
      </c>
      <c r="P8" s="10">
        <v>500000</v>
      </c>
      <c r="Q8" s="10">
        <f>P8</f>
        <v>500000</v>
      </c>
      <c r="R8" s="10">
        <f>Q8</f>
        <v>500000</v>
      </c>
      <c r="S8" s="10">
        <f>R8</f>
        <v>500000</v>
      </c>
    </row>
    <row r="9" spans="1:19" s="17" customFormat="1" ht="32.25" customHeight="1">
      <c r="A9" s="15" t="s">
        <v>1</v>
      </c>
      <c r="B9" s="16">
        <v>3179706</v>
      </c>
      <c r="C9" s="16">
        <v>2760969</v>
      </c>
      <c r="D9" s="16">
        <f aca="true" t="shared" si="6" ref="D9:I9">C12</f>
        <v>2069581</v>
      </c>
      <c r="E9" s="16">
        <f t="shared" si="6"/>
        <v>3133326</v>
      </c>
      <c r="F9" s="16">
        <f t="shared" si="6"/>
        <v>7265595</v>
      </c>
      <c r="G9" s="16">
        <f t="shared" si="6"/>
        <v>7246475</v>
      </c>
      <c r="H9" s="16">
        <f t="shared" si="6"/>
        <v>6804405</v>
      </c>
      <c r="I9" s="16">
        <f t="shared" si="6"/>
        <v>5979565</v>
      </c>
      <c r="J9" s="16">
        <f aca="true" t="shared" si="7" ref="J9:P9">I12</f>
        <v>5259565</v>
      </c>
      <c r="K9" s="16">
        <f t="shared" si="7"/>
        <v>4509565</v>
      </c>
      <c r="L9" s="16">
        <f t="shared" si="7"/>
        <v>3709565</v>
      </c>
      <c r="M9" s="16">
        <f t="shared" si="7"/>
        <v>3009565</v>
      </c>
      <c r="N9" s="16">
        <f t="shared" si="7"/>
        <v>2409565</v>
      </c>
      <c r="O9" s="16">
        <f t="shared" si="7"/>
        <v>1809565</v>
      </c>
      <c r="P9" s="16">
        <f t="shared" si="7"/>
        <v>1209565</v>
      </c>
      <c r="Q9" s="16">
        <f>P12</f>
        <v>809565</v>
      </c>
      <c r="R9" s="16">
        <f>Q12</f>
        <v>409565</v>
      </c>
      <c r="S9" s="16">
        <f>R12</f>
        <v>164000</v>
      </c>
    </row>
    <row r="10" spans="1:19" s="20" customFormat="1" ht="32.25" customHeight="1">
      <c r="A10" s="18" t="s">
        <v>0</v>
      </c>
      <c r="B10" s="19">
        <v>149000</v>
      </c>
      <c r="C10" s="19">
        <v>0</v>
      </c>
      <c r="D10" s="19">
        <v>1587275</v>
      </c>
      <c r="E10" s="19">
        <v>4622671</v>
      </c>
      <c r="F10" s="19">
        <v>751880</v>
      </c>
      <c r="G10" s="19">
        <v>439630</v>
      </c>
      <c r="H10" s="19">
        <v>68060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</row>
    <row r="11" spans="1:19" s="17" customFormat="1" ht="32.25" customHeight="1">
      <c r="A11" s="15" t="s">
        <v>4</v>
      </c>
      <c r="B11" s="16">
        <v>567737</v>
      </c>
      <c r="C11" s="16">
        <v>691388</v>
      </c>
      <c r="D11" s="16">
        <v>523530</v>
      </c>
      <c r="E11" s="16">
        <v>490402</v>
      </c>
      <c r="F11" s="16">
        <v>771000</v>
      </c>
      <c r="G11" s="29">
        <v>881700</v>
      </c>
      <c r="H11" s="16">
        <v>892900</v>
      </c>
      <c r="I11" s="16">
        <v>720000</v>
      </c>
      <c r="J11" s="16">
        <v>750000</v>
      </c>
      <c r="K11" s="16">
        <v>800000</v>
      </c>
      <c r="L11" s="16">
        <v>700000</v>
      </c>
      <c r="M11" s="16">
        <v>600000</v>
      </c>
      <c r="N11" s="16">
        <v>600000</v>
      </c>
      <c r="O11" s="16">
        <v>600000</v>
      </c>
      <c r="P11" s="16">
        <v>400000</v>
      </c>
      <c r="Q11" s="16">
        <v>400000</v>
      </c>
      <c r="R11" s="16">
        <v>245565</v>
      </c>
      <c r="S11" s="16">
        <v>164000</v>
      </c>
    </row>
    <row r="12" spans="1:19" s="17" customFormat="1" ht="32.25" customHeight="1">
      <c r="A12" s="15" t="s">
        <v>13</v>
      </c>
      <c r="B12" s="16">
        <f>B9-B11+B10</f>
        <v>2760969</v>
      </c>
      <c r="C12" s="16">
        <f aca="true" t="shared" si="8" ref="C12:S12">C9-C11+C10</f>
        <v>2069581</v>
      </c>
      <c r="D12" s="16">
        <f t="shared" si="8"/>
        <v>3133326</v>
      </c>
      <c r="E12" s="16">
        <f t="shared" si="8"/>
        <v>7265595</v>
      </c>
      <c r="F12" s="16">
        <f t="shared" si="8"/>
        <v>7246475</v>
      </c>
      <c r="G12" s="16">
        <f t="shared" si="8"/>
        <v>6804405</v>
      </c>
      <c r="H12" s="16">
        <f t="shared" si="8"/>
        <v>5979565</v>
      </c>
      <c r="I12" s="16">
        <f t="shared" si="8"/>
        <v>5259565</v>
      </c>
      <c r="J12" s="16">
        <f t="shared" si="8"/>
        <v>4509565</v>
      </c>
      <c r="K12" s="16">
        <f t="shared" si="8"/>
        <v>3709565</v>
      </c>
      <c r="L12" s="16">
        <f t="shared" si="8"/>
        <v>3009565</v>
      </c>
      <c r="M12" s="16">
        <f t="shared" si="8"/>
        <v>2409565</v>
      </c>
      <c r="N12" s="16">
        <f t="shared" si="8"/>
        <v>1809565</v>
      </c>
      <c r="O12" s="16">
        <f t="shared" si="8"/>
        <v>1209565</v>
      </c>
      <c r="P12" s="16">
        <f t="shared" si="8"/>
        <v>809565</v>
      </c>
      <c r="Q12" s="16">
        <f t="shared" si="8"/>
        <v>409565</v>
      </c>
      <c r="R12" s="16">
        <f t="shared" si="8"/>
        <v>164000</v>
      </c>
      <c r="S12" s="16">
        <f t="shared" si="8"/>
        <v>0</v>
      </c>
    </row>
    <row r="13" spans="1:19" s="20" customFormat="1" ht="32.25" customHeight="1">
      <c r="A13" s="21" t="s">
        <v>3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</row>
    <row r="14" spans="1:19" s="17" customFormat="1" ht="32.25" customHeight="1">
      <c r="A14" s="15" t="s">
        <v>20</v>
      </c>
      <c r="B14" s="16">
        <v>119474</v>
      </c>
      <c r="C14" s="16">
        <v>131732</v>
      </c>
      <c r="D14" s="16">
        <v>120000</v>
      </c>
      <c r="E14" s="16">
        <v>204000</v>
      </c>
      <c r="F14" s="16">
        <v>358100</v>
      </c>
      <c r="G14" s="16">
        <v>362300</v>
      </c>
      <c r="H14" s="16">
        <v>362000</v>
      </c>
      <c r="I14" s="16">
        <v>355800</v>
      </c>
      <c r="J14" s="16">
        <v>339000</v>
      </c>
      <c r="K14" s="16">
        <v>315100</v>
      </c>
      <c r="L14" s="16">
        <v>280000</v>
      </c>
      <c r="M14" s="16">
        <v>234000</v>
      </c>
      <c r="N14" s="16">
        <v>191400</v>
      </c>
      <c r="O14" s="16">
        <v>150000</v>
      </c>
      <c r="P14" s="16">
        <v>111000</v>
      </c>
      <c r="Q14" s="16">
        <v>79700</v>
      </c>
      <c r="R14" s="16">
        <v>48300</v>
      </c>
      <c r="S14" s="16">
        <v>15000</v>
      </c>
    </row>
    <row r="15" spans="1:19" s="20" customFormat="1" ht="32.25" customHeight="1">
      <c r="A15" s="18" t="s">
        <v>5</v>
      </c>
      <c r="B15" s="19">
        <f>B2-B6</f>
        <v>698616</v>
      </c>
      <c r="C15" s="19">
        <f>C2-C6</f>
        <v>987480</v>
      </c>
      <c r="D15" s="19">
        <f aca="true" t="shared" si="9" ref="D15:I15">D2-D6</f>
        <v>-2227836</v>
      </c>
      <c r="E15" s="19">
        <f t="shared" si="9"/>
        <v>-4132269</v>
      </c>
      <c r="F15" s="19">
        <f t="shared" si="9"/>
        <v>19120</v>
      </c>
      <c r="G15" s="19">
        <f t="shared" si="9"/>
        <v>442070</v>
      </c>
      <c r="H15" s="19">
        <f t="shared" si="9"/>
        <v>824840</v>
      </c>
      <c r="I15" s="19">
        <f t="shared" si="9"/>
        <v>1228260</v>
      </c>
      <c r="J15" s="19">
        <f aca="true" t="shared" si="10" ref="J15:P15">J2-J6</f>
        <v>1653390</v>
      </c>
      <c r="K15" s="19">
        <f t="shared" si="10"/>
        <v>1288000</v>
      </c>
      <c r="L15" s="19">
        <f t="shared" si="10"/>
        <v>1005250</v>
      </c>
      <c r="M15" s="19">
        <f t="shared" si="10"/>
        <v>847170</v>
      </c>
      <c r="N15" s="19">
        <f t="shared" si="10"/>
        <v>785290</v>
      </c>
      <c r="O15" s="19">
        <f t="shared" si="10"/>
        <v>720060</v>
      </c>
      <c r="P15" s="19">
        <f t="shared" si="10"/>
        <v>715620</v>
      </c>
      <c r="Q15" s="19">
        <f>Q2-Q6</f>
        <v>916910</v>
      </c>
      <c r="R15" s="19">
        <f>R2-R6</f>
        <v>1123990</v>
      </c>
      <c r="S15" s="19">
        <f>S2-S6</f>
        <v>1337000</v>
      </c>
    </row>
    <row r="16" spans="1:19" s="12" customFormat="1" ht="32.25" customHeight="1">
      <c r="A16" s="8" t="s">
        <v>14</v>
      </c>
      <c r="B16" s="13">
        <f aca="true" t="shared" si="11" ref="B16:S16">B12/B2</f>
        <v>0.2062441201837797</v>
      </c>
      <c r="C16" s="13">
        <f t="shared" si="11"/>
        <v>0.1351094487325898</v>
      </c>
      <c r="D16" s="13">
        <f t="shared" si="11"/>
        <v>0.20639422214270903</v>
      </c>
      <c r="E16" s="13">
        <f t="shared" si="11"/>
        <v>0.48367312498814213</v>
      </c>
      <c r="F16" s="13">
        <f t="shared" si="11"/>
        <v>0.49971485157800516</v>
      </c>
      <c r="G16" s="13">
        <f t="shared" si="11"/>
        <v>0.45251471882113764</v>
      </c>
      <c r="H16" s="13">
        <f t="shared" si="11"/>
        <v>0.38243418519603417</v>
      </c>
      <c r="I16" s="13">
        <f t="shared" si="11"/>
        <v>0.3235030901405817</v>
      </c>
      <c r="J16" s="13">
        <f t="shared" si="11"/>
        <v>0.26674835513960093</v>
      </c>
      <c r="K16" s="13">
        <f t="shared" si="11"/>
        <v>0.21514203359161138</v>
      </c>
      <c r="L16" s="13">
        <f t="shared" si="11"/>
        <v>0.17113560049699048</v>
      </c>
      <c r="M16" s="13">
        <f t="shared" si="11"/>
        <v>0.13449107705497323</v>
      </c>
      <c r="N16" s="13">
        <f t="shared" si="11"/>
        <v>0.09902678689183074</v>
      </c>
      <c r="O16" s="13">
        <f t="shared" si="11"/>
        <v>0.06489792874327448</v>
      </c>
      <c r="P16" s="13">
        <f t="shared" si="11"/>
        <v>0.04258689765025471</v>
      </c>
      <c r="Q16" s="13">
        <f t="shared" si="11"/>
        <v>0.02112367327508354</v>
      </c>
      <c r="R16" s="13">
        <f t="shared" si="11"/>
        <v>0.008293010256532136</v>
      </c>
      <c r="S16" s="13">
        <f t="shared" si="11"/>
        <v>0</v>
      </c>
    </row>
    <row r="17" spans="1:19" s="12" customFormat="1" ht="36.75" customHeight="1">
      <c r="A17" s="8" t="s">
        <v>15</v>
      </c>
      <c r="B17" s="13">
        <f aca="true" t="shared" si="12" ref="B17:S17">SUM(B11,B13,B14)/B2</f>
        <v>0.05133459596091641</v>
      </c>
      <c r="C17" s="13">
        <f t="shared" si="12"/>
        <v>0.05373613762436421</v>
      </c>
      <c r="D17" s="13">
        <f t="shared" si="12"/>
        <v>0.04238973977667741</v>
      </c>
      <c r="E17" s="13">
        <f t="shared" si="12"/>
        <v>0.04622657681002256</v>
      </c>
      <c r="F17" s="13">
        <f t="shared" si="12"/>
        <v>0.0778624143347939</v>
      </c>
      <c r="G17" s="13">
        <f t="shared" si="12"/>
        <v>0.08272998303503322</v>
      </c>
      <c r="H17" s="13">
        <f t="shared" si="12"/>
        <v>0.08025946017854196</v>
      </c>
      <c r="I17" s="13">
        <f t="shared" si="12"/>
        <v>0.0661698494786618</v>
      </c>
      <c r="J17" s="13">
        <f t="shared" si="12"/>
        <v>0.06441618177075292</v>
      </c>
      <c r="K17" s="13">
        <f t="shared" si="12"/>
        <v>0.06467197141929198</v>
      </c>
      <c r="L17" s="13">
        <f t="shared" si="12"/>
        <v>0.055726621118683484</v>
      </c>
      <c r="M17" s="13">
        <f t="shared" si="12"/>
        <v>0.04655012762214245</v>
      </c>
      <c r="N17" s="13">
        <f t="shared" si="12"/>
        <v>0.0433086400025392</v>
      </c>
      <c r="O17" s="13">
        <f t="shared" si="12"/>
        <v>0.04024045550049469</v>
      </c>
      <c r="P17" s="13">
        <f t="shared" si="12"/>
        <v>0.0268809850960456</v>
      </c>
      <c r="Q17" s="13">
        <f t="shared" si="12"/>
        <v>0.02474094727346715</v>
      </c>
      <c r="R17" s="13">
        <f t="shared" si="12"/>
        <v>0.014859911335584244</v>
      </c>
      <c r="S17" s="13">
        <f t="shared" si="12"/>
        <v>0.008874478190598011</v>
      </c>
    </row>
    <row r="18" spans="1:19" ht="16.5" customHeight="1" hidden="1">
      <c r="A18" s="3" t="s">
        <v>16</v>
      </c>
      <c r="D18" s="3">
        <f aca="true" t="shared" si="13" ref="D18:S18">SUM(D10:D10)-SUM(D11:D11)+D15</f>
        <v>-1164091</v>
      </c>
      <c r="E18" s="3">
        <f t="shared" si="13"/>
        <v>0</v>
      </c>
      <c r="F18" s="3">
        <f>SUM(F10:F10)-SUM(F11:F11)+F15</f>
        <v>0</v>
      </c>
      <c r="G18" s="3">
        <f t="shared" si="13"/>
        <v>0</v>
      </c>
      <c r="H18" s="3">
        <f t="shared" si="13"/>
        <v>0</v>
      </c>
      <c r="I18" s="3">
        <f t="shared" si="13"/>
        <v>508260</v>
      </c>
      <c r="J18" s="3">
        <f t="shared" si="13"/>
        <v>903390</v>
      </c>
      <c r="K18" s="3">
        <f t="shared" si="13"/>
        <v>488000</v>
      </c>
      <c r="L18" s="3">
        <f t="shared" si="13"/>
        <v>305250</v>
      </c>
      <c r="M18" s="3">
        <f t="shared" si="13"/>
        <v>247170</v>
      </c>
      <c r="N18" s="3">
        <f t="shared" si="13"/>
        <v>185290</v>
      </c>
      <c r="O18" s="3">
        <f t="shared" si="13"/>
        <v>120060</v>
      </c>
      <c r="P18" s="3">
        <f t="shared" si="13"/>
        <v>315620</v>
      </c>
      <c r="Q18" s="3">
        <f t="shared" si="13"/>
        <v>516910</v>
      </c>
      <c r="R18" s="3">
        <f t="shared" si="13"/>
        <v>878425</v>
      </c>
      <c r="S18" s="3">
        <f t="shared" si="13"/>
        <v>1173000</v>
      </c>
    </row>
    <row r="19" spans="17:19" ht="16.5" customHeight="1" hidden="1">
      <c r="Q19" s="4"/>
      <c r="R19" s="4"/>
      <c r="S19" s="4"/>
    </row>
    <row r="20" spans="1:19" ht="16.5" customHeight="1" hidden="1">
      <c r="A20" s="24" t="s">
        <v>24</v>
      </c>
      <c r="B20" s="25"/>
      <c r="C20" s="27"/>
      <c r="D20" s="31">
        <f>D3-D7</f>
        <v>768059</v>
      </c>
      <c r="E20" s="31">
        <f aca="true" t="shared" si="14" ref="E20:S20">E3-E7</f>
        <v>-134830</v>
      </c>
      <c r="F20" s="31">
        <f t="shared" si="14"/>
        <v>209120</v>
      </c>
      <c r="G20" s="31">
        <f t="shared" si="14"/>
        <v>572070</v>
      </c>
      <c r="H20" s="31">
        <f t="shared" si="14"/>
        <v>954840</v>
      </c>
      <c r="I20" s="31">
        <f t="shared" si="14"/>
        <v>1358260</v>
      </c>
      <c r="J20" s="31">
        <f t="shared" si="14"/>
        <v>1783390</v>
      </c>
      <c r="K20" s="31">
        <f t="shared" si="14"/>
        <v>1518000</v>
      </c>
      <c r="L20" s="31">
        <f t="shared" si="14"/>
        <v>1235250</v>
      </c>
      <c r="M20" s="31">
        <f t="shared" si="14"/>
        <v>1097170</v>
      </c>
      <c r="N20" s="31">
        <f t="shared" si="14"/>
        <v>1035290</v>
      </c>
      <c r="O20" s="31">
        <f t="shared" si="14"/>
        <v>970060</v>
      </c>
      <c r="P20" s="31">
        <f t="shared" si="14"/>
        <v>1165620</v>
      </c>
      <c r="Q20" s="31">
        <f t="shared" si="14"/>
        <v>1366910</v>
      </c>
      <c r="R20" s="31">
        <f t="shared" si="14"/>
        <v>1573990</v>
      </c>
      <c r="S20" s="31">
        <f t="shared" si="14"/>
        <v>1787000</v>
      </c>
    </row>
    <row r="21" spans="1:19" ht="16.5" customHeight="1" hidden="1">
      <c r="A21" s="35" t="s">
        <v>25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</row>
    <row r="22" spans="1:19" ht="16.5" customHeight="1" hidden="1">
      <c r="A22" s="24" t="s">
        <v>22</v>
      </c>
      <c r="B22" s="25"/>
      <c r="C22" s="26"/>
      <c r="D22" s="27"/>
      <c r="E22" s="23">
        <f>(E3+E5-E7)/E2</f>
        <v>-0.0016529415269438455</v>
      </c>
      <c r="F22" s="23">
        <f aca="true" t="shared" si="15" ref="F22:S22">(F3+F5-F7)/F2</f>
        <v>0.022006424287059987</v>
      </c>
      <c r="G22" s="23">
        <f t="shared" si="15"/>
        <v>0.04269971077757539</v>
      </c>
      <c r="H22" s="23">
        <f t="shared" si="15"/>
        <v>0.06554554559676225</v>
      </c>
      <c r="I22" s="23">
        <f t="shared" si="15"/>
        <v>0.08784880945937301</v>
      </c>
      <c r="J22" s="23">
        <f t="shared" si="15"/>
        <v>0.1096311360257996</v>
      </c>
      <c r="K22" s="23">
        <f t="shared" si="15"/>
        <v>0.09209854776597226</v>
      </c>
      <c r="L22" s="23">
        <f t="shared" si="15"/>
        <v>0.07422160430118532</v>
      </c>
      <c r="M22" s="23">
        <f t="shared" si="15"/>
        <v>0.06402986799075919</v>
      </c>
      <c r="N22" s="23">
        <f t="shared" si="15"/>
        <v>0.05939150102142503</v>
      </c>
      <c r="O22" s="23">
        <f t="shared" si="15"/>
        <v>0.054730238717112814</v>
      </c>
      <c r="P22" s="23">
        <f t="shared" si="15"/>
        <v>0.06394728591478464</v>
      </c>
      <c r="Q22" s="23">
        <f t="shared" si="15"/>
        <v>0.07307837315248769</v>
      </c>
      <c r="R22" s="23">
        <f t="shared" si="15"/>
        <v>0.08212052272259526</v>
      </c>
      <c r="S22" s="23">
        <f t="shared" si="15"/>
        <v>0.09107495215714272</v>
      </c>
    </row>
    <row r="23" spans="1:19" ht="16.5" customHeight="1" hidden="1">
      <c r="A23" s="24" t="s">
        <v>23</v>
      </c>
      <c r="B23" s="25"/>
      <c r="C23" s="26"/>
      <c r="D23" s="26"/>
      <c r="E23" s="26"/>
      <c r="F23" s="26"/>
      <c r="G23" s="27"/>
      <c r="H23" s="23">
        <f>SUM(E22:G22)/3</f>
        <v>0.021017731179230514</v>
      </c>
      <c r="I23" s="23">
        <f aca="true" t="shared" si="16" ref="I23:S23">SUM(F22:H22)/3</f>
        <v>0.043417226887132544</v>
      </c>
      <c r="J23" s="23">
        <f t="shared" si="16"/>
        <v>0.06536468861123688</v>
      </c>
      <c r="K23" s="23">
        <f t="shared" si="16"/>
        <v>0.08767516369397828</v>
      </c>
      <c r="L23" s="23">
        <f t="shared" si="16"/>
        <v>0.0965261644170483</v>
      </c>
      <c r="M23" s="23">
        <f t="shared" si="16"/>
        <v>0.0919837626976524</v>
      </c>
      <c r="N23" s="23">
        <f t="shared" si="16"/>
        <v>0.07678334001930559</v>
      </c>
      <c r="O23" s="23">
        <f t="shared" si="16"/>
        <v>0.06588099110445651</v>
      </c>
      <c r="P23" s="23">
        <f t="shared" si="16"/>
        <v>0.05938386924309901</v>
      </c>
      <c r="Q23" s="23">
        <f t="shared" si="16"/>
        <v>0.05935634188444083</v>
      </c>
      <c r="R23" s="23">
        <f t="shared" si="16"/>
        <v>0.06391863259479505</v>
      </c>
      <c r="S23" s="23">
        <f t="shared" si="16"/>
        <v>0.07304872726328919</v>
      </c>
    </row>
    <row r="24" spans="1:19" ht="16.5" customHeight="1" hidden="1">
      <c r="A24" s="24" t="s">
        <v>18</v>
      </c>
      <c r="B24" s="25"/>
      <c r="C24" s="26"/>
      <c r="D24" s="26"/>
      <c r="E24" s="26"/>
      <c r="F24" s="26"/>
      <c r="G24" s="27"/>
      <c r="H24" s="23">
        <f aca="true" t="shared" si="17" ref="H24:S24">SUM(H11,H14)/H2</f>
        <v>0.08025946017854196</v>
      </c>
      <c r="I24" s="23">
        <f t="shared" si="17"/>
        <v>0.0661698494786618</v>
      </c>
      <c r="J24" s="23">
        <f t="shared" si="17"/>
        <v>0.06441618177075292</v>
      </c>
      <c r="K24" s="23">
        <f t="shared" si="17"/>
        <v>0.06467197141929198</v>
      </c>
      <c r="L24" s="23">
        <f t="shared" si="17"/>
        <v>0.055726621118683484</v>
      </c>
      <c r="M24" s="23">
        <f t="shared" si="17"/>
        <v>0.04655012762214245</v>
      </c>
      <c r="N24" s="23">
        <f t="shared" si="17"/>
        <v>0.0433086400025392</v>
      </c>
      <c r="O24" s="23">
        <f t="shared" si="17"/>
        <v>0.04024045550049469</v>
      </c>
      <c r="P24" s="23">
        <f t="shared" si="17"/>
        <v>0.0268809850960456</v>
      </c>
      <c r="Q24" s="23">
        <f t="shared" si="17"/>
        <v>0.02474094727346715</v>
      </c>
      <c r="R24" s="23">
        <f t="shared" si="17"/>
        <v>0.014859911335584244</v>
      </c>
      <c r="S24" s="23">
        <f t="shared" si="17"/>
        <v>0.008874478190598011</v>
      </c>
    </row>
    <row r="25" spans="1:19" ht="16.5" customHeight="1" hidden="1">
      <c r="A25" s="24" t="s">
        <v>19</v>
      </c>
      <c r="B25" s="25"/>
      <c r="C25" s="26"/>
      <c r="D25" s="26"/>
      <c r="E25" s="26"/>
      <c r="F25" s="26"/>
      <c r="G25" s="27"/>
      <c r="H25" s="28">
        <f aca="true" t="shared" si="18" ref="H25:S25">(H23-H24)*H2</f>
        <v>-926276.4234378941</v>
      </c>
      <c r="I25" s="28">
        <f t="shared" si="18"/>
        <v>-369915.7785126972</v>
      </c>
      <c r="J25" s="28">
        <f t="shared" si="18"/>
        <v>16035.162608101311</v>
      </c>
      <c r="K25" s="28">
        <f t="shared" si="18"/>
        <v>396630.2424770509</v>
      </c>
      <c r="L25" s="28">
        <f t="shared" si="18"/>
        <v>717494.6485135489</v>
      </c>
      <c r="M25" s="28">
        <f t="shared" si="18"/>
        <v>813996.7297307991</v>
      </c>
      <c r="N25" s="28">
        <f t="shared" si="18"/>
        <v>611699.5960093804</v>
      </c>
      <c r="O25" s="28">
        <f t="shared" si="18"/>
        <v>477887.2769652163</v>
      </c>
      <c r="P25" s="28">
        <f t="shared" si="18"/>
        <v>617870.7268279241</v>
      </c>
      <c r="Q25" s="28">
        <f t="shared" si="18"/>
        <v>671154.7707266537</v>
      </c>
      <c r="R25" s="28">
        <f t="shared" si="18"/>
        <v>970170.0634185625</v>
      </c>
      <c r="S25" s="28">
        <f t="shared" si="18"/>
        <v>1294407.4386459955</v>
      </c>
    </row>
    <row r="26" ht="16.5" customHeight="1"/>
    <row r="27" ht="16.5" customHeight="1"/>
  </sheetData>
  <printOptions/>
  <pageMargins left="0.5905511811023623" right="0.3937007874015748" top="1.4566929133858268" bottom="0.7874015748031497" header="0.5905511811023623" footer="0.5118110236220472"/>
  <pageSetup horizontalDpi="600" verticalDpi="600" orientation="landscape" paperSize="9" scale="58" r:id="rId1"/>
  <headerFooter alignWithMargins="0">
    <oddHeader>&amp;C&amp;14Prognoza długu na lata 2009-2024&amp;RZałącznik Nr 4
do Zarządzenia Nr 37/09
Wójta Gminy Lipka
z dnia 12 listopada 2009r.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Lipka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Mathews</dc:creator>
  <cp:keywords/>
  <dc:description/>
  <cp:lastModifiedBy>X</cp:lastModifiedBy>
  <cp:lastPrinted>2009-11-13T07:31:22Z</cp:lastPrinted>
  <dcterms:created xsi:type="dcterms:W3CDTF">2008-03-03T09:29:01Z</dcterms:created>
  <dcterms:modified xsi:type="dcterms:W3CDTF">2009-11-13T07:32:00Z</dcterms:modified>
  <cp:category/>
  <cp:version/>
  <cp:contentType/>
  <cp:contentStatus/>
</cp:coreProperties>
</file>