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omasz\Documents\_kredyty\"/>
    </mc:Choice>
  </mc:AlternateContent>
  <xr:revisionPtr revIDLastSave="0" documentId="13_ncr:1_{50C3C1D4-60B6-478F-97F2-B57DB7A39BF0}" xr6:coauthVersionLast="45" xr6:coauthVersionMax="45" xr10:uidLastSave="{00000000-0000-0000-0000-000000000000}"/>
  <bookViews>
    <workbookView xWindow="28680" yWindow="-120" windowWidth="29040" windowHeight="15840" xr2:uid="{8DFA7A32-E853-4790-A5C0-BCDE7D5E5A02}"/>
  </bookViews>
  <sheets>
    <sheet name="x_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" l="1"/>
  <c r="C43" i="1"/>
  <c r="C35" i="1"/>
  <c r="C12" i="1" l="1"/>
  <c r="I26" i="1" s="1"/>
  <c r="Q15" i="1"/>
  <c r="N19" i="1"/>
  <c r="E23" i="1"/>
  <c r="E24" i="1" s="1"/>
  <c r="E25" i="1" s="1"/>
  <c r="A24" i="1"/>
  <c r="A25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V35" i="1"/>
  <c r="B79" i="1"/>
  <c r="D23" i="1" l="1"/>
  <c r="G24" i="1"/>
  <c r="H24" i="1" s="1"/>
  <c r="G23" i="1"/>
  <c r="H23" i="1" s="1"/>
  <c r="B78" i="1"/>
  <c r="E26" i="1"/>
  <c r="G26" i="1"/>
  <c r="H26" i="1" s="1"/>
  <c r="D25" i="1"/>
  <c r="C49" i="1"/>
  <c r="D24" i="1"/>
  <c r="G25" i="1"/>
  <c r="H25" i="1" s="1"/>
  <c r="E27" i="1" l="1"/>
  <c r="D26" i="1"/>
  <c r="G27" i="1"/>
  <c r="H27" i="1" s="1"/>
  <c r="C50" i="1" l="1"/>
  <c r="C71" i="1"/>
  <c r="G28" i="1"/>
  <c r="H28" i="1" s="1"/>
  <c r="D27" i="1"/>
  <c r="E28" i="1"/>
  <c r="G29" i="1" l="1"/>
  <c r="H29" i="1" s="1"/>
  <c r="E29" i="1"/>
  <c r="D28" i="1"/>
  <c r="D29" i="1" l="1"/>
  <c r="G30" i="1"/>
  <c r="H30" i="1" s="1"/>
  <c r="I28" i="1" s="1"/>
  <c r="E30" i="1"/>
  <c r="E31" i="1" l="1"/>
  <c r="D30" i="1"/>
  <c r="G31" i="1"/>
  <c r="D31" i="1" l="1"/>
  <c r="E32" i="1"/>
  <c r="G32" i="1"/>
  <c r="H32" i="1" s="1"/>
  <c r="I29" i="1"/>
  <c r="H31" i="1"/>
  <c r="B80" i="1" l="1"/>
  <c r="D32" i="1"/>
  <c r="E33" i="1"/>
  <c r="G33" i="1"/>
  <c r="H33" i="1" s="1"/>
  <c r="D33" i="1" l="1"/>
  <c r="E34" i="1"/>
  <c r="G34" i="1"/>
  <c r="H34" i="1" s="1"/>
  <c r="I32" i="1" s="1"/>
  <c r="D34" i="1" l="1"/>
  <c r="G35" i="1"/>
  <c r="E35" i="1"/>
  <c r="I33" i="1" l="1"/>
  <c r="H35" i="1"/>
  <c r="D35" i="1"/>
  <c r="E36" i="1"/>
  <c r="G36" i="1"/>
  <c r="H36" i="1" s="1"/>
  <c r="D36" i="1" l="1"/>
  <c r="E37" i="1"/>
  <c r="G37" i="1"/>
  <c r="H37" i="1" s="1"/>
  <c r="B81" i="1"/>
  <c r="G38" i="1" l="1"/>
  <c r="H38" i="1" s="1"/>
  <c r="I36" i="1" s="1"/>
  <c r="D37" i="1"/>
  <c r="E38" i="1"/>
  <c r="E39" i="1" l="1"/>
  <c r="G39" i="1"/>
  <c r="D38" i="1"/>
  <c r="D39" i="1" l="1"/>
  <c r="G40" i="1"/>
  <c r="H40" i="1" s="1"/>
  <c r="E40" i="1"/>
  <c r="I37" i="1"/>
  <c r="B82" i="1" s="1"/>
  <c r="H39" i="1"/>
  <c r="G41" i="1" l="1"/>
  <c r="H41" i="1" s="1"/>
  <c r="D40" i="1"/>
  <c r="E41" i="1"/>
  <c r="D41" i="1" l="1"/>
  <c r="E42" i="1"/>
  <c r="G42" i="1"/>
  <c r="H42" i="1" s="1"/>
  <c r="I40" i="1" s="1"/>
  <c r="D42" i="1" l="1"/>
  <c r="G43" i="1"/>
  <c r="E43" i="1"/>
  <c r="I41" i="1" l="1"/>
  <c r="B83" i="1" s="1"/>
  <c r="H43" i="1"/>
  <c r="D43" i="1"/>
  <c r="E44" i="1"/>
  <c r="G44" i="1"/>
  <c r="H44" i="1" s="1"/>
  <c r="D44" i="1" l="1"/>
  <c r="E45" i="1"/>
  <c r="G45" i="1"/>
  <c r="H45" i="1" s="1"/>
  <c r="G46" i="1" l="1"/>
  <c r="H46" i="1" s="1"/>
  <c r="I44" i="1" s="1"/>
  <c r="D45" i="1"/>
  <c r="E46" i="1"/>
  <c r="E47" i="1" l="1"/>
  <c r="G47" i="1"/>
  <c r="D46" i="1"/>
  <c r="D47" i="1" l="1"/>
  <c r="G48" i="1"/>
  <c r="H48" i="1" s="1"/>
  <c r="E48" i="1"/>
  <c r="I45" i="1"/>
  <c r="B84" i="1" s="1"/>
  <c r="H47" i="1"/>
  <c r="E49" i="1" l="1"/>
  <c r="G49" i="1"/>
  <c r="H49" i="1" s="1"/>
  <c r="D48" i="1"/>
  <c r="G50" i="1" l="1"/>
  <c r="H50" i="1" s="1"/>
  <c r="I48" i="1" s="1"/>
  <c r="D49" i="1"/>
  <c r="E50" i="1"/>
  <c r="D50" i="1" l="1"/>
  <c r="G51" i="1"/>
  <c r="E51" i="1"/>
  <c r="G52" i="1" l="1"/>
  <c r="H52" i="1" s="1"/>
  <c r="D51" i="1"/>
  <c r="E52" i="1"/>
  <c r="H51" i="1"/>
  <c r="I49" i="1"/>
  <c r="E53" i="1" l="1"/>
  <c r="G53" i="1"/>
  <c r="H53" i="1" s="1"/>
  <c r="D52" i="1"/>
  <c r="B85" i="1"/>
  <c r="B86" i="1" s="1"/>
  <c r="E54" i="1" l="1"/>
  <c r="D53" i="1"/>
  <c r="G54" i="1"/>
  <c r="H54" i="1" s="1"/>
  <c r="I52" i="1" s="1"/>
  <c r="D54" i="1" l="1"/>
  <c r="G55" i="1"/>
  <c r="E55" i="1"/>
  <c r="H55" i="1" l="1"/>
  <c r="I53" i="1"/>
  <c r="G56" i="1"/>
  <c r="H56" i="1" s="1"/>
  <c r="D55" i="1"/>
  <c r="E56" i="1"/>
  <c r="E57" i="1" l="1"/>
  <c r="G57" i="1"/>
  <c r="H57" i="1" s="1"/>
  <c r="D56" i="1"/>
  <c r="E58" i="1" l="1"/>
  <c r="D57" i="1"/>
  <c r="G58" i="1"/>
  <c r="H58" i="1" s="1"/>
  <c r="I56" i="1" s="1"/>
  <c r="D58" i="1" l="1"/>
  <c r="G59" i="1"/>
  <c r="E59" i="1"/>
  <c r="H59" i="1" l="1"/>
  <c r="I57" i="1"/>
  <c r="G60" i="1"/>
  <c r="H60" i="1" s="1"/>
  <c r="D59" i="1"/>
  <c r="E60" i="1"/>
  <c r="E61" i="1" l="1"/>
  <c r="G61" i="1"/>
  <c r="H61" i="1" s="1"/>
  <c r="D60" i="1"/>
  <c r="E62" i="1" l="1"/>
  <c r="D61" i="1"/>
  <c r="G62" i="1"/>
  <c r="H62" i="1" s="1"/>
  <c r="I60" i="1" s="1"/>
  <c r="D62" i="1" l="1"/>
  <c r="G63" i="1"/>
  <c r="E63" i="1"/>
  <c r="H63" i="1" l="1"/>
  <c r="I61" i="1"/>
  <c r="G64" i="1"/>
  <c r="H64" i="1" s="1"/>
  <c r="D63" i="1"/>
  <c r="E64" i="1"/>
  <c r="E65" i="1" l="1"/>
  <c r="G65" i="1"/>
  <c r="H65" i="1" s="1"/>
  <c r="D64" i="1"/>
  <c r="E66" i="1" l="1"/>
  <c r="D65" i="1"/>
  <c r="G66" i="1"/>
  <c r="H66" i="1" s="1"/>
  <c r="I64" i="1" s="1"/>
  <c r="D66" i="1" l="1"/>
  <c r="G67" i="1"/>
  <c r="E67" i="1"/>
  <c r="H67" i="1" l="1"/>
  <c r="I65" i="1"/>
  <c r="G68" i="1"/>
  <c r="H68" i="1" s="1"/>
  <c r="D67" i="1"/>
  <c r="E68" i="1"/>
  <c r="E69" i="1" l="1"/>
  <c r="G69" i="1"/>
  <c r="H69" i="1" s="1"/>
  <c r="D68" i="1"/>
  <c r="E70" i="1" l="1"/>
  <c r="D69" i="1"/>
  <c r="G70" i="1"/>
  <c r="H70" i="1" s="1"/>
  <c r="I68" i="1" s="1"/>
  <c r="I71" i="1" s="1"/>
  <c r="C14" i="1" s="1"/>
  <c r="C16" i="1" s="1"/>
  <c r="D70" i="1" l="1"/>
</calcChain>
</file>

<file path=xl/sharedStrings.xml><?xml version="1.0" encoding="utf-8"?>
<sst xmlns="http://schemas.openxmlformats.org/spreadsheetml/2006/main" count="50" uniqueCount="48">
  <si>
    <t>rok 2024</t>
  </si>
  <si>
    <t>rok 2023</t>
  </si>
  <si>
    <t>rok 2022</t>
  </si>
  <si>
    <t>rok 2021</t>
  </si>
  <si>
    <t>rok 2020</t>
  </si>
  <si>
    <t>rok 2019</t>
  </si>
  <si>
    <t>rok 2018</t>
  </si>
  <si>
    <t>rok 2017</t>
  </si>
  <si>
    <t>ODSETKI</t>
  </si>
  <si>
    <t>ROK</t>
  </si>
  <si>
    <t>RAZEM: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</si>
  <si>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</si>
  <si>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</si>
  <si>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</si>
  <si>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</si>
  <si>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</si>
  <si>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</si>
  <si>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</si>
  <si>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</si>
  <si>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</si>
  <si>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</si>
  <si>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</si>
  <si>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styczeń</t>
  </si>
  <si>
    <t>% dzienne</t>
  </si>
  <si>
    <t>dni</t>
  </si>
  <si>
    <t>do spłaty</t>
  </si>
  <si>
    <t>% spłaty</t>
  </si>
  <si>
    <t>kwota</t>
  </si>
  <si>
    <t>data</t>
  </si>
  <si>
    <t>nr raty</t>
  </si>
  <si>
    <t>średnia</t>
  </si>
  <si>
    <t>(WIBOR 1M + 1,00)</t>
  </si>
  <si>
    <t>(WIBOR 1M + 1,30)</t>
  </si>
  <si>
    <t>(WIBOR 3M + 0,98)</t>
  </si>
  <si>
    <t>całkowity koszt kredytu</t>
  </si>
  <si>
    <t>(WIBOR 1M + 1,38)</t>
  </si>
  <si>
    <t>prowizje, opłaty</t>
  </si>
  <si>
    <t>odsetki od kredytów BS za sierpień 2017:</t>
  </si>
  <si>
    <t>szacowana kwota odsetek</t>
  </si>
  <si>
    <t>oprocentowanie kredytu</t>
  </si>
  <si>
    <t>marża banku</t>
  </si>
  <si>
    <t>WIBOR 1M</t>
  </si>
  <si>
    <t>Uwaga ! Arkusz zawiera uproszczony, ujednolicony dla wszystkich oferentów sposób liczenia odsetek od kredytu. Dla przygotowania oferty przyjęto WIBOR 1M w wysokości 1,66 %. Poszczególni oferenci konkurują pomiędzy sobą wyłącznie marżą, wyrażoną w punktach  procentowych – stąd do edycji przeznaczone jest wyłącznie jedno ŻÓŁTE POLE.</t>
  </si>
  <si>
    <t>Kwota kredytu</t>
  </si>
  <si>
    <t>TABELA  POMOCNICZA  DO  OBLICZENIA  ŁĄCZNEJ  KWOTY  ODSETEK</t>
  </si>
  <si>
    <t>kredyt w I transzy</t>
  </si>
  <si>
    <t>Uwaga ! Arkusz zawiera uproszczony, ujednolicony dla wszystkich oferentów sposób liczenia odsetek od kredytu. Dla przygotowania oferty przyjęto WIBOR 1M w wysokości 1,63 %. Poszczególni oferenci konkurują pomiędzy sobą wyłącznie marżą, wyrażoną w punktach  procentowych – stąd do edycji przeznaczone jest wyłącznie jedno ŻÓŁTE POLE.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</si>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</sst>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theme="1"/>
      <name val="Czcionka tekstu podstawowego"/>
      <family val="2"/>
      <charset val="238"/>
    </font>
    <font>
      <b/>
      <sz val="11"/>
      <color theme="0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color indexed="26"/>
      <name val="Verdana"/>
      <family val="2"/>
      <charset val="1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i/>
      <sz val="11"/>
      <color theme="1"/>
      <name val="Czcionka tekstu podstawowego"/>
      <charset val="238"/>
    </font>
    <font>
      <sz val="10"/>
      <color indexed="10"/>
      <name val="Arial"/>
      <family val="2"/>
      <charset val="238"/>
    </font>
    <font>
      <sz val="11"/>
      <name val="Arial CE"/>
      <family val="2"/>
      <charset val="238"/>
    </font>
    <font>
      <i/>
      <sz val="9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0" fontId="1" fillId="0" borderId="0"/>
    <xf numFmtId="0" fontId="3" fillId="0" borderId="0"/>
    <xf numFmtId="0" fontId="7" fillId="0" borderId="0"/>
    <xf numFmtId="0" fontId="11" fillId="0" borderId="0"/>
  </cellStyleXfs>
  <cellXfs count="64">
    <xf numFmtId="0" fontId="0" fillId="0" borderId="0" xfId="0"/>
    <xf numFmtId="0" fontId="1" fillId="0" borderId="0" xfId="2" applyProtection="1">
      <protection hidden="1"/>
    </xf>
    <xf numFmtId="0" fontId="1" fillId="0" borderId="0" xfId="2" applyFont="1" applyAlignment="1" applyProtection="1">
      <alignment horizontal="center"/>
      <protection hidden="1"/>
    </xf>
    <xf numFmtId="4" fontId="1" fillId="0" borderId="0" xfId="2" applyNumberFormat="1" applyProtection="1">
      <protection hidden="1"/>
    </xf>
    <xf numFmtId="4" fontId="2" fillId="3" borderId="1" xfId="2" applyNumberFormat="1" applyFont="1" applyFill="1" applyBorder="1" applyProtection="1">
      <protection hidden="1"/>
    </xf>
    <xf numFmtId="4" fontId="1" fillId="3" borderId="1" xfId="2" applyNumberFormat="1" applyFill="1" applyBorder="1" applyProtection="1">
      <protection hidden="1"/>
    </xf>
    <xf numFmtId="0" fontId="1" fillId="0" borderId="1" xfId="2" applyBorder="1" applyProtection="1">
      <protection hidden="1"/>
    </xf>
    <xf numFmtId="0" fontId="2" fillId="3" borderId="1" xfId="2" applyFont="1" applyFill="1" applyBorder="1" applyProtection="1">
      <protection hidden="1"/>
    </xf>
    <xf numFmtId="0" fontId="2" fillId="0" borderId="1" xfId="2" applyFont="1" applyBorder="1" applyProtection="1">
      <protection hidden="1"/>
    </xf>
    <xf numFmtId="4" fontId="4" fillId="0" borderId="1" xfId="3" applyNumberFormat="1" applyFont="1" applyBorder="1" applyProtection="1">
      <protection hidden="1"/>
    </xf>
    <xf numFmtId="4" fontId="1" fillId="4" borderId="1" xfId="2" applyNumberFormat="1" applyFill="1" applyBorder="1" applyProtection="1">
      <protection hidden="1"/>
    </xf>
    <xf numFmtId="3" fontId="1" fillId="0" borderId="1" xfId="2" applyNumberFormat="1" applyBorder="1" applyProtection="1">
      <protection hidden="1"/>
    </xf>
    <xf numFmtId="2" fontId="5" fillId="0" borderId="1" xfId="2" applyNumberFormat="1" applyFont="1" applyBorder="1" applyProtection="1">
      <protection hidden="1"/>
    </xf>
    <xf numFmtId="0" fontId="1" fillId="5" borderId="1" xfId="2" applyFont="1" applyFill="1" applyBorder="1" applyAlignment="1" applyProtection="1">
      <alignment horizontal="center"/>
      <protection hidden="1"/>
    </xf>
    <xf numFmtId="4" fontId="1" fillId="5" borderId="1" xfId="2" applyNumberFormat="1" applyFill="1" applyBorder="1" applyAlignment="1" applyProtection="1">
      <alignment horizontal="right"/>
      <protection hidden="1"/>
    </xf>
    <xf numFmtId="10" fontId="1" fillId="5" borderId="1" xfId="2" applyNumberFormat="1" applyFill="1" applyBorder="1" applyAlignment="1" applyProtection="1">
      <alignment horizontal="right"/>
      <protection hidden="1"/>
    </xf>
    <xf numFmtId="4" fontId="3" fillId="0" borderId="1" xfId="3" applyNumberFormat="1" applyBorder="1" applyProtection="1">
      <protection hidden="1"/>
    </xf>
    <xf numFmtId="164" fontId="1" fillId="0" borderId="1" xfId="2" applyNumberFormat="1" applyFill="1" applyBorder="1" applyAlignment="1" applyProtection="1">
      <alignment horizontal="center"/>
      <protection hidden="1"/>
    </xf>
    <xf numFmtId="0" fontId="1" fillId="5" borderId="1" xfId="2" applyFill="1" applyBorder="1" applyAlignment="1" applyProtection="1">
      <alignment horizontal="center"/>
      <protection hidden="1"/>
    </xf>
    <xf numFmtId="0" fontId="1" fillId="5" borderId="1" xfId="1" applyFont="1" applyFill="1" applyBorder="1" applyAlignment="1" applyProtection="1">
      <alignment horizontal="center"/>
      <protection hidden="1"/>
    </xf>
    <xf numFmtId="4" fontId="1" fillId="0" borderId="1" xfId="2" applyNumberFormat="1" applyBorder="1" applyProtection="1">
      <protection hidden="1"/>
    </xf>
    <xf numFmtId="4" fontId="1" fillId="6" borderId="1" xfId="2" applyNumberFormat="1" applyFill="1" applyBorder="1" applyAlignment="1" applyProtection="1">
      <alignment horizontal="right"/>
      <protection hidden="1"/>
    </xf>
    <xf numFmtId="10" fontId="1" fillId="6" borderId="1" xfId="2" applyNumberFormat="1" applyFill="1" applyBorder="1" applyAlignment="1" applyProtection="1">
      <alignment horizontal="right"/>
      <protection hidden="1"/>
    </xf>
    <xf numFmtId="4" fontId="3" fillId="6" borderId="1" xfId="3" applyNumberFormat="1" applyFill="1" applyBorder="1" applyProtection="1">
      <protection hidden="1"/>
    </xf>
    <xf numFmtId="164" fontId="1" fillId="6" borderId="1" xfId="2" applyNumberFormat="1" applyFill="1" applyBorder="1" applyAlignment="1" applyProtection="1">
      <alignment horizontal="center"/>
      <protection hidden="1"/>
    </xf>
    <xf numFmtId="0" fontId="1" fillId="6" borderId="1" xfId="2" applyFill="1" applyBorder="1" applyAlignment="1" applyProtection="1">
      <alignment horizontal="center"/>
      <protection hidden="1"/>
    </xf>
    <xf numFmtId="3" fontId="1" fillId="0" borderId="0" xfId="2" applyNumberFormat="1" applyProtection="1">
      <protection hidden="1"/>
    </xf>
    <xf numFmtId="4" fontId="1" fillId="5" borderId="1" xfId="2" applyNumberFormat="1" applyFill="1" applyBorder="1" applyProtection="1">
      <protection hidden="1"/>
    </xf>
    <xf numFmtId="4" fontId="2" fillId="0" borderId="1" xfId="2" applyNumberFormat="1" applyFont="1" applyBorder="1" applyAlignment="1" applyProtection="1">
      <alignment horizontal="center" vertical="center"/>
      <protection hidden="1"/>
    </xf>
    <xf numFmtId="0" fontId="2" fillId="0" borderId="1" xfId="2" applyFont="1" applyBorder="1" applyAlignment="1" applyProtection="1">
      <alignment horizontal="center" vertical="center"/>
      <protection hidden="1"/>
    </xf>
    <xf numFmtId="0" fontId="2" fillId="0" borderId="4" xfId="2" applyFont="1" applyBorder="1" applyAlignment="1" applyProtection="1">
      <alignment horizontal="center" vertical="center"/>
      <protection hidden="1"/>
    </xf>
    <xf numFmtId="0" fontId="2" fillId="0" borderId="5" xfId="2" applyFont="1" applyBorder="1" applyAlignment="1" applyProtection="1">
      <alignment horizontal="center" vertical="center"/>
      <protection hidden="1"/>
    </xf>
    <xf numFmtId="0" fontId="2" fillId="0" borderId="6" xfId="2" applyFont="1" applyBorder="1" applyAlignment="1" applyProtection="1">
      <alignment horizontal="center" vertical="center"/>
      <protection hidden="1"/>
    </xf>
    <xf numFmtId="0" fontId="1" fillId="0" borderId="0" xfId="2" applyAlignment="1" applyProtection="1">
      <alignment horizontal="center"/>
      <protection hidden="1"/>
    </xf>
    <xf numFmtId="0" fontId="11" fillId="0" borderId="0" xfId="5" applyAlignment="1" applyProtection="1">
      <alignment vertical="center"/>
      <protection hidden="1"/>
    </xf>
    <xf numFmtId="0" fontId="1" fillId="0" borderId="0" xfId="2" applyAlignment="1" applyProtection="1">
      <alignment horizontal="right"/>
      <protection hidden="1"/>
    </xf>
    <xf numFmtId="3" fontId="12" fillId="0" borderId="0" xfId="2" applyNumberFormat="1" applyFont="1" applyProtection="1">
      <protection hidden="1"/>
    </xf>
    <xf numFmtId="0" fontId="13" fillId="0" borderId="0" xfId="2" applyFont="1" applyProtection="1">
      <protection hidden="1"/>
    </xf>
    <xf numFmtId="0" fontId="14" fillId="0" borderId="0" xfId="2" applyFont="1" applyProtection="1">
      <protection hidden="1"/>
    </xf>
    <xf numFmtId="0" fontId="11" fillId="0" borderId="0" xfId="5" applyProtection="1">
      <protection hidden="1"/>
    </xf>
    <xf numFmtId="4" fontId="15" fillId="7" borderId="0" xfId="5" applyNumberFormat="1" applyFont="1" applyFill="1" applyAlignment="1" applyProtection="1">
      <alignment vertical="center"/>
      <protection hidden="1"/>
    </xf>
    <xf numFmtId="4" fontId="16" fillId="0" borderId="7" xfId="5" applyNumberFormat="1" applyFont="1" applyFill="1" applyBorder="1" applyAlignment="1" applyProtection="1">
      <alignment vertical="center"/>
      <protection hidden="1"/>
    </xf>
    <xf numFmtId="4" fontId="17" fillId="0" borderId="7" xfId="5" applyNumberFormat="1" applyFont="1" applyFill="1" applyBorder="1" applyAlignment="1" applyProtection="1">
      <alignment vertical="center"/>
      <protection hidden="1"/>
    </xf>
    <xf numFmtId="10" fontId="15" fillId="7" borderId="0" xfId="5" applyNumberFormat="1" applyFont="1" applyFill="1" applyAlignment="1" applyProtection="1">
      <alignment vertical="center"/>
      <protection hidden="1"/>
    </xf>
    <xf numFmtId="10" fontId="2" fillId="8" borderId="7" xfId="5" applyNumberFormat="1" applyFont="1" applyFill="1" applyBorder="1" applyAlignment="1" applyProtection="1">
      <alignment vertical="center"/>
      <protection locked="0"/>
    </xf>
    <xf numFmtId="0" fontId="18" fillId="0" borderId="0" xfId="5" applyFont="1" applyProtection="1">
      <protection hidden="1"/>
    </xf>
    <xf numFmtId="0" fontId="11" fillId="0" borderId="0" xfId="5" applyAlignment="1" applyProtection="1">
      <alignment horizontal="left" vertical="center" wrapText="1"/>
      <protection hidden="1"/>
    </xf>
    <xf numFmtId="3" fontId="11" fillId="0" borderId="0" xfId="5" applyNumberFormat="1" applyAlignment="1" applyProtection="1">
      <alignment vertical="center"/>
      <protection hidden="1"/>
    </xf>
    <xf numFmtId="0" fontId="11" fillId="0" borderId="0" xfId="5" applyAlignment="1" applyProtection="1">
      <alignment horizontal="right" vertical="center"/>
      <protection hidden="1"/>
    </xf>
    <xf numFmtId="3" fontId="15" fillId="7" borderId="0" xfId="5" applyNumberFormat="1" applyFont="1" applyFill="1" applyAlignment="1" applyProtection="1">
      <alignment vertical="center"/>
      <protection hidden="1"/>
    </xf>
    <xf numFmtId="0" fontId="15" fillId="7" borderId="0" xfId="5" applyFont="1" applyFill="1" applyAlignment="1" applyProtection="1">
      <alignment vertical="center"/>
      <protection hidden="1"/>
    </xf>
    <xf numFmtId="0" fontId="14" fillId="0" borderId="0" xfId="5" applyFont="1" applyAlignment="1" applyProtection="1">
      <alignment vertical="center"/>
      <protection hidden="1"/>
    </xf>
    <xf numFmtId="0" fontId="20" fillId="0" borderId="0" xfId="5" applyFont="1" applyAlignment="1" applyProtection="1">
      <alignment vertical="center"/>
      <protection hidden="1"/>
    </xf>
    <xf numFmtId="0" fontId="21" fillId="0" borderId="0" xfId="5" applyFont="1" applyAlignment="1" applyProtection="1">
      <alignment vertical="center"/>
      <protection hidden="1"/>
    </xf>
    <xf numFmtId="0" fontId="8" fillId="0" borderId="3" xfId="4" applyFont="1" applyBorder="1" applyAlignment="1" applyProtection="1">
      <alignment horizontal="center"/>
      <protection hidden="1"/>
    </xf>
    <xf numFmtId="4" fontId="10" fillId="4" borderId="3" xfId="4" applyNumberFormat="1" applyFont="1" applyFill="1" applyBorder="1" applyAlignment="1" applyProtection="1">
      <alignment horizontal="right"/>
      <protection hidden="1"/>
    </xf>
    <xf numFmtId="4" fontId="8" fillId="5" borderId="3" xfId="4" applyNumberFormat="1" applyFont="1" applyFill="1" applyBorder="1" applyAlignment="1" applyProtection="1">
      <alignment horizontal="right"/>
      <protection hidden="1"/>
    </xf>
    <xf numFmtId="0" fontId="9" fillId="0" borderId="1" xfId="4" applyFont="1" applyBorder="1" applyAlignment="1" applyProtection="1">
      <alignment horizontal="right"/>
      <protection hidden="1"/>
    </xf>
    <xf numFmtId="4" fontId="8" fillId="0" borderId="2" xfId="4" applyNumberFormat="1" applyFont="1" applyBorder="1" applyProtection="1">
      <protection hidden="1"/>
    </xf>
    <xf numFmtId="0" fontId="19" fillId="0" borderId="0" xfId="5" applyFont="1" applyAlignment="1" applyProtection="1">
      <alignment horizontal="left" vertical="center" wrapText="1"/>
      <protection hidden="1"/>
    </xf>
    <xf numFmtId="0" fontId="15" fillId="7" borderId="0" xfId="5" applyFont="1" applyFill="1" applyAlignment="1" applyProtection="1">
      <alignment horizontal="right" vertical="center" wrapText="1"/>
      <protection hidden="1"/>
    </xf>
    <xf numFmtId="0" fontId="15" fillId="7" borderId="0" xfId="5" applyFont="1" applyFill="1" applyAlignment="1" applyProtection="1">
      <alignment horizontal="right" vertical="center"/>
      <protection hidden="1"/>
    </xf>
    <xf numFmtId="0" fontId="11" fillId="0" borderId="7" xfId="5" applyFont="1" applyBorder="1" applyAlignment="1" applyProtection="1">
      <alignment horizontal="right" vertical="center"/>
      <protection hidden="1"/>
    </xf>
    <xf numFmtId="0" fontId="17" fillId="0" borderId="7" xfId="5" applyFont="1" applyFill="1" applyBorder="1" applyAlignment="1" applyProtection="1">
      <alignment horizontal="right" vertical="center" wrapText="1"/>
      <protection hidden="1"/>
    </xf>
  </cellXfs>
  <cellStyles count="6">
    <cellStyle name="Dobry" xfId="1" builtinId="26"/>
    <cellStyle name="Normalny" xfId="0" builtinId="0"/>
    <cellStyle name="Normalny 2" xfId="2" xr:uid="{BE866E3D-FD2E-4F14-9724-8E434FB2FDC7}"/>
    <cellStyle name="Normalny 3 2" xfId="3" xr:uid="{F58B5CEB-4949-452C-BA46-AF6AF78E2FAE}"/>
    <cellStyle name="Normalny 4" xfId="5" xr:uid="{8D78A23C-0603-42FF-8772-4D64B733F8E7}"/>
    <cellStyle name="Normalny 6" xfId="4" xr:uid="{B4E72783-988A-47D6-9D3F-2B628EA73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875D-6E6C-454F-9860-665DE21228F1}">
  <dimension ref="A1:Z89"/>
  <sheetViews>
    <sheetView tabSelected="1" zoomScaleNormal="100" workbookViewId="0">
      <selection activeCell="A2" sqref="A2"/>
    </sheetView>
  </sheetViews>
  <sheetFormatPr defaultColWidth="11.5703125" defaultRowHeight="12.75"/>
  <cols>
    <col min="1" max="1" width="17.7109375" style="1" customWidth="1"/>
    <col min="2" max="2" width="13.85546875" style="1" customWidth="1"/>
    <col min="3" max="3" width="16.140625" style="1" customWidth="1"/>
    <col min="4" max="4" width="13.28515625" style="1" customWidth="1"/>
    <col min="5" max="5" width="14.140625" style="3" customWidth="1"/>
    <col min="6" max="6" width="9" style="2" hidden="1" customWidth="1"/>
    <col min="7" max="7" width="10.28515625" style="1" hidden="1" customWidth="1"/>
    <col min="8" max="8" width="11" style="1" hidden="1" customWidth="1"/>
    <col min="9" max="9" width="13.5703125" style="1" customWidth="1"/>
    <col min="10" max="10" width="6.28515625" style="1" customWidth="1"/>
    <col min="11" max="11" width="11.42578125" style="1" customWidth="1"/>
    <col min="12" max="12" width="12.42578125" style="1" customWidth="1"/>
    <col min="13" max="13" width="11.140625" style="1" customWidth="1"/>
    <col min="14" max="14" width="11.5703125" style="1" hidden="1" customWidth="1"/>
    <col min="15" max="15" width="11.85546875" style="1" hidden="1" customWidth="1"/>
    <col min="16" max="16" width="12.28515625" style="1" hidden="1" customWidth="1"/>
    <col min="17" max="17" width="12.42578125" style="1" hidden="1" customWidth="1"/>
    <col min="18" max="18" width="12.7109375" style="1" hidden="1" customWidth="1"/>
    <col min="19" max="26" width="8.7109375" style="1" hidden="1" customWidth="1"/>
    <col min="27" max="32" width="8.7109375" style="1" customWidth="1"/>
    <col min="33" max="33" width="12.140625" style="1" customWidth="1"/>
    <col min="34" max="251" width="8.7109375" style="1" customWidth="1"/>
    <col min="252" max="16384" width="11.5703125" style="1"/>
  </cols>
  <sheetData>
    <row r="1" spans="1:21" s="34" customFormat="1" ht="12" customHeight="1">
      <c r="A1" s="53" t="s">
        <v>47</v>
      </c>
      <c r="B1" s="53"/>
      <c r="C1" s="53"/>
      <c r="D1" s="53"/>
      <c r="E1" s="53"/>
    </row>
    <row r="2" spans="1:21" s="34" customFormat="1" ht="12" customHeight="1">
      <c r="A2" s="52"/>
      <c r="B2" s="52"/>
      <c r="C2" s="52"/>
      <c r="D2" s="52"/>
      <c r="E2" s="52"/>
    </row>
    <row r="3" spans="1:21" s="34" customFormat="1" ht="12" customHeight="1">
      <c r="A3" s="51" t="s">
        <v>44</v>
      </c>
      <c r="B3" s="51"/>
      <c r="C3" s="51"/>
      <c r="D3" s="51"/>
      <c r="E3" s="51"/>
    </row>
    <row r="4" spans="1:21" s="34" customFormat="1" ht="14.25" customHeight="1"/>
    <row r="5" spans="1:21" s="34" customFormat="1" ht="14.25">
      <c r="A5" s="50" t="s">
        <v>43</v>
      </c>
      <c r="B5" s="49">
        <v>1885000</v>
      </c>
      <c r="C5" s="48"/>
      <c r="E5" s="47"/>
      <c r="U5" s="34">
        <v>31</v>
      </c>
    </row>
    <row r="6" spans="1:21" s="34" customFormat="1" ht="14.25">
      <c r="E6" s="47"/>
    </row>
    <row r="7" spans="1:21" s="34" customFormat="1" ht="63" customHeight="1">
      <c r="A7" s="59" t="s">
        <v>46</v>
      </c>
      <c r="B7" s="59"/>
      <c r="C7" s="59"/>
      <c r="D7" s="59"/>
      <c r="E7" s="59"/>
      <c r="F7" s="59"/>
      <c r="G7" s="59"/>
      <c r="H7" s="59"/>
      <c r="I7" s="59"/>
      <c r="U7" s="34">
        <v>28</v>
      </c>
    </row>
    <row r="8" spans="1:21" s="34" customFormat="1" ht="48.75" hidden="1" customHeight="1">
      <c r="A8" s="59" t="s">
        <v>42</v>
      </c>
      <c r="B8" s="59"/>
      <c r="C8" s="59"/>
      <c r="D8" s="59"/>
      <c r="E8" s="59"/>
      <c r="F8" s="59"/>
      <c r="G8" s="59"/>
      <c r="U8" s="34">
        <v>20</v>
      </c>
    </row>
    <row r="9" spans="1:21" s="34" customFormat="1" ht="7.5" customHeight="1">
      <c r="A9" s="46"/>
    </row>
    <row r="10" spans="1:21" s="34" customFormat="1" ht="14.25">
      <c r="A10" s="61" t="s">
        <v>41</v>
      </c>
      <c r="B10" s="61"/>
      <c r="C10" s="43">
        <v>1.6299999999999999E-2</v>
      </c>
      <c r="D10" s="45"/>
    </row>
    <row r="11" spans="1:21" s="34" customFormat="1" ht="22.35" customHeight="1">
      <c r="A11" s="62" t="s">
        <v>40</v>
      </c>
      <c r="B11" s="62"/>
      <c r="C11" s="44"/>
      <c r="D11" s="39"/>
      <c r="I11" s="1"/>
      <c r="J11" s="1"/>
      <c r="K11" s="1"/>
      <c r="L11" s="1"/>
      <c r="M11" s="1"/>
    </row>
    <row r="12" spans="1:21" s="34" customFormat="1" ht="14.25">
      <c r="A12" s="61" t="s">
        <v>39</v>
      </c>
      <c r="B12" s="61"/>
      <c r="C12" s="43">
        <f>C10+C11</f>
        <v>1.6299999999999999E-2</v>
      </c>
      <c r="D12" s="39"/>
      <c r="I12" s="1"/>
      <c r="J12" s="1"/>
      <c r="K12" s="1"/>
      <c r="L12" s="1"/>
      <c r="M12" s="1"/>
    </row>
    <row r="13" spans="1:21" s="34" customFormat="1" ht="7.5" customHeight="1">
      <c r="B13" s="39"/>
      <c r="D13" s="39"/>
    </row>
    <row r="14" spans="1:21" s="34" customFormat="1" ht="13.5" customHeight="1">
      <c r="A14" s="63" t="s">
        <v>38</v>
      </c>
      <c r="B14" s="63"/>
      <c r="C14" s="42">
        <f>I71</f>
        <v>191095.95013698633</v>
      </c>
      <c r="D14" s="39"/>
      <c r="N14" s="34" t="s">
        <v>37</v>
      </c>
    </row>
    <row r="15" spans="1:21" s="34" customFormat="1" ht="13.5" customHeight="1">
      <c r="A15" s="63" t="s">
        <v>36</v>
      </c>
      <c r="B15" s="63"/>
      <c r="C15" s="41">
        <v>0</v>
      </c>
      <c r="D15" s="39"/>
      <c r="N15" s="34">
        <v>3.04</v>
      </c>
      <c r="O15" s="34" t="s">
        <v>35</v>
      </c>
      <c r="Q15" s="34">
        <f>3.04-1.38</f>
        <v>1.6600000000000001</v>
      </c>
    </row>
    <row r="16" spans="1:21" s="34" customFormat="1" ht="22.5" customHeight="1">
      <c r="A16" s="60" t="s">
        <v>34</v>
      </c>
      <c r="B16" s="60"/>
      <c r="C16" s="40">
        <f>C14+C15</f>
        <v>191095.95013698633</v>
      </c>
      <c r="D16" s="39"/>
      <c r="N16" s="34">
        <v>2.71</v>
      </c>
      <c r="O16" s="34" t="s">
        <v>33</v>
      </c>
    </row>
    <row r="17" spans="1:24" ht="11.25" customHeight="1">
      <c r="A17" s="38"/>
      <c r="K17" s="34"/>
      <c r="N17" s="34">
        <v>2.96</v>
      </c>
      <c r="O17" s="34" t="s">
        <v>32</v>
      </c>
      <c r="P17" s="34"/>
    </row>
    <row r="18" spans="1:24" ht="17.25" customHeight="1">
      <c r="A18" s="37" t="s">
        <v>45</v>
      </c>
      <c r="F18" s="2">
        <v>41</v>
      </c>
      <c r="N18" s="1">
        <v>2.66</v>
      </c>
      <c r="O18" s="34" t="s">
        <v>31</v>
      </c>
      <c r="P18" s="34"/>
    </row>
    <row r="19" spans="1:24" ht="15">
      <c r="B19" s="36"/>
      <c r="C19" s="35"/>
      <c r="N19" s="1">
        <f>SUM(N15:N18)/4</f>
        <v>2.8425000000000002</v>
      </c>
      <c r="O19" s="1" t="s">
        <v>30</v>
      </c>
      <c r="P19" s="34"/>
    </row>
    <row r="20" spans="1:24" ht="15">
      <c r="A20" s="37"/>
      <c r="B20" s="36"/>
      <c r="C20" s="35"/>
      <c r="P20" s="34"/>
    </row>
    <row r="21" spans="1:24">
      <c r="G21" s="33"/>
    </row>
    <row r="22" spans="1:24" ht="17.25" customHeight="1">
      <c r="A22" s="32" t="s">
        <v>29</v>
      </c>
      <c r="B22" s="31" t="s">
        <v>28</v>
      </c>
      <c r="C22" s="30" t="s">
        <v>27</v>
      </c>
      <c r="D22" s="29" t="s">
        <v>26</v>
      </c>
      <c r="E22" s="28" t="s">
        <v>25</v>
      </c>
      <c r="F22" s="28" t="s">
        <v>24</v>
      </c>
      <c r="G22" s="28" t="s">
        <v>23</v>
      </c>
      <c r="H22" s="28" t="s">
        <v>8</v>
      </c>
      <c r="I22" s="28" t="s">
        <v>8</v>
      </c>
    </row>
    <row r="23" spans="1:24" hidden="1">
      <c r="A23" s="25">
        <v>1</v>
      </c>
      <c r="B23" s="24">
        <v>43179</v>
      </c>
      <c r="C23" s="23">
        <v>0</v>
      </c>
      <c r="D23" s="22">
        <f t="shared" ref="D23:D54" si="0">1-(E23/$B$5)</f>
        <v>0</v>
      </c>
      <c r="E23" s="21">
        <f>B5-C23</f>
        <v>1885000</v>
      </c>
      <c r="F23" s="13">
        <v>79</v>
      </c>
      <c r="G23" s="12">
        <f>ROUND((B5*$C$12)/365,2)</f>
        <v>84.18</v>
      </c>
      <c r="H23" s="11">
        <f t="shared" ref="H23:H54" si="1">ROUND(F23*G23,0)</f>
        <v>6650</v>
      </c>
      <c r="I23" s="27"/>
      <c r="M23" s="26"/>
      <c r="N23" s="26"/>
      <c r="O23" s="26"/>
      <c r="P23" s="26"/>
      <c r="U23" s="1" t="s">
        <v>22</v>
      </c>
      <c r="V23" s="1">
        <v>31</v>
      </c>
    </row>
    <row r="24" spans="1:24" hidden="1">
      <c r="A24" s="25">
        <f>A23+1</f>
        <v>2</v>
      </c>
      <c r="B24" s="24">
        <v>43240</v>
      </c>
      <c r="C24" s="23">
        <v>0</v>
      </c>
      <c r="D24" s="22">
        <f t="shared" si="0"/>
        <v>0</v>
      </c>
      <c r="E24" s="21">
        <f t="shared" ref="E24:E55" si="2">E23-C24</f>
        <v>1885000</v>
      </c>
      <c r="F24" s="13">
        <v>61</v>
      </c>
      <c r="G24" s="12">
        <f t="shared" ref="G24:G55" si="3">ROUND((E23*$C$12)/365,2)</f>
        <v>84.18</v>
      </c>
      <c r="H24" s="11">
        <f t="shared" si="1"/>
        <v>5135</v>
      </c>
      <c r="I24" s="10"/>
      <c r="M24" s="26"/>
      <c r="N24" s="54">
        <v>2017</v>
      </c>
      <c r="O24" s="55"/>
      <c r="P24" s="26"/>
      <c r="Q24" s="54">
        <v>2017</v>
      </c>
      <c r="R24" s="55"/>
      <c r="U24" s="1" t="s">
        <v>21</v>
      </c>
      <c r="V24" s="1">
        <v>28</v>
      </c>
    </row>
    <row r="25" spans="1:24" hidden="1">
      <c r="A25" s="25">
        <f>A24+1</f>
        <v>3</v>
      </c>
      <c r="B25" s="24">
        <v>43363</v>
      </c>
      <c r="C25" s="23">
        <v>0</v>
      </c>
      <c r="D25" s="22">
        <f t="shared" si="0"/>
        <v>0</v>
      </c>
      <c r="E25" s="21">
        <f t="shared" si="2"/>
        <v>1885000</v>
      </c>
      <c r="F25" s="19">
        <v>123</v>
      </c>
      <c r="G25" s="12">
        <f t="shared" si="3"/>
        <v>84.18</v>
      </c>
      <c r="H25" s="11">
        <f t="shared" si="1"/>
        <v>10354</v>
      </c>
      <c r="I25" s="10"/>
      <c r="M25" s="26"/>
      <c r="N25" s="54">
        <v>2018</v>
      </c>
      <c r="O25" s="56">
        <v>20000</v>
      </c>
      <c r="P25" s="26"/>
      <c r="Q25" s="54">
        <v>2018</v>
      </c>
      <c r="R25" s="56">
        <v>100000</v>
      </c>
      <c r="U25" s="1" t="s">
        <v>20</v>
      </c>
      <c r="V25" s="1">
        <v>31</v>
      </c>
      <c r="W25" s="1">
        <v>20</v>
      </c>
      <c r="X25" s="1">
        <v>11</v>
      </c>
    </row>
    <row r="26" spans="1:24">
      <c r="A26" s="25">
        <v>1</v>
      </c>
      <c r="B26" s="24">
        <v>43812</v>
      </c>
      <c r="C26" s="23">
        <v>0</v>
      </c>
      <c r="D26" s="22">
        <f t="shared" si="0"/>
        <v>0</v>
      </c>
      <c r="E26" s="21">
        <f t="shared" si="2"/>
        <v>1885000</v>
      </c>
      <c r="F26" s="13">
        <v>11</v>
      </c>
      <c r="G26" s="12">
        <f t="shared" si="3"/>
        <v>84.18</v>
      </c>
      <c r="H26" s="11">
        <f t="shared" si="1"/>
        <v>926</v>
      </c>
      <c r="I26" s="10">
        <f>((B5*C12)/365)*18</f>
        <v>1515.2301369863012</v>
      </c>
      <c r="M26" s="26"/>
      <c r="N26" s="54">
        <v>2019</v>
      </c>
      <c r="O26" s="56">
        <v>80000</v>
      </c>
      <c r="P26" s="26"/>
      <c r="Q26" s="54">
        <v>2019</v>
      </c>
      <c r="R26" s="56">
        <v>100000</v>
      </c>
      <c r="U26" s="1" t="s">
        <v>19</v>
      </c>
      <c r="V26" s="1">
        <v>30</v>
      </c>
    </row>
    <row r="27" spans="1:24">
      <c r="A27" s="18">
        <f t="shared" ref="A27:A70" si="4">A26+1</f>
        <v>2</v>
      </c>
      <c r="B27" s="17">
        <v>43910</v>
      </c>
      <c r="C27" s="16">
        <v>25000</v>
      </c>
      <c r="D27" s="15">
        <f t="shared" si="0"/>
        <v>1.3262599469496039E-2</v>
      </c>
      <c r="E27" s="14">
        <f t="shared" si="2"/>
        <v>1860000</v>
      </c>
      <c r="F27" s="13">
        <v>79</v>
      </c>
      <c r="G27" s="12">
        <f t="shared" si="3"/>
        <v>84.18</v>
      </c>
      <c r="H27" s="11">
        <f t="shared" si="1"/>
        <v>6650</v>
      </c>
      <c r="I27" s="20"/>
      <c r="M27" s="26"/>
      <c r="N27" s="54">
        <v>2020</v>
      </c>
      <c r="O27" s="56">
        <v>80000</v>
      </c>
      <c r="P27" s="26"/>
      <c r="Q27" s="54">
        <v>2020</v>
      </c>
      <c r="R27" s="56">
        <v>180000</v>
      </c>
      <c r="U27" s="1" t="s">
        <v>18</v>
      </c>
      <c r="V27" s="1">
        <v>31</v>
      </c>
      <c r="W27" s="1">
        <v>20</v>
      </c>
      <c r="X27" s="1">
        <v>11</v>
      </c>
    </row>
    <row r="28" spans="1:24">
      <c r="A28" s="18">
        <f t="shared" si="4"/>
        <v>3</v>
      </c>
      <c r="B28" s="17">
        <v>43971</v>
      </c>
      <c r="C28" s="16">
        <v>25000</v>
      </c>
      <c r="D28" s="15">
        <f t="shared" si="0"/>
        <v>2.6525198938992078E-2</v>
      </c>
      <c r="E28" s="14">
        <f t="shared" si="2"/>
        <v>1835000</v>
      </c>
      <c r="F28" s="13">
        <v>61</v>
      </c>
      <c r="G28" s="12">
        <f t="shared" si="3"/>
        <v>83.06</v>
      </c>
      <c r="H28" s="11">
        <f t="shared" si="1"/>
        <v>5067</v>
      </c>
      <c r="I28" s="20">
        <f>SUM(H27:H30)</f>
        <v>26728</v>
      </c>
      <c r="M28" s="26"/>
      <c r="N28" s="54">
        <v>2021</v>
      </c>
      <c r="O28" s="56">
        <v>80000</v>
      </c>
      <c r="P28" s="26"/>
      <c r="Q28" s="54">
        <v>2021</v>
      </c>
      <c r="R28" s="56">
        <v>300000</v>
      </c>
      <c r="U28" s="1" t="s">
        <v>17</v>
      </c>
      <c r="V28" s="1">
        <v>30</v>
      </c>
    </row>
    <row r="29" spans="1:24">
      <c r="A29" s="18">
        <f t="shared" si="4"/>
        <v>4</v>
      </c>
      <c r="B29" s="17">
        <v>44094</v>
      </c>
      <c r="C29" s="16">
        <v>25000</v>
      </c>
      <c r="D29" s="15">
        <f t="shared" si="0"/>
        <v>3.9787798408488118E-2</v>
      </c>
      <c r="E29" s="14">
        <f t="shared" si="2"/>
        <v>1810000</v>
      </c>
      <c r="F29" s="19">
        <v>123</v>
      </c>
      <c r="G29" s="12">
        <f t="shared" si="3"/>
        <v>81.95</v>
      </c>
      <c r="H29" s="11">
        <f t="shared" si="1"/>
        <v>10080</v>
      </c>
      <c r="I29" s="20">
        <f>41*G31</f>
        <v>3268.1099999999997</v>
      </c>
      <c r="M29" s="26"/>
      <c r="N29" s="54">
        <v>2022</v>
      </c>
      <c r="O29" s="56">
        <v>80000</v>
      </c>
      <c r="P29" s="26"/>
      <c r="Q29" s="54">
        <v>2022</v>
      </c>
      <c r="R29" s="56">
        <v>300000</v>
      </c>
      <c r="U29" s="1" t="s">
        <v>16</v>
      </c>
      <c r="V29" s="1">
        <v>31</v>
      </c>
    </row>
    <row r="30" spans="1:24">
      <c r="A30" s="18">
        <f t="shared" si="4"/>
        <v>5</v>
      </c>
      <c r="B30" s="17">
        <v>44155</v>
      </c>
      <c r="C30" s="16">
        <v>25000</v>
      </c>
      <c r="D30" s="15">
        <f t="shared" si="0"/>
        <v>5.3050397877984046E-2</v>
      </c>
      <c r="E30" s="14">
        <f t="shared" si="2"/>
        <v>1785000</v>
      </c>
      <c r="F30" s="13">
        <v>61</v>
      </c>
      <c r="G30" s="12">
        <f t="shared" si="3"/>
        <v>80.83</v>
      </c>
      <c r="H30" s="11">
        <f t="shared" si="1"/>
        <v>4931</v>
      </c>
      <c r="I30" s="20"/>
      <c r="M30" s="26"/>
      <c r="N30" s="54">
        <v>2023</v>
      </c>
      <c r="O30" s="56">
        <v>80000</v>
      </c>
      <c r="P30" s="26"/>
      <c r="Q30" s="54">
        <v>2023</v>
      </c>
      <c r="R30" s="56">
        <v>300000</v>
      </c>
      <c r="U30" s="1" t="s">
        <v>15</v>
      </c>
      <c r="V30" s="1">
        <v>31</v>
      </c>
    </row>
    <row r="31" spans="1:24">
      <c r="A31" s="25">
        <f t="shared" si="4"/>
        <v>6</v>
      </c>
      <c r="B31" s="24">
        <v>44275</v>
      </c>
      <c r="C31" s="23">
        <v>25000</v>
      </c>
      <c r="D31" s="22">
        <f t="shared" si="0"/>
        <v>6.6312997347480085E-2</v>
      </c>
      <c r="E31" s="21">
        <f t="shared" si="2"/>
        <v>1760000</v>
      </c>
      <c r="F31" s="13">
        <v>79</v>
      </c>
      <c r="G31" s="12">
        <f t="shared" si="3"/>
        <v>79.709999999999994</v>
      </c>
      <c r="H31" s="11">
        <f t="shared" si="1"/>
        <v>6297</v>
      </c>
      <c r="I31" s="10"/>
      <c r="M31" s="26"/>
      <c r="N31" s="54">
        <v>2024</v>
      </c>
      <c r="O31" s="56">
        <v>44000</v>
      </c>
      <c r="P31" s="26"/>
      <c r="Q31" s="54">
        <v>2024</v>
      </c>
      <c r="R31" s="56">
        <v>300000</v>
      </c>
      <c r="U31" s="1" t="s">
        <v>14</v>
      </c>
      <c r="V31" s="1">
        <v>30</v>
      </c>
      <c r="W31" s="1">
        <v>20</v>
      </c>
      <c r="X31" s="1">
        <v>10</v>
      </c>
    </row>
    <row r="32" spans="1:24">
      <c r="A32" s="25">
        <f t="shared" si="4"/>
        <v>7</v>
      </c>
      <c r="B32" s="24">
        <v>44336</v>
      </c>
      <c r="C32" s="23">
        <v>25000</v>
      </c>
      <c r="D32" s="22">
        <f t="shared" si="0"/>
        <v>7.9575596816976124E-2</v>
      </c>
      <c r="E32" s="21">
        <f t="shared" si="2"/>
        <v>1735000</v>
      </c>
      <c r="F32" s="13">
        <v>61</v>
      </c>
      <c r="G32" s="12">
        <f t="shared" si="3"/>
        <v>78.599999999999994</v>
      </c>
      <c r="H32" s="11">
        <f t="shared" si="1"/>
        <v>4795</v>
      </c>
      <c r="I32" s="10">
        <f>SUM(H31:H34)</f>
        <v>25280</v>
      </c>
      <c r="M32" s="26"/>
      <c r="N32" s="26"/>
      <c r="O32" s="26"/>
      <c r="P32" s="26"/>
      <c r="Q32" s="54">
        <v>2025</v>
      </c>
      <c r="R32" s="56">
        <v>380000</v>
      </c>
      <c r="U32" s="1" t="s">
        <v>13</v>
      </c>
      <c r="V32" s="1">
        <v>31</v>
      </c>
    </row>
    <row r="33" spans="1:24">
      <c r="A33" s="25">
        <f t="shared" si="4"/>
        <v>8</v>
      </c>
      <c r="B33" s="24">
        <v>44459</v>
      </c>
      <c r="C33" s="23">
        <v>25000</v>
      </c>
      <c r="D33" s="22">
        <f t="shared" si="0"/>
        <v>9.2838196286472163E-2</v>
      </c>
      <c r="E33" s="21">
        <f t="shared" si="2"/>
        <v>1710000</v>
      </c>
      <c r="F33" s="19">
        <v>123</v>
      </c>
      <c r="G33" s="12">
        <f t="shared" si="3"/>
        <v>77.48</v>
      </c>
      <c r="H33" s="11">
        <f t="shared" si="1"/>
        <v>9530</v>
      </c>
      <c r="I33" s="10">
        <f>41*G35</f>
        <v>3085.25</v>
      </c>
      <c r="M33" s="26"/>
      <c r="N33" s="26"/>
      <c r="O33" s="26"/>
      <c r="P33" s="26"/>
      <c r="Q33" s="54">
        <v>2026</v>
      </c>
      <c r="R33" s="56">
        <v>380000</v>
      </c>
      <c r="U33" s="1" t="s">
        <v>12</v>
      </c>
      <c r="V33" s="1">
        <v>30</v>
      </c>
      <c r="W33" s="1">
        <v>20</v>
      </c>
      <c r="X33" s="1">
        <v>10</v>
      </c>
    </row>
    <row r="34" spans="1:24">
      <c r="A34" s="25">
        <f t="shared" si="4"/>
        <v>9</v>
      </c>
      <c r="B34" s="24">
        <v>44520</v>
      </c>
      <c r="C34" s="23">
        <v>25000</v>
      </c>
      <c r="D34" s="22">
        <f t="shared" si="0"/>
        <v>0.1061007957559682</v>
      </c>
      <c r="E34" s="21">
        <f t="shared" si="2"/>
        <v>1685000</v>
      </c>
      <c r="F34" s="13">
        <v>61</v>
      </c>
      <c r="G34" s="12">
        <f t="shared" si="3"/>
        <v>76.36</v>
      </c>
      <c r="H34" s="11">
        <f t="shared" si="1"/>
        <v>4658</v>
      </c>
      <c r="I34" s="10"/>
      <c r="N34" s="26"/>
      <c r="O34" s="26"/>
      <c r="P34" s="26"/>
      <c r="Q34" s="54">
        <v>2027</v>
      </c>
      <c r="R34" s="56">
        <v>380000</v>
      </c>
      <c r="U34" s="1" t="s">
        <v>11</v>
      </c>
      <c r="V34" s="1">
        <v>31</v>
      </c>
    </row>
    <row r="35" spans="1:24">
      <c r="A35" s="18">
        <f t="shared" si="4"/>
        <v>10</v>
      </c>
      <c r="B35" s="17">
        <v>44640</v>
      </c>
      <c r="C35" s="16">
        <f>150000/4</f>
        <v>37500</v>
      </c>
      <c r="D35" s="15">
        <f t="shared" si="0"/>
        <v>0.12599469496021221</v>
      </c>
      <c r="E35" s="14">
        <f t="shared" si="2"/>
        <v>1647500</v>
      </c>
      <c r="F35" s="13">
        <v>79</v>
      </c>
      <c r="G35" s="12">
        <f t="shared" si="3"/>
        <v>75.25</v>
      </c>
      <c r="H35" s="11">
        <f t="shared" si="1"/>
        <v>5945</v>
      </c>
      <c r="I35" s="20"/>
      <c r="N35" s="26"/>
      <c r="O35" s="26"/>
      <c r="P35" s="26"/>
      <c r="Q35" s="54">
        <v>2028</v>
      </c>
      <c r="R35" s="56">
        <v>380000</v>
      </c>
      <c r="V35" s="1">
        <f>SUM(V23:V34)</f>
        <v>365</v>
      </c>
    </row>
    <row r="36" spans="1:24">
      <c r="A36" s="18">
        <f t="shared" si="4"/>
        <v>11</v>
      </c>
      <c r="B36" s="17">
        <v>44701</v>
      </c>
      <c r="C36" s="16">
        <v>37500</v>
      </c>
      <c r="D36" s="15">
        <f t="shared" si="0"/>
        <v>0.14588859416445621</v>
      </c>
      <c r="E36" s="14">
        <f t="shared" si="2"/>
        <v>1610000</v>
      </c>
      <c r="F36" s="13">
        <v>61</v>
      </c>
      <c r="G36" s="12">
        <f t="shared" si="3"/>
        <v>73.569999999999993</v>
      </c>
      <c r="H36" s="11">
        <f t="shared" si="1"/>
        <v>4488</v>
      </c>
      <c r="I36" s="20">
        <f>SUM(H35:H38)</f>
        <v>23560</v>
      </c>
      <c r="N36" s="26"/>
      <c r="O36" s="26"/>
      <c r="P36" s="26"/>
      <c r="Q36" s="54">
        <v>2029</v>
      </c>
      <c r="R36" s="56">
        <v>390000</v>
      </c>
    </row>
    <row r="37" spans="1:24">
      <c r="A37" s="18">
        <f t="shared" si="4"/>
        <v>12</v>
      </c>
      <c r="B37" s="17">
        <v>44824</v>
      </c>
      <c r="C37" s="16">
        <v>37500</v>
      </c>
      <c r="D37" s="15">
        <f t="shared" si="0"/>
        <v>0.16578249336870021</v>
      </c>
      <c r="E37" s="14">
        <f t="shared" si="2"/>
        <v>1572500</v>
      </c>
      <c r="F37" s="19">
        <v>123</v>
      </c>
      <c r="G37" s="12">
        <f t="shared" si="3"/>
        <v>71.900000000000006</v>
      </c>
      <c r="H37" s="11">
        <f t="shared" si="1"/>
        <v>8844</v>
      </c>
      <c r="I37" s="20">
        <f>41*G39</f>
        <v>2810.5499999999997</v>
      </c>
      <c r="N37" s="26"/>
      <c r="O37" s="26"/>
      <c r="P37" s="26"/>
      <c r="Q37" s="54">
        <v>2030</v>
      </c>
      <c r="R37" s="56">
        <v>400000</v>
      </c>
    </row>
    <row r="38" spans="1:24" ht="13.5" thickBot="1">
      <c r="A38" s="18">
        <f t="shared" si="4"/>
        <v>13</v>
      </c>
      <c r="B38" s="17">
        <v>44885</v>
      </c>
      <c r="C38" s="16">
        <v>37500</v>
      </c>
      <c r="D38" s="15">
        <f t="shared" si="0"/>
        <v>0.18567639257294433</v>
      </c>
      <c r="E38" s="14">
        <f t="shared" si="2"/>
        <v>1535000</v>
      </c>
      <c r="F38" s="13">
        <v>61</v>
      </c>
      <c r="G38" s="12">
        <f t="shared" si="3"/>
        <v>70.22</v>
      </c>
      <c r="H38" s="11">
        <f t="shared" si="1"/>
        <v>4283</v>
      </c>
      <c r="I38" s="20"/>
      <c r="N38" s="26"/>
      <c r="O38" s="26"/>
      <c r="P38" s="26"/>
      <c r="Q38" s="57" t="s">
        <v>10</v>
      </c>
      <c r="R38" s="58">
        <v>3890000</v>
      </c>
    </row>
    <row r="39" spans="1:24" ht="13.5" thickTop="1">
      <c r="A39" s="25">
        <f t="shared" si="4"/>
        <v>14</v>
      </c>
      <c r="B39" s="24">
        <v>45005</v>
      </c>
      <c r="C39" s="23">
        <v>37500</v>
      </c>
      <c r="D39" s="22">
        <f t="shared" si="0"/>
        <v>0.20557029177718833</v>
      </c>
      <c r="E39" s="21">
        <f t="shared" si="2"/>
        <v>1497500</v>
      </c>
      <c r="F39" s="13">
        <v>79</v>
      </c>
      <c r="G39" s="12">
        <f t="shared" si="3"/>
        <v>68.55</v>
      </c>
      <c r="H39" s="11">
        <f t="shared" si="1"/>
        <v>5415</v>
      </c>
      <c r="I39" s="10"/>
      <c r="L39" s="3"/>
    </row>
    <row r="40" spans="1:24">
      <c r="A40" s="25">
        <f t="shared" si="4"/>
        <v>15</v>
      </c>
      <c r="B40" s="24">
        <v>45066</v>
      </c>
      <c r="C40" s="23">
        <v>37500</v>
      </c>
      <c r="D40" s="22">
        <f t="shared" si="0"/>
        <v>0.22546419098143233</v>
      </c>
      <c r="E40" s="21">
        <f t="shared" si="2"/>
        <v>1460000</v>
      </c>
      <c r="F40" s="13">
        <v>61</v>
      </c>
      <c r="G40" s="12">
        <f t="shared" si="3"/>
        <v>66.87</v>
      </c>
      <c r="H40" s="11">
        <f t="shared" si="1"/>
        <v>4079</v>
      </c>
      <c r="I40" s="10">
        <f>SUM(H39:H42)</f>
        <v>21389</v>
      </c>
      <c r="L40" s="3"/>
    </row>
    <row r="41" spans="1:24">
      <c r="A41" s="25">
        <f t="shared" si="4"/>
        <v>16</v>
      </c>
      <c r="B41" s="24">
        <v>45189</v>
      </c>
      <c r="C41" s="23">
        <v>37500</v>
      </c>
      <c r="D41" s="22">
        <f t="shared" si="0"/>
        <v>0.24535809018567645</v>
      </c>
      <c r="E41" s="21">
        <f t="shared" si="2"/>
        <v>1422500</v>
      </c>
      <c r="F41" s="19">
        <v>123</v>
      </c>
      <c r="G41" s="12">
        <f t="shared" si="3"/>
        <v>65.2</v>
      </c>
      <c r="H41" s="11">
        <f t="shared" si="1"/>
        <v>8020</v>
      </c>
      <c r="I41" s="10">
        <f>41*G43</f>
        <v>2535.85</v>
      </c>
      <c r="L41" s="3"/>
    </row>
    <row r="42" spans="1:24">
      <c r="A42" s="25">
        <f t="shared" si="4"/>
        <v>17</v>
      </c>
      <c r="B42" s="24">
        <v>45250</v>
      </c>
      <c r="C42" s="23">
        <v>37500</v>
      </c>
      <c r="D42" s="22">
        <f t="shared" si="0"/>
        <v>0.26525198938992045</v>
      </c>
      <c r="E42" s="21">
        <f t="shared" si="2"/>
        <v>1385000</v>
      </c>
      <c r="F42" s="13">
        <v>61</v>
      </c>
      <c r="G42" s="12">
        <f t="shared" si="3"/>
        <v>63.53</v>
      </c>
      <c r="H42" s="11">
        <f t="shared" si="1"/>
        <v>3875</v>
      </c>
      <c r="I42" s="10"/>
      <c r="L42" s="3"/>
    </row>
    <row r="43" spans="1:24">
      <c r="A43" s="18">
        <f t="shared" si="4"/>
        <v>18</v>
      </c>
      <c r="B43" s="17">
        <v>45371</v>
      </c>
      <c r="C43" s="16">
        <f>185000/4</f>
        <v>46250</v>
      </c>
      <c r="D43" s="15">
        <f t="shared" si="0"/>
        <v>0.28978779840848812</v>
      </c>
      <c r="E43" s="14">
        <f t="shared" si="2"/>
        <v>1338750</v>
      </c>
      <c r="F43" s="13">
        <v>79</v>
      </c>
      <c r="G43" s="12">
        <f t="shared" si="3"/>
        <v>61.85</v>
      </c>
      <c r="H43" s="11">
        <f t="shared" si="1"/>
        <v>4886</v>
      </c>
      <c r="I43" s="20"/>
    </row>
    <row r="44" spans="1:24">
      <c r="A44" s="18">
        <f t="shared" si="4"/>
        <v>19</v>
      </c>
      <c r="B44" s="17">
        <v>45432</v>
      </c>
      <c r="C44" s="16">
        <v>46250</v>
      </c>
      <c r="D44" s="15">
        <f t="shared" si="0"/>
        <v>0.31432360742705567</v>
      </c>
      <c r="E44" s="14">
        <f t="shared" si="2"/>
        <v>1292500</v>
      </c>
      <c r="F44" s="13">
        <v>61</v>
      </c>
      <c r="G44" s="12">
        <f t="shared" si="3"/>
        <v>59.79</v>
      </c>
      <c r="H44" s="11">
        <f t="shared" si="1"/>
        <v>3647</v>
      </c>
      <c r="I44" s="20">
        <f>SUM(H43:H46)</f>
        <v>19028</v>
      </c>
    </row>
    <row r="45" spans="1:24">
      <c r="A45" s="18">
        <f t="shared" si="4"/>
        <v>20</v>
      </c>
      <c r="B45" s="17">
        <v>45555</v>
      </c>
      <c r="C45" s="16">
        <v>46250</v>
      </c>
      <c r="D45" s="15">
        <f t="shared" si="0"/>
        <v>0.33885941644562334</v>
      </c>
      <c r="E45" s="14">
        <f t="shared" si="2"/>
        <v>1246250</v>
      </c>
      <c r="F45" s="19">
        <v>123</v>
      </c>
      <c r="G45" s="12">
        <f t="shared" si="3"/>
        <v>57.72</v>
      </c>
      <c r="H45" s="11">
        <f t="shared" si="1"/>
        <v>7100</v>
      </c>
      <c r="I45" s="20">
        <f>41*G47</f>
        <v>2197.19</v>
      </c>
    </row>
    <row r="46" spans="1:24">
      <c r="A46" s="18">
        <f t="shared" si="4"/>
        <v>21</v>
      </c>
      <c r="B46" s="17">
        <v>45616</v>
      </c>
      <c r="C46" s="16">
        <v>46250</v>
      </c>
      <c r="D46" s="15">
        <f t="shared" si="0"/>
        <v>0.36339522546419101</v>
      </c>
      <c r="E46" s="14">
        <f t="shared" si="2"/>
        <v>1200000</v>
      </c>
      <c r="F46" s="13">
        <v>61</v>
      </c>
      <c r="G46" s="12">
        <f t="shared" si="3"/>
        <v>55.65</v>
      </c>
      <c r="H46" s="11">
        <f t="shared" si="1"/>
        <v>3395</v>
      </c>
      <c r="I46" s="20"/>
    </row>
    <row r="47" spans="1:24">
      <c r="A47" s="25">
        <f t="shared" si="4"/>
        <v>22</v>
      </c>
      <c r="B47" s="24">
        <v>45736</v>
      </c>
      <c r="C47" s="23">
        <v>50000</v>
      </c>
      <c r="D47" s="22">
        <f t="shared" si="0"/>
        <v>0.38992042440318297</v>
      </c>
      <c r="E47" s="21">
        <f t="shared" si="2"/>
        <v>1150000</v>
      </c>
      <c r="F47" s="13">
        <v>79</v>
      </c>
      <c r="G47" s="12">
        <f t="shared" si="3"/>
        <v>53.59</v>
      </c>
      <c r="H47" s="11">
        <f t="shared" si="1"/>
        <v>4234</v>
      </c>
      <c r="I47" s="10"/>
    </row>
    <row r="48" spans="1:24">
      <c r="A48" s="25">
        <f t="shared" si="4"/>
        <v>23</v>
      </c>
      <c r="B48" s="24">
        <v>45797</v>
      </c>
      <c r="C48" s="23">
        <v>50000</v>
      </c>
      <c r="D48" s="22">
        <f t="shared" si="0"/>
        <v>0.41644562334217505</v>
      </c>
      <c r="E48" s="21">
        <f t="shared" si="2"/>
        <v>1100000</v>
      </c>
      <c r="F48" s="13">
        <v>61</v>
      </c>
      <c r="G48" s="12">
        <f t="shared" si="3"/>
        <v>51.36</v>
      </c>
      <c r="H48" s="11">
        <f t="shared" si="1"/>
        <v>3133</v>
      </c>
      <c r="I48" s="10">
        <f>SUM(H47:H50)</f>
        <v>16269</v>
      </c>
    </row>
    <row r="49" spans="1:9">
      <c r="A49" s="25">
        <f t="shared" si="4"/>
        <v>24</v>
      </c>
      <c r="B49" s="24">
        <v>45920</v>
      </c>
      <c r="C49" s="23">
        <f>C47</f>
        <v>50000</v>
      </c>
      <c r="D49" s="22">
        <f t="shared" si="0"/>
        <v>0.44297082228116713</v>
      </c>
      <c r="E49" s="21">
        <f t="shared" si="2"/>
        <v>1050000</v>
      </c>
      <c r="F49" s="19">
        <v>123</v>
      </c>
      <c r="G49" s="12">
        <f t="shared" si="3"/>
        <v>49.12</v>
      </c>
      <c r="H49" s="11">
        <f t="shared" si="1"/>
        <v>6042</v>
      </c>
      <c r="I49" s="10">
        <f>41*G51</f>
        <v>1831.06</v>
      </c>
    </row>
    <row r="50" spans="1:9">
      <c r="A50" s="25">
        <f t="shared" si="4"/>
        <v>25</v>
      </c>
      <c r="B50" s="24">
        <v>45981</v>
      </c>
      <c r="C50" s="23">
        <f>C48</f>
        <v>50000</v>
      </c>
      <c r="D50" s="22">
        <f t="shared" si="0"/>
        <v>0.4694960212201591</v>
      </c>
      <c r="E50" s="21">
        <f t="shared" si="2"/>
        <v>1000000</v>
      </c>
      <c r="F50" s="19">
        <v>61</v>
      </c>
      <c r="G50" s="12">
        <f t="shared" si="3"/>
        <v>46.89</v>
      </c>
      <c r="H50" s="11">
        <f t="shared" si="1"/>
        <v>2860</v>
      </c>
      <c r="I50" s="10"/>
    </row>
    <row r="51" spans="1:9">
      <c r="A51" s="18">
        <f t="shared" si="4"/>
        <v>26</v>
      </c>
      <c r="B51" s="17">
        <v>46101</v>
      </c>
      <c r="C51" s="16">
        <v>50000</v>
      </c>
      <c r="D51" s="15">
        <f t="shared" si="0"/>
        <v>0.49602122015915118</v>
      </c>
      <c r="E51" s="14">
        <f t="shared" si="2"/>
        <v>950000</v>
      </c>
      <c r="F51" s="13">
        <v>79</v>
      </c>
      <c r="G51" s="12">
        <f t="shared" si="3"/>
        <v>44.66</v>
      </c>
      <c r="H51" s="11">
        <f t="shared" si="1"/>
        <v>3528</v>
      </c>
      <c r="I51" s="20"/>
    </row>
    <row r="52" spans="1:9">
      <c r="A52" s="18">
        <f t="shared" si="4"/>
        <v>27</v>
      </c>
      <c r="B52" s="17">
        <v>46162</v>
      </c>
      <c r="C52" s="16">
        <v>50000</v>
      </c>
      <c r="D52" s="15">
        <f t="shared" si="0"/>
        <v>0.52254641909814326</v>
      </c>
      <c r="E52" s="14">
        <f t="shared" si="2"/>
        <v>900000</v>
      </c>
      <c r="F52" s="13">
        <v>61</v>
      </c>
      <c r="G52" s="12">
        <f t="shared" si="3"/>
        <v>42.42</v>
      </c>
      <c r="H52" s="11">
        <f t="shared" si="1"/>
        <v>2588</v>
      </c>
      <c r="I52" s="20">
        <f>SUM(H51:H54)</f>
        <v>13375</v>
      </c>
    </row>
    <row r="53" spans="1:9">
      <c r="A53" s="18">
        <f t="shared" si="4"/>
        <v>28</v>
      </c>
      <c r="B53" s="17">
        <v>46285</v>
      </c>
      <c r="C53" s="16">
        <v>50000</v>
      </c>
      <c r="D53" s="15">
        <f t="shared" si="0"/>
        <v>0.54907161803713533</v>
      </c>
      <c r="E53" s="14">
        <f t="shared" si="2"/>
        <v>850000</v>
      </c>
      <c r="F53" s="19">
        <v>123</v>
      </c>
      <c r="G53" s="12">
        <f t="shared" si="3"/>
        <v>40.19</v>
      </c>
      <c r="H53" s="11">
        <f t="shared" si="1"/>
        <v>4943</v>
      </c>
      <c r="I53" s="20">
        <f>41*G55</f>
        <v>1464.9299999999998</v>
      </c>
    </row>
    <row r="54" spans="1:9">
      <c r="A54" s="18">
        <f t="shared" si="4"/>
        <v>29</v>
      </c>
      <c r="B54" s="17">
        <v>46346</v>
      </c>
      <c r="C54" s="16">
        <v>50000</v>
      </c>
      <c r="D54" s="15">
        <f t="shared" si="0"/>
        <v>0.5755968169761273</v>
      </c>
      <c r="E54" s="14">
        <f t="shared" si="2"/>
        <v>800000</v>
      </c>
      <c r="F54" s="13">
        <v>61</v>
      </c>
      <c r="G54" s="12">
        <f t="shared" si="3"/>
        <v>37.96</v>
      </c>
      <c r="H54" s="11">
        <f t="shared" si="1"/>
        <v>2316</v>
      </c>
      <c r="I54" s="20"/>
    </row>
    <row r="55" spans="1:9">
      <c r="A55" s="25">
        <f t="shared" si="4"/>
        <v>30</v>
      </c>
      <c r="B55" s="24">
        <v>46466</v>
      </c>
      <c r="C55" s="23">
        <v>50000</v>
      </c>
      <c r="D55" s="22">
        <f t="shared" ref="D55:D70" si="5">1-(E55/$B$5)</f>
        <v>0.60212201591511938</v>
      </c>
      <c r="E55" s="21">
        <f t="shared" si="2"/>
        <v>750000</v>
      </c>
      <c r="F55" s="13">
        <v>79</v>
      </c>
      <c r="G55" s="12">
        <f t="shared" si="3"/>
        <v>35.729999999999997</v>
      </c>
      <c r="H55" s="11">
        <f t="shared" ref="H55:H70" si="6">ROUND(F55*G55,0)</f>
        <v>2823</v>
      </c>
      <c r="I55" s="10"/>
    </row>
    <row r="56" spans="1:9">
      <c r="A56" s="25">
        <f t="shared" si="4"/>
        <v>31</v>
      </c>
      <c r="B56" s="24">
        <v>46527</v>
      </c>
      <c r="C56" s="23">
        <v>50000</v>
      </c>
      <c r="D56" s="22">
        <f t="shared" si="5"/>
        <v>0.62864721485411135</v>
      </c>
      <c r="E56" s="21">
        <f t="shared" ref="E56:E70" si="7">E55-C56</f>
        <v>700000</v>
      </c>
      <c r="F56" s="13">
        <v>61</v>
      </c>
      <c r="G56" s="12">
        <f t="shared" ref="G56:G70" si="8">ROUND((E55*$C$12)/365,2)</f>
        <v>33.49</v>
      </c>
      <c r="H56" s="11">
        <f t="shared" si="6"/>
        <v>2043</v>
      </c>
      <c r="I56" s="10">
        <f>SUM(H55:H58)</f>
        <v>10482</v>
      </c>
    </row>
    <row r="57" spans="1:9">
      <c r="A57" s="25">
        <f t="shared" si="4"/>
        <v>32</v>
      </c>
      <c r="B57" s="24">
        <v>46650</v>
      </c>
      <c r="C57" s="23">
        <v>50000</v>
      </c>
      <c r="D57" s="22">
        <f t="shared" si="5"/>
        <v>0.65517241379310343</v>
      </c>
      <c r="E57" s="21">
        <f t="shared" si="7"/>
        <v>650000</v>
      </c>
      <c r="F57" s="19">
        <v>123</v>
      </c>
      <c r="G57" s="12">
        <f t="shared" si="8"/>
        <v>31.26</v>
      </c>
      <c r="H57" s="11">
        <f t="shared" si="6"/>
        <v>3845</v>
      </c>
      <c r="I57" s="10">
        <f>41*G59</f>
        <v>1098.3899999999999</v>
      </c>
    </row>
    <row r="58" spans="1:9">
      <c r="A58" s="25">
        <f t="shared" si="4"/>
        <v>33</v>
      </c>
      <c r="B58" s="24">
        <v>46711</v>
      </c>
      <c r="C58" s="23">
        <v>50000</v>
      </c>
      <c r="D58" s="22">
        <f t="shared" si="5"/>
        <v>0.6816976127320955</v>
      </c>
      <c r="E58" s="21">
        <f t="shared" si="7"/>
        <v>600000</v>
      </c>
      <c r="F58" s="19">
        <v>61</v>
      </c>
      <c r="G58" s="12">
        <f t="shared" si="8"/>
        <v>29.03</v>
      </c>
      <c r="H58" s="11">
        <f t="shared" si="6"/>
        <v>1771</v>
      </c>
      <c r="I58" s="10"/>
    </row>
    <row r="59" spans="1:9">
      <c r="A59" s="18">
        <f t="shared" si="4"/>
        <v>34</v>
      </c>
      <c r="B59" s="17">
        <v>46832</v>
      </c>
      <c r="C59" s="16">
        <v>50000</v>
      </c>
      <c r="D59" s="15">
        <f t="shared" si="5"/>
        <v>0.70822281167108758</v>
      </c>
      <c r="E59" s="14">
        <f t="shared" si="7"/>
        <v>550000</v>
      </c>
      <c r="F59" s="13">
        <v>79</v>
      </c>
      <c r="G59" s="12">
        <f t="shared" si="8"/>
        <v>26.79</v>
      </c>
      <c r="H59" s="11">
        <f t="shared" si="6"/>
        <v>2116</v>
      </c>
      <c r="I59" s="20"/>
    </row>
    <row r="60" spans="1:9">
      <c r="A60" s="18">
        <f t="shared" si="4"/>
        <v>35</v>
      </c>
      <c r="B60" s="17">
        <v>46893</v>
      </c>
      <c r="C60" s="16">
        <v>50000</v>
      </c>
      <c r="D60" s="15">
        <f t="shared" si="5"/>
        <v>0.73474801061007955</v>
      </c>
      <c r="E60" s="14">
        <f t="shared" si="7"/>
        <v>500000</v>
      </c>
      <c r="F60" s="13">
        <v>61</v>
      </c>
      <c r="G60" s="12">
        <f t="shared" si="8"/>
        <v>24.56</v>
      </c>
      <c r="H60" s="11">
        <f t="shared" si="6"/>
        <v>1498</v>
      </c>
      <c r="I60" s="20">
        <f>SUM(H59:H62)</f>
        <v>7587</v>
      </c>
    </row>
    <row r="61" spans="1:9">
      <c r="A61" s="18">
        <f t="shared" si="4"/>
        <v>36</v>
      </c>
      <c r="B61" s="17">
        <v>47016</v>
      </c>
      <c r="C61" s="16">
        <v>50000</v>
      </c>
      <c r="D61" s="15">
        <f t="shared" si="5"/>
        <v>0.76127320954907163</v>
      </c>
      <c r="E61" s="14">
        <f t="shared" si="7"/>
        <v>450000</v>
      </c>
      <c r="F61" s="19">
        <v>123</v>
      </c>
      <c r="G61" s="12">
        <f t="shared" si="8"/>
        <v>22.33</v>
      </c>
      <c r="H61" s="11">
        <f t="shared" si="6"/>
        <v>2747</v>
      </c>
      <c r="I61" s="20">
        <f>41*G63</f>
        <v>732.26</v>
      </c>
    </row>
    <row r="62" spans="1:9">
      <c r="A62" s="18">
        <f t="shared" si="4"/>
        <v>37</v>
      </c>
      <c r="B62" s="17">
        <v>47077</v>
      </c>
      <c r="C62" s="16">
        <v>50000</v>
      </c>
      <c r="D62" s="15">
        <f t="shared" si="5"/>
        <v>0.7877984084880636</v>
      </c>
      <c r="E62" s="14">
        <f t="shared" si="7"/>
        <v>400000</v>
      </c>
      <c r="F62" s="13">
        <v>61</v>
      </c>
      <c r="G62" s="12">
        <f t="shared" si="8"/>
        <v>20.100000000000001</v>
      </c>
      <c r="H62" s="11">
        <f t="shared" si="6"/>
        <v>1226</v>
      </c>
      <c r="I62" s="20"/>
    </row>
    <row r="63" spans="1:9">
      <c r="A63" s="25">
        <f t="shared" si="4"/>
        <v>38</v>
      </c>
      <c r="B63" s="24">
        <v>47197</v>
      </c>
      <c r="C63" s="23">
        <v>50000</v>
      </c>
      <c r="D63" s="22">
        <f t="shared" si="5"/>
        <v>0.81432360742705567</v>
      </c>
      <c r="E63" s="21">
        <f t="shared" si="7"/>
        <v>350000</v>
      </c>
      <c r="F63" s="13">
        <v>79</v>
      </c>
      <c r="G63" s="12">
        <f t="shared" si="8"/>
        <v>17.86</v>
      </c>
      <c r="H63" s="11">
        <f t="shared" si="6"/>
        <v>1411</v>
      </c>
      <c r="I63" s="10"/>
    </row>
    <row r="64" spans="1:9">
      <c r="A64" s="25">
        <f t="shared" si="4"/>
        <v>39</v>
      </c>
      <c r="B64" s="24">
        <v>47258</v>
      </c>
      <c r="C64" s="23">
        <v>50000</v>
      </c>
      <c r="D64" s="22">
        <f t="shared" si="5"/>
        <v>0.84084880636604775</v>
      </c>
      <c r="E64" s="21">
        <f t="shared" si="7"/>
        <v>300000</v>
      </c>
      <c r="F64" s="13">
        <v>61</v>
      </c>
      <c r="G64" s="12">
        <f t="shared" si="8"/>
        <v>15.63</v>
      </c>
      <c r="H64" s="11">
        <f t="shared" si="6"/>
        <v>953</v>
      </c>
      <c r="I64" s="10">
        <f>SUM(H63:H66)</f>
        <v>4693</v>
      </c>
    </row>
    <row r="65" spans="1:9">
      <c r="A65" s="25">
        <f t="shared" si="4"/>
        <v>40</v>
      </c>
      <c r="B65" s="24">
        <v>47381</v>
      </c>
      <c r="C65" s="23">
        <v>50000</v>
      </c>
      <c r="D65" s="22">
        <f t="shared" si="5"/>
        <v>0.86737400530503983</v>
      </c>
      <c r="E65" s="21">
        <f t="shared" si="7"/>
        <v>250000</v>
      </c>
      <c r="F65" s="19">
        <v>123</v>
      </c>
      <c r="G65" s="12">
        <f t="shared" si="8"/>
        <v>13.4</v>
      </c>
      <c r="H65" s="11">
        <f t="shared" si="6"/>
        <v>1648</v>
      </c>
      <c r="I65" s="10">
        <f>41*G67</f>
        <v>366.13</v>
      </c>
    </row>
    <row r="66" spans="1:9">
      <c r="A66" s="25">
        <f t="shared" si="4"/>
        <v>41</v>
      </c>
      <c r="B66" s="24">
        <v>47442</v>
      </c>
      <c r="C66" s="23">
        <v>50000</v>
      </c>
      <c r="D66" s="22">
        <f t="shared" si="5"/>
        <v>0.8938992042440318</v>
      </c>
      <c r="E66" s="21">
        <f t="shared" si="7"/>
        <v>200000</v>
      </c>
      <c r="F66" s="19">
        <v>61</v>
      </c>
      <c r="G66" s="12">
        <f t="shared" si="8"/>
        <v>11.16</v>
      </c>
      <c r="H66" s="11">
        <f t="shared" si="6"/>
        <v>681</v>
      </c>
      <c r="I66" s="10"/>
    </row>
    <row r="67" spans="1:9">
      <c r="A67" s="18">
        <f t="shared" si="4"/>
        <v>42</v>
      </c>
      <c r="B67" s="17">
        <v>47562</v>
      </c>
      <c r="C67" s="16">
        <v>50000</v>
      </c>
      <c r="D67" s="15">
        <f t="shared" si="5"/>
        <v>0.92042440318302388</v>
      </c>
      <c r="E67" s="14">
        <f t="shared" si="7"/>
        <v>150000</v>
      </c>
      <c r="F67" s="13">
        <v>79</v>
      </c>
      <c r="G67" s="12">
        <f t="shared" si="8"/>
        <v>8.93</v>
      </c>
      <c r="H67" s="11">
        <f t="shared" si="6"/>
        <v>705</v>
      </c>
      <c r="I67" s="20"/>
    </row>
    <row r="68" spans="1:9">
      <c r="A68" s="18">
        <f t="shared" si="4"/>
        <v>43</v>
      </c>
      <c r="B68" s="17">
        <v>47623</v>
      </c>
      <c r="C68" s="16">
        <v>50000</v>
      </c>
      <c r="D68" s="15">
        <f t="shared" si="5"/>
        <v>0.94694960212201595</v>
      </c>
      <c r="E68" s="14">
        <f t="shared" si="7"/>
        <v>100000</v>
      </c>
      <c r="F68" s="13">
        <v>61</v>
      </c>
      <c r="G68" s="12">
        <f t="shared" si="8"/>
        <v>6.7</v>
      </c>
      <c r="H68" s="11">
        <f t="shared" si="6"/>
        <v>409</v>
      </c>
      <c r="I68" s="20">
        <f>SUM(H67:H70)</f>
        <v>1800</v>
      </c>
    </row>
    <row r="69" spans="1:9">
      <c r="A69" s="18">
        <f t="shared" si="4"/>
        <v>44</v>
      </c>
      <c r="B69" s="17">
        <v>47746</v>
      </c>
      <c r="C69" s="16">
        <v>50000</v>
      </c>
      <c r="D69" s="15">
        <f t="shared" si="5"/>
        <v>0.97347480106100792</v>
      </c>
      <c r="E69" s="14">
        <f t="shared" si="7"/>
        <v>50000</v>
      </c>
      <c r="F69" s="19">
        <v>123</v>
      </c>
      <c r="G69" s="12">
        <f t="shared" si="8"/>
        <v>4.47</v>
      </c>
      <c r="H69" s="11">
        <f t="shared" si="6"/>
        <v>550</v>
      </c>
      <c r="I69" s="20">
        <f>41*G71</f>
        <v>0</v>
      </c>
    </row>
    <row r="70" spans="1:9">
      <c r="A70" s="18">
        <f t="shared" si="4"/>
        <v>45</v>
      </c>
      <c r="B70" s="17">
        <v>47807</v>
      </c>
      <c r="C70" s="16">
        <v>50000</v>
      </c>
      <c r="D70" s="15">
        <f t="shared" si="5"/>
        <v>1</v>
      </c>
      <c r="E70" s="14">
        <f t="shared" si="7"/>
        <v>0</v>
      </c>
      <c r="F70" s="13">
        <v>61</v>
      </c>
      <c r="G70" s="12">
        <f t="shared" si="8"/>
        <v>2.23</v>
      </c>
      <c r="H70" s="11">
        <f t="shared" si="6"/>
        <v>136</v>
      </c>
      <c r="I70" s="20"/>
    </row>
    <row r="71" spans="1:9">
      <c r="C71" s="9">
        <f>SUM(C23:C70)</f>
        <v>1885000</v>
      </c>
      <c r="I71" s="9">
        <f>SUM(I23:I70)</f>
        <v>191095.95013698633</v>
      </c>
    </row>
    <row r="75" spans="1:9" hidden="1"/>
    <row r="76" spans="1:9" hidden="1"/>
    <row r="77" spans="1:9" hidden="1">
      <c r="A77" s="8" t="s">
        <v>9</v>
      </c>
      <c r="B77" s="7" t="s">
        <v>8</v>
      </c>
    </row>
    <row r="78" spans="1:9" hidden="1">
      <c r="A78" s="6" t="s">
        <v>7</v>
      </c>
      <c r="B78" s="5">
        <f>((B5*C12)/365)*4</f>
        <v>336.71780821917804</v>
      </c>
    </row>
    <row r="79" spans="1:9" hidden="1">
      <c r="A79" s="6" t="s">
        <v>6</v>
      </c>
      <c r="B79" s="5">
        <f>I24+I25</f>
        <v>0</v>
      </c>
    </row>
    <row r="80" spans="1:9" hidden="1">
      <c r="A80" s="6" t="s">
        <v>5</v>
      </c>
      <c r="B80" s="5">
        <f>I28+I29</f>
        <v>29996.11</v>
      </c>
    </row>
    <row r="81" spans="1:2" hidden="1">
      <c r="A81" s="6" t="s">
        <v>4</v>
      </c>
      <c r="B81" s="5">
        <f>I32+I33</f>
        <v>28365.25</v>
      </c>
    </row>
    <row r="82" spans="1:2" hidden="1">
      <c r="A82" s="6" t="s">
        <v>3</v>
      </c>
      <c r="B82" s="5">
        <f>I36+I37</f>
        <v>26370.55</v>
      </c>
    </row>
    <row r="83" spans="1:2" hidden="1">
      <c r="A83" s="6" t="s">
        <v>2</v>
      </c>
      <c r="B83" s="5">
        <f>I40+I41</f>
        <v>23924.85</v>
      </c>
    </row>
    <row r="84" spans="1:2" hidden="1">
      <c r="A84" s="6" t="s">
        <v>1</v>
      </c>
      <c r="B84" s="5">
        <f>I44+I45</f>
        <v>21225.19</v>
      </c>
    </row>
    <row r="85" spans="1:2" hidden="1">
      <c r="A85" s="6" t="s">
        <v>0</v>
      </c>
      <c r="B85" s="5">
        <f>I48+I49</f>
        <v>18100.060000000001</v>
      </c>
    </row>
    <row r="86" spans="1:2" hidden="1">
      <c r="B86" s="4">
        <f>SUM(B78:B85)</f>
        <v>148318.72780821918</v>
      </c>
    </row>
    <row r="87" spans="1:2" hidden="1">
      <c r="B87" s="3"/>
    </row>
    <row r="88" spans="1:2" hidden="1">
      <c r="B88" s="3"/>
    </row>
    <row r="89" spans="1:2">
      <c r="B89" s="3"/>
    </row>
  </sheetData>
  <sheetProtection algorithmName="SHA-512" hashValue="YfHGi1MndkSajuMaaeMnACXF5jR44bJ2M+9OPSYlkFiTXNuloTnHaAuaXi8W9zakdM+I3OpBGHMUSv2vJU/svQ==" saltValue="vgAyEc8CxbsAX3n8LM8ytg==" spinCount="100000" sheet="1" objects="1" scenarios="1"/>
  <mergeCells count="8">
    <mergeCell ref="A7:I7"/>
    <mergeCell ref="A16:B16"/>
    <mergeCell ref="A8:G8"/>
    <mergeCell ref="A10:B10"/>
    <mergeCell ref="A11:B11"/>
    <mergeCell ref="A12:B12"/>
    <mergeCell ref="A14:B14"/>
    <mergeCell ref="A15:B15"/>
  </mergeCells>
  <pageMargins left="0.78740157480314965" right="0.78740157480314965" top="1.0629921259842521" bottom="1.0629921259842521" header="0.78740157480314965" footer="0.78740157480314965"/>
  <pageSetup paperSize="9" scale="98" orientation="portrait" horizontalDpi="300" verticalDpi="300" r:id="rId1"/>
  <headerFooter alignWithMargins="0"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x_2019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Olejnik</dc:creator>
  <cp:lastModifiedBy>Tomasz Olejnik</cp:lastModifiedBy>
  <cp:lastPrinted>2018-12-10T08:19:17Z</cp:lastPrinted>
  <dcterms:created xsi:type="dcterms:W3CDTF">2018-12-10T08:05:57Z</dcterms:created>
  <dcterms:modified xsi:type="dcterms:W3CDTF">2019-11-28T13:50:12Z</dcterms:modified>
</cp:coreProperties>
</file>