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040" windowHeight="9048"/>
  </bookViews>
  <sheets>
    <sheet name="x_szkola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I21" i="1" s="1"/>
  <c r="Q14" i="1"/>
  <c r="N18" i="1"/>
  <c r="E21" i="1"/>
  <c r="D21" i="1" s="1"/>
  <c r="A22" i="1"/>
  <c r="E22" i="1"/>
  <c r="E23" i="1" s="1"/>
  <c r="A23" i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C29" i="1"/>
  <c r="C30" i="1"/>
  <c r="C31" i="1"/>
  <c r="C32" i="1"/>
  <c r="C33" i="1"/>
  <c r="V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I71" i="1"/>
  <c r="C73" i="1"/>
  <c r="G22" i="1" l="1"/>
  <c r="H22" i="1" s="1"/>
  <c r="L23" i="1"/>
  <c r="D23" i="1"/>
  <c r="E24" i="1"/>
  <c r="G24" i="1"/>
  <c r="H24" i="1" s="1"/>
  <c r="G23" i="1"/>
  <c r="H23" i="1" s="1"/>
  <c r="D22" i="1"/>
  <c r="G21" i="1"/>
  <c r="H21" i="1" s="1"/>
  <c r="D24" i="1" l="1"/>
  <c r="G25" i="1"/>
  <c r="E25" i="1"/>
  <c r="I22" i="1"/>
  <c r="E26" i="1" l="1"/>
  <c r="D25" i="1"/>
  <c r="G26" i="1"/>
  <c r="H26" i="1" s="1"/>
  <c r="I23" i="1"/>
  <c r="L24" i="1" s="1"/>
  <c r="H25" i="1"/>
  <c r="D26" i="1" l="1"/>
  <c r="E27" i="1"/>
  <c r="G27" i="1"/>
  <c r="H27" i="1" s="1"/>
  <c r="G28" i="1" l="1"/>
  <c r="H28" i="1" s="1"/>
  <c r="I26" i="1" s="1"/>
  <c r="D27" i="1"/>
  <c r="E28" i="1"/>
  <c r="D28" i="1" l="1"/>
  <c r="E29" i="1"/>
  <c r="G29" i="1"/>
  <c r="D29" i="1" l="1"/>
  <c r="E30" i="1"/>
  <c r="G30" i="1"/>
  <c r="H30" i="1" s="1"/>
  <c r="H29" i="1"/>
  <c r="I27" i="1"/>
  <c r="L25" i="1" s="1"/>
  <c r="D30" i="1" l="1"/>
  <c r="E31" i="1"/>
  <c r="G31" i="1"/>
  <c r="H31" i="1" s="1"/>
  <c r="D31" i="1" l="1"/>
  <c r="E32" i="1"/>
  <c r="G32" i="1"/>
  <c r="H32" i="1" s="1"/>
  <c r="I30" i="1" s="1"/>
  <c r="D32" i="1" l="1"/>
  <c r="E33" i="1"/>
  <c r="G33" i="1"/>
  <c r="I31" i="1" l="1"/>
  <c r="L26" i="1" s="1"/>
  <c r="H33" i="1"/>
  <c r="E34" i="1"/>
  <c r="G34" i="1"/>
  <c r="H34" i="1" s="1"/>
  <c r="D33" i="1"/>
  <c r="E35" i="1" l="1"/>
  <c r="G35" i="1"/>
  <c r="H35" i="1" s="1"/>
  <c r="D34" i="1"/>
  <c r="E36" i="1" l="1"/>
  <c r="G36" i="1"/>
  <c r="H36" i="1" s="1"/>
  <c r="I34" i="1" s="1"/>
  <c r="D35" i="1"/>
  <c r="G37" i="1" l="1"/>
  <c r="D36" i="1"/>
  <c r="E37" i="1"/>
  <c r="D37" i="1" l="1"/>
  <c r="E38" i="1"/>
  <c r="G38" i="1"/>
  <c r="H38" i="1" s="1"/>
  <c r="H37" i="1"/>
  <c r="I35" i="1"/>
  <c r="L27" i="1" s="1"/>
  <c r="D38" i="1" l="1"/>
  <c r="E39" i="1"/>
  <c r="G39" i="1"/>
  <c r="H39" i="1" s="1"/>
  <c r="D39" i="1" l="1"/>
  <c r="E40" i="1"/>
  <c r="G40" i="1"/>
  <c r="H40" i="1" s="1"/>
  <c r="I38" i="1" s="1"/>
  <c r="E41" i="1" l="1"/>
  <c r="D40" i="1"/>
  <c r="G41" i="1"/>
  <c r="I39" i="1" l="1"/>
  <c r="L28" i="1" s="1"/>
  <c r="H41" i="1"/>
  <c r="E42" i="1"/>
  <c r="D41" i="1"/>
  <c r="G42" i="1"/>
  <c r="H42" i="1" s="1"/>
  <c r="G43" i="1" l="1"/>
  <c r="H43" i="1" s="1"/>
  <c r="D42" i="1"/>
  <c r="E43" i="1"/>
  <c r="D43" i="1" l="1"/>
  <c r="E44" i="1"/>
  <c r="G44" i="1"/>
  <c r="H44" i="1" s="1"/>
  <c r="I42" i="1" s="1"/>
  <c r="E45" i="1" l="1"/>
  <c r="D44" i="1"/>
  <c r="G45" i="1"/>
  <c r="I43" i="1" l="1"/>
  <c r="L29" i="1" s="1"/>
  <c r="H45" i="1"/>
  <c r="E46" i="1"/>
  <c r="D45" i="1"/>
  <c r="G46" i="1"/>
  <c r="H46" i="1" s="1"/>
  <c r="D46" i="1" l="1"/>
  <c r="E47" i="1"/>
  <c r="G47" i="1"/>
  <c r="H47" i="1" s="1"/>
  <c r="D47" i="1" l="1"/>
  <c r="E48" i="1"/>
  <c r="G48" i="1"/>
  <c r="H48" i="1" s="1"/>
  <c r="I46" i="1" s="1"/>
  <c r="E49" i="1" l="1"/>
  <c r="D48" i="1"/>
  <c r="G49" i="1"/>
  <c r="I47" i="1" l="1"/>
  <c r="L30" i="1" s="1"/>
  <c r="H49" i="1"/>
  <c r="E50" i="1"/>
  <c r="D49" i="1"/>
  <c r="G50" i="1"/>
  <c r="H50" i="1" s="1"/>
  <c r="G51" i="1" l="1"/>
  <c r="H51" i="1" s="1"/>
  <c r="D50" i="1"/>
  <c r="E51" i="1"/>
  <c r="D51" i="1" l="1"/>
  <c r="E52" i="1"/>
  <c r="G52" i="1"/>
  <c r="H52" i="1" s="1"/>
  <c r="I50" i="1" s="1"/>
  <c r="E53" i="1" l="1"/>
  <c r="D52" i="1"/>
  <c r="G53" i="1"/>
  <c r="I51" i="1" l="1"/>
  <c r="L31" i="1" s="1"/>
  <c r="H53" i="1"/>
  <c r="E54" i="1"/>
  <c r="D53" i="1"/>
  <c r="G54" i="1"/>
  <c r="H54" i="1" s="1"/>
  <c r="D54" i="1" l="1"/>
  <c r="E55" i="1"/>
  <c r="G55" i="1"/>
  <c r="H55" i="1" s="1"/>
  <c r="D55" i="1" l="1"/>
  <c r="E56" i="1"/>
  <c r="G56" i="1"/>
  <c r="H56" i="1" s="1"/>
  <c r="I54" i="1" s="1"/>
  <c r="E57" i="1" l="1"/>
  <c r="D56" i="1"/>
  <c r="G57" i="1"/>
  <c r="I55" i="1" l="1"/>
  <c r="L32" i="1" s="1"/>
  <c r="H57" i="1"/>
  <c r="E58" i="1"/>
  <c r="D57" i="1"/>
  <c r="G58" i="1"/>
  <c r="H58" i="1" s="1"/>
  <c r="G59" i="1" l="1"/>
  <c r="H59" i="1" s="1"/>
  <c r="D58" i="1"/>
  <c r="E59" i="1"/>
  <c r="D59" i="1" l="1"/>
  <c r="E60" i="1"/>
  <c r="G60" i="1"/>
  <c r="H60" i="1" s="1"/>
  <c r="I58" i="1" s="1"/>
  <c r="E61" i="1" l="1"/>
  <c r="D60" i="1"/>
  <c r="G61" i="1"/>
  <c r="I59" i="1" l="1"/>
  <c r="L33" i="1" s="1"/>
  <c r="H61" i="1"/>
  <c r="E62" i="1"/>
  <c r="D61" i="1"/>
  <c r="G62" i="1"/>
  <c r="H62" i="1" s="1"/>
  <c r="D62" i="1" l="1"/>
  <c r="E63" i="1"/>
  <c r="G63" i="1"/>
  <c r="H63" i="1" s="1"/>
  <c r="D63" i="1" l="1"/>
  <c r="E64" i="1"/>
  <c r="G64" i="1"/>
  <c r="H64" i="1" s="1"/>
  <c r="I62" i="1" s="1"/>
  <c r="E65" i="1" l="1"/>
  <c r="D64" i="1"/>
  <c r="G65" i="1"/>
  <c r="I63" i="1" l="1"/>
  <c r="L34" i="1" s="1"/>
  <c r="H65" i="1"/>
  <c r="E66" i="1"/>
  <c r="D65" i="1"/>
  <c r="G66" i="1"/>
  <c r="H66" i="1" s="1"/>
  <c r="G67" i="1" l="1"/>
  <c r="H67" i="1" s="1"/>
  <c r="D66" i="1"/>
  <c r="E67" i="1"/>
  <c r="D67" i="1" l="1"/>
  <c r="E68" i="1"/>
  <c r="G68" i="1"/>
  <c r="H68" i="1" s="1"/>
  <c r="I66" i="1" s="1"/>
  <c r="G69" i="1" l="1"/>
  <c r="D68" i="1"/>
  <c r="E69" i="1"/>
  <c r="E70" i="1" l="1"/>
  <c r="G70" i="1"/>
  <c r="H70" i="1" s="1"/>
  <c r="D69" i="1"/>
  <c r="H69" i="1"/>
  <c r="I67" i="1"/>
  <c r="L35" i="1" s="1"/>
  <c r="E71" i="1" l="1"/>
  <c r="D70" i="1"/>
  <c r="G71" i="1"/>
  <c r="H71" i="1" s="1"/>
  <c r="E72" i="1" l="1"/>
  <c r="D72" i="1" s="1"/>
  <c r="D71" i="1"/>
  <c r="G72" i="1"/>
  <c r="H72" i="1" s="1"/>
  <c r="I70" i="1" s="1"/>
  <c r="L36" i="1" l="1"/>
  <c r="L37" i="1" s="1"/>
  <c r="I73" i="1"/>
  <c r="C13" i="1" s="1"/>
  <c r="C15" i="1" s="1"/>
</calcChain>
</file>

<file path=xl/sharedStrings.xml><?xml version="1.0" encoding="utf-8"?>
<sst xmlns="http://schemas.openxmlformats.org/spreadsheetml/2006/main" count="58" uniqueCount="56">
  <si>
    <t>RAZEM:</t>
  </si>
  <si>
    <t>rok 2030</t>
  </si>
  <si>
    <t>rok 2029</t>
  </si>
  <si>
    <t>rok 2028</t>
  </si>
  <si>
    <t>rok 2027</t>
  </si>
  <si>
    <t>grudzień</t>
  </si>
  <si>
    <t>rok 2026</t>
  </si>
  <si>
    <t>listopad</t>
  </si>
  <si>
    <t>rok 2025</t>
  </si>
  <si>
    <t>październik</t>
  </si>
  <si>
    <t>rok 2024</t>
  </si>
  <si>
    <t>wrzesień</t>
  </si>
  <si>
    <t>rok 2023</t>
  </si>
  <si>
    <t>sierpień</t>
  </si>
  <si>
    <t>rok 2022</t>
  </si>
  <si>
    <t>lipiec</t>
  </si>
  <si>
    <t>rok 2021</t>
  </si>
  <si>
    <t>czerwiec</t>
  </si>
  <si>
    <t>rok 2020</t>
  </si>
  <si>
    <t>maj</t>
  </si>
  <si>
    <t>rok 2019</t>
  </si>
  <si>
    <t>kwiecień</t>
  </si>
  <si>
    <t>rok 2018</t>
  </si>
  <si>
    <t>marzec</t>
  </si>
  <si>
    <t>rok 2017</t>
  </si>
  <si>
    <t>luty</t>
  </si>
  <si>
    <t>ODSETKI</t>
  </si>
  <si>
    <t>ROK</t>
  </si>
  <si>
    <t>styczeń</t>
  </si>
  <si>
    <t>% dzienne</t>
  </si>
  <si>
    <t>dni</t>
  </si>
  <si>
    <t>do spłaty</t>
  </si>
  <si>
    <t>% spłaty</t>
  </si>
  <si>
    <t>kwota</t>
  </si>
  <si>
    <t>data</t>
  </si>
  <si>
    <t>nr raty</t>
  </si>
  <si>
    <t>średnia</t>
  </si>
  <si>
    <t>(WIBOR 1M + 1,00)</t>
  </si>
  <si>
    <t>(WIBOR 1M + 1,30)</t>
  </si>
  <si>
    <t>(WIBOR 3M + 0,98)</t>
  </si>
  <si>
    <t>całkowity koszt kredytu</t>
  </si>
  <si>
    <t>(WIBOR 1M + 1,38)</t>
  </si>
  <si>
    <t>prowizje, opłaty</t>
  </si>
  <si>
    <t>odsetki od kredytów BS za sierpień 2017:</t>
  </si>
  <si>
    <t>szacowana kwota odsetek</t>
  </si>
  <si>
    <t>oprocentowanie kredytu</t>
  </si>
  <si>
    <t>marża banku</t>
  </si>
  <si>
    <t>WIBOR 1M</t>
  </si>
  <si>
    <t>Kwota kredytu</t>
  </si>
  <si>
    <t>TABELA  POMOCNICZA  DO  OBLICZENIA  ŁĄCZNEJ  KWOTY  ODSETEK</t>
  </si>
  <si>
    <t>31.03.2018:</t>
  </si>
  <si>
    <t>1 transza</t>
  </si>
  <si>
    <t>2 transza</t>
  </si>
  <si>
    <t>Uwaga ! Arkusz zawiera uproszczony, ujednolicony dla wszystkich oferentów sposób liczenia odsetek od kredytu. Dla przygotowania oferty przyjęto WIBOR 1M w wysokości 1,66 % z dnia 26 września 2017 r. Poszczególni oferenci konkurują pomiędzy sobą wyłącznie marżą, wyrażoną w punktach  procentowych – stąd do edycji przeznaczone jest wyłącznie jedno ŻÓŁTE POLE.</t>
  </si>
  <si>
    <t>20.10.2017 :</t>
  </si>
  <si>
    <t>Załącznik Nr 4 do Specyfikacji przetargowej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</si>
</sst>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"/>
  </numFmts>
  <fonts count="22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8"/>
      <name val="Arial"/>
      <family val="2"/>
      <charset val="238"/>
    </font>
    <font>
      <sz val="11"/>
      <color rgb="FF006100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0"/>
      <name val="Times New Roman CE"/>
      <charset val="238"/>
    </font>
    <font>
      <sz val="11"/>
      <color theme="1"/>
      <name val="Czcionka tekstu podstawowego"/>
      <family val="2"/>
      <charset val="238"/>
    </font>
    <font>
      <b/>
      <sz val="11"/>
      <name val="Arial CE"/>
      <charset val="238"/>
    </font>
    <font>
      <b/>
      <sz val="12"/>
      <name val="Arial CE"/>
      <family val="2"/>
      <charset val="238"/>
    </font>
    <font>
      <b/>
      <sz val="10"/>
      <color indexed="26"/>
      <name val="Verdana"/>
      <family val="2"/>
      <charset val="1"/>
    </font>
    <font>
      <b/>
      <sz val="10"/>
      <color indexed="8"/>
      <name val="Verdana"/>
      <family val="2"/>
      <charset val="1"/>
    </font>
    <font>
      <sz val="10"/>
      <color indexed="8"/>
      <name val="Verdana"/>
      <family val="2"/>
      <charset val="1"/>
    </font>
    <font>
      <i/>
      <sz val="11"/>
      <color theme="1"/>
      <name val="Czcionka tekstu podstawowego"/>
      <charset val="238"/>
    </font>
    <font>
      <sz val="10"/>
      <color indexed="10"/>
      <name val="Arial"/>
      <family val="2"/>
      <charset val="238"/>
    </font>
    <font>
      <sz val="11"/>
      <name val="Arial CE"/>
      <family val="2"/>
      <charset val="238"/>
    </font>
    <font>
      <i/>
      <sz val="9"/>
      <name val="Arial CE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8"/>
        <bgColor indexed="32"/>
      </patternFill>
    </fill>
    <fill>
      <patternFill patternType="solid">
        <fgColor indexed="43"/>
        <bgColor indexed="26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6">
    <xf numFmtId="0" fontId="0" fillId="0" borderId="0"/>
    <xf numFmtId="0" fontId="6" fillId="2" borderId="0" applyNumberFormat="0" applyBorder="0" applyAlignment="0" applyProtection="0"/>
    <xf numFmtId="0" fontId="2" fillId="0" borderId="0"/>
    <xf numFmtId="0" fontId="3" fillId="0" borderId="0"/>
    <xf numFmtId="0" fontId="8" fillId="0" borderId="0"/>
    <xf numFmtId="0" fontId="12" fillId="0" borderId="0"/>
  </cellStyleXfs>
  <cellXfs count="62">
    <xf numFmtId="0" fontId="0" fillId="0" borderId="0" xfId="0"/>
    <xf numFmtId="0" fontId="2" fillId="0" borderId="0" xfId="2" applyProtection="1">
      <protection hidden="1"/>
    </xf>
    <xf numFmtId="0" fontId="2" fillId="0" borderId="0" xfId="2" applyFont="1" applyAlignment="1" applyProtection="1">
      <alignment horizontal="center"/>
      <protection hidden="1"/>
    </xf>
    <xf numFmtId="4" fontId="2" fillId="0" borderId="0" xfId="2" applyNumberFormat="1" applyProtection="1">
      <protection hidden="1"/>
    </xf>
    <xf numFmtId="4" fontId="4" fillId="0" borderId="1" xfId="3" applyNumberFormat="1" applyFont="1" applyBorder="1" applyProtection="1">
      <protection hidden="1"/>
    </xf>
    <xf numFmtId="4" fontId="2" fillId="3" borderId="1" xfId="2" applyNumberFormat="1" applyFill="1" applyBorder="1" applyProtection="1">
      <protection hidden="1"/>
    </xf>
    <xf numFmtId="3" fontId="2" fillId="0" borderId="1" xfId="2" applyNumberFormat="1" applyBorder="1" applyProtection="1">
      <protection hidden="1"/>
    </xf>
    <xf numFmtId="2" fontId="5" fillId="0" borderId="1" xfId="2" applyNumberFormat="1" applyFont="1" applyBorder="1" applyProtection="1">
      <protection hidden="1"/>
    </xf>
    <xf numFmtId="0" fontId="2" fillId="4" borderId="1" xfId="2" applyFont="1" applyFill="1" applyBorder="1" applyAlignment="1" applyProtection="1">
      <alignment horizontal="center"/>
      <protection hidden="1"/>
    </xf>
    <xf numFmtId="4" fontId="2" fillId="4" borderId="1" xfId="2" applyNumberFormat="1" applyFill="1" applyBorder="1" applyAlignment="1" applyProtection="1">
      <alignment horizontal="right"/>
      <protection hidden="1"/>
    </xf>
    <xf numFmtId="10" fontId="2" fillId="4" borderId="1" xfId="2" applyNumberFormat="1" applyFill="1" applyBorder="1" applyAlignment="1" applyProtection="1">
      <alignment horizontal="right"/>
      <protection hidden="1"/>
    </xf>
    <xf numFmtId="4" fontId="3" fillId="0" borderId="1" xfId="3" applyNumberFormat="1" applyBorder="1" applyProtection="1">
      <protection hidden="1"/>
    </xf>
    <xf numFmtId="164" fontId="2" fillId="0" borderId="1" xfId="2" applyNumberFormat="1" applyFill="1" applyBorder="1" applyAlignment="1" applyProtection="1">
      <alignment horizontal="center"/>
      <protection hidden="1"/>
    </xf>
    <xf numFmtId="0" fontId="2" fillId="4" borderId="1" xfId="2" applyFill="1" applyBorder="1" applyAlignment="1" applyProtection="1">
      <alignment horizontal="center"/>
      <protection hidden="1"/>
    </xf>
    <xf numFmtId="0" fontId="2" fillId="4" borderId="1" xfId="1" applyFont="1" applyFill="1" applyBorder="1" applyAlignment="1" applyProtection="1">
      <alignment horizontal="center"/>
      <protection hidden="1"/>
    </xf>
    <xf numFmtId="4" fontId="2" fillId="0" borderId="1" xfId="2" applyNumberFormat="1" applyBorder="1" applyProtection="1">
      <protection hidden="1"/>
    </xf>
    <xf numFmtId="4" fontId="7" fillId="5" borderId="1" xfId="2" applyNumberFormat="1" applyFont="1" applyFill="1" applyBorder="1" applyProtection="1">
      <protection hidden="1"/>
    </xf>
    <xf numFmtId="3" fontId="2" fillId="0" borderId="0" xfId="2" applyNumberFormat="1" applyProtection="1">
      <protection hidden="1"/>
    </xf>
    <xf numFmtId="4" fontId="2" fillId="5" borderId="1" xfId="2" applyNumberFormat="1" applyFill="1" applyBorder="1" applyProtection="1">
      <protection hidden="1"/>
    </xf>
    <xf numFmtId="0" fontId="2" fillId="0" borderId="1" xfId="2" applyBorder="1" applyProtection="1">
      <protection hidden="1"/>
    </xf>
    <xf numFmtId="0" fontId="7" fillId="5" borderId="1" xfId="2" applyFont="1" applyFill="1" applyBorder="1" applyProtection="1">
      <protection hidden="1"/>
    </xf>
    <xf numFmtId="0" fontId="7" fillId="0" borderId="1" xfId="2" applyFont="1" applyBorder="1" applyProtection="1">
      <protection hidden="1"/>
    </xf>
    <xf numFmtId="4" fontId="2" fillId="4" borderId="1" xfId="2" applyNumberFormat="1" applyFill="1" applyBorder="1" applyProtection="1">
      <protection hidden="1"/>
    </xf>
    <xf numFmtId="4" fontId="7" fillId="0" borderId="1" xfId="2" applyNumberFormat="1" applyFont="1" applyBorder="1" applyAlignment="1" applyProtection="1">
      <alignment horizontal="center" vertical="center"/>
      <protection hidden="1"/>
    </xf>
    <xf numFmtId="0" fontId="7" fillId="0" borderId="1" xfId="2" applyFont="1" applyBorder="1" applyAlignment="1" applyProtection="1">
      <alignment horizontal="center" vertical="center"/>
      <protection hidden="1"/>
    </xf>
    <xf numFmtId="0" fontId="7" fillId="0" borderId="4" xfId="2" applyFont="1" applyBorder="1" applyAlignment="1" applyProtection="1">
      <alignment horizontal="center" vertical="center"/>
      <protection hidden="1"/>
    </xf>
    <xf numFmtId="0" fontId="7" fillId="0" borderId="5" xfId="2" applyFont="1" applyBorder="1" applyAlignment="1" applyProtection="1">
      <alignment horizontal="center" vertical="center"/>
      <protection hidden="1"/>
    </xf>
    <xf numFmtId="0" fontId="7" fillId="0" borderId="6" xfId="2" applyFont="1" applyBorder="1" applyAlignment="1" applyProtection="1">
      <alignment horizontal="center" vertical="center"/>
      <protection hidden="1"/>
    </xf>
    <xf numFmtId="0" fontId="2" fillId="0" borderId="0" xfId="2" applyAlignment="1" applyProtection="1">
      <alignment horizontal="center"/>
      <protection hidden="1"/>
    </xf>
    <xf numFmtId="0" fontId="12" fillId="0" borderId="0" xfId="5" applyAlignment="1" applyProtection="1">
      <alignment vertical="center"/>
      <protection hidden="1"/>
    </xf>
    <xf numFmtId="0" fontId="14" fillId="0" borderId="0" xfId="2" applyFont="1" applyProtection="1">
      <protection hidden="1"/>
    </xf>
    <xf numFmtId="0" fontId="12" fillId="0" borderId="0" xfId="5" applyProtection="1">
      <protection hidden="1"/>
    </xf>
    <xf numFmtId="4" fontId="15" fillId="6" borderId="0" xfId="5" applyNumberFormat="1" applyFont="1" applyFill="1" applyAlignment="1" applyProtection="1">
      <alignment vertical="center"/>
      <protection hidden="1"/>
    </xf>
    <xf numFmtId="4" fontId="16" fillId="0" borderId="7" xfId="5" applyNumberFormat="1" applyFont="1" applyFill="1" applyBorder="1" applyAlignment="1" applyProtection="1">
      <alignment vertical="center"/>
      <protection hidden="1"/>
    </xf>
    <xf numFmtId="4" fontId="17" fillId="0" borderId="7" xfId="5" applyNumberFormat="1" applyFont="1" applyFill="1" applyBorder="1" applyAlignment="1" applyProtection="1">
      <alignment vertical="center"/>
      <protection hidden="1"/>
    </xf>
    <xf numFmtId="10" fontId="15" fillId="6" borderId="0" xfId="5" applyNumberFormat="1" applyFont="1" applyFill="1" applyAlignment="1" applyProtection="1">
      <alignment vertical="center"/>
      <protection hidden="1"/>
    </xf>
    <xf numFmtId="10" fontId="7" fillId="7" borderId="7" xfId="5" applyNumberFormat="1" applyFont="1" applyFill="1" applyBorder="1" applyAlignment="1" applyProtection="1">
      <alignment vertical="center"/>
      <protection locked="0"/>
    </xf>
    <xf numFmtId="0" fontId="18" fillId="0" borderId="0" xfId="5" applyFont="1" applyProtection="1">
      <protection hidden="1"/>
    </xf>
    <xf numFmtId="0" fontId="12" fillId="0" borderId="0" xfId="5" applyAlignment="1" applyProtection="1">
      <alignment horizontal="left" vertical="center" wrapText="1"/>
      <protection hidden="1"/>
    </xf>
    <xf numFmtId="3" fontId="12" fillId="0" borderId="0" xfId="5" applyNumberFormat="1" applyAlignment="1" applyProtection="1">
      <alignment vertical="center"/>
      <protection hidden="1"/>
    </xf>
    <xf numFmtId="0" fontId="12" fillId="0" borderId="0" xfId="5" applyAlignment="1" applyProtection="1">
      <alignment horizontal="right" vertical="center"/>
      <protection hidden="1"/>
    </xf>
    <xf numFmtId="3" fontId="15" fillId="6" borderId="0" xfId="5" applyNumberFormat="1" applyFont="1" applyFill="1" applyAlignment="1" applyProtection="1">
      <alignment vertical="center"/>
      <protection hidden="1"/>
    </xf>
    <xf numFmtId="0" fontId="15" fillId="6" borderId="0" xfId="5" applyFont="1" applyFill="1" applyAlignment="1" applyProtection="1">
      <alignment vertical="center"/>
      <protection hidden="1"/>
    </xf>
    <xf numFmtId="0" fontId="14" fillId="0" borderId="0" xfId="5" applyFont="1" applyAlignment="1" applyProtection="1">
      <alignment vertical="center"/>
      <protection hidden="1"/>
    </xf>
    <xf numFmtId="0" fontId="20" fillId="0" borderId="0" xfId="5" applyFont="1" applyAlignment="1" applyProtection="1">
      <alignment vertical="center"/>
      <protection hidden="1"/>
    </xf>
    <xf numFmtId="0" fontId="21" fillId="0" borderId="0" xfId="5" applyFont="1" applyAlignment="1" applyProtection="1">
      <alignment vertical="center"/>
      <protection locked="0"/>
    </xf>
    <xf numFmtId="164" fontId="2" fillId="4" borderId="1" xfId="2" applyNumberFormat="1" applyFill="1" applyBorder="1" applyAlignment="1" applyProtection="1">
      <alignment horizontal="center"/>
      <protection hidden="1"/>
    </xf>
    <xf numFmtId="4" fontId="3" fillId="4" borderId="1" xfId="3" applyNumberFormat="1" applyFill="1" applyBorder="1" applyProtection="1">
      <protection hidden="1"/>
    </xf>
    <xf numFmtId="0" fontId="13" fillId="8" borderId="1" xfId="2" applyFont="1" applyFill="1" applyBorder="1" applyAlignment="1" applyProtection="1">
      <alignment horizontal="right" vertical="center"/>
      <protection hidden="1"/>
    </xf>
    <xf numFmtId="4" fontId="7" fillId="8" borderId="1" xfId="2" applyNumberFormat="1" applyFont="1" applyFill="1" applyBorder="1" applyAlignment="1" applyProtection="1">
      <alignment horizontal="right" vertical="center"/>
      <protection hidden="1"/>
    </xf>
    <xf numFmtId="0" fontId="12" fillId="8" borderId="1" xfId="5" quotePrefix="1" applyFill="1" applyBorder="1" applyAlignment="1" applyProtection="1">
      <alignment horizontal="center" vertical="center"/>
      <protection hidden="1"/>
    </xf>
    <xf numFmtId="0" fontId="9" fillId="0" borderId="3" xfId="4" applyFont="1" applyBorder="1" applyAlignment="1" applyProtection="1">
      <alignment horizontal="center"/>
      <protection hidden="1"/>
    </xf>
    <xf numFmtId="4" fontId="11" fillId="3" borderId="3" xfId="4" applyNumberFormat="1" applyFont="1" applyFill="1" applyBorder="1" applyAlignment="1" applyProtection="1">
      <alignment horizontal="right"/>
      <protection hidden="1"/>
    </xf>
    <xf numFmtId="4" fontId="9" fillId="4" borderId="3" xfId="4" applyNumberFormat="1" applyFont="1" applyFill="1" applyBorder="1" applyAlignment="1" applyProtection="1">
      <alignment horizontal="right"/>
      <protection hidden="1"/>
    </xf>
    <xf numFmtId="0" fontId="10" fillId="0" borderId="1" xfId="4" applyFont="1" applyBorder="1" applyAlignment="1" applyProtection="1">
      <alignment horizontal="right"/>
      <protection hidden="1"/>
    </xf>
    <xf numFmtId="4" fontId="9" fillId="0" borderId="2" xfId="4" applyNumberFormat="1" applyFont="1" applyBorder="1" applyProtection="1">
      <protection hidden="1"/>
    </xf>
    <xf numFmtId="46" fontId="1" fillId="8" borderId="1" xfId="5" applyNumberFormat="1" applyFont="1" applyFill="1" applyBorder="1" applyAlignment="1" applyProtection="1">
      <alignment horizontal="center" vertical="center"/>
      <protection hidden="1"/>
    </xf>
    <xf numFmtId="0" fontId="15" fillId="6" borderId="0" xfId="5" applyFont="1" applyFill="1" applyAlignment="1" applyProtection="1">
      <alignment horizontal="right" vertical="center" wrapText="1"/>
      <protection hidden="1"/>
    </xf>
    <xf numFmtId="0" fontId="19" fillId="0" borderId="0" xfId="5" applyFont="1" applyAlignment="1" applyProtection="1">
      <alignment horizontal="left" vertical="center" wrapText="1"/>
      <protection hidden="1"/>
    </xf>
    <xf numFmtId="0" fontId="15" fillId="6" borderId="0" xfId="5" applyFont="1" applyFill="1" applyAlignment="1" applyProtection="1">
      <alignment horizontal="right" vertical="center"/>
      <protection hidden="1"/>
    </xf>
    <xf numFmtId="0" fontId="12" fillId="0" borderId="7" xfId="5" applyFont="1" applyBorder="1" applyAlignment="1" applyProtection="1">
      <alignment horizontal="right" vertical="center"/>
      <protection hidden="1"/>
    </xf>
    <xf numFmtId="0" fontId="17" fillId="0" borderId="7" xfId="5" applyFont="1" applyFill="1" applyBorder="1" applyAlignment="1" applyProtection="1">
      <alignment horizontal="right" vertical="center" wrapText="1"/>
      <protection hidden="1"/>
    </xf>
  </cellXfs>
  <cellStyles count="6">
    <cellStyle name="Dobre" xfId="1" builtinId="26"/>
    <cellStyle name="Normalny" xfId="0" builtinId="0"/>
    <cellStyle name="Normalny 2" xfId="2"/>
    <cellStyle name="Normalny 3 2" xfId="3"/>
    <cellStyle name="Normalny 4" xfId="5"/>
    <cellStyle name="Normalny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3"/>
  <sheetViews>
    <sheetView tabSelected="1" workbookViewId="0">
      <selection activeCell="B17" sqref="B17"/>
    </sheetView>
  </sheetViews>
  <sheetFormatPr defaultColWidth="11.5546875" defaultRowHeight="13.2"/>
  <cols>
    <col min="1" max="1" width="17.6640625" style="1" customWidth="1"/>
    <col min="2" max="2" width="13.88671875" style="1" customWidth="1"/>
    <col min="3" max="3" width="16.109375" style="1" customWidth="1"/>
    <col min="4" max="4" width="13.33203125" style="1" customWidth="1"/>
    <col min="5" max="5" width="14.109375" style="3" customWidth="1"/>
    <col min="6" max="6" width="9" style="2" hidden="1" customWidth="1"/>
    <col min="7" max="7" width="10.33203125" style="1" hidden="1" customWidth="1"/>
    <col min="8" max="8" width="11" style="1" hidden="1" customWidth="1"/>
    <col min="9" max="9" width="13.5546875" style="1" hidden="1" customWidth="1"/>
    <col min="10" max="10" width="6.33203125" style="1" hidden="1" customWidth="1"/>
    <col min="11" max="11" width="11.44140625" style="1" hidden="1" customWidth="1"/>
    <col min="12" max="12" width="12.44140625" style="1" hidden="1" customWidth="1"/>
    <col min="13" max="13" width="11.109375" style="1" hidden="1" customWidth="1"/>
    <col min="14" max="14" width="11.5546875" style="1" hidden="1" customWidth="1"/>
    <col min="15" max="15" width="11.88671875" style="1" hidden="1" customWidth="1"/>
    <col min="16" max="16" width="12.33203125" style="1" hidden="1" customWidth="1"/>
    <col min="17" max="17" width="12.44140625" style="1" hidden="1" customWidth="1"/>
    <col min="18" max="18" width="12.6640625" style="1" hidden="1" customWidth="1"/>
    <col min="19" max="25" width="8.6640625" style="1" hidden="1" customWidth="1"/>
    <col min="26" max="251" width="8.6640625" style="1" customWidth="1"/>
    <col min="252" max="16384" width="11.5546875" style="1"/>
  </cols>
  <sheetData>
    <row r="1" spans="1:21" s="29" customFormat="1" ht="16.5" customHeight="1">
      <c r="A1" s="45" t="s">
        <v>55</v>
      </c>
    </row>
    <row r="2" spans="1:21" s="29" customFormat="1" ht="15" customHeight="1">
      <c r="A2" s="44"/>
    </row>
    <row r="3" spans="1:21" s="29" customFormat="1" ht="12" customHeight="1">
      <c r="A3" s="43" t="s">
        <v>49</v>
      </c>
    </row>
    <row r="4" spans="1:21" s="29" customFormat="1" ht="14.25" customHeight="1">
      <c r="A4" s="43"/>
    </row>
    <row r="5" spans="1:21" s="29" customFormat="1" ht="13.8">
      <c r="A5" s="42" t="s">
        <v>48</v>
      </c>
      <c r="B5" s="41">
        <v>3890000</v>
      </c>
      <c r="C5" s="40"/>
      <c r="E5" s="39"/>
      <c r="U5" s="29">
        <v>31</v>
      </c>
    </row>
    <row r="6" spans="1:21" s="29" customFormat="1" ht="9" customHeight="1">
      <c r="U6" s="29">
        <v>28</v>
      </c>
    </row>
    <row r="7" spans="1:21" s="29" customFormat="1" ht="67.2" customHeight="1">
      <c r="A7" s="58" t="s">
        <v>53</v>
      </c>
      <c r="B7" s="58"/>
      <c r="C7" s="58"/>
      <c r="D7" s="58"/>
      <c r="E7" s="58"/>
      <c r="F7" s="58"/>
      <c r="G7" s="58"/>
      <c r="U7" s="29">
        <v>20</v>
      </c>
    </row>
    <row r="8" spans="1:21" s="29" customFormat="1" ht="7.5" customHeight="1">
      <c r="A8" s="38"/>
    </row>
    <row r="9" spans="1:21" s="29" customFormat="1" ht="14.4">
      <c r="A9" s="59" t="s">
        <v>47</v>
      </c>
      <c r="B9" s="59"/>
      <c r="C9" s="35">
        <v>1.66E-2</v>
      </c>
      <c r="D9" s="37"/>
    </row>
    <row r="10" spans="1:21" s="29" customFormat="1" ht="22.35" customHeight="1">
      <c r="A10" s="60" t="s">
        <v>46</v>
      </c>
      <c r="B10" s="60"/>
      <c r="C10" s="36"/>
      <c r="D10" s="31"/>
      <c r="I10" s="1"/>
      <c r="J10" s="1"/>
      <c r="K10" s="1"/>
      <c r="L10" s="1"/>
      <c r="M10" s="1"/>
    </row>
    <row r="11" spans="1:21" s="29" customFormat="1" ht="13.8">
      <c r="A11" s="59" t="s">
        <v>45</v>
      </c>
      <c r="B11" s="59"/>
      <c r="C11" s="35">
        <f>C9+C10</f>
        <v>1.66E-2</v>
      </c>
      <c r="D11" s="31"/>
      <c r="I11" s="1"/>
      <c r="J11" s="1"/>
      <c r="K11" s="1"/>
      <c r="L11" s="1"/>
      <c r="M11" s="1"/>
    </row>
    <row r="12" spans="1:21" s="29" customFormat="1" ht="7.5" customHeight="1">
      <c r="B12" s="31"/>
      <c r="D12" s="31"/>
    </row>
    <row r="13" spans="1:21" s="29" customFormat="1" ht="13.5" customHeight="1">
      <c r="A13" s="61" t="s">
        <v>44</v>
      </c>
      <c r="B13" s="61"/>
      <c r="C13" s="34">
        <f>I73</f>
        <v>511744.23666666663</v>
      </c>
      <c r="D13" s="31"/>
      <c r="N13" s="29" t="s">
        <v>43</v>
      </c>
    </row>
    <row r="14" spans="1:21" s="29" customFormat="1" ht="13.5" customHeight="1">
      <c r="A14" s="61" t="s">
        <v>42</v>
      </c>
      <c r="B14" s="61"/>
      <c r="C14" s="33">
        <v>0</v>
      </c>
      <c r="D14" s="31"/>
      <c r="N14" s="29">
        <v>3.04</v>
      </c>
      <c r="O14" s="29" t="s">
        <v>41</v>
      </c>
      <c r="Q14" s="29">
        <f>3.04-1.38</f>
        <v>1.6600000000000001</v>
      </c>
    </row>
    <row r="15" spans="1:21" s="29" customFormat="1" ht="22.5" customHeight="1">
      <c r="A15" s="57" t="s">
        <v>40</v>
      </c>
      <c r="B15" s="57"/>
      <c r="C15" s="32">
        <f>C13+C14</f>
        <v>511744.23666666663</v>
      </c>
      <c r="D15" s="31"/>
      <c r="N15" s="29">
        <v>2.71</v>
      </c>
      <c r="O15" s="29" t="s">
        <v>39</v>
      </c>
    </row>
    <row r="16" spans="1:21" ht="11.25" customHeight="1">
      <c r="A16" s="30"/>
      <c r="K16" s="29"/>
      <c r="N16" s="29">
        <v>2.96</v>
      </c>
      <c r="O16" s="29" t="s">
        <v>38</v>
      </c>
      <c r="P16" s="29"/>
    </row>
    <row r="17" spans="1:24" ht="13.95" customHeight="1">
      <c r="A17" s="48" t="s">
        <v>51</v>
      </c>
      <c r="B17" s="56" t="s">
        <v>54</v>
      </c>
      <c r="C17" s="49">
        <v>2650000</v>
      </c>
      <c r="N17" s="1">
        <v>2.66</v>
      </c>
      <c r="O17" s="29" t="s">
        <v>37</v>
      </c>
      <c r="P17" s="29"/>
    </row>
    <row r="18" spans="1:24" ht="13.8">
      <c r="A18" s="48" t="s">
        <v>52</v>
      </c>
      <c r="B18" s="50" t="s">
        <v>50</v>
      </c>
      <c r="C18" s="49">
        <v>1240000</v>
      </c>
      <c r="N18" s="1">
        <f>SUM(N14:N17)/4</f>
        <v>2.8425000000000002</v>
      </c>
      <c r="O18" s="1" t="s">
        <v>36</v>
      </c>
      <c r="P18" s="29"/>
    </row>
    <row r="19" spans="1:24">
      <c r="G19" s="28"/>
    </row>
    <row r="20" spans="1:24" ht="17.25" customHeight="1">
      <c r="A20" s="27" t="s">
        <v>35</v>
      </c>
      <c r="B20" s="26" t="s">
        <v>34</v>
      </c>
      <c r="C20" s="25" t="s">
        <v>33</v>
      </c>
      <c r="D20" s="24" t="s">
        <v>32</v>
      </c>
      <c r="E20" s="23" t="s">
        <v>31</v>
      </c>
      <c r="F20" s="23" t="s">
        <v>30</v>
      </c>
      <c r="G20" s="23" t="s">
        <v>29</v>
      </c>
      <c r="H20" s="23" t="s">
        <v>26</v>
      </c>
      <c r="I20" s="23" t="s">
        <v>26</v>
      </c>
    </row>
    <row r="21" spans="1:24">
      <c r="A21" s="13">
        <v>1</v>
      </c>
      <c r="B21" s="46">
        <v>43179</v>
      </c>
      <c r="C21" s="47">
        <v>25000</v>
      </c>
      <c r="D21" s="10">
        <f t="shared" ref="D21:D52" si="0">1-(E21/$B$5)</f>
        <v>6.4267352185090054E-3</v>
      </c>
      <c r="E21" s="9">
        <f>B5-C21</f>
        <v>3865000</v>
      </c>
      <c r="F21" s="8">
        <v>79</v>
      </c>
      <c r="G21" s="7">
        <f>ROUND((B5*$C$11)/365,2)</f>
        <v>176.92</v>
      </c>
      <c r="H21" s="6">
        <f t="shared" ref="H21:H52" si="1">ROUND(F21*G21,0)</f>
        <v>13977</v>
      </c>
      <c r="I21" s="22">
        <f>(B5*C11)/4.8</f>
        <v>13452.916666666668</v>
      </c>
      <c r="M21" s="17"/>
      <c r="N21" s="17"/>
      <c r="O21" s="17"/>
      <c r="P21" s="17"/>
      <c r="U21" s="1" t="s">
        <v>28</v>
      </c>
      <c r="V21" s="1">
        <v>31</v>
      </c>
    </row>
    <row r="22" spans="1:24">
      <c r="A22" s="13">
        <f t="shared" ref="A22:A53" si="2">A21+1</f>
        <v>2</v>
      </c>
      <c r="B22" s="46">
        <v>43240</v>
      </c>
      <c r="C22" s="47">
        <v>25000</v>
      </c>
      <c r="D22" s="10">
        <f t="shared" si="0"/>
        <v>1.2853470437018011E-2</v>
      </c>
      <c r="E22" s="9">
        <f t="shared" ref="E22:E53" si="3">E21-C22</f>
        <v>3840000</v>
      </c>
      <c r="F22" s="8">
        <v>61</v>
      </c>
      <c r="G22" s="7">
        <f t="shared" ref="G22:G53" si="4">ROUND((E21*$C$11)/365,2)</f>
        <v>175.78</v>
      </c>
      <c r="H22" s="6">
        <f t="shared" si="1"/>
        <v>10723</v>
      </c>
      <c r="I22" s="5">
        <f>H21+H22+H23+H24</f>
        <v>56765</v>
      </c>
      <c r="K22" s="21" t="s">
        <v>27</v>
      </c>
      <c r="L22" s="20" t="s">
        <v>26</v>
      </c>
      <c r="M22" s="17"/>
      <c r="N22" s="17"/>
      <c r="O22" s="17"/>
      <c r="P22" s="17"/>
      <c r="Q22" s="51">
        <v>2017</v>
      </c>
      <c r="R22" s="52"/>
      <c r="U22" s="1" t="s">
        <v>25</v>
      </c>
      <c r="V22" s="1">
        <v>28</v>
      </c>
    </row>
    <row r="23" spans="1:24">
      <c r="A23" s="13">
        <f t="shared" si="2"/>
        <v>3</v>
      </c>
      <c r="B23" s="46">
        <v>43363</v>
      </c>
      <c r="C23" s="47">
        <v>25000</v>
      </c>
      <c r="D23" s="10">
        <f t="shared" si="0"/>
        <v>1.9280205655527016E-2</v>
      </c>
      <c r="E23" s="9">
        <f t="shared" si="3"/>
        <v>3815000</v>
      </c>
      <c r="F23" s="14">
        <v>123</v>
      </c>
      <c r="G23" s="7">
        <f t="shared" si="4"/>
        <v>174.64</v>
      </c>
      <c r="H23" s="6">
        <f t="shared" si="1"/>
        <v>21481</v>
      </c>
      <c r="I23" s="5">
        <f>41*G25</f>
        <v>7067.17</v>
      </c>
      <c r="K23" s="19" t="s">
        <v>24</v>
      </c>
      <c r="L23" s="18">
        <f>(B5*C11)/6</f>
        <v>10762.333333333334</v>
      </c>
      <c r="M23" s="17"/>
      <c r="O23" s="17"/>
      <c r="P23" s="17"/>
      <c r="Q23" s="51">
        <v>2018</v>
      </c>
      <c r="R23" s="53">
        <v>100000</v>
      </c>
      <c r="U23" s="1" t="s">
        <v>23</v>
      </c>
      <c r="V23" s="1">
        <v>31</v>
      </c>
      <c r="W23" s="1">
        <v>20</v>
      </c>
      <c r="X23" s="1">
        <v>11</v>
      </c>
    </row>
    <row r="24" spans="1:24">
      <c r="A24" s="13">
        <f t="shared" si="2"/>
        <v>4</v>
      </c>
      <c r="B24" s="46">
        <v>43424</v>
      </c>
      <c r="C24" s="47">
        <v>25000</v>
      </c>
      <c r="D24" s="10">
        <f t="shared" si="0"/>
        <v>2.5706940874036022E-2</v>
      </c>
      <c r="E24" s="9">
        <f t="shared" si="3"/>
        <v>3790000</v>
      </c>
      <c r="F24" s="8">
        <v>61</v>
      </c>
      <c r="G24" s="7">
        <f t="shared" si="4"/>
        <v>173.5</v>
      </c>
      <c r="H24" s="6">
        <f t="shared" si="1"/>
        <v>10584</v>
      </c>
      <c r="I24" s="5"/>
      <c r="K24" s="19" t="s">
        <v>22</v>
      </c>
      <c r="L24" s="18">
        <f>I22+I23</f>
        <v>63832.17</v>
      </c>
      <c r="M24" s="17"/>
      <c r="N24" s="17"/>
      <c r="O24" s="17"/>
      <c r="P24" s="17"/>
      <c r="Q24" s="51">
        <v>2019</v>
      </c>
      <c r="R24" s="53">
        <v>100000</v>
      </c>
      <c r="U24" s="1" t="s">
        <v>21</v>
      </c>
      <c r="V24" s="1">
        <v>30</v>
      </c>
    </row>
    <row r="25" spans="1:24">
      <c r="A25" s="13">
        <f t="shared" si="2"/>
        <v>5</v>
      </c>
      <c r="B25" s="46">
        <v>43544</v>
      </c>
      <c r="C25" s="47">
        <v>25000</v>
      </c>
      <c r="D25" s="10">
        <f t="shared" si="0"/>
        <v>3.2133676092545027E-2</v>
      </c>
      <c r="E25" s="9">
        <f t="shared" si="3"/>
        <v>3765000</v>
      </c>
      <c r="F25" s="8">
        <v>79</v>
      </c>
      <c r="G25" s="7">
        <f t="shared" si="4"/>
        <v>172.37</v>
      </c>
      <c r="H25" s="6">
        <f t="shared" si="1"/>
        <v>13617</v>
      </c>
      <c r="I25" s="15"/>
      <c r="K25" s="19" t="s">
        <v>20</v>
      </c>
      <c r="L25" s="18">
        <f>I26+I27</f>
        <v>62170.62</v>
      </c>
      <c r="M25" s="17"/>
      <c r="N25" s="17"/>
      <c r="O25" s="17"/>
      <c r="P25" s="17"/>
      <c r="Q25" s="51">
        <v>2020</v>
      </c>
      <c r="R25" s="53">
        <v>180000</v>
      </c>
      <c r="U25" s="1" t="s">
        <v>19</v>
      </c>
      <c r="V25" s="1">
        <v>31</v>
      </c>
      <c r="W25" s="1">
        <v>20</v>
      </c>
      <c r="X25" s="1">
        <v>11</v>
      </c>
    </row>
    <row r="26" spans="1:24">
      <c r="A26" s="13">
        <f t="shared" si="2"/>
        <v>6</v>
      </c>
      <c r="B26" s="46">
        <v>43605</v>
      </c>
      <c r="C26" s="47">
        <v>25000</v>
      </c>
      <c r="D26" s="10">
        <f t="shared" si="0"/>
        <v>3.8560411311054033E-2</v>
      </c>
      <c r="E26" s="9">
        <f t="shared" si="3"/>
        <v>3740000</v>
      </c>
      <c r="F26" s="8">
        <v>61</v>
      </c>
      <c r="G26" s="7">
        <f t="shared" si="4"/>
        <v>171.23</v>
      </c>
      <c r="H26" s="6">
        <f t="shared" si="1"/>
        <v>10445</v>
      </c>
      <c r="I26" s="15">
        <f>SUM(H25:H28)</f>
        <v>55290</v>
      </c>
      <c r="K26" s="19" t="s">
        <v>18</v>
      </c>
      <c r="L26" s="18">
        <f>I30+I31</f>
        <v>59915.83</v>
      </c>
      <c r="M26" s="17"/>
      <c r="N26" s="17"/>
      <c r="O26" s="17"/>
      <c r="P26" s="17"/>
      <c r="Q26" s="51">
        <v>2021</v>
      </c>
      <c r="R26" s="53">
        <v>300000</v>
      </c>
      <c r="U26" s="1" t="s">
        <v>17</v>
      </c>
      <c r="V26" s="1">
        <v>30</v>
      </c>
    </row>
    <row r="27" spans="1:24">
      <c r="A27" s="13">
        <f t="shared" si="2"/>
        <v>7</v>
      </c>
      <c r="B27" s="46">
        <v>43728</v>
      </c>
      <c r="C27" s="47">
        <v>25000</v>
      </c>
      <c r="D27" s="10">
        <f t="shared" si="0"/>
        <v>4.4987146529562927E-2</v>
      </c>
      <c r="E27" s="9">
        <f t="shared" si="3"/>
        <v>3715000</v>
      </c>
      <c r="F27" s="14">
        <v>123</v>
      </c>
      <c r="G27" s="7">
        <f t="shared" si="4"/>
        <v>170.09</v>
      </c>
      <c r="H27" s="6">
        <f t="shared" si="1"/>
        <v>20921</v>
      </c>
      <c r="I27" s="15">
        <f>41*G29</f>
        <v>6880.62</v>
      </c>
      <c r="K27" s="19" t="s">
        <v>16</v>
      </c>
      <c r="L27" s="18">
        <f>I34+I35</f>
        <v>56034.59</v>
      </c>
      <c r="M27" s="17"/>
      <c r="N27" s="17"/>
      <c r="O27" s="17"/>
      <c r="P27" s="17"/>
      <c r="Q27" s="51">
        <v>2022</v>
      </c>
      <c r="R27" s="53">
        <v>300000</v>
      </c>
      <c r="U27" s="1" t="s">
        <v>15</v>
      </c>
      <c r="V27" s="1">
        <v>31</v>
      </c>
    </row>
    <row r="28" spans="1:24">
      <c r="A28" s="13">
        <f t="shared" si="2"/>
        <v>8</v>
      </c>
      <c r="B28" s="46">
        <v>43789</v>
      </c>
      <c r="C28" s="47">
        <v>25000</v>
      </c>
      <c r="D28" s="10">
        <f t="shared" si="0"/>
        <v>5.1413881748071932E-2</v>
      </c>
      <c r="E28" s="9">
        <f t="shared" si="3"/>
        <v>3690000</v>
      </c>
      <c r="F28" s="8">
        <v>61</v>
      </c>
      <c r="G28" s="7">
        <f t="shared" si="4"/>
        <v>168.96</v>
      </c>
      <c r="H28" s="6">
        <f t="shared" si="1"/>
        <v>10307</v>
      </c>
      <c r="I28" s="15"/>
      <c r="K28" s="19" t="s">
        <v>14</v>
      </c>
      <c r="L28" s="18">
        <f>I38+I39</f>
        <v>51055.35</v>
      </c>
      <c r="M28" s="17"/>
      <c r="N28" s="17"/>
      <c r="O28" s="17"/>
      <c r="P28" s="17"/>
      <c r="Q28" s="51">
        <v>2023</v>
      </c>
      <c r="R28" s="53">
        <v>300000</v>
      </c>
      <c r="U28" s="1" t="s">
        <v>13</v>
      </c>
      <c r="V28" s="1">
        <v>31</v>
      </c>
    </row>
    <row r="29" spans="1:24">
      <c r="A29" s="13">
        <f t="shared" si="2"/>
        <v>9</v>
      </c>
      <c r="B29" s="46">
        <v>43910</v>
      </c>
      <c r="C29" s="47">
        <f>180000/4</f>
        <v>45000</v>
      </c>
      <c r="D29" s="10">
        <f t="shared" si="0"/>
        <v>6.2982005141388187E-2</v>
      </c>
      <c r="E29" s="9">
        <f t="shared" si="3"/>
        <v>3645000</v>
      </c>
      <c r="F29" s="8">
        <v>79</v>
      </c>
      <c r="G29" s="7">
        <f t="shared" si="4"/>
        <v>167.82</v>
      </c>
      <c r="H29" s="6">
        <f t="shared" si="1"/>
        <v>13258</v>
      </c>
      <c r="I29" s="5"/>
      <c r="K29" s="19" t="s">
        <v>12</v>
      </c>
      <c r="L29" s="18">
        <f>I42+I43</f>
        <v>46075.7</v>
      </c>
      <c r="M29" s="17"/>
      <c r="N29" s="17"/>
      <c r="O29" s="17"/>
      <c r="P29" s="17"/>
      <c r="Q29" s="51">
        <v>2024</v>
      </c>
      <c r="R29" s="53">
        <v>300000</v>
      </c>
      <c r="U29" s="1" t="s">
        <v>11</v>
      </c>
      <c r="V29" s="1">
        <v>30</v>
      </c>
      <c r="W29" s="1">
        <v>20</v>
      </c>
      <c r="X29" s="1">
        <v>10</v>
      </c>
    </row>
    <row r="30" spans="1:24">
      <c r="A30" s="13">
        <f t="shared" si="2"/>
        <v>10</v>
      </c>
      <c r="B30" s="46">
        <v>43971</v>
      </c>
      <c r="C30" s="47">
        <f>180000/4</f>
        <v>45000</v>
      </c>
      <c r="D30" s="10">
        <f t="shared" si="0"/>
        <v>7.455012853470433E-2</v>
      </c>
      <c r="E30" s="9">
        <f t="shared" si="3"/>
        <v>3600000</v>
      </c>
      <c r="F30" s="8">
        <v>61</v>
      </c>
      <c r="G30" s="7">
        <f t="shared" si="4"/>
        <v>165.77</v>
      </c>
      <c r="H30" s="6">
        <f t="shared" si="1"/>
        <v>10112</v>
      </c>
      <c r="I30" s="5">
        <f>SUM(H29:H32)</f>
        <v>53371</v>
      </c>
      <c r="K30" s="19" t="s">
        <v>10</v>
      </c>
      <c r="L30" s="18">
        <f>I46+I47</f>
        <v>41095.46</v>
      </c>
      <c r="M30" s="17"/>
      <c r="N30" s="17"/>
      <c r="O30" s="17"/>
      <c r="P30" s="17"/>
      <c r="Q30" s="51">
        <v>2025</v>
      </c>
      <c r="R30" s="53">
        <v>380000</v>
      </c>
      <c r="U30" s="1" t="s">
        <v>9</v>
      </c>
      <c r="V30" s="1">
        <v>31</v>
      </c>
    </row>
    <row r="31" spans="1:24">
      <c r="A31" s="13">
        <f t="shared" si="2"/>
        <v>11</v>
      </c>
      <c r="B31" s="46">
        <v>44094</v>
      </c>
      <c r="C31" s="47">
        <f>180000/4</f>
        <v>45000</v>
      </c>
      <c r="D31" s="10">
        <f t="shared" si="0"/>
        <v>8.6118251928020584E-2</v>
      </c>
      <c r="E31" s="9">
        <f t="shared" si="3"/>
        <v>3555000</v>
      </c>
      <c r="F31" s="14">
        <v>123</v>
      </c>
      <c r="G31" s="7">
        <f t="shared" si="4"/>
        <v>163.72999999999999</v>
      </c>
      <c r="H31" s="6">
        <f t="shared" si="1"/>
        <v>20139</v>
      </c>
      <c r="I31" s="5">
        <f>41*G33</f>
        <v>6544.83</v>
      </c>
      <c r="K31" s="19" t="s">
        <v>8</v>
      </c>
      <c r="L31" s="18">
        <f>I50+I51</f>
        <v>35521.980000000003</v>
      </c>
      <c r="M31" s="17"/>
      <c r="N31" s="17"/>
      <c r="O31" s="17"/>
      <c r="P31" s="17"/>
      <c r="Q31" s="51">
        <v>2026</v>
      </c>
      <c r="R31" s="53">
        <v>380000</v>
      </c>
      <c r="U31" s="1" t="s">
        <v>7</v>
      </c>
      <c r="V31" s="1">
        <v>30</v>
      </c>
      <c r="W31" s="1">
        <v>20</v>
      </c>
      <c r="X31" s="1">
        <v>10</v>
      </c>
    </row>
    <row r="32" spans="1:24">
      <c r="A32" s="13">
        <f t="shared" si="2"/>
        <v>12</v>
      </c>
      <c r="B32" s="46">
        <v>44155</v>
      </c>
      <c r="C32" s="47">
        <f>180000/4</f>
        <v>45000</v>
      </c>
      <c r="D32" s="10">
        <f t="shared" si="0"/>
        <v>9.7686375321336727E-2</v>
      </c>
      <c r="E32" s="9">
        <f t="shared" si="3"/>
        <v>3510000</v>
      </c>
      <c r="F32" s="8">
        <v>61</v>
      </c>
      <c r="G32" s="7">
        <f t="shared" si="4"/>
        <v>161.68</v>
      </c>
      <c r="H32" s="6">
        <f t="shared" si="1"/>
        <v>9862</v>
      </c>
      <c r="I32" s="5"/>
      <c r="K32" s="19" t="s">
        <v>6</v>
      </c>
      <c r="L32" s="18">
        <f>I54+I55</f>
        <v>29211.09</v>
      </c>
      <c r="N32" s="17"/>
      <c r="O32" s="17"/>
      <c r="P32" s="17"/>
      <c r="Q32" s="51">
        <v>2027</v>
      </c>
      <c r="R32" s="53">
        <v>380000</v>
      </c>
      <c r="U32" s="1" t="s">
        <v>5</v>
      </c>
      <c r="V32" s="1">
        <v>31</v>
      </c>
    </row>
    <row r="33" spans="1:22">
      <c r="A33" s="13">
        <f t="shared" si="2"/>
        <v>13</v>
      </c>
      <c r="B33" s="46">
        <v>44275</v>
      </c>
      <c r="C33" s="47">
        <f t="shared" ref="C33:C48" si="5">300000/4</f>
        <v>75000</v>
      </c>
      <c r="D33" s="10">
        <f t="shared" si="0"/>
        <v>0.11696658097686374</v>
      </c>
      <c r="E33" s="9">
        <f t="shared" si="3"/>
        <v>3435000</v>
      </c>
      <c r="F33" s="8">
        <v>79</v>
      </c>
      <c r="G33" s="7">
        <f t="shared" si="4"/>
        <v>159.63</v>
      </c>
      <c r="H33" s="6">
        <f t="shared" si="1"/>
        <v>12611</v>
      </c>
      <c r="I33" s="15"/>
      <c r="K33" s="19" t="s">
        <v>4</v>
      </c>
      <c r="L33" s="18">
        <f>I58+I59</f>
        <v>22903.61</v>
      </c>
      <c r="N33" s="17"/>
      <c r="O33" s="17"/>
      <c r="P33" s="17"/>
      <c r="Q33" s="51">
        <v>2028</v>
      </c>
      <c r="R33" s="53">
        <v>380000</v>
      </c>
      <c r="V33" s="1">
        <f>SUM(V21:V32)</f>
        <v>365</v>
      </c>
    </row>
    <row r="34" spans="1:22">
      <c r="A34" s="13">
        <f t="shared" si="2"/>
        <v>14</v>
      </c>
      <c r="B34" s="12">
        <v>44336</v>
      </c>
      <c r="C34" s="11">
        <f t="shared" si="5"/>
        <v>75000</v>
      </c>
      <c r="D34" s="10">
        <f t="shared" si="0"/>
        <v>0.13624678663239076</v>
      </c>
      <c r="E34" s="9">
        <f t="shared" si="3"/>
        <v>3360000</v>
      </c>
      <c r="F34" s="8">
        <v>61</v>
      </c>
      <c r="G34" s="7">
        <f t="shared" si="4"/>
        <v>156.22</v>
      </c>
      <c r="H34" s="6">
        <f t="shared" si="1"/>
        <v>9529</v>
      </c>
      <c r="I34" s="15">
        <f>SUM(H33:H36)</f>
        <v>50049</v>
      </c>
      <c r="K34" s="19" t="s">
        <v>3</v>
      </c>
      <c r="L34" s="18">
        <f>I62+I63</f>
        <v>16596.13</v>
      </c>
      <c r="N34" s="17"/>
      <c r="O34" s="17"/>
      <c r="P34" s="17"/>
      <c r="Q34" s="51">
        <v>2029</v>
      </c>
      <c r="R34" s="53">
        <v>390000</v>
      </c>
    </row>
    <row r="35" spans="1:22">
      <c r="A35" s="13">
        <f t="shared" si="2"/>
        <v>15</v>
      </c>
      <c r="B35" s="12">
        <v>44459</v>
      </c>
      <c r="C35" s="11">
        <f t="shared" si="5"/>
        <v>75000</v>
      </c>
      <c r="D35" s="10">
        <f t="shared" si="0"/>
        <v>0.15552699228791778</v>
      </c>
      <c r="E35" s="9">
        <f t="shared" si="3"/>
        <v>3285000</v>
      </c>
      <c r="F35" s="14">
        <v>123</v>
      </c>
      <c r="G35" s="7">
        <f t="shared" si="4"/>
        <v>152.81</v>
      </c>
      <c r="H35" s="6">
        <f t="shared" si="1"/>
        <v>18796</v>
      </c>
      <c r="I35" s="15">
        <f>41*G37</f>
        <v>5985.59</v>
      </c>
      <c r="K35" s="19" t="s">
        <v>2</v>
      </c>
      <c r="L35" s="18">
        <f>I66+I67</f>
        <v>10212.790000000001</v>
      </c>
      <c r="N35" s="17"/>
      <c r="O35" s="17"/>
      <c r="P35" s="17"/>
      <c r="Q35" s="51">
        <v>2030</v>
      </c>
      <c r="R35" s="53">
        <v>400000</v>
      </c>
    </row>
    <row r="36" spans="1:22" ht="13.8" thickBot="1">
      <c r="A36" s="13">
        <f t="shared" si="2"/>
        <v>16</v>
      </c>
      <c r="B36" s="12">
        <v>44520</v>
      </c>
      <c r="C36" s="11">
        <f t="shared" si="5"/>
        <v>75000</v>
      </c>
      <c r="D36" s="10">
        <f t="shared" si="0"/>
        <v>0.17480719794344468</v>
      </c>
      <c r="E36" s="9">
        <f t="shared" si="3"/>
        <v>3210000</v>
      </c>
      <c r="F36" s="8">
        <v>61</v>
      </c>
      <c r="G36" s="7">
        <f t="shared" si="4"/>
        <v>149.4</v>
      </c>
      <c r="H36" s="6">
        <f t="shared" si="1"/>
        <v>9113</v>
      </c>
      <c r="I36" s="15"/>
      <c r="K36" s="19" t="s">
        <v>1</v>
      </c>
      <c r="L36" s="18">
        <f>I70+I71</f>
        <v>3666</v>
      </c>
      <c r="N36" s="17"/>
      <c r="O36" s="17"/>
      <c r="P36" s="17"/>
      <c r="Q36" s="54" t="s">
        <v>0</v>
      </c>
      <c r="R36" s="55">
        <v>3890000</v>
      </c>
    </row>
    <row r="37" spans="1:22" ht="13.8" thickTop="1">
      <c r="A37" s="13">
        <f t="shared" si="2"/>
        <v>17</v>
      </c>
      <c r="B37" s="12">
        <v>44640</v>
      </c>
      <c r="C37" s="11">
        <f t="shared" si="5"/>
        <v>75000</v>
      </c>
      <c r="D37" s="10">
        <f t="shared" si="0"/>
        <v>0.1940874035989717</v>
      </c>
      <c r="E37" s="9">
        <f t="shared" si="3"/>
        <v>3135000</v>
      </c>
      <c r="F37" s="8">
        <v>79</v>
      </c>
      <c r="G37" s="7">
        <f t="shared" si="4"/>
        <v>145.99</v>
      </c>
      <c r="H37" s="6">
        <f t="shared" si="1"/>
        <v>11533</v>
      </c>
      <c r="I37" s="5"/>
      <c r="L37" s="16">
        <f>SUM(L23:L36)</f>
        <v>509053.65333333332</v>
      </c>
    </row>
    <row r="38" spans="1:22">
      <c r="A38" s="13">
        <f t="shared" si="2"/>
        <v>18</v>
      </c>
      <c r="B38" s="12">
        <v>44701</v>
      </c>
      <c r="C38" s="11">
        <f t="shared" si="5"/>
        <v>75000</v>
      </c>
      <c r="D38" s="10">
        <f t="shared" si="0"/>
        <v>0.21336760925449871</v>
      </c>
      <c r="E38" s="9">
        <f t="shared" si="3"/>
        <v>3060000</v>
      </c>
      <c r="F38" s="8">
        <v>61</v>
      </c>
      <c r="G38" s="7">
        <f t="shared" si="4"/>
        <v>142.58000000000001</v>
      </c>
      <c r="H38" s="6">
        <f t="shared" si="1"/>
        <v>8697</v>
      </c>
      <c r="I38" s="5">
        <f>SUM(H37:H40)</f>
        <v>45629</v>
      </c>
    </row>
    <row r="39" spans="1:22">
      <c r="A39" s="13">
        <f t="shared" si="2"/>
        <v>19</v>
      </c>
      <c r="B39" s="12">
        <v>44824</v>
      </c>
      <c r="C39" s="11">
        <f t="shared" si="5"/>
        <v>75000</v>
      </c>
      <c r="D39" s="10">
        <f t="shared" si="0"/>
        <v>0.23264781491002573</v>
      </c>
      <c r="E39" s="9">
        <f t="shared" si="3"/>
        <v>2985000</v>
      </c>
      <c r="F39" s="14">
        <v>123</v>
      </c>
      <c r="G39" s="7">
        <f t="shared" si="4"/>
        <v>139.16999999999999</v>
      </c>
      <c r="H39" s="6">
        <f t="shared" si="1"/>
        <v>17118</v>
      </c>
      <c r="I39" s="5">
        <f>41*G41</f>
        <v>5426.3499999999995</v>
      </c>
    </row>
    <row r="40" spans="1:22">
      <c r="A40" s="13">
        <f t="shared" si="2"/>
        <v>20</v>
      </c>
      <c r="B40" s="12">
        <v>44885</v>
      </c>
      <c r="C40" s="11">
        <f t="shared" si="5"/>
        <v>75000</v>
      </c>
      <c r="D40" s="10">
        <f t="shared" si="0"/>
        <v>0.25192802056555275</v>
      </c>
      <c r="E40" s="9">
        <f t="shared" si="3"/>
        <v>2910000</v>
      </c>
      <c r="F40" s="8">
        <v>61</v>
      </c>
      <c r="G40" s="7">
        <f t="shared" si="4"/>
        <v>135.76</v>
      </c>
      <c r="H40" s="6">
        <f t="shared" si="1"/>
        <v>8281</v>
      </c>
      <c r="I40" s="5"/>
      <c r="L40" s="3"/>
    </row>
    <row r="41" spans="1:22">
      <c r="A41" s="13">
        <f t="shared" si="2"/>
        <v>21</v>
      </c>
      <c r="B41" s="12">
        <v>45005</v>
      </c>
      <c r="C41" s="11">
        <f t="shared" si="5"/>
        <v>75000</v>
      </c>
      <c r="D41" s="10">
        <f t="shared" si="0"/>
        <v>0.27120822622107965</v>
      </c>
      <c r="E41" s="9">
        <f t="shared" si="3"/>
        <v>2835000</v>
      </c>
      <c r="F41" s="8">
        <v>79</v>
      </c>
      <c r="G41" s="7">
        <f t="shared" si="4"/>
        <v>132.35</v>
      </c>
      <c r="H41" s="6">
        <f t="shared" si="1"/>
        <v>10456</v>
      </c>
      <c r="I41" s="15"/>
    </row>
    <row r="42" spans="1:22">
      <c r="A42" s="13">
        <f t="shared" si="2"/>
        <v>22</v>
      </c>
      <c r="B42" s="12">
        <v>45066</v>
      </c>
      <c r="C42" s="11">
        <f t="shared" si="5"/>
        <v>75000</v>
      </c>
      <c r="D42" s="10">
        <f t="shared" si="0"/>
        <v>0.29048843187660667</v>
      </c>
      <c r="E42" s="9">
        <f t="shared" si="3"/>
        <v>2760000</v>
      </c>
      <c r="F42" s="8">
        <v>61</v>
      </c>
      <c r="G42" s="7">
        <f t="shared" si="4"/>
        <v>128.93</v>
      </c>
      <c r="H42" s="6">
        <f t="shared" si="1"/>
        <v>7865</v>
      </c>
      <c r="I42" s="15">
        <f>SUM(H41:H44)</f>
        <v>41209</v>
      </c>
    </row>
    <row r="43" spans="1:22">
      <c r="A43" s="13">
        <f t="shared" si="2"/>
        <v>23</v>
      </c>
      <c r="B43" s="12">
        <v>45189</v>
      </c>
      <c r="C43" s="11">
        <f t="shared" si="5"/>
        <v>75000</v>
      </c>
      <c r="D43" s="10">
        <f t="shared" si="0"/>
        <v>0.30976863753213368</v>
      </c>
      <c r="E43" s="9">
        <f t="shared" si="3"/>
        <v>2685000</v>
      </c>
      <c r="F43" s="14">
        <v>123</v>
      </c>
      <c r="G43" s="7">
        <f t="shared" si="4"/>
        <v>125.52</v>
      </c>
      <c r="H43" s="6">
        <f t="shared" si="1"/>
        <v>15439</v>
      </c>
      <c r="I43" s="15">
        <f>41*G45</f>
        <v>4866.7</v>
      </c>
    </row>
    <row r="44" spans="1:22">
      <c r="A44" s="13">
        <f t="shared" si="2"/>
        <v>24</v>
      </c>
      <c r="B44" s="12">
        <v>45250</v>
      </c>
      <c r="C44" s="11">
        <f t="shared" si="5"/>
        <v>75000</v>
      </c>
      <c r="D44" s="10">
        <f t="shared" si="0"/>
        <v>0.3290488431876607</v>
      </c>
      <c r="E44" s="9">
        <f t="shared" si="3"/>
        <v>2610000</v>
      </c>
      <c r="F44" s="8">
        <v>61</v>
      </c>
      <c r="G44" s="7">
        <f t="shared" si="4"/>
        <v>122.11</v>
      </c>
      <c r="H44" s="6">
        <f t="shared" si="1"/>
        <v>7449</v>
      </c>
      <c r="I44" s="15"/>
    </row>
    <row r="45" spans="1:22">
      <c r="A45" s="13">
        <f t="shared" si="2"/>
        <v>25</v>
      </c>
      <c r="B45" s="12">
        <v>45371</v>
      </c>
      <c r="C45" s="11">
        <f t="shared" si="5"/>
        <v>75000</v>
      </c>
      <c r="D45" s="10">
        <f t="shared" si="0"/>
        <v>0.34832904884318761</v>
      </c>
      <c r="E45" s="9">
        <f t="shared" si="3"/>
        <v>2535000</v>
      </c>
      <c r="F45" s="8">
        <v>79</v>
      </c>
      <c r="G45" s="7">
        <f t="shared" si="4"/>
        <v>118.7</v>
      </c>
      <c r="H45" s="6">
        <f t="shared" si="1"/>
        <v>9377</v>
      </c>
      <c r="I45" s="5"/>
    </row>
    <row r="46" spans="1:22">
      <c r="A46" s="13">
        <f t="shared" si="2"/>
        <v>26</v>
      </c>
      <c r="B46" s="12">
        <v>45432</v>
      </c>
      <c r="C46" s="11">
        <f t="shared" si="5"/>
        <v>75000</v>
      </c>
      <c r="D46" s="10">
        <f t="shared" si="0"/>
        <v>0.36760925449871462</v>
      </c>
      <c r="E46" s="9">
        <f t="shared" si="3"/>
        <v>2460000</v>
      </c>
      <c r="F46" s="8">
        <v>61</v>
      </c>
      <c r="G46" s="7">
        <f t="shared" si="4"/>
        <v>115.29</v>
      </c>
      <c r="H46" s="6">
        <f t="shared" si="1"/>
        <v>7033</v>
      </c>
      <c r="I46" s="5">
        <f>SUM(H45:H48)</f>
        <v>36788</v>
      </c>
    </row>
    <row r="47" spans="1:22">
      <c r="A47" s="13">
        <f t="shared" si="2"/>
        <v>27</v>
      </c>
      <c r="B47" s="12">
        <v>45555</v>
      </c>
      <c r="C47" s="11">
        <f t="shared" si="5"/>
        <v>75000</v>
      </c>
      <c r="D47" s="10">
        <f t="shared" si="0"/>
        <v>0.38688946015424164</v>
      </c>
      <c r="E47" s="9">
        <f t="shared" si="3"/>
        <v>2385000</v>
      </c>
      <c r="F47" s="14">
        <v>123</v>
      </c>
      <c r="G47" s="7">
        <f t="shared" si="4"/>
        <v>111.88</v>
      </c>
      <c r="H47" s="6">
        <f t="shared" si="1"/>
        <v>13761</v>
      </c>
      <c r="I47" s="5">
        <f>41*G49</f>
        <v>4307.46</v>
      </c>
    </row>
    <row r="48" spans="1:22">
      <c r="A48" s="13">
        <f t="shared" si="2"/>
        <v>28</v>
      </c>
      <c r="B48" s="12">
        <v>45616</v>
      </c>
      <c r="C48" s="11">
        <f t="shared" si="5"/>
        <v>75000</v>
      </c>
      <c r="D48" s="10">
        <f t="shared" si="0"/>
        <v>0.40616966580976865</v>
      </c>
      <c r="E48" s="9">
        <f t="shared" si="3"/>
        <v>2310000</v>
      </c>
      <c r="F48" s="8">
        <v>61</v>
      </c>
      <c r="G48" s="7">
        <f t="shared" si="4"/>
        <v>108.47</v>
      </c>
      <c r="H48" s="6">
        <f t="shared" si="1"/>
        <v>6617</v>
      </c>
      <c r="I48" s="5"/>
    </row>
    <row r="49" spans="1:9">
      <c r="A49" s="13">
        <f t="shared" si="2"/>
        <v>29</v>
      </c>
      <c r="B49" s="12">
        <v>45736</v>
      </c>
      <c r="C49" s="11">
        <f t="shared" ref="C49:C64" si="6">380000/4</f>
        <v>95000</v>
      </c>
      <c r="D49" s="10">
        <f t="shared" si="0"/>
        <v>0.43059125964010281</v>
      </c>
      <c r="E49" s="9">
        <f t="shared" si="3"/>
        <v>2215000</v>
      </c>
      <c r="F49" s="8">
        <v>79</v>
      </c>
      <c r="G49" s="7">
        <f t="shared" si="4"/>
        <v>105.06</v>
      </c>
      <c r="H49" s="6">
        <f t="shared" si="1"/>
        <v>8300</v>
      </c>
      <c r="I49" s="15"/>
    </row>
    <row r="50" spans="1:9">
      <c r="A50" s="13">
        <f t="shared" si="2"/>
        <v>30</v>
      </c>
      <c r="B50" s="12">
        <v>45797</v>
      </c>
      <c r="C50" s="11">
        <f t="shared" si="6"/>
        <v>95000</v>
      </c>
      <c r="D50" s="10">
        <f t="shared" si="0"/>
        <v>0.45501285347043707</v>
      </c>
      <c r="E50" s="9">
        <f t="shared" si="3"/>
        <v>2120000</v>
      </c>
      <c r="F50" s="8">
        <v>61</v>
      </c>
      <c r="G50" s="7">
        <f t="shared" si="4"/>
        <v>100.74</v>
      </c>
      <c r="H50" s="6">
        <f t="shared" si="1"/>
        <v>6145</v>
      </c>
      <c r="I50" s="15">
        <f>SUM(H49:H52)</f>
        <v>31923</v>
      </c>
    </row>
    <row r="51" spans="1:9">
      <c r="A51" s="13">
        <f t="shared" si="2"/>
        <v>31</v>
      </c>
      <c r="B51" s="12">
        <v>45920</v>
      </c>
      <c r="C51" s="11">
        <f t="shared" si="6"/>
        <v>95000</v>
      </c>
      <c r="D51" s="10">
        <f t="shared" si="0"/>
        <v>0.47943444730077123</v>
      </c>
      <c r="E51" s="9">
        <f t="shared" si="3"/>
        <v>2025000</v>
      </c>
      <c r="F51" s="14">
        <v>123</v>
      </c>
      <c r="G51" s="7">
        <f t="shared" si="4"/>
        <v>96.42</v>
      </c>
      <c r="H51" s="6">
        <f t="shared" si="1"/>
        <v>11860</v>
      </c>
      <c r="I51" s="15">
        <f>41*G53</f>
        <v>3598.98</v>
      </c>
    </row>
    <row r="52" spans="1:9">
      <c r="A52" s="13">
        <f t="shared" si="2"/>
        <v>32</v>
      </c>
      <c r="B52" s="12">
        <v>45981</v>
      </c>
      <c r="C52" s="11">
        <f t="shared" si="6"/>
        <v>95000</v>
      </c>
      <c r="D52" s="10">
        <f t="shared" si="0"/>
        <v>0.50385604113110538</v>
      </c>
      <c r="E52" s="9">
        <f t="shared" si="3"/>
        <v>1930000</v>
      </c>
      <c r="F52" s="8">
        <v>61</v>
      </c>
      <c r="G52" s="7">
        <f t="shared" si="4"/>
        <v>92.1</v>
      </c>
      <c r="H52" s="6">
        <f t="shared" si="1"/>
        <v>5618</v>
      </c>
      <c r="I52" s="15"/>
    </row>
    <row r="53" spans="1:9">
      <c r="A53" s="13">
        <f t="shared" si="2"/>
        <v>33</v>
      </c>
      <c r="B53" s="12">
        <v>46101</v>
      </c>
      <c r="C53" s="11">
        <f t="shared" si="6"/>
        <v>95000</v>
      </c>
      <c r="D53" s="10">
        <f t="shared" ref="D53:D72" si="7">1-(E53/$B$5)</f>
        <v>0.52827763496143954</v>
      </c>
      <c r="E53" s="9">
        <f t="shared" si="3"/>
        <v>1835000</v>
      </c>
      <c r="F53" s="8">
        <v>79</v>
      </c>
      <c r="G53" s="7">
        <f t="shared" si="4"/>
        <v>87.78</v>
      </c>
      <c r="H53" s="6">
        <f t="shared" ref="H53:H72" si="8">ROUND(F53*G53,0)</f>
        <v>6935</v>
      </c>
      <c r="I53" s="5"/>
    </row>
    <row r="54" spans="1:9">
      <c r="A54" s="13">
        <f t="shared" ref="A54:A72" si="9">A53+1</f>
        <v>34</v>
      </c>
      <c r="B54" s="12">
        <v>46162</v>
      </c>
      <c r="C54" s="11">
        <f t="shared" si="6"/>
        <v>95000</v>
      </c>
      <c r="D54" s="10">
        <f t="shared" si="7"/>
        <v>0.5526992287917738</v>
      </c>
      <c r="E54" s="9">
        <f t="shared" ref="E54:E72" si="10">E53-C54</f>
        <v>1740000</v>
      </c>
      <c r="F54" s="8">
        <v>61</v>
      </c>
      <c r="G54" s="7">
        <f t="shared" ref="G54:G72" si="11">ROUND((E53*$C$11)/365,2)</f>
        <v>83.45</v>
      </c>
      <c r="H54" s="6">
        <f t="shared" si="8"/>
        <v>5090</v>
      </c>
      <c r="I54" s="5">
        <f>SUM(H53:H56)</f>
        <v>26321</v>
      </c>
    </row>
    <row r="55" spans="1:9">
      <c r="A55" s="13">
        <f t="shared" si="9"/>
        <v>35</v>
      </c>
      <c r="B55" s="12">
        <v>46285</v>
      </c>
      <c r="C55" s="11">
        <f t="shared" si="6"/>
        <v>95000</v>
      </c>
      <c r="D55" s="10">
        <f t="shared" si="7"/>
        <v>0.57712082262210795</v>
      </c>
      <c r="E55" s="9">
        <f t="shared" si="10"/>
        <v>1645000</v>
      </c>
      <c r="F55" s="14">
        <v>123</v>
      </c>
      <c r="G55" s="7">
        <f t="shared" si="11"/>
        <v>79.13</v>
      </c>
      <c r="H55" s="6">
        <f t="shared" si="8"/>
        <v>9733</v>
      </c>
      <c r="I55" s="5">
        <f>41*G57</f>
        <v>2890.0899999999997</v>
      </c>
    </row>
    <row r="56" spans="1:9">
      <c r="A56" s="13">
        <f t="shared" si="9"/>
        <v>36</v>
      </c>
      <c r="B56" s="12">
        <v>46346</v>
      </c>
      <c r="C56" s="11">
        <f t="shared" si="6"/>
        <v>95000</v>
      </c>
      <c r="D56" s="10">
        <f t="shared" si="7"/>
        <v>0.60154241645244211</v>
      </c>
      <c r="E56" s="9">
        <f t="shared" si="10"/>
        <v>1550000</v>
      </c>
      <c r="F56" s="8">
        <v>61</v>
      </c>
      <c r="G56" s="7">
        <f t="shared" si="11"/>
        <v>74.81</v>
      </c>
      <c r="H56" s="6">
        <f t="shared" si="8"/>
        <v>4563</v>
      </c>
      <c r="I56" s="5"/>
    </row>
    <row r="57" spans="1:9">
      <c r="A57" s="13">
        <f t="shared" si="9"/>
        <v>37</v>
      </c>
      <c r="B57" s="12">
        <v>46466</v>
      </c>
      <c r="C57" s="11">
        <f t="shared" si="6"/>
        <v>95000</v>
      </c>
      <c r="D57" s="10">
        <f t="shared" si="7"/>
        <v>0.62596401028277637</v>
      </c>
      <c r="E57" s="9">
        <f t="shared" si="10"/>
        <v>1455000</v>
      </c>
      <c r="F57" s="8">
        <v>79</v>
      </c>
      <c r="G57" s="7">
        <f t="shared" si="11"/>
        <v>70.489999999999995</v>
      </c>
      <c r="H57" s="6">
        <f t="shared" si="8"/>
        <v>5569</v>
      </c>
      <c r="I57" s="15"/>
    </row>
    <row r="58" spans="1:9">
      <c r="A58" s="13">
        <f t="shared" si="9"/>
        <v>38</v>
      </c>
      <c r="B58" s="12">
        <v>46527</v>
      </c>
      <c r="C58" s="11">
        <f t="shared" si="6"/>
        <v>95000</v>
      </c>
      <c r="D58" s="10">
        <f t="shared" si="7"/>
        <v>0.65038560411311053</v>
      </c>
      <c r="E58" s="9">
        <f t="shared" si="10"/>
        <v>1360000</v>
      </c>
      <c r="F58" s="8">
        <v>61</v>
      </c>
      <c r="G58" s="7">
        <f t="shared" si="11"/>
        <v>66.17</v>
      </c>
      <c r="H58" s="6">
        <f t="shared" si="8"/>
        <v>4036</v>
      </c>
      <c r="I58" s="15">
        <f>SUM(H57:H60)</f>
        <v>20722</v>
      </c>
    </row>
    <row r="59" spans="1:9">
      <c r="A59" s="13">
        <f t="shared" si="9"/>
        <v>39</v>
      </c>
      <c r="B59" s="12">
        <v>46650</v>
      </c>
      <c r="C59" s="11">
        <f t="shared" si="6"/>
        <v>95000</v>
      </c>
      <c r="D59" s="10">
        <f t="shared" si="7"/>
        <v>0.67480719794344468</v>
      </c>
      <c r="E59" s="9">
        <f t="shared" si="10"/>
        <v>1265000</v>
      </c>
      <c r="F59" s="14">
        <v>123</v>
      </c>
      <c r="G59" s="7">
        <f t="shared" si="11"/>
        <v>61.85</v>
      </c>
      <c r="H59" s="6">
        <f t="shared" si="8"/>
        <v>7608</v>
      </c>
      <c r="I59" s="15">
        <f>41*G61</f>
        <v>2181.61</v>
      </c>
    </row>
    <row r="60" spans="1:9">
      <c r="A60" s="13">
        <f t="shared" si="9"/>
        <v>40</v>
      </c>
      <c r="B60" s="12">
        <v>46711</v>
      </c>
      <c r="C60" s="11">
        <f t="shared" si="6"/>
        <v>95000</v>
      </c>
      <c r="D60" s="10">
        <f t="shared" si="7"/>
        <v>0.69922879177377895</v>
      </c>
      <c r="E60" s="9">
        <f t="shared" si="10"/>
        <v>1170000</v>
      </c>
      <c r="F60" s="8">
        <v>61</v>
      </c>
      <c r="G60" s="7">
        <f t="shared" si="11"/>
        <v>57.53</v>
      </c>
      <c r="H60" s="6">
        <f t="shared" si="8"/>
        <v>3509</v>
      </c>
      <c r="I60" s="15"/>
    </row>
    <row r="61" spans="1:9">
      <c r="A61" s="13">
        <f t="shared" si="9"/>
        <v>41</v>
      </c>
      <c r="B61" s="12">
        <v>46832</v>
      </c>
      <c r="C61" s="11">
        <f t="shared" si="6"/>
        <v>95000</v>
      </c>
      <c r="D61" s="10">
        <f t="shared" si="7"/>
        <v>0.7236503856041131</v>
      </c>
      <c r="E61" s="9">
        <f t="shared" si="10"/>
        <v>1075000</v>
      </c>
      <c r="F61" s="8">
        <v>79</v>
      </c>
      <c r="G61" s="7">
        <f t="shared" si="11"/>
        <v>53.21</v>
      </c>
      <c r="H61" s="6">
        <f t="shared" si="8"/>
        <v>4204</v>
      </c>
      <c r="I61" s="5"/>
    </row>
    <row r="62" spans="1:9">
      <c r="A62" s="13">
        <f t="shared" si="9"/>
        <v>42</v>
      </c>
      <c r="B62" s="12">
        <v>46893</v>
      </c>
      <c r="C62" s="11">
        <f t="shared" si="6"/>
        <v>95000</v>
      </c>
      <c r="D62" s="10">
        <f t="shared" si="7"/>
        <v>0.74807197943444725</v>
      </c>
      <c r="E62" s="9">
        <f t="shared" si="10"/>
        <v>980000</v>
      </c>
      <c r="F62" s="8">
        <v>61</v>
      </c>
      <c r="G62" s="7">
        <f t="shared" si="11"/>
        <v>48.89</v>
      </c>
      <c r="H62" s="6">
        <f t="shared" si="8"/>
        <v>2982</v>
      </c>
      <c r="I62" s="5">
        <f>SUM(H61:H64)</f>
        <v>15123</v>
      </c>
    </row>
    <row r="63" spans="1:9">
      <c r="A63" s="13">
        <f t="shared" si="9"/>
        <v>43</v>
      </c>
      <c r="B63" s="12">
        <v>47016</v>
      </c>
      <c r="C63" s="11">
        <f t="shared" si="6"/>
        <v>95000</v>
      </c>
      <c r="D63" s="10">
        <f t="shared" si="7"/>
        <v>0.77249357326478152</v>
      </c>
      <c r="E63" s="9">
        <f t="shared" si="10"/>
        <v>885000</v>
      </c>
      <c r="F63" s="14">
        <v>123</v>
      </c>
      <c r="G63" s="7">
        <f t="shared" si="11"/>
        <v>44.57</v>
      </c>
      <c r="H63" s="6">
        <f t="shared" si="8"/>
        <v>5482</v>
      </c>
      <c r="I63" s="5">
        <f>41*G65</f>
        <v>1473.1299999999999</v>
      </c>
    </row>
    <row r="64" spans="1:9">
      <c r="A64" s="13">
        <f t="shared" si="9"/>
        <v>44</v>
      </c>
      <c r="B64" s="12">
        <v>47077</v>
      </c>
      <c r="C64" s="11">
        <f t="shared" si="6"/>
        <v>95000</v>
      </c>
      <c r="D64" s="10">
        <f t="shared" si="7"/>
        <v>0.79691516709511567</v>
      </c>
      <c r="E64" s="9">
        <f t="shared" si="10"/>
        <v>790000</v>
      </c>
      <c r="F64" s="8">
        <v>61</v>
      </c>
      <c r="G64" s="7">
        <f t="shared" si="11"/>
        <v>40.25</v>
      </c>
      <c r="H64" s="6">
        <f t="shared" si="8"/>
        <v>2455</v>
      </c>
      <c r="I64" s="5"/>
    </row>
    <row r="65" spans="1:9">
      <c r="A65" s="13">
        <f t="shared" si="9"/>
        <v>45</v>
      </c>
      <c r="B65" s="12">
        <v>47197</v>
      </c>
      <c r="C65" s="11">
        <f>390000/4</f>
        <v>97500</v>
      </c>
      <c r="D65" s="10">
        <f t="shared" si="7"/>
        <v>0.82197943444730082</v>
      </c>
      <c r="E65" s="9">
        <f t="shared" si="10"/>
        <v>692500</v>
      </c>
      <c r="F65" s="8">
        <v>79</v>
      </c>
      <c r="G65" s="7">
        <f t="shared" si="11"/>
        <v>35.93</v>
      </c>
      <c r="H65" s="6">
        <f t="shared" si="8"/>
        <v>2838</v>
      </c>
      <c r="I65" s="15"/>
    </row>
    <row r="66" spans="1:9">
      <c r="A66" s="13">
        <f t="shared" si="9"/>
        <v>46</v>
      </c>
      <c r="B66" s="12">
        <v>47258</v>
      </c>
      <c r="C66" s="11">
        <f>390000/4</f>
        <v>97500</v>
      </c>
      <c r="D66" s="10">
        <f t="shared" si="7"/>
        <v>0.84704370179948585</v>
      </c>
      <c r="E66" s="9">
        <f t="shared" si="10"/>
        <v>595000</v>
      </c>
      <c r="F66" s="8">
        <v>61</v>
      </c>
      <c r="G66" s="7">
        <f t="shared" si="11"/>
        <v>31.49</v>
      </c>
      <c r="H66" s="6">
        <f t="shared" si="8"/>
        <v>1921</v>
      </c>
      <c r="I66" s="15">
        <f>SUM(H65:H68)</f>
        <v>9467</v>
      </c>
    </row>
    <row r="67" spans="1:9">
      <c r="A67" s="13">
        <f t="shared" si="9"/>
        <v>47</v>
      </c>
      <c r="B67" s="12">
        <v>47381</v>
      </c>
      <c r="C67" s="11">
        <f>390000/4</f>
        <v>97500</v>
      </c>
      <c r="D67" s="10">
        <f t="shared" si="7"/>
        <v>0.87210796915167099</v>
      </c>
      <c r="E67" s="9">
        <f t="shared" si="10"/>
        <v>497500</v>
      </c>
      <c r="F67" s="14">
        <v>123</v>
      </c>
      <c r="G67" s="7">
        <f t="shared" si="11"/>
        <v>27.06</v>
      </c>
      <c r="H67" s="6">
        <f t="shared" si="8"/>
        <v>3328</v>
      </c>
      <c r="I67" s="15">
        <f>41*G69</f>
        <v>745.79000000000008</v>
      </c>
    </row>
    <row r="68" spans="1:9">
      <c r="A68" s="13">
        <f t="shared" si="9"/>
        <v>48</v>
      </c>
      <c r="B68" s="12">
        <v>47442</v>
      </c>
      <c r="C68" s="11">
        <f>390000/4</f>
        <v>97500</v>
      </c>
      <c r="D68" s="10">
        <f t="shared" si="7"/>
        <v>0.89717223650385602</v>
      </c>
      <c r="E68" s="9">
        <f t="shared" si="10"/>
        <v>400000</v>
      </c>
      <c r="F68" s="8">
        <v>61</v>
      </c>
      <c r="G68" s="7">
        <f t="shared" si="11"/>
        <v>22.63</v>
      </c>
      <c r="H68" s="6">
        <f t="shared" si="8"/>
        <v>1380</v>
      </c>
      <c r="I68" s="15"/>
    </row>
    <row r="69" spans="1:9">
      <c r="A69" s="13">
        <f t="shared" si="9"/>
        <v>49</v>
      </c>
      <c r="B69" s="12">
        <v>47562</v>
      </c>
      <c r="C69" s="11">
        <v>100000</v>
      </c>
      <c r="D69" s="10">
        <f t="shared" si="7"/>
        <v>0.92287917737789205</v>
      </c>
      <c r="E69" s="9">
        <f t="shared" si="10"/>
        <v>300000</v>
      </c>
      <c r="F69" s="8">
        <v>79</v>
      </c>
      <c r="G69" s="7">
        <f t="shared" si="11"/>
        <v>18.190000000000001</v>
      </c>
      <c r="H69" s="6">
        <f t="shared" si="8"/>
        <v>1437</v>
      </c>
      <c r="I69" s="5"/>
    </row>
    <row r="70" spans="1:9">
      <c r="A70" s="13">
        <f t="shared" si="9"/>
        <v>50</v>
      </c>
      <c r="B70" s="12">
        <v>47623</v>
      </c>
      <c r="C70" s="11">
        <v>100000</v>
      </c>
      <c r="D70" s="10">
        <f t="shared" si="7"/>
        <v>0.94858611825192807</v>
      </c>
      <c r="E70" s="9">
        <f t="shared" si="10"/>
        <v>200000</v>
      </c>
      <c r="F70" s="8">
        <v>61</v>
      </c>
      <c r="G70" s="7">
        <f t="shared" si="11"/>
        <v>13.64</v>
      </c>
      <c r="H70" s="6">
        <f t="shared" si="8"/>
        <v>832</v>
      </c>
      <c r="I70" s="5">
        <f>SUM(H69:H72)</f>
        <v>3666</v>
      </c>
    </row>
    <row r="71" spans="1:9">
      <c r="A71" s="13">
        <f t="shared" si="9"/>
        <v>51</v>
      </c>
      <c r="B71" s="12">
        <v>47746</v>
      </c>
      <c r="C71" s="11">
        <v>100000</v>
      </c>
      <c r="D71" s="10">
        <f t="shared" si="7"/>
        <v>0.97429305912596398</v>
      </c>
      <c r="E71" s="9">
        <f t="shared" si="10"/>
        <v>100000</v>
      </c>
      <c r="F71" s="14">
        <v>123</v>
      </c>
      <c r="G71" s="7">
        <f t="shared" si="11"/>
        <v>9.1</v>
      </c>
      <c r="H71" s="6">
        <f t="shared" si="8"/>
        <v>1119</v>
      </c>
      <c r="I71" s="5">
        <f>41*G73</f>
        <v>0</v>
      </c>
    </row>
    <row r="72" spans="1:9">
      <c r="A72" s="13">
        <f t="shared" si="9"/>
        <v>52</v>
      </c>
      <c r="B72" s="12">
        <v>47807</v>
      </c>
      <c r="C72" s="11">
        <v>100000</v>
      </c>
      <c r="D72" s="10">
        <f t="shared" si="7"/>
        <v>1</v>
      </c>
      <c r="E72" s="9">
        <f t="shared" si="10"/>
        <v>0</v>
      </c>
      <c r="F72" s="8">
        <v>61</v>
      </c>
      <c r="G72" s="7">
        <f t="shared" si="11"/>
        <v>4.55</v>
      </c>
      <c r="H72" s="6">
        <f t="shared" si="8"/>
        <v>278</v>
      </c>
      <c r="I72" s="5"/>
    </row>
    <row r="73" spans="1:9">
      <c r="C73" s="4">
        <f>SUM(C21:C72)</f>
        <v>3890000</v>
      </c>
      <c r="I73" s="4">
        <f>SUM(I21:I72)</f>
        <v>511744.23666666663</v>
      </c>
    </row>
  </sheetData>
  <sheetProtection sheet="1" objects="1" scenarios="1"/>
  <mergeCells count="7">
    <mergeCell ref="A15:B15"/>
    <mergeCell ref="A7:G7"/>
    <mergeCell ref="A9:B9"/>
    <mergeCell ref="A10:B10"/>
    <mergeCell ref="A11:B11"/>
    <mergeCell ref="A13:B13"/>
    <mergeCell ref="A14:B14"/>
  </mergeCells>
  <pageMargins left="0.78749999999999998" right="0.78749999999999998" top="1.0527777777777778" bottom="1.0527777777777778" header="0.78749999999999998" footer="0.78749999999999998"/>
  <pageSetup paperSize="9" orientation="portrait" horizontalDpi="300" verticalDpi="300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x_szkola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Olejnik</dc:creator>
  <cp:lastModifiedBy>Agnieszka Hudzińska</cp:lastModifiedBy>
  <dcterms:created xsi:type="dcterms:W3CDTF">2017-09-27T18:01:44Z</dcterms:created>
  <dcterms:modified xsi:type="dcterms:W3CDTF">2017-10-04T10:11:14Z</dcterms:modified>
</cp:coreProperties>
</file>