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80" tabRatio="635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>
    <definedName name="_xlnm.Print_Area" localSheetId="0">'Zał.1'!$A:$IV</definedName>
    <definedName name="_xlnm.Print_Titles" localSheetId="0">'Zał.1'!$3:$5</definedName>
    <definedName name="_xlnm.Print_Titles" localSheetId="1">'Zał.2'!$2:$4</definedName>
  </definedNames>
  <calcPr fullCalcOnLoad="1"/>
</workbook>
</file>

<file path=xl/sharedStrings.xml><?xml version="1.0" encoding="utf-8"?>
<sst xmlns="http://schemas.openxmlformats.org/spreadsheetml/2006/main" count="729" uniqueCount="388">
  <si>
    <t xml:space="preserve">Zał.Nr 4 </t>
  </si>
  <si>
    <t>PRZYCHODY I WYDATKI GMINNEGO FUNDUSZU OCHRONY ŚRODOWISKA I GOSPODARKI WODNEJ .</t>
  </si>
  <si>
    <t>Plan przychodów/wydatków po zmianach</t>
  </si>
  <si>
    <t>Wykonanie na 31.12.2003r.</t>
  </si>
  <si>
    <t>Stan konta bankowego na 01.01.2003/31.12.2003</t>
  </si>
  <si>
    <t>Wpływy na rzecz funduszu pochodzące z opłat za gospodarcze korzystanie ze środowiska przez podmioty gospodarcze z terenu gminy</t>
  </si>
  <si>
    <r>
      <t xml:space="preserve">Urząd Marszałkowski rozliczenie opłat za gospodarcze korzystanie ze środowiska </t>
    </r>
    <r>
      <rPr>
        <b/>
        <sz val="8"/>
        <rFont val="Times New Roman CE"/>
        <family val="1"/>
      </rPr>
      <t>28.906,93</t>
    </r>
    <r>
      <rPr>
        <sz val="8"/>
        <rFont val="Times New Roman CE"/>
        <family val="1"/>
      </rPr>
      <t xml:space="preserve">, WFOŚiGW </t>
    </r>
    <r>
      <rPr>
        <b/>
        <sz val="8"/>
        <rFont val="Times New Roman CE"/>
        <family val="1"/>
      </rPr>
      <t>6.662,46</t>
    </r>
    <r>
      <rPr>
        <sz val="8"/>
        <rFont val="Times New Roman CE"/>
        <family val="1"/>
      </rPr>
      <t xml:space="preserve">, dochody za wycinkę drzew na terenie gminy </t>
    </r>
    <r>
      <rPr>
        <b/>
        <sz val="8"/>
        <rFont val="Times New Roman CE"/>
        <family val="1"/>
      </rPr>
      <t>1.600,00</t>
    </r>
  </si>
  <si>
    <t>Kapitalizacja odsetek bankowych</t>
  </si>
  <si>
    <t xml:space="preserve">Materiały na akcję "Sprzątanie Świata 2003" 3.500,00, zakup pojemników  do stłuczki szklanej 10.000,00, </t>
  </si>
  <si>
    <r>
      <t>Edukacja ekologiczna-</t>
    </r>
    <r>
      <rPr>
        <b/>
        <sz val="8"/>
        <rFont val="Times New Roman CE"/>
        <family val="1"/>
      </rPr>
      <t>1.968,00</t>
    </r>
    <r>
      <rPr>
        <sz val="8"/>
        <rFont val="Times New Roman CE"/>
        <family val="1"/>
      </rPr>
      <t xml:space="preserve">, pojemniki plastikowe na puszki aluminiowe </t>
    </r>
    <r>
      <rPr>
        <b/>
        <sz val="8"/>
        <rFont val="Times New Roman CE"/>
        <family val="1"/>
      </rPr>
      <t>343,00</t>
    </r>
    <r>
      <rPr>
        <sz val="8"/>
        <rFont val="Times New Roman CE"/>
        <family val="1"/>
      </rPr>
      <t xml:space="preserve">, pojemniki siatkowe do opakowań plastikowych PET </t>
    </r>
    <r>
      <rPr>
        <b/>
        <sz val="8"/>
        <rFont val="Times New Roman CE"/>
        <family val="1"/>
      </rPr>
      <t>4.800,00</t>
    </r>
    <r>
      <rPr>
        <sz val="8"/>
        <rFont val="Times New Roman CE"/>
        <family val="1"/>
      </rPr>
      <t xml:space="preserve">, wycinka drzew </t>
    </r>
    <r>
      <rPr>
        <b/>
        <sz val="8"/>
        <rFont val="Times New Roman CE"/>
        <family val="1"/>
      </rPr>
      <t>2.524,00</t>
    </r>
    <r>
      <rPr>
        <sz val="8"/>
        <rFont val="Times New Roman CE"/>
        <family val="1"/>
      </rPr>
      <t xml:space="preserve">, zakup drzewek </t>
    </r>
    <r>
      <rPr>
        <b/>
        <sz val="8"/>
        <rFont val="Times New Roman CE"/>
        <family val="1"/>
      </rPr>
      <t>1.875,00</t>
    </r>
    <r>
      <rPr>
        <sz val="8"/>
        <rFont val="Times New Roman CE"/>
        <family val="1"/>
      </rPr>
      <t xml:space="preserve">, rekultywacja wysypiska </t>
    </r>
    <r>
      <rPr>
        <b/>
        <sz val="8"/>
        <rFont val="Times New Roman CE"/>
        <family val="1"/>
      </rPr>
      <t>8.700,00</t>
    </r>
    <r>
      <rPr>
        <sz val="8"/>
        <rFont val="Times New Roman CE"/>
        <family val="1"/>
      </rPr>
      <t xml:space="preserve">, inne (prowizje bankowe, wywóz nieczystości) </t>
    </r>
    <r>
      <rPr>
        <b/>
        <sz val="8"/>
        <rFont val="Times New Roman CE"/>
        <family val="1"/>
      </rPr>
      <t>5.482,70</t>
    </r>
  </si>
  <si>
    <t>Wykonanie pojemników do PET</t>
  </si>
  <si>
    <t xml:space="preserve">Wykonanie wydatków budżetowych na 31.10.2002r.              </t>
  </si>
  <si>
    <t>PRZYCHODY I ROZCHODY 2003r.</t>
  </si>
  <si>
    <t>Uchwała Nr XII/78/03 Rady Gminy Kaźmierz z dnia 02.09.2003</t>
  </si>
  <si>
    <t>Ochotnicze straże pożarne</t>
  </si>
  <si>
    <t>Gospodarka gruntami i nieruchomościami</t>
  </si>
  <si>
    <t>Oświata i wychowanie</t>
  </si>
  <si>
    <t>Biblioteki</t>
  </si>
  <si>
    <t>Opieka społeczna</t>
  </si>
  <si>
    <t>Dodatki mieszkaniowe</t>
  </si>
  <si>
    <t>Udziały gmin w podatkach stanowiących dochód budżetu państwa</t>
  </si>
  <si>
    <t>Wpływy z opłaty skarbowej</t>
  </si>
  <si>
    <t>Urzędy wojewódzkie</t>
  </si>
  <si>
    <t>Urzędy gmin</t>
  </si>
  <si>
    <t>Obrona cywilna</t>
  </si>
  <si>
    <t>Różne rozliczenia</t>
  </si>
  <si>
    <t>Zwiększenie przychodów z tytułu kredytów z przeznaczeniem na inwestycje prowadzone na terenie gminy</t>
  </si>
  <si>
    <t>Część podstawowa subwencji ogólnej dla gmin</t>
  </si>
  <si>
    <t>zadania zlecone WUW P-ń 266.500,00, zad.własne UG 100.000,00</t>
  </si>
  <si>
    <t>Oświetlenie płyty Rynku</t>
  </si>
  <si>
    <t>Remont i adaptacja pomieszczenia po aptece na pomieszczenie biurowe 4.000,00</t>
  </si>
  <si>
    <t>Opracowania pozostałe nie związane z planami zagospodarowania przestrzennego</t>
  </si>
  <si>
    <t>Zakup sprzętu komputerowego i kserokopiarki</t>
  </si>
  <si>
    <t>Remont instalacji elektrycznej w budynku Urzędu Gminy</t>
  </si>
  <si>
    <r>
      <t>Koszty związane z</t>
    </r>
    <r>
      <rPr>
        <sz val="10"/>
        <color indexed="10"/>
        <rFont val="Times New Roman CE"/>
        <family val="1"/>
      </rPr>
      <t xml:space="preserve"> </t>
    </r>
    <r>
      <rPr>
        <sz val="10"/>
        <rFont val="Times New Roman CE"/>
        <family val="1"/>
      </rPr>
      <t>zakupem druków świadectw miejsca pochodzenia zwierząt</t>
    </r>
  </si>
  <si>
    <t xml:space="preserve">Koszty usług telekomunikacyjnych, pocztowych, bankowych, ochrona obiektu, konserwacje sprzętu,szkolenia pracowników </t>
  </si>
  <si>
    <t>Składki WOKIS, ZGWRP, SGiPW, ubezpieczenie sprzętu i budynków</t>
  </si>
  <si>
    <t xml:space="preserve">Wymiana wykładzin w 4 klasach , malowanie , wymiana drzwi i okien + oświetlenie  - SP Kaźmierz, remont dachu i kominów SP Bytyń, wymiana wykładzin, malowanie  SP Sokolniki Wielkie </t>
  </si>
  <si>
    <t>WUW 76.000,00, UG 277.180,00</t>
  </si>
  <si>
    <t>Środki czystości dla 7 pracowników, ekwiwalent za odzież dla 3 pracowników</t>
  </si>
  <si>
    <t xml:space="preserve">Artykuły biurowe , czsopisma , firany, lampy, karnisze, drzwi, okna, stolik, fotele, wyposażenie kuchni w nowej siedzibie OPS , środki czystości </t>
  </si>
  <si>
    <t xml:space="preserve">Koszt remontu i adaptacji pomieszczenia po aptece </t>
  </si>
  <si>
    <t xml:space="preserve"> W tym:opłaty pocztowe, opł.telef. , czynsz lokalowy, opł.bankowe, studia Kierownik , umowy zlecenie - kasa,</t>
  </si>
  <si>
    <t>Ubezpieczenie sprzętu elektronicznego</t>
  </si>
  <si>
    <t>Energia na oświetlenie uliczne</t>
  </si>
  <si>
    <t>Konserwacja oświetlenia ulicznego</t>
  </si>
  <si>
    <t xml:space="preserve">Utrzymanie bezpańskich psów </t>
  </si>
  <si>
    <t>Dotacja na ZFŚS dla emerytowanych  nauczycieli</t>
  </si>
  <si>
    <t>Odsetki od środków na rachunkach bankowych</t>
  </si>
  <si>
    <t xml:space="preserve"> Umowy sprzedaży ratalnej</t>
  </si>
  <si>
    <t>Wpływ z podatku rolnego, podatku leśnego, podatku od spadków i darowizn, podatku od czynności cywilnoprawnych oraz podatków i opłat lokalnych od osób fizycznych</t>
  </si>
  <si>
    <t>Część oświatowa subwencji ogólnej dla samorządu terytorialnego</t>
  </si>
  <si>
    <t>Dowożenie uczniów</t>
  </si>
  <si>
    <t>Zespoły ekonomiczno-administracyjne szkół</t>
  </si>
  <si>
    <t>Zasiłki i pomoc w naturze oraz składki na ubezpieczenia społeczne</t>
  </si>
  <si>
    <t>Zasiłki rodzinne, pielęgnacyjne i wychowawcze</t>
  </si>
  <si>
    <t>Ośrodki pomocy społecznej</t>
  </si>
  <si>
    <t>Edukacyjna opieka wychowawcza</t>
  </si>
  <si>
    <t>Ubezpieczenie obiektów, zawodów sportowych, zawodników</t>
  </si>
  <si>
    <t>Współpraca z gminą Bystrzyca Kłodzką i litewską gminą Ejszyszki, promocja gminy</t>
  </si>
  <si>
    <t>Dokształcanie i doskonalenie nauczycieli</t>
  </si>
  <si>
    <t>Uchwała Nr VII/48/03 Rady Gminy Kaźmierz z dnia 25.03.2003</t>
  </si>
  <si>
    <t>Podatek dochodowy od osób fizycznych</t>
  </si>
  <si>
    <t>Podatek dochodowy od osób prawnych</t>
  </si>
  <si>
    <t>Subwencje ogólne z budżetu państwa</t>
  </si>
  <si>
    <t>Część rekompensująca subwencji ogólnej dla gmin</t>
  </si>
  <si>
    <t>048</t>
  </si>
  <si>
    <t>Na mocy art.4  o zmianie ustawy o zawodzie lekarza weterynarii i izbach lekarsko-weterynaryjnych, ustwawy o zwalczaniu chorób zakaźnych zwierząt, badaniu zwierząt rzeźnych i mięsa oraz o Inspekcji Weterynaryjnej definitywnie zaprzestano stosowania świadectw miejsca pochodzenia od marca 2003 co spowodowało, że planowana kwota dochodów nie została zrealizowana</t>
  </si>
  <si>
    <t>Niskie wykonanie w stosunku do planu wynika z z trudności określenia rocznego wydobycia na terenie gminy. Średnie wydobycie w latach ubiegłych wynosło ok.10.000 tys.m3</t>
  </si>
  <si>
    <t xml:space="preserve">Liczba zawartych umów o przyłącze wodociągowe była mniejsza niż zaplanowana, a termin wniesienia opłaty zawiera się w przedziale czasowym od wydania warunków technicznych przyłącza do czasu wykonania przyłącza (2 lata). </t>
  </si>
  <si>
    <t>W dziale tym zaplanowano środki z Agencji Nieruchomości Rolnych zgodnie z umową Nr 8/2002. Niższe wykonanie spowodowane są zmianami wprowadzonymi do umowy Aneksem Nr 1 z dnia 10.12.2003r.</t>
  </si>
  <si>
    <t>Wykonanie przychodów/wydatków w   2003r.</t>
  </si>
  <si>
    <t>Materiały remontowe na chodniki i drogi gminne</t>
  </si>
  <si>
    <t>Stan konta bankowego na 01.01.2003/ 31.12.2003</t>
  </si>
  <si>
    <t>Stan konta bankowego na 01.01.2003r./31.12.2003</t>
  </si>
  <si>
    <t xml:space="preserve">Opłata za zajęcie pasa drogowego , kapitalizacja odsetek </t>
  </si>
  <si>
    <t>XII /2004</t>
  </si>
  <si>
    <t>Remont strażnicy w Bytyniu (wymiana okien, malowanie), w Kaźmierzu (wykonanie węzła sanitarnego), 24.000,00 na remont kotłowni w budynku OSP w Kopaninie, polegający na zmianie systemu ogrzewania z węglowego na gazowe</t>
  </si>
  <si>
    <t>Referenda ogólnokrajowe i konstytucyjne</t>
  </si>
  <si>
    <t xml:space="preserve">Dotacja celowa na sfinansowanie części wyprawki szkolnej (pismo Wojewody Wielkopolskiego z dnia 05.05.2003r., znak FB I/3011/248/2003) </t>
  </si>
  <si>
    <t>Dotacja celowa na dofinansowanioe zadania własnego gminy w zakresie dożywaiania uczniów (pismo Wojewody Wielkopolskiego z dnia 12.05.2003r., znak FB I/3011/292/2003)</t>
  </si>
  <si>
    <t>Diety radnych zgodnie z Uchwałą Nr II/16/02 Rady Gminy Kaźmierz z dnia 04.12.2002</t>
  </si>
  <si>
    <t>037</t>
  </si>
  <si>
    <t>Podatek od posiadania psów</t>
  </si>
  <si>
    <t>Na podstawie uchwały II/11/02 Rady Gminy Kaźmierz z dn.04.12.2002r i Nr II/17/02 Rady Gminy Kaźmierz z dn.04.12.2002r.</t>
  </si>
  <si>
    <t>Na podstawie uchwały II/12/02 Rady Gminy Kaźmierz z dn.04.12.2002r i</t>
  </si>
  <si>
    <t>Na podstawie uchwały II/13/02 Rady Gminy Kaźmierz z dn.04.12.2002r i</t>
  </si>
  <si>
    <t>Na podstawie uchwały II/14/02 Rady Gminy Kaźmierz z dn.04.12.2002r i</t>
  </si>
  <si>
    <t>Wymiana okien w budynku przedszkolnym w Gaju Wielkim</t>
  </si>
  <si>
    <t>Energia, woda, gaz</t>
  </si>
  <si>
    <t>Przyjęto cenę skupu żyta 33,45zł za q wg Komunikatu Prezesa GUS(M.P.Nr 48, poz.710)  oraz cenę drewna 111,21 wg Komunikatu Prezesa GUS z dnia 18.10.2002 (M.P. Nr 50, poz.729)</t>
  </si>
  <si>
    <t>Pismo Ministra Finansów z dn.11.10.2002 nr ST3-4820-71/2002</t>
  </si>
  <si>
    <t>Odpis w wysokości 2% należne izbom rolniczym art..35 ust.1 pkt1 ustawy z dnia 14.12.1995r. o izbach rolniczych (t.j. Dz.U. z 2002r. Nr101, poz 927 ze zm.)</t>
  </si>
  <si>
    <t>Obsługa długu publicznego</t>
  </si>
  <si>
    <t>Obsługa papierów wartościowych, kredytów i pożyczek jednostek samorządu terytorialnego</t>
  </si>
  <si>
    <t>Działalność Gminnej Komisji Rozwiązywania Problemów Alkoholowych</t>
  </si>
  <si>
    <t>Opłaty planistyczne, adiacenckie, opłata restrukturyzacyjna</t>
  </si>
  <si>
    <r>
      <t xml:space="preserve">Budowa sieci wodociągowej w Sokolnikach Małych </t>
    </r>
    <r>
      <rPr>
        <sz val="10"/>
        <color indexed="10"/>
        <rFont val="Times New Roman CE"/>
        <family val="1"/>
      </rPr>
      <t>28.950,05</t>
    </r>
    <r>
      <rPr>
        <sz val="10"/>
        <rFont val="Times New Roman CE"/>
        <family val="1"/>
      </rPr>
      <t>, Rynek 14.820,97 (umowa GK-4/2002 z dnia 11.09.2002) nadzór</t>
    </r>
    <r>
      <rPr>
        <sz val="10"/>
        <color indexed="10"/>
        <rFont val="Times New Roman CE"/>
        <family val="1"/>
      </rPr>
      <t xml:space="preserve"> 2.900,00</t>
    </r>
    <r>
      <rPr>
        <sz val="10"/>
        <rFont val="Times New Roman CE"/>
        <family val="1"/>
      </rPr>
      <t xml:space="preserve"> (umowy GK-14/2002 1500 Rynek, GK-13/2002 1.400,00 Sokolniki Małe), rozbudowa ujęcia wody i hydroforni w Piersku 563.000,00</t>
    </r>
  </si>
  <si>
    <t xml:space="preserve">Uzasadnienie </t>
  </si>
  <si>
    <t>Fundusz Pracy</t>
  </si>
  <si>
    <t xml:space="preserve">Dotacja przedmiotowa z budżetu dla zakładu budżetowego </t>
  </si>
  <si>
    <t>Inwestycje</t>
  </si>
  <si>
    <t>013</t>
  </si>
  <si>
    <t>Podróże służbowe zagraniczna</t>
  </si>
  <si>
    <t>Droga z K-rza do Gorszewic w kierunku Witkowic 760.202,15, deptak Każmierz 19.020,69, chodniki 28.927,16, droga Pólko 14.396,00</t>
  </si>
  <si>
    <t>Uchwała Nr III/25/02 Rady Gminy Kaźmierz z dnia 19.12.2002</t>
  </si>
  <si>
    <t>Uchwała Nr V/38/03 Rady Gminy Kaźmierz z dnia 27.01.2003</t>
  </si>
  <si>
    <t>Dz</t>
  </si>
  <si>
    <t>Rozdz</t>
  </si>
  <si>
    <t>§</t>
  </si>
  <si>
    <t>Treść</t>
  </si>
  <si>
    <t>Dochody po zmianach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</si>
  <si>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</si>
  <si>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</si>
  <si>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</si>
  <si>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</si>
  <si>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</si>
  <si>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</si>
  <si>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</si>
  <si>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</si>
  <si>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</si>
  <si>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</si>
  <si>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</si>
  <si>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</si>
  <si>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%</t>
  </si>
  <si>
    <t>Pozostała działalność</t>
  </si>
  <si>
    <t>Leśnictwo</t>
  </si>
  <si>
    <t>Dożywianie uczniów, wyprawki dla uczniów</t>
  </si>
  <si>
    <t>1% planowanych rocznych środków na wynagrodzenia nauczycieli art.70a ustawy Karta Nauczyciela (jako podstawę przyjęto sumę §4010 w działach 80101, 80104, 80110 pomniejszone o wynagrodzenia obsługi)</t>
  </si>
  <si>
    <t>dodatki mieszkaniowe, dodatki wiejskie, środki Bhp dla nauczycieli i pracowników oświaty</t>
  </si>
  <si>
    <t>środki Bhp</t>
  </si>
  <si>
    <t>Opłaty pocztowe, opł.telef., usł.komunalne, nauka j.angielskiego</t>
  </si>
  <si>
    <t>45.000,00 odsetki kredyt z GBW S.A. 1.500.000 (kapitał do spłacenia w 2003r. 545.455,00), 26.000,00 odsetki kredyt 291.000 na kan.Witkowice (kapitał w 2003r. 273.300,00), 12.654,00 odsetki kredyt gotówkowy (kapitał w 2003r. 300.000,00)</t>
  </si>
  <si>
    <t>Remont świetlicy w Chlewiskach (m.in.dokumentacja), 40.000,00 na remont kotłowni w budynku świetlicy wiejskiej w Pólku, polegający na zmianie systemu ogrzewania z węglowego na olejowe</t>
  </si>
  <si>
    <t xml:space="preserve">Ogłoszenia o przetargach, wycena nieruchomości, utrzymanie nieruchomości w Komorowie, Bytyniu, Kaźmierzu </t>
  </si>
  <si>
    <t>Dotacja przedmiotowa dla Zakładu Usług Komunalnych w Kaźmierzu</t>
  </si>
  <si>
    <t>Dotacja z Urzędu Marszałkowskiego 223.000,00 zgodnie z umową Nr 103 z dnia 30.04.2002 i aneksem Nr 1 z dnia 27.09.2002, program SAPARD 375.101,08 (Umowa Nr 1405/734-150028/02)</t>
  </si>
  <si>
    <t>Uchwała Nr X/65/03 Rady Gminy Kaźmierz z dnia 27.06.2003</t>
  </si>
  <si>
    <r>
      <t>Opłata eksploatacyjna z Polskiego Górnictwa Naftowe i Gazownictwo S.A. na bazie wykonania w 2002r (zgodnie z Obwieszczeniem Ministra Środowiska z dnia 11.09.2002 MP Nr 41 stawka za gaz ziemny pozostały wynosi od 0,97 do 4,79) Wydobycie roczne ok.21 000 tys.m</t>
    </r>
    <r>
      <rPr>
        <vertAlign val="superscript"/>
        <sz val="10"/>
        <rFont val="Times New Roman CE"/>
        <family val="1"/>
      </rPr>
      <t xml:space="preserve">3 </t>
    </r>
  </si>
  <si>
    <t>Opłaty restrukturyzacyjna</t>
  </si>
  <si>
    <t>Środki z Agencji Własności Rolnej Skarbu Państwa na rozbudowę ujęcia wody i hydrofornii w miejscowości Piersko (Umowa Nr 8/2002 z dnia 29.11.2002r.)</t>
  </si>
  <si>
    <t xml:space="preserve">Na podstawie uchwały II/12/02 Rady Gminy Kaźmierz z dn.04.12.2002r </t>
  </si>
  <si>
    <t>Dotacja na zadania rządowe zlecone gminom w zakresie obrony cywilnej Pismo Wojewody Wielkopolskiego z dnia 21.10.2002r. znak FB I/3010/30/2002</t>
  </si>
  <si>
    <t>Uchwała Nr XIV/90/03 Rady Gminy Kaźmierz z dnia 29.10.2003</t>
  </si>
  <si>
    <t>Dotacje z funduszy celowych na finansowanie lub dofinansowanie kosztów realizacji inwestycji i zakupów inwestycyjnych jednostek sektora finansów publicznych</t>
  </si>
  <si>
    <t>Gospodarka mieszkaniowa</t>
  </si>
  <si>
    <t>Klub sportowy Kaźmierz i Gaj Wielki</t>
  </si>
  <si>
    <t>Wynagrodzenie trenera oraz gospodzrzy boisk, transport</t>
  </si>
  <si>
    <t>Sędziowie</t>
  </si>
  <si>
    <t xml:space="preserve">Wydatki sołectw oraz organizacja imprez rekreacyjnych i plenerowych, zawody drużyn niezrzeszonych </t>
  </si>
  <si>
    <t xml:space="preserve">Zakup paliwa dla jednostki policji </t>
  </si>
  <si>
    <t xml:space="preserve">Wydatki związane z utrzymaniem gminnych jednostek straży pożarnych </t>
  </si>
  <si>
    <t>Wymiana wykładzin , malowanie 3 sal  - Przedszkole Kaźmierz, remont dachu, malowanie sal -Przedszkole w Bytyniu</t>
  </si>
  <si>
    <t xml:space="preserve">Plan wydatków budżetowych na 2003r. </t>
  </si>
  <si>
    <t xml:space="preserve">Plan zagospodarowania przestrzennego </t>
  </si>
  <si>
    <t xml:space="preserve">Wynagrodzenia pracowników UG , nagrody jubileuszowe , odprawy emerytalne </t>
  </si>
  <si>
    <t xml:space="preserve"> Art.biurowe,wydatki USC</t>
  </si>
  <si>
    <t xml:space="preserve">Delegacje w tym ryczałty samochodowe </t>
  </si>
  <si>
    <t>Ubezpieczenia imprez masowych</t>
  </si>
  <si>
    <t xml:space="preserve">W tym opał gaz SP Kaźmierz, olej opałowy  SP Bytyń, węgiel  SP Gaj Wielki </t>
  </si>
  <si>
    <t>OGÓŁEM</t>
  </si>
  <si>
    <t>Rozdz.</t>
  </si>
  <si>
    <t>Wydatki po zmianach</t>
  </si>
  <si>
    <t>Wynagrodzenia osobowe pracowników</t>
  </si>
  <si>
    <t>Dodatkowe wynagrodzenia roczne</t>
  </si>
  <si>
    <t>Różne wydatki na rzecz osób fizycznych</t>
  </si>
  <si>
    <t>Podróże służbowe krajowe</t>
  </si>
  <si>
    <t>Różne opłaty i składki</t>
  </si>
  <si>
    <t>Składki na Fundusz Pracy</t>
  </si>
  <si>
    <t>Odpisy na zakładowy fundusz świadczeń socjalnych</t>
  </si>
  <si>
    <t>Szkoły podstawowe</t>
  </si>
  <si>
    <t>Gimnazja</t>
  </si>
  <si>
    <t>Ochrona zdrowia</t>
  </si>
  <si>
    <t>Przeciwdziałanie alkoholizmowi</t>
  </si>
  <si>
    <t>Kultura fizyczna i sport</t>
  </si>
  <si>
    <t>Rady gmin</t>
  </si>
  <si>
    <t>Jednostki terenowe Policji</t>
  </si>
  <si>
    <t>010</t>
  </si>
  <si>
    <t>Wpływy z opłaty restrukturyzacyjnej</t>
  </si>
  <si>
    <t>Rolnictwo i łowiectwo</t>
  </si>
  <si>
    <t>01008</t>
  </si>
  <si>
    <t>01010</t>
  </si>
  <si>
    <t>020</t>
  </si>
  <si>
    <t>Transport i łączność</t>
  </si>
  <si>
    <t>Drogi publiczne gminne</t>
  </si>
  <si>
    <t>Administracja publiczna</t>
  </si>
  <si>
    <t>Urzędy naczelnych organów władzy państwowej, kontroli i ochrony prawa i sądownictwa</t>
  </si>
  <si>
    <t>Bezpieczeństwo publiczne i ochrona przeciwpożarowa</t>
  </si>
  <si>
    <t>WYDATKI GMINY KAŹMIERZ W 2003r.</t>
  </si>
  <si>
    <t>DOCHODY GMINY KAŹMIERZ W 2003r.</t>
  </si>
  <si>
    <t>Wieczyste użytkowanie</t>
  </si>
  <si>
    <r>
      <t xml:space="preserve">Dzierżawa gruntów </t>
    </r>
    <r>
      <rPr>
        <sz val="10"/>
        <rFont val="Times New Roman CE"/>
        <family val="1"/>
      </rPr>
      <t>,  grunty pod usługi</t>
    </r>
    <r>
      <rPr>
        <sz val="10"/>
        <color indexed="12"/>
        <rFont val="Times New Roman CE"/>
        <family val="1"/>
      </rPr>
      <t xml:space="preserve"> </t>
    </r>
  </si>
  <si>
    <t>Raty z umów sprzedaży ratalnej, sprzedaż nieruchomości</t>
  </si>
  <si>
    <t xml:space="preserve">Czynsz za dzierżawę obwodów łowieckich </t>
  </si>
  <si>
    <t xml:space="preserve">Sędziowie </t>
  </si>
  <si>
    <t>Utrzymanie urządzeń melioracji wodnej</t>
  </si>
  <si>
    <t>Dochody od osób prawnych, od osób fizycznych i od innych jednostek nie posiadających osobowości prawnej</t>
  </si>
  <si>
    <t>Wpływ z podatku rolnego, podatku leśnego, podatku od czynności cywilnoprawnych oraz podatków i opłat lokalnych od osób prawnych i innych jednostek organizacyjnych</t>
  </si>
  <si>
    <t>Dotacja podmiotowa dla Przedszkola Niepublicznego w Sokolnikach Wielkich</t>
  </si>
  <si>
    <t>Dotacja z Wojewódzkiego Funduszu Ochrony Środowiska i Gospodarki Wodnej w Poznaniu na dofinansowanie remontu kotłowni w budynku świetlicy wiejskiej w Pólku, polegająca na zmianie systemu ogrzewania z węglowego na olejowe</t>
  </si>
  <si>
    <t>Dotacja z Wojewódzkiego Funduszu Ochrony Środowiska i Gospodarki Wodnej w Poznaniu na dofinansowanie remontu kotłowni w budynku Ochotniczej Straży Pożarnej w Kopaninie, polegającej na zmianie systemu ogrzewania z węglowego na gazowe</t>
  </si>
  <si>
    <t>Wykonanie  na 31.12.2003</t>
  </si>
  <si>
    <t>Uchwała Nr XVII/118/03 Rady Gminy Kaźmierz z dnia 30.12.2003</t>
  </si>
  <si>
    <t>Gospodarka komunalna i ochrona środowiska</t>
  </si>
  <si>
    <t>Oświetlenie ulic, placów i dróg</t>
  </si>
  <si>
    <t>Domy i ośrodki kultury, świetlice i kluby</t>
  </si>
  <si>
    <t>Infrastruktura wodociągowa i sanitacji wsi</t>
  </si>
  <si>
    <t>02095</t>
  </si>
  <si>
    <t>Kultura i ochrona dziedzictwa narodowego</t>
  </si>
  <si>
    <t>045</t>
  </si>
  <si>
    <t>083</t>
  </si>
  <si>
    <t>Wpływy z usług</t>
  </si>
  <si>
    <t>075</t>
  </si>
  <si>
    <t>047</t>
  </si>
  <si>
    <t>Wpływy z opłat za zarząd, użytkowanie i użytkowanie wieczyste nieruchomości</t>
  </si>
  <si>
    <t>092</t>
  </si>
  <si>
    <t>Pozostałe odsetki</t>
  </si>
  <si>
    <t>Dotacje celowe otrzymane z budżetu państwa na realizację zadań bieżących z zakresu administracji rządowej oraz innych zadań zleconych gminie ustawami</t>
  </si>
  <si>
    <t>032</t>
  </si>
  <si>
    <t>Podatek rolny</t>
  </si>
  <si>
    <t>033</t>
  </si>
  <si>
    <t>Podatek leśny</t>
  </si>
  <si>
    <t>031</t>
  </si>
  <si>
    <t>Podatek od nieruchomości</t>
  </si>
  <si>
    <t>034</t>
  </si>
  <si>
    <t>Podatek od środków transportowych</t>
  </si>
  <si>
    <t>035</t>
  </si>
  <si>
    <t>Podatek od działalności gospodarczej osób fizycznych, opłacany w formie karty podatkowej</t>
  </si>
  <si>
    <t>036</t>
  </si>
  <si>
    <t>Podatek od spadków i darowizn</t>
  </si>
  <si>
    <t>043</t>
  </si>
  <si>
    <t>Wpływy z opłaty targowej</t>
  </si>
  <si>
    <t>091</t>
  </si>
  <si>
    <t>Odsetki od nieterminowych wpłat z tytułu podatków i opłat</t>
  </si>
  <si>
    <t>089</t>
  </si>
  <si>
    <t>041</t>
  </si>
  <si>
    <t>Odsetki za nieterminowe rozliczenia, płacone przez urząd skarbowy</t>
  </si>
  <si>
    <t>001</t>
  </si>
  <si>
    <t>002</t>
  </si>
  <si>
    <t>Niskie wykonanie w stosunku do planu wynika z trudności określenia wielkości podatku płaconego w formie karty podatkowej.</t>
  </si>
  <si>
    <t>Niskie wykonanie w stosunku do planu wynika z trudności określenia wielkości podatku od czynności cywilnoprawnych</t>
  </si>
  <si>
    <t>Niskie wykonanie w stosunku do planu wynika z braku pełnej ewidencji posiadaczy psów na terenie gminy</t>
  </si>
  <si>
    <t>Niskie wykonanie w stosunku do planu wynika z trudności określenia wielkości tych wpływów</t>
  </si>
  <si>
    <t>Nieskuteczna egzekucja opłaty planistycznej</t>
  </si>
  <si>
    <t>Znaczące różnice między planem dochodów a wykonaniem</t>
  </si>
  <si>
    <t>Wpływy z opłat za zezwolenie na sprzedaż alkoholu</t>
  </si>
  <si>
    <t>046</t>
  </si>
  <si>
    <t>Wpływy z opłaty eksploatacyjnej</t>
  </si>
  <si>
    <t>Środki na dofinasowanie własnych inwestycji gmin pozyskane z innych źródeł</t>
  </si>
  <si>
    <t>Dotacje celowe otrzymane z budżetu państwa na realizację własnych zadań bieążących gmin</t>
  </si>
  <si>
    <t>Zakup usług remontowych</t>
  </si>
  <si>
    <t>Zakup usług pozostałych</t>
  </si>
  <si>
    <t>Zakup energii</t>
  </si>
  <si>
    <t>Nagrody i wydatki osobowe nie zaliczone do wynagrodzeń</t>
  </si>
  <si>
    <t>Wydatki inwestycyjne jednostek budżetowych</t>
  </si>
  <si>
    <t>Składki na ubezpieczenie społeczne</t>
  </si>
  <si>
    <t>Zakup materiałów i wyposażenia</t>
  </si>
  <si>
    <t>Podatek od towarów i usług (VAT)</t>
  </si>
  <si>
    <t>Wydatki na zakupy inwestycyjne jednostek budżetowych</t>
  </si>
  <si>
    <t>Odsetki i dyskonto od krajowych skarbowych papierów wartościowych oraz pożyczek k kredytów</t>
  </si>
  <si>
    <t xml:space="preserve">Zakup usług remontowych </t>
  </si>
  <si>
    <t>Wynagrodzenia agencyjno-prowizyjne</t>
  </si>
  <si>
    <t>Świadczenia społeczne</t>
  </si>
  <si>
    <t>Składka na Fundusz Pracy</t>
  </si>
  <si>
    <t>Usługi opiekuńcze i specjalistyczne usługi opiekuńcze</t>
  </si>
  <si>
    <t>Rezerwy ogólne i celowe</t>
  </si>
  <si>
    <t>Rezerwy</t>
  </si>
  <si>
    <t>Pomoce naukowe i dydaktyczne, książki</t>
  </si>
  <si>
    <t>Dotacja dla placówki niepublicznej</t>
  </si>
  <si>
    <t>049</t>
  </si>
  <si>
    <t>Wpływy z innych lokalnych opłat pobieranych przez jednostki samorządu terytorialnego na podstawie odrębnych ustaw</t>
  </si>
  <si>
    <t>050</t>
  </si>
  <si>
    <t>Podatek od czynności cywilnoprawnych</t>
  </si>
  <si>
    <t>Wyszczególnienie</t>
  </si>
  <si>
    <t>Plan przychodów</t>
  </si>
  <si>
    <t>Plan rozchodów</t>
  </si>
  <si>
    <t>Nadwyżka z lat ubiegłych</t>
  </si>
  <si>
    <t>Spłaty otrzymanych krajowych pożyczek i kredytów</t>
  </si>
  <si>
    <t xml:space="preserve">Urzędy naczelnych organów władzy państwowej, kontroli i ochrony prawa </t>
  </si>
  <si>
    <t>WYDATKI</t>
  </si>
  <si>
    <t>Stypendia oraz inne formy pomocy dla uczniów</t>
  </si>
  <si>
    <t>Zmiana warunków umowy kredytowej Nr 10/KB/U/2000</t>
  </si>
  <si>
    <t>Drogi publiczne powiatowe</t>
  </si>
  <si>
    <t>Wydatki na pomoc finansową udzielaną między jednostkami samorządu terytorialnego na dofinansowanie własnych zadań bieżących</t>
  </si>
  <si>
    <t>Uchwała Nr XIII/83/03 Rady Gminy Kaźmierz z dnia 25.09.2003</t>
  </si>
  <si>
    <t>Wpływy z opłaty administracyjnej za czynności urzędowe</t>
  </si>
  <si>
    <t>069</t>
  </si>
  <si>
    <t>Wpływy z różnych opłat</t>
  </si>
  <si>
    <t>DEFICYT</t>
  </si>
  <si>
    <t>Urzędy naczelnych organów władzy państwowej, kontroli i ochrony prawa</t>
  </si>
  <si>
    <t>Przychodyz zaciągniętych pożyczek i kredytów na rynku krajowym</t>
  </si>
  <si>
    <t>Zmiany</t>
  </si>
  <si>
    <t>Państwowy Fundusz Kombatantów</t>
  </si>
  <si>
    <t>Dotacje otrzymane z funduszy celowych na realizację zadań bieżących jednostek sektora finansów publicznych</t>
  </si>
  <si>
    <t>Urzędy naczelnych organów władzy państwowej, kontroli i ochrony prawa oraz sądownictwa</t>
  </si>
  <si>
    <t>Plana przychodów po zmianach</t>
  </si>
  <si>
    <t>Plana rozchodów po zmianach</t>
  </si>
  <si>
    <t>Składka na ubezpieczenia społeczne</t>
  </si>
  <si>
    <t>Składka na ubezpieczenie zdrowotne</t>
  </si>
  <si>
    <t>01030</t>
  </si>
  <si>
    <t>Izby rolnicze</t>
  </si>
  <si>
    <t xml:space="preserve">Różne jednostki obsługi gospodarki mieszkaniowej </t>
  </si>
  <si>
    <t>Wpływy z innych opłat stanowiących dochody jednostek samorządu terytorialnego na podstawie ustaw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</si>
  <si>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</si>
  <si>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Przedszkola </t>
  </si>
  <si>
    <t>Środki do wykorzystania</t>
  </si>
  <si>
    <t>Spis powszechny i inne</t>
  </si>
  <si>
    <t>Dotacja podmiotowa z budżetu dla instytucji kultury</t>
  </si>
  <si>
    <t>01022</t>
  </si>
  <si>
    <t>Zwalczanie chorób zakaźnych zwierząt oraz badania monitoringowe pozostałości chemicznych i biologicznych w tkankach zwierząt i produktach pochodzenia zwierzęcego</t>
  </si>
  <si>
    <t>Wytwarzanie i zaopatrywanie w energię elektryczną, gaz i wodę</t>
  </si>
  <si>
    <t>Dostarczanie wody</t>
  </si>
  <si>
    <t>Gospodarka ściekowa i ochrona wód</t>
  </si>
  <si>
    <t>Wpływy z podatku dochodowego od osób fizycznych</t>
  </si>
  <si>
    <t>Różne rozliczenia finansowe</t>
  </si>
  <si>
    <t>Wpłaty gmin na rzecz izb rolniczych w wysokości 2% uzyskanych wpływów z podatku rolnego</t>
  </si>
  <si>
    <t>Opłaty za kolczykowanie zwierząt i za świadctwa miejsca pochodzenia zwierząt</t>
  </si>
  <si>
    <t>Opłata za przyłącze wodociągowe</t>
  </si>
  <si>
    <t>Działalność usługowa</t>
  </si>
  <si>
    <t>Plany zagospodarowania przestrzennego</t>
  </si>
  <si>
    <t>Opracowania geodezyjne i kartograficzne</t>
  </si>
  <si>
    <t>Utrzymanie Biura Rady Gminy</t>
  </si>
  <si>
    <t>Pobór podatków</t>
  </si>
  <si>
    <t>Realizacja zadań rządowych zleconych gminom - umowy zlecenia</t>
  </si>
  <si>
    <t>Realizacja zadań rządowych zleconych gminom</t>
  </si>
  <si>
    <t>Dotacja podmiotowa z budżetu dla zakładu budżetowego</t>
  </si>
  <si>
    <t>Ustawa o finansach publicznych Art..116 ust.4 rezerwa ogólna nie może być wyższa niż 1% wydatków budżetu</t>
  </si>
  <si>
    <t>Uchwała Nr IX/60/03 Rady Gminy Kaźmierz z dnia 05.06.2003</t>
  </si>
  <si>
    <t>Składki na ubezpieczenie zdrowotne opłacane za osoby pobierające niektóre świadczenia z pomocy społecznej</t>
  </si>
  <si>
    <t>Zał.nr 5</t>
  </si>
  <si>
    <t>PRZYCHODY I WYDATKI ŚRODKÓW SPECJALNYCH</t>
  </si>
  <si>
    <t>PRZYCHODY</t>
  </si>
  <si>
    <t>097</t>
  </si>
  <si>
    <t>Wpływy z różnych dochodów</t>
  </si>
  <si>
    <t>084</t>
  </si>
  <si>
    <t>Wpływy ze sprzedaży wyrobów i składników majątkowych</t>
  </si>
  <si>
    <t>096</t>
  </si>
  <si>
    <t>Otrzymane spadki, zapisy i darowizny w postaci pieniężnej</t>
  </si>
  <si>
    <t>Zakup środków żywności</t>
  </si>
  <si>
    <t>PRZYCHODY OGÓŁEM</t>
  </si>
  <si>
    <t>WYDATKI OGÓŁEM</t>
  </si>
  <si>
    <t>Plan przychodów/wydatków w 2003r.</t>
  </si>
  <si>
    <t>Opłata za prowadzenie rachunku bankowego</t>
  </si>
  <si>
    <t>Wpływy z opłat za żywienie, kapitalizacja odsetek bankowych, dobrowolne wpłaty.</t>
  </si>
  <si>
    <t>Zakup artykułów spożywczych, wyposażenia kuchni, środków dydaktycznych w Szkołach Podstawowych w Kaźmierzu, Bytyniu i Gaju Wielkim</t>
  </si>
  <si>
    <t>Wpływy z opłat za wyżywienie dzieci w Przedszkolach w Kaźmierzu i Bytyniu</t>
  </si>
  <si>
    <t>Zakup artykułów spożywczych, wyposażenia kuchni w Przedszkolach w Kaźmierzu i Bytyniu</t>
  </si>
  <si>
    <t xml:space="preserve">Zał.Nr 3 </t>
  </si>
  <si>
    <t>Dotacje celowe przekazane z budżetu państwa na realizację własnych zadań bieżących gmin</t>
  </si>
  <si>
    <t>WUW w 100%</t>
  </si>
  <si>
    <t>Opłata za przyłącze do sieci kanalizacyjnej wg umów</t>
  </si>
  <si>
    <t>FŚS dla emerytowanych nauczycieli i pracowników oświaty</t>
  </si>
  <si>
    <t>Opłaty za przedszkola zgodnie z Uchwałą XIX/108/99 RG K-rz z dn.23.12.99</t>
  </si>
  <si>
    <t>Przedszkola przy szkołach podstawowych</t>
  </si>
  <si>
    <t>dot.WUW w 100%</t>
  </si>
  <si>
    <t>Zał.Nr 1</t>
  </si>
  <si>
    <t>Zał.Nr 2</t>
  </si>
  <si>
    <t>Uchwała Nr XXXVI/224/01 Rady Gminy Kaźmierz z dnia 19.12.2001</t>
  </si>
  <si>
    <t>077</t>
  </si>
  <si>
    <t>Wpłaty z tytułu odpłatnego nabycia prawa własności nieruchomości</t>
  </si>
  <si>
    <t>Melioracje wodne</t>
  </si>
  <si>
    <t>Realizacja zadań rządowych zleconych gminom z zakresu obrony cywilnej</t>
  </si>
  <si>
    <t xml:space="preserve">UG 100%, </t>
  </si>
  <si>
    <t xml:space="preserve">Plan dochodów budżetowych na 2003r.              </t>
  </si>
  <si>
    <t>Odsetki za nieterminowe wpłaty opłaty za przedszkole</t>
  </si>
  <si>
    <t xml:space="preserve">Opłaty za druki, specyfikacje do przetargów, za umieszczenie reklamy lub ogłoszenia w "Obserwatorze" opłaty za wpis i zmianę wpisu do ewid.dział.gosp. </t>
  </si>
  <si>
    <t>podstawa naliczenia dofinansowania: ustawa o dodatkach mieszkaniowych z dnia 21.06.2001r (Dz.U.Nr 71, poz.734) i Rozp.RM z dnia 28.12.2001 (Dz.U.Nr 156, poz.1817)</t>
  </si>
  <si>
    <t>podstawa naliczenia dodatków: ustawa o dodatkach mieszkaniowych z dnia 21.06.2001r (Dz.U.Nr 71, poz.734) i Rozp.RM z dnia 28.12.2001 (Dz.U.Nr 156, poz.1817)</t>
  </si>
  <si>
    <t>Koszty zużycia energii do zrotu 48,2%, i konserwacji oświetlenia 47,4%</t>
  </si>
  <si>
    <t>Wykończenie sanitariatów na Rynku w Kaźmierzu</t>
  </si>
  <si>
    <t>Wydatki z tytułu inkasa zobowiązań pieniężnych (wynagrodzenie inkasentów, zakup druków, opłaty komornicze itp..)</t>
  </si>
  <si>
    <t>Pismo Wojewody Wielkopolskiego z dnia 21.10.2002r. znak FB I/3010/30/2002</t>
  </si>
  <si>
    <t xml:space="preserve">Wykonanie wydatków budżetowych w 2001r.         </t>
  </si>
  <si>
    <t>Zakup środków łączności-motorola, motopompa</t>
  </si>
  <si>
    <t>Zakup żarówek, opraw oświetleniowych, itp.,</t>
  </si>
  <si>
    <t>Drobne naprawy oświetlenia</t>
  </si>
  <si>
    <t xml:space="preserve">Dofinansowanie dowożenia mieszkańców gminy </t>
  </si>
  <si>
    <t>Zakup komputera SP Kaźmierz</t>
  </si>
  <si>
    <t>8% planowanego wynagrodzenia nauczycieli</t>
  </si>
  <si>
    <t>Modernizacja 2 komputerów</t>
  </si>
  <si>
    <t>Wymiana okien w 2 salach Przedszkole w Kaźmierzu</t>
  </si>
  <si>
    <t>Uzupełnienie księgozbioru, programy multimedialne, kasety magnetowidowe</t>
  </si>
  <si>
    <t>CO 510 x 12 m-cy=6.100,00, energia 350 x 12 m-cy =4.200,00, woda 45 x 12 m-cy = 540</t>
  </si>
  <si>
    <t>Zakup komputera</t>
  </si>
  <si>
    <t>Dotacja na prowadzenie i aktualizacjęstałego rejestru wyborców dotacja Krajowego Biura Wyborczego Delegatura Wojewódzka w Pile (pismo DW-0312-14/02 z dn.23.10.2002)</t>
  </si>
  <si>
    <t>Zakup mebli do sali nr 2 i 3 , gabloty do sali nr 106, telewizor, magnetofon, szafka na klucze do sali nr 23, zakup serwera oraz używanej kserokopiarki SP Kaźmierz</t>
  </si>
  <si>
    <t>Usuwanie skutków klęsk żywiołowych</t>
  </si>
  <si>
    <t>Opłaty za wydanie zezwoleń na sprzedaż alkoholu obliczone zgodnie z Ustawą z dn.26.10.1982r. O wychowaniu w trzeźwości i przeciwdziałaniu alkoholizmowi (tj Dz.U.z 2002r. Nr147, poz.1231, zm. Dz.U Nr 167, poz.1372)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</si>
</sst>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mmm/yyyy"/>
    <numFmt numFmtId="166" formatCode="yyyy/mm/dd"/>
    <numFmt numFmtId="167" formatCode="#,##0.0"/>
  </numFmts>
  <fonts count="2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b/>
      <sz val="12"/>
      <color indexed="10"/>
      <name val="Times New Roman CE"/>
      <family val="1"/>
    </font>
    <font>
      <sz val="8"/>
      <name val="Times New Roman CE"/>
      <family val="1"/>
    </font>
    <font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6"/>
      <color indexed="48"/>
      <name val="Times New Roman CE"/>
      <family val="1"/>
    </font>
    <font>
      <b/>
      <sz val="10"/>
      <color indexed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17"/>
      <name val="Times New Roman CE"/>
      <family val="1"/>
    </font>
    <font>
      <b/>
      <sz val="12"/>
      <color indexed="17"/>
      <name val="Times New Roman CE"/>
      <family val="1"/>
    </font>
    <font>
      <b/>
      <sz val="10"/>
      <color indexed="17"/>
      <name val="Times New Roman CE"/>
      <family val="1"/>
    </font>
    <font>
      <sz val="8"/>
      <name val="Arial CE"/>
      <family val="0"/>
    </font>
    <font>
      <b/>
      <sz val="8"/>
      <name val="Times New Roman CE"/>
      <family val="1"/>
    </font>
    <font>
      <sz val="12"/>
      <color indexed="10"/>
      <name val="Times New Roman CE"/>
      <family val="1"/>
    </font>
    <font>
      <sz val="11"/>
      <color indexed="17"/>
      <name val="Times New Roman CE"/>
      <family val="1"/>
    </font>
    <font>
      <sz val="11"/>
      <color indexed="10"/>
      <name val="Times New Roman CE"/>
      <family val="1"/>
    </font>
    <font>
      <b/>
      <sz val="11"/>
      <color indexed="12"/>
      <name val="Times New Roman CE"/>
      <family val="1"/>
    </font>
    <font>
      <sz val="8"/>
      <color indexed="12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4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/>
    </xf>
    <xf numFmtId="4" fontId="13" fillId="0" borderId="0" xfId="0" applyNumberFormat="1" applyFont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5" borderId="9" xfId="0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/>
    </xf>
    <xf numFmtId="4" fontId="1" fillId="0" borderId="6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 wrapText="1"/>
    </xf>
    <xf numFmtId="0" fontId="1" fillId="8" borderId="12" xfId="0" applyFont="1" applyFill="1" applyBorder="1" applyAlignment="1">
      <alignment horizontal="left" vertical="center" wrapText="1"/>
    </xf>
    <xf numFmtId="4" fontId="1" fillId="8" borderId="12" xfId="0" applyNumberFormat="1" applyFont="1" applyFill="1" applyBorder="1" applyAlignment="1">
      <alignment horizontal="center" vertical="center" wrapText="1"/>
    </xf>
    <xf numFmtId="4" fontId="21" fillId="8" borderId="12" xfId="0" applyNumberFormat="1" applyFont="1" applyFill="1" applyBorder="1" applyAlignment="1">
      <alignment horizontal="center" vertical="center" wrapText="1"/>
    </xf>
    <xf numFmtId="4" fontId="15" fillId="8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2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1" fillId="3" borderId="15" xfId="0" applyFont="1" applyFill="1" applyBorder="1" applyAlignment="1" quotePrefix="1">
      <alignment horizontal="center" vertical="center"/>
    </xf>
    <xf numFmtId="4" fontId="2" fillId="3" borderId="16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" fontId="1" fillId="6" borderId="1" xfId="0" applyNumberFormat="1" applyFont="1" applyFill="1" applyBorder="1" applyAlignment="1">
      <alignment vertical="center" wrapText="1"/>
    </xf>
    <xf numFmtId="4" fontId="6" fillId="0" borderId="22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4" fontId="1" fillId="8" borderId="2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" fillId="5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2" fillId="5" borderId="10" xfId="0" applyNumberFormat="1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3" xfId="0" applyFont="1" applyFill="1" applyBorder="1" applyAlignment="1" quotePrefix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" fillId="5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 quotePrefix="1">
      <alignment horizontal="center"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17" fillId="3" borderId="1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2" fillId="5" borderId="9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5" borderId="9" xfId="0" applyFont="1" applyFill="1" applyBorder="1" applyAlignment="1">
      <alignment/>
    </xf>
    <xf numFmtId="0" fontId="12" fillId="5" borderId="9" xfId="0" applyFont="1" applyFill="1" applyBorder="1" applyAlignment="1">
      <alignment/>
    </xf>
    <xf numFmtId="4" fontId="15" fillId="2" borderId="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textRotation="255" wrapText="1"/>
    </xf>
    <xf numFmtId="4" fontId="1" fillId="0" borderId="27" xfId="0" applyNumberFormat="1" applyFont="1" applyBorder="1" applyAlignment="1">
      <alignment horizontal="center" vertical="center" textRotation="255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left" wrapText="1"/>
    </xf>
    <xf numFmtId="0" fontId="0" fillId="0" borderId="28" xfId="0" applyBorder="1" applyAlignment="1">
      <alignment/>
    </xf>
    <xf numFmtId="4" fontId="2" fillId="0" borderId="28" xfId="0" applyNumberFormat="1" applyFont="1" applyBorder="1" applyAlignment="1">
      <alignment horizontal="left" vertical="top" wrapText="1"/>
    </xf>
    <xf numFmtId="0" fontId="0" fillId="0" borderId="18" xfId="0" applyBorder="1" applyAlignment="1">
      <alignment/>
    </xf>
    <xf numFmtId="4" fontId="12" fillId="0" borderId="3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F4068"/>
  <sheetViews>
    <sheetView workbookViewId="0" topLeftCell="A112">
      <pane xSplit="14" ySplit="8" topLeftCell="O120" activePane="bottomRight" state="frozen"/>
      <selection pane="topLeft" activeCell="A112" sqref="A112"/>
      <selection pane="topRight" activeCell="O112" sqref="O112"/>
      <selection pane="bottomLeft" activeCell="A120" sqref="A120"/>
      <selection pane="bottomRight" activeCell="A112" sqref="A1:IV16384"/>
    </sheetView>
  </sheetViews>
  <sheetFormatPr defaultColWidth="9.00390625" defaultRowHeight="12.75"/>
  <cols>
    <col min="1" max="1" width="5.00390625" style="63" customWidth="1"/>
    <col min="2" max="2" width="6.75390625" style="63" customWidth="1"/>
    <col min="3" max="3" width="3.625" style="63" bestFit="1" customWidth="1"/>
    <col min="4" max="4" width="38.75390625" style="63" customWidth="1"/>
    <col min="5" max="5" width="14.00390625" style="111" hidden="1" customWidth="1"/>
    <col min="6" max="6" width="44.625" style="103" hidden="1" customWidth="1"/>
    <col min="7" max="7" width="11.75390625" style="133" hidden="1" customWidth="1"/>
    <col min="8" max="8" width="11.125" style="133" hidden="1" customWidth="1"/>
    <col min="9" max="9" width="13.00390625" style="133" hidden="1" customWidth="1"/>
    <col min="10" max="10" width="11.75390625" style="133" hidden="1" customWidth="1"/>
    <col min="11" max="11" width="12.25390625" style="133" hidden="1" customWidth="1"/>
    <col min="12" max="12" width="11.25390625" style="133" hidden="1" customWidth="1"/>
    <col min="13" max="13" width="10.375" style="133" hidden="1" customWidth="1"/>
    <col min="14" max="14" width="11.375" style="133" hidden="1" customWidth="1"/>
    <col min="15" max="15" width="14.25390625" style="76" customWidth="1"/>
    <col min="16" max="16" width="9.625" style="111" hidden="1" customWidth="1"/>
    <col min="17" max="17" width="10.625" style="111" hidden="1" customWidth="1"/>
    <col min="18" max="18" width="11.125" style="111" hidden="1" customWidth="1"/>
    <col min="19" max="19" width="9.75390625" style="111" hidden="1" customWidth="1"/>
    <col min="20" max="20" width="10.75390625" style="111" hidden="1" customWidth="1"/>
    <col min="21" max="21" width="9.625" style="111" hidden="1" customWidth="1"/>
    <col min="22" max="22" width="11.375" style="111" hidden="1" customWidth="1"/>
    <col min="23" max="23" width="10.00390625" style="111" hidden="1" customWidth="1"/>
    <col min="24" max="24" width="8.875" style="111" hidden="1" customWidth="1"/>
    <col min="25" max="25" width="18.625" style="111" hidden="1" customWidth="1"/>
    <col min="26" max="26" width="17.375" style="111" hidden="1" customWidth="1"/>
    <col min="27" max="27" width="15.125" style="111" hidden="1" customWidth="1"/>
    <col min="28" max="28" width="12.00390625" style="111" hidden="1" customWidth="1"/>
    <col min="29" max="29" width="13.875" style="63" customWidth="1"/>
    <col min="30" max="30" width="7.125" style="63" customWidth="1"/>
    <col min="31" max="31" width="39.375" style="223" customWidth="1"/>
    <col min="32" max="32" width="11.25390625" style="63" customWidth="1"/>
    <col min="33" max="16384" width="9.125" style="63" customWidth="1"/>
  </cols>
  <sheetData>
    <row r="1" spans="1:31" ht="12.75">
      <c r="A1" s="59" t="s">
        <v>189</v>
      </c>
      <c r="B1" s="64"/>
      <c r="C1" s="64"/>
      <c r="E1" s="102"/>
      <c r="F1" s="50"/>
      <c r="G1" s="132"/>
      <c r="H1" s="132"/>
      <c r="I1" s="132"/>
      <c r="J1" s="132"/>
      <c r="K1" s="132"/>
      <c r="L1" s="132"/>
      <c r="M1" s="132"/>
      <c r="N1" s="132"/>
      <c r="O1" s="7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90"/>
      <c r="AD1" s="90"/>
      <c r="AE1" s="90" t="s">
        <v>355</v>
      </c>
    </row>
    <row r="2" spans="1:15" ht="13.5" thickBot="1">
      <c r="A2" s="65"/>
      <c r="B2" s="64"/>
      <c r="C2" s="64"/>
      <c r="O2" s="71"/>
    </row>
    <row r="3" spans="1:32" s="68" customFormat="1" ht="72.75" customHeight="1">
      <c r="A3" s="288" t="s">
        <v>107</v>
      </c>
      <c r="B3" s="288" t="s">
        <v>108</v>
      </c>
      <c r="C3" s="288" t="s">
        <v>109</v>
      </c>
      <c r="D3" s="288" t="s">
        <v>110</v>
      </c>
      <c r="E3" s="129" t="s">
        <v>363</v>
      </c>
      <c r="F3" s="288"/>
      <c r="G3" s="134" t="s">
        <v>291</v>
      </c>
      <c r="H3" s="134"/>
      <c r="I3" s="134"/>
      <c r="J3" s="134"/>
      <c r="K3" s="134"/>
      <c r="L3" s="134"/>
      <c r="M3" s="134"/>
      <c r="N3" s="134"/>
      <c r="O3" s="292" t="s">
        <v>111</v>
      </c>
      <c r="P3" s="288" t="s">
        <v>112</v>
      </c>
      <c r="Q3" s="288" t="s">
        <v>113</v>
      </c>
      <c r="R3" s="288" t="s">
        <v>114</v>
      </c>
      <c r="S3" s="288" t="s">
        <v>115</v>
      </c>
      <c r="T3" s="288" t="s">
        <v>116</v>
      </c>
      <c r="U3" s="288" t="s">
        <v>117</v>
      </c>
      <c r="V3" s="288" t="s">
        <v>118</v>
      </c>
      <c r="W3" s="288" t="s">
        <v>119</v>
      </c>
      <c r="X3" s="288" t="s">
        <v>120</v>
      </c>
      <c r="Y3" s="288" t="s">
        <v>121</v>
      </c>
      <c r="Z3" s="288" t="s">
        <v>122</v>
      </c>
      <c r="AA3" s="288" t="s">
        <v>123</v>
      </c>
      <c r="AB3" s="288" t="s">
        <v>76</v>
      </c>
      <c r="AC3" s="290" t="s">
        <v>201</v>
      </c>
      <c r="AD3" s="290" t="s">
        <v>124</v>
      </c>
      <c r="AE3" s="290" t="s">
        <v>244</v>
      </c>
      <c r="AF3" s="67"/>
    </row>
    <row r="4" spans="1:32" s="216" customFormat="1" ht="77.25" customHeight="1" thickBot="1">
      <c r="A4" s="289"/>
      <c r="B4" s="289"/>
      <c r="C4" s="289"/>
      <c r="D4" s="289"/>
      <c r="E4" s="232" t="s">
        <v>105</v>
      </c>
      <c r="F4" s="289"/>
      <c r="G4" s="217" t="s">
        <v>106</v>
      </c>
      <c r="H4" s="217" t="s">
        <v>61</v>
      </c>
      <c r="I4" s="217" t="s">
        <v>327</v>
      </c>
      <c r="J4" s="217" t="s">
        <v>137</v>
      </c>
      <c r="K4" s="217" t="s">
        <v>13</v>
      </c>
      <c r="L4" s="217" t="s">
        <v>284</v>
      </c>
      <c r="M4" s="217" t="s">
        <v>143</v>
      </c>
      <c r="N4" s="217" t="s">
        <v>202</v>
      </c>
      <c r="O4" s="277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1"/>
      <c r="AD4" s="291"/>
      <c r="AE4" s="291"/>
      <c r="AF4" s="215"/>
    </row>
    <row r="5" spans="1:31" s="71" customFormat="1" ht="12.75">
      <c r="A5" s="69"/>
      <c r="B5" s="69"/>
      <c r="C5" s="69"/>
      <c r="D5" s="69"/>
      <c r="E5" s="112"/>
      <c r="F5" s="104"/>
      <c r="G5" s="135"/>
      <c r="H5" s="135"/>
      <c r="I5" s="135"/>
      <c r="J5" s="135"/>
      <c r="K5" s="135"/>
      <c r="L5" s="135"/>
      <c r="M5" s="135"/>
      <c r="N5" s="135"/>
      <c r="O5" s="79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70"/>
      <c r="AD5" s="70"/>
      <c r="AE5" s="273"/>
    </row>
    <row r="6" spans="1:31" s="7" customFormat="1" ht="12.75">
      <c r="A6" s="21" t="s">
        <v>177</v>
      </c>
      <c r="B6" s="10"/>
      <c r="C6" s="10"/>
      <c r="D6" s="12" t="s">
        <v>179</v>
      </c>
      <c r="E6" s="13">
        <f>E9+E7</f>
        <v>401000</v>
      </c>
      <c r="F6" s="105"/>
      <c r="G6" s="98">
        <f aca="true" t="shared" si="0" ref="G6:P6">G9+G7</f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>M9+M7</f>
        <v>0</v>
      </c>
      <c r="N6" s="98">
        <f>N9+N7</f>
        <v>0</v>
      </c>
      <c r="O6" s="13">
        <f t="shared" si="0"/>
        <v>401000</v>
      </c>
      <c r="P6" s="13">
        <f t="shared" si="0"/>
        <v>0</v>
      </c>
      <c r="Q6" s="13">
        <f>Q9+Q7</f>
        <v>9</v>
      </c>
      <c r="R6" s="13">
        <f aca="true" t="shared" si="1" ref="R6:AA6">R9+R7</f>
        <v>173</v>
      </c>
      <c r="S6" s="13">
        <f t="shared" si="1"/>
        <v>0</v>
      </c>
      <c r="T6" s="13">
        <f t="shared" si="1"/>
        <v>23</v>
      </c>
      <c r="U6" s="13">
        <f t="shared" si="1"/>
        <v>0</v>
      </c>
      <c r="V6" s="13">
        <f t="shared" si="1"/>
        <v>0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0</v>
      </c>
      <c r="AA6" s="13">
        <f t="shared" si="1"/>
        <v>200000</v>
      </c>
      <c r="AB6" s="13">
        <f>AB9+AB7</f>
        <v>0</v>
      </c>
      <c r="AC6" s="13">
        <f>AC9+AC7</f>
        <v>200205</v>
      </c>
      <c r="AD6" s="14">
        <f aca="true" t="shared" si="2" ref="AD6:AD13">AC6*100/O6</f>
        <v>49.92643391521197</v>
      </c>
      <c r="AE6" s="268"/>
    </row>
    <row r="7" spans="1:31" s="7" customFormat="1" ht="12.75">
      <c r="A7" s="3"/>
      <c r="B7" s="61" t="s">
        <v>181</v>
      </c>
      <c r="C7" s="51"/>
      <c r="D7" s="56" t="s">
        <v>206</v>
      </c>
      <c r="E7" s="5">
        <f aca="true" t="shared" si="3" ref="E7:V9">E8</f>
        <v>400000</v>
      </c>
      <c r="F7" s="101"/>
      <c r="G7" s="127">
        <f t="shared" si="3"/>
        <v>0</v>
      </c>
      <c r="H7" s="127">
        <f t="shared" si="3"/>
        <v>0</v>
      </c>
      <c r="I7" s="96">
        <f t="shared" si="3"/>
        <v>0</v>
      </c>
      <c r="J7" s="127">
        <f t="shared" si="3"/>
        <v>0</v>
      </c>
      <c r="K7" s="127">
        <f t="shared" si="3"/>
        <v>0</v>
      </c>
      <c r="L7" s="96">
        <f t="shared" si="3"/>
        <v>0</v>
      </c>
      <c r="M7" s="96">
        <f t="shared" si="3"/>
        <v>0</v>
      </c>
      <c r="N7" s="96">
        <f t="shared" si="3"/>
        <v>0</v>
      </c>
      <c r="O7" s="77">
        <f t="shared" si="3"/>
        <v>400000</v>
      </c>
      <c r="P7" s="5">
        <f t="shared" si="3"/>
        <v>0</v>
      </c>
      <c r="Q7" s="5">
        <f t="shared" si="3"/>
        <v>0</v>
      </c>
      <c r="R7" s="5">
        <f t="shared" si="3"/>
        <v>0</v>
      </c>
      <c r="S7" s="5">
        <f t="shared" si="3"/>
        <v>0</v>
      </c>
      <c r="T7" s="5">
        <f t="shared" si="3"/>
        <v>0</v>
      </c>
      <c r="U7" s="5">
        <f t="shared" si="3"/>
        <v>0</v>
      </c>
      <c r="V7" s="5">
        <f t="shared" si="3"/>
        <v>0</v>
      </c>
      <c r="W7" s="5">
        <f aca="true" t="shared" si="4" ref="W7:AC7">W8</f>
        <v>0</v>
      </c>
      <c r="X7" s="5">
        <f t="shared" si="4"/>
        <v>0</v>
      </c>
      <c r="Y7" s="5">
        <f t="shared" si="4"/>
        <v>0</v>
      </c>
      <c r="Z7" s="5">
        <f t="shared" si="4"/>
        <v>0</v>
      </c>
      <c r="AA7" s="5">
        <f t="shared" si="4"/>
        <v>200000</v>
      </c>
      <c r="AB7" s="5">
        <f t="shared" si="4"/>
        <v>0</v>
      </c>
      <c r="AC7" s="25">
        <f t="shared" si="4"/>
        <v>200000</v>
      </c>
      <c r="AD7" s="6">
        <f t="shared" si="2"/>
        <v>50</v>
      </c>
      <c r="AE7" s="286" t="s">
        <v>70</v>
      </c>
    </row>
    <row r="8" spans="1:31" s="7" customFormat="1" ht="45.75" customHeight="1">
      <c r="A8" s="3"/>
      <c r="B8" s="4"/>
      <c r="C8" s="20">
        <v>629</v>
      </c>
      <c r="D8" s="8" t="s">
        <v>248</v>
      </c>
      <c r="E8" s="15">
        <v>400000</v>
      </c>
      <c r="F8" s="101" t="s">
        <v>140</v>
      </c>
      <c r="G8" s="99"/>
      <c r="H8" s="99"/>
      <c r="I8" s="99"/>
      <c r="J8" s="99"/>
      <c r="K8" s="99"/>
      <c r="L8" s="208"/>
      <c r="M8" s="208"/>
      <c r="N8" s="208"/>
      <c r="O8" s="78">
        <f>E8+G8+H8+I8+J8+K8+L8+M8+N8</f>
        <v>400000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200000</v>
      </c>
      <c r="AB8" s="15"/>
      <c r="AC8" s="9">
        <f>SUM(P8:AB8)</f>
        <v>200000</v>
      </c>
      <c r="AD8" s="24">
        <f t="shared" si="2"/>
        <v>50</v>
      </c>
      <c r="AE8" s="287"/>
    </row>
    <row r="9" spans="1:31" s="7" customFormat="1" ht="51">
      <c r="A9" s="3"/>
      <c r="B9" s="27" t="s">
        <v>308</v>
      </c>
      <c r="C9" s="3"/>
      <c r="D9" s="28" t="s">
        <v>309</v>
      </c>
      <c r="E9" s="5">
        <f t="shared" si="3"/>
        <v>1000</v>
      </c>
      <c r="F9" s="101" t="s">
        <v>316</v>
      </c>
      <c r="G9" s="127">
        <f t="shared" si="3"/>
        <v>0</v>
      </c>
      <c r="H9" s="127">
        <f t="shared" si="3"/>
        <v>0</v>
      </c>
      <c r="I9" s="96">
        <f t="shared" si="3"/>
        <v>0</v>
      </c>
      <c r="J9" s="127">
        <f t="shared" si="3"/>
        <v>0</v>
      </c>
      <c r="K9" s="127">
        <f t="shared" si="3"/>
        <v>0</v>
      </c>
      <c r="L9" s="96">
        <f t="shared" si="3"/>
        <v>0</v>
      </c>
      <c r="M9" s="96">
        <f t="shared" si="3"/>
        <v>0</v>
      </c>
      <c r="N9" s="96">
        <f t="shared" si="3"/>
        <v>0</v>
      </c>
      <c r="O9" s="77">
        <f t="shared" si="3"/>
        <v>1000</v>
      </c>
      <c r="P9" s="5">
        <f t="shared" si="3"/>
        <v>0</v>
      </c>
      <c r="Q9" s="5">
        <f t="shared" si="3"/>
        <v>9</v>
      </c>
      <c r="R9" s="5">
        <f aca="true" t="shared" si="5" ref="R9:AC9">R10</f>
        <v>173</v>
      </c>
      <c r="S9" s="5">
        <f t="shared" si="5"/>
        <v>0</v>
      </c>
      <c r="T9" s="5">
        <f t="shared" si="5"/>
        <v>23</v>
      </c>
      <c r="U9" s="5">
        <f t="shared" si="5"/>
        <v>0</v>
      </c>
      <c r="V9" s="5">
        <f t="shared" si="5"/>
        <v>0</v>
      </c>
      <c r="W9" s="5">
        <f t="shared" si="5"/>
        <v>0</v>
      </c>
      <c r="X9" s="5">
        <f t="shared" si="5"/>
        <v>0</v>
      </c>
      <c r="Y9" s="5">
        <f t="shared" si="5"/>
        <v>0</v>
      </c>
      <c r="Z9" s="5">
        <f t="shared" si="5"/>
        <v>0</v>
      </c>
      <c r="AA9" s="5">
        <f t="shared" si="5"/>
        <v>0</v>
      </c>
      <c r="AB9" s="5">
        <f t="shared" si="5"/>
        <v>0</v>
      </c>
      <c r="AC9" s="25">
        <f t="shared" si="5"/>
        <v>205</v>
      </c>
      <c r="AD9" s="6">
        <f t="shared" si="2"/>
        <v>20.5</v>
      </c>
      <c r="AE9" s="286" t="s">
        <v>67</v>
      </c>
    </row>
    <row r="10" spans="1:31" s="7" customFormat="1" ht="30.75" customHeight="1">
      <c r="A10" s="3"/>
      <c r="B10" s="4"/>
      <c r="C10" s="20" t="s">
        <v>286</v>
      </c>
      <c r="D10" s="8" t="s">
        <v>287</v>
      </c>
      <c r="E10" s="15">
        <v>1000</v>
      </c>
      <c r="F10" s="101"/>
      <c r="G10" s="99"/>
      <c r="H10" s="99"/>
      <c r="I10" s="99"/>
      <c r="J10" s="99"/>
      <c r="K10" s="99"/>
      <c r="L10" s="99"/>
      <c r="M10" s="99"/>
      <c r="N10" s="99"/>
      <c r="O10" s="78">
        <f>E10+G10+H10+I10+J10+K10+L10+M10+N10</f>
        <v>1000</v>
      </c>
      <c r="P10" s="15"/>
      <c r="Q10" s="15">
        <v>9</v>
      </c>
      <c r="R10" s="15">
        <v>173</v>
      </c>
      <c r="S10" s="15"/>
      <c r="T10" s="15">
        <v>23</v>
      </c>
      <c r="U10" s="15"/>
      <c r="V10" s="15"/>
      <c r="W10" s="15"/>
      <c r="X10" s="15"/>
      <c r="Y10" s="15"/>
      <c r="Z10" s="15"/>
      <c r="AA10" s="15"/>
      <c r="AB10" s="15"/>
      <c r="AC10" s="9">
        <f>SUM(P10:AB10)</f>
        <v>205</v>
      </c>
      <c r="AD10" s="24">
        <f t="shared" si="2"/>
        <v>20.5</v>
      </c>
      <c r="AE10" s="287"/>
    </row>
    <row r="11" spans="1:31" s="7" customFormat="1" ht="12.75">
      <c r="A11" s="21" t="s">
        <v>182</v>
      </c>
      <c r="B11" s="11"/>
      <c r="C11" s="11"/>
      <c r="D11" s="12" t="s">
        <v>126</v>
      </c>
      <c r="E11" s="13">
        <f aca="true" t="shared" si="6" ref="E11:AC12">SUM(E12)</f>
        <v>5000</v>
      </c>
      <c r="F11" s="105"/>
      <c r="G11" s="98">
        <f t="shared" si="6"/>
        <v>0</v>
      </c>
      <c r="H11" s="98">
        <f t="shared" si="6"/>
        <v>0</v>
      </c>
      <c r="I11" s="98">
        <f t="shared" si="6"/>
        <v>0</v>
      </c>
      <c r="J11" s="98">
        <f t="shared" si="6"/>
        <v>0</v>
      </c>
      <c r="K11" s="98">
        <f t="shared" si="6"/>
        <v>0</v>
      </c>
      <c r="L11" s="98">
        <f t="shared" si="6"/>
        <v>0</v>
      </c>
      <c r="M11" s="98">
        <f t="shared" si="6"/>
        <v>0</v>
      </c>
      <c r="N11" s="98">
        <f t="shared" si="6"/>
        <v>0</v>
      </c>
      <c r="O11" s="13">
        <f t="shared" si="6"/>
        <v>5000</v>
      </c>
      <c r="P11" s="13">
        <f t="shared" si="6"/>
        <v>0</v>
      </c>
      <c r="Q11" s="13">
        <f t="shared" si="6"/>
        <v>0</v>
      </c>
      <c r="R11" s="13">
        <f t="shared" si="6"/>
        <v>0</v>
      </c>
      <c r="S11" s="13">
        <f t="shared" si="6"/>
        <v>0</v>
      </c>
      <c r="T11" s="13">
        <f t="shared" si="6"/>
        <v>0</v>
      </c>
      <c r="U11" s="13">
        <f t="shared" si="6"/>
        <v>0</v>
      </c>
      <c r="V11" s="13">
        <f t="shared" si="6"/>
        <v>0</v>
      </c>
      <c r="W11" s="13">
        <f t="shared" si="6"/>
        <v>0</v>
      </c>
      <c r="X11" s="13">
        <f t="shared" si="6"/>
        <v>3673.48</v>
      </c>
      <c r="Y11" s="13">
        <f t="shared" si="6"/>
        <v>0</v>
      </c>
      <c r="Z11" s="13">
        <f t="shared" si="6"/>
        <v>0</v>
      </c>
      <c r="AA11" s="13">
        <f t="shared" si="6"/>
        <v>80.96</v>
      </c>
      <c r="AB11" s="13">
        <f t="shared" si="6"/>
        <v>0</v>
      </c>
      <c r="AC11" s="13">
        <f t="shared" si="6"/>
        <v>3754.44</v>
      </c>
      <c r="AD11" s="14">
        <f t="shared" si="2"/>
        <v>75.0888</v>
      </c>
      <c r="AE11" s="268"/>
    </row>
    <row r="12" spans="1:31" s="7" customFormat="1" ht="12.75">
      <c r="A12" s="3"/>
      <c r="B12" s="27" t="s">
        <v>207</v>
      </c>
      <c r="C12" s="3"/>
      <c r="D12" s="28" t="s">
        <v>125</v>
      </c>
      <c r="E12" s="5">
        <f t="shared" si="6"/>
        <v>5000</v>
      </c>
      <c r="F12" s="106"/>
      <c r="G12" s="127">
        <f t="shared" si="6"/>
        <v>0</v>
      </c>
      <c r="H12" s="127">
        <f t="shared" si="6"/>
        <v>0</v>
      </c>
      <c r="I12" s="96">
        <f t="shared" si="6"/>
        <v>0</v>
      </c>
      <c r="J12" s="127">
        <f t="shared" si="6"/>
        <v>0</v>
      </c>
      <c r="K12" s="127">
        <f t="shared" si="6"/>
        <v>0</v>
      </c>
      <c r="L12" s="96">
        <f t="shared" si="6"/>
        <v>0</v>
      </c>
      <c r="M12" s="96">
        <f t="shared" si="6"/>
        <v>0</v>
      </c>
      <c r="N12" s="96">
        <f t="shared" si="6"/>
        <v>0</v>
      </c>
      <c r="O12" s="77">
        <f t="shared" si="6"/>
        <v>5000</v>
      </c>
      <c r="P12" s="5">
        <f t="shared" si="6"/>
        <v>0</v>
      </c>
      <c r="Q12" s="5">
        <f t="shared" si="6"/>
        <v>0</v>
      </c>
      <c r="R12" s="5">
        <f t="shared" si="6"/>
        <v>0</v>
      </c>
      <c r="S12" s="5">
        <f t="shared" si="6"/>
        <v>0</v>
      </c>
      <c r="T12" s="5">
        <f t="shared" si="6"/>
        <v>0</v>
      </c>
      <c r="U12" s="5">
        <f t="shared" si="6"/>
        <v>0</v>
      </c>
      <c r="V12" s="5">
        <f t="shared" si="6"/>
        <v>0</v>
      </c>
      <c r="W12" s="5">
        <f t="shared" si="6"/>
        <v>0</v>
      </c>
      <c r="X12" s="5">
        <f t="shared" si="6"/>
        <v>3673.48</v>
      </c>
      <c r="Y12" s="5">
        <f t="shared" si="6"/>
        <v>0</v>
      </c>
      <c r="Z12" s="5">
        <f t="shared" si="6"/>
        <v>0</v>
      </c>
      <c r="AA12" s="5">
        <f t="shared" si="6"/>
        <v>80.96</v>
      </c>
      <c r="AB12" s="5">
        <f t="shared" si="6"/>
        <v>0</v>
      </c>
      <c r="AC12" s="25">
        <f t="shared" si="6"/>
        <v>3754.44</v>
      </c>
      <c r="AD12" s="6">
        <f t="shared" si="2"/>
        <v>75.0888</v>
      </c>
      <c r="AE12" s="230"/>
    </row>
    <row r="13" spans="1:31" s="7" customFormat="1" ht="63.75">
      <c r="A13" s="3"/>
      <c r="B13" s="4"/>
      <c r="C13" s="20" t="s">
        <v>212</v>
      </c>
      <c r="D13" s="8" t="s">
        <v>303</v>
      </c>
      <c r="E13" s="15">
        <v>5000</v>
      </c>
      <c r="F13" s="101" t="s">
        <v>193</v>
      </c>
      <c r="G13" s="99"/>
      <c r="H13" s="99"/>
      <c r="I13" s="99"/>
      <c r="J13" s="99"/>
      <c r="K13" s="99"/>
      <c r="L13" s="99"/>
      <c r="M13" s="99"/>
      <c r="N13" s="99"/>
      <c r="O13" s="78">
        <f>E13+G13+H13+I13+J13+K13+L13+M13+N13</f>
        <v>5000</v>
      </c>
      <c r="P13" s="15"/>
      <c r="Q13" s="15"/>
      <c r="R13" s="15"/>
      <c r="S13" s="15"/>
      <c r="T13" s="15"/>
      <c r="U13" s="15"/>
      <c r="V13" s="15"/>
      <c r="W13" s="15"/>
      <c r="X13" s="15">
        <v>3673.48</v>
      </c>
      <c r="Y13" s="15"/>
      <c r="Z13" s="15"/>
      <c r="AA13" s="15">
        <v>80.96</v>
      </c>
      <c r="AB13" s="15"/>
      <c r="AC13" s="9">
        <f>SUM(P13:AB13)</f>
        <v>3754.44</v>
      </c>
      <c r="AD13" s="24">
        <f t="shared" si="2"/>
        <v>75.0888</v>
      </c>
      <c r="AE13" s="230"/>
    </row>
    <row r="14" spans="1:31" s="7" customFormat="1" ht="25.5">
      <c r="A14" s="21">
        <v>400</v>
      </c>
      <c r="B14" s="10"/>
      <c r="C14" s="10"/>
      <c r="D14" s="12" t="s">
        <v>310</v>
      </c>
      <c r="E14" s="13">
        <f aca="true" t="shared" si="7" ref="E14:V15">E15</f>
        <v>28000</v>
      </c>
      <c r="F14" s="105"/>
      <c r="G14" s="98">
        <f t="shared" si="7"/>
        <v>0</v>
      </c>
      <c r="H14" s="98">
        <f t="shared" si="7"/>
        <v>0</v>
      </c>
      <c r="I14" s="98">
        <f t="shared" si="7"/>
        <v>0</v>
      </c>
      <c r="J14" s="98">
        <f t="shared" si="7"/>
        <v>0</v>
      </c>
      <c r="K14" s="98">
        <f t="shared" si="7"/>
        <v>0</v>
      </c>
      <c r="L14" s="98">
        <f t="shared" si="7"/>
        <v>0</v>
      </c>
      <c r="M14" s="98">
        <f t="shared" si="7"/>
        <v>0</v>
      </c>
      <c r="N14" s="98">
        <f t="shared" si="7"/>
        <v>0</v>
      </c>
      <c r="O14" s="13">
        <f>O15</f>
        <v>28000</v>
      </c>
      <c r="P14" s="13">
        <f t="shared" si="7"/>
        <v>0</v>
      </c>
      <c r="Q14" s="13">
        <f t="shared" si="7"/>
        <v>0</v>
      </c>
      <c r="R14" s="13">
        <f t="shared" si="7"/>
        <v>0</v>
      </c>
      <c r="S14" s="13">
        <f t="shared" si="7"/>
        <v>0</v>
      </c>
      <c r="T14" s="13">
        <f t="shared" si="7"/>
        <v>0</v>
      </c>
      <c r="U14" s="13">
        <f t="shared" si="7"/>
        <v>0</v>
      </c>
      <c r="V14" s="13">
        <f t="shared" si="7"/>
        <v>1100</v>
      </c>
      <c r="W14" s="13">
        <f aca="true" t="shared" si="8" ref="R14:AB15">W15</f>
        <v>0</v>
      </c>
      <c r="X14" s="13">
        <f t="shared" si="8"/>
        <v>2200</v>
      </c>
      <c r="Y14" s="13">
        <f t="shared" si="8"/>
        <v>1100</v>
      </c>
      <c r="Z14" s="13">
        <f t="shared" si="8"/>
        <v>0</v>
      </c>
      <c r="AA14" s="13">
        <f t="shared" si="8"/>
        <v>2200</v>
      </c>
      <c r="AB14" s="13">
        <f t="shared" si="8"/>
        <v>0</v>
      </c>
      <c r="AC14" s="13">
        <f>AC15</f>
        <v>6600</v>
      </c>
      <c r="AD14" s="14">
        <f aca="true" t="shared" si="9" ref="AD14:AD19">AC14*100/O14</f>
        <v>23.571428571428573</v>
      </c>
      <c r="AE14" s="268"/>
    </row>
    <row r="15" spans="1:31" s="7" customFormat="1" ht="27" customHeight="1">
      <c r="A15" s="3"/>
      <c r="B15" s="27">
        <v>40002</v>
      </c>
      <c r="C15" s="3"/>
      <c r="D15" s="28" t="s">
        <v>311</v>
      </c>
      <c r="E15" s="5">
        <f t="shared" si="7"/>
        <v>28000</v>
      </c>
      <c r="F15" s="106"/>
      <c r="G15" s="127">
        <f t="shared" si="7"/>
        <v>0</v>
      </c>
      <c r="H15" s="127">
        <f t="shared" si="7"/>
        <v>0</v>
      </c>
      <c r="I15" s="96">
        <f t="shared" si="7"/>
        <v>0</v>
      </c>
      <c r="J15" s="127">
        <f t="shared" si="7"/>
        <v>0</v>
      </c>
      <c r="K15" s="127">
        <f t="shared" si="7"/>
        <v>0</v>
      </c>
      <c r="L15" s="96">
        <f t="shared" si="7"/>
        <v>0</v>
      </c>
      <c r="M15" s="96">
        <f t="shared" si="7"/>
        <v>0</v>
      </c>
      <c r="N15" s="96">
        <f t="shared" si="7"/>
        <v>0</v>
      </c>
      <c r="O15" s="128">
        <f>O16</f>
        <v>28000</v>
      </c>
      <c r="P15" s="5">
        <f t="shared" si="7"/>
        <v>0</v>
      </c>
      <c r="Q15" s="5">
        <f t="shared" si="7"/>
        <v>0</v>
      </c>
      <c r="R15" s="5">
        <f t="shared" si="8"/>
        <v>0</v>
      </c>
      <c r="S15" s="5">
        <f t="shared" si="8"/>
        <v>0</v>
      </c>
      <c r="T15" s="5">
        <f t="shared" si="8"/>
        <v>0</v>
      </c>
      <c r="U15" s="5">
        <f t="shared" si="8"/>
        <v>0</v>
      </c>
      <c r="V15" s="5">
        <f t="shared" si="8"/>
        <v>1100</v>
      </c>
      <c r="W15" s="5">
        <f t="shared" si="8"/>
        <v>0</v>
      </c>
      <c r="X15" s="5">
        <f t="shared" si="8"/>
        <v>2200</v>
      </c>
      <c r="Y15" s="5">
        <f t="shared" si="8"/>
        <v>1100</v>
      </c>
      <c r="Z15" s="5">
        <f t="shared" si="8"/>
        <v>0</v>
      </c>
      <c r="AA15" s="5">
        <f t="shared" si="8"/>
        <v>2200</v>
      </c>
      <c r="AB15" s="5">
        <f t="shared" si="8"/>
        <v>0</v>
      </c>
      <c r="AC15" s="5">
        <f>AC16</f>
        <v>6600</v>
      </c>
      <c r="AD15" s="6">
        <f t="shared" si="9"/>
        <v>23.571428571428573</v>
      </c>
      <c r="AE15" s="286" t="s">
        <v>69</v>
      </c>
    </row>
    <row r="16" spans="1:31" s="7" customFormat="1" ht="44.25" customHeight="1">
      <c r="A16" s="3"/>
      <c r="B16" s="4"/>
      <c r="C16" s="20" t="s">
        <v>269</v>
      </c>
      <c r="D16" s="8" t="s">
        <v>270</v>
      </c>
      <c r="E16" s="15">
        <v>28000</v>
      </c>
      <c r="F16" s="101" t="s">
        <v>317</v>
      </c>
      <c r="G16" s="99"/>
      <c r="H16" s="99"/>
      <c r="I16" s="99"/>
      <c r="J16" s="99"/>
      <c r="K16" s="99"/>
      <c r="L16" s="99"/>
      <c r="M16" s="99"/>
      <c r="N16" s="99"/>
      <c r="O16" s="78">
        <f>E16+G16+H16+I16+J16+K16+L16+M16+N16</f>
        <v>28000</v>
      </c>
      <c r="P16" s="15"/>
      <c r="Q16" s="15"/>
      <c r="R16" s="15"/>
      <c r="S16" s="15"/>
      <c r="T16" s="15"/>
      <c r="U16" s="15"/>
      <c r="V16" s="15">
        <v>1100</v>
      </c>
      <c r="W16" s="15"/>
      <c r="X16" s="15">
        <v>2200</v>
      </c>
      <c r="Y16" s="15">
        <v>1100</v>
      </c>
      <c r="Z16" s="15"/>
      <c r="AA16" s="15">
        <v>2200</v>
      </c>
      <c r="AB16" s="15"/>
      <c r="AC16" s="9">
        <f>SUM(P16:AB16)</f>
        <v>6600</v>
      </c>
      <c r="AD16" s="24">
        <f t="shared" si="9"/>
        <v>23.571428571428573</v>
      </c>
      <c r="AE16" s="287"/>
    </row>
    <row r="17" spans="1:31" s="7" customFormat="1" ht="12.75">
      <c r="A17" s="72">
        <v>600</v>
      </c>
      <c r="B17" s="72"/>
      <c r="C17" s="72"/>
      <c r="D17" s="74" t="s">
        <v>183</v>
      </c>
      <c r="E17" s="13">
        <f aca="true" t="shared" si="10" ref="E17:V18">E18</f>
        <v>670445</v>
      </c>
      <c r="F17" s="130"/>
      <c r="G17" s="98">
        <f t="shared" si="10"/>
        <v>0</v>
      </c>
      <c r="H17" s="98">
        <f t="shared" si="10"/>
        <v>0</v>
      </c>
      <c r="I17" s="209">
        <f t="shared" si="10"/>
        <v>-72344</v>
      </c>
      <c r="J17" s="98">
        <f t="shared" si="10"/>
        <v>30000</v>
      </c>
      <c r="K17" s="98">
        <f t="shared" si="10"/>
        <v>0</v>
      </c>
      <c r="L17" s="98">
        <f t="shared" si="10"/>
        <v>0</v>
      </c>
      <c r="M17" s="98">
        <f t="shared" si="10"/>
        <v>0</v>
      </c>
      <c r="N17" s="98">
        <f t="shared" si="10"/>
        <v>0</v>
      </c>
      <c r="O17" s="13">
        <f>O18</f>
        <v>628101</v>
      </c>
      <c r="P17" s="13">
        <f t="shared" si="10"/>
        <v>0</v>
      </c>
      <c r="Q17" s="13">
        <f t="shared" si="10"/>
        <v>0</v>
      </c>
      <c r="R17" s="13">
        <f t="shared" si="10"/>
        <v>0</v>
      </c>
      <c r="S17" s="13">
        <f t="shared" si="10"/>
        <v>0</v>
      </c>
      <c r="T17" s="13">
        <f t="shared" si="10"/>
        <v>0</v>
      </c>
      <c r="U17" s="13">
        <f t="shared" si="10"/>
        <v>30000</v>
      </c>
      <c r="V17" s="13">
        <f t="shared" si="10"/>
        <v>0</v>
      </c>
      <c r="W17" s="13">
        <f aca="true" t="shared" si="11" ref="R17:AC18">W18</f>
        <v>223000</v>
      </c>
      <c r="X17" s="13">
        <f t="shared" si="11"/>
        <v>0</v>
      </c>
      <c r="Y17" s="13">
        <f t="shared" si="11"/>
        <v>0</v>
      </c>
      <c r="Z17" s="13">
        <f t="shared" si="11"/>
        <v>0</v>
      </c>
      <c r="AA17" s="13">
        <f t="shared" si="11"/>
        <v>375101.08</v>
      </c>
      <c r="AB17" s="13">
        <f t="shared" si="11"/>
        <v>0</v>
      </c>
      <c r="AC17" s="13">
        <f t="shared" si="11"/>
        <v>628101.0800000001</v>
      </c>
      <c r="AD17" s="14">
        <f t="shared" si="9"/>
        <v>100.00001273680508</v>
      </c>
      <c r="AE17" s="268"/>
    </row>
    <row r="18" spans="1:31" s="7" customFormat="1" ht="12.75">
      <c r="A18" s="51"/>
      <c r="B18" s="51">
        <v>60016</v>
      </c>
      <c r="C18" s="51"/>
      <c r="D18" s="56" t="s">
        <v>184</v>
      </c>
      <c r="E18" s="5">
        <f t="shared" si="10"/>
        <v>670445</v>
      </c>
      <c r="F18" s="101"/>
      <c r="G18" s="127">
        <f t="shared" si="10"/>
        <v>0</v>
      </c>
      <c r="H18" s="127">
        <f t="shared" si="10"/>
        <v>0</v>
      </c>
      <c r="I18" s="212">
        <f t="shared" si="10"/>
        <v>-72344</v>
      </c>
      <c r="J18" s="127">
        <f t="shared" si="10"/>
        <v>30000</v>
      </c>
      <c r="K18" s="127">
        <f t="shared" si="10"/>
        <v>0</v>
      </c>
      <c r="L18" s="96">
        <f t="shared" si="10"/>
        <v>0</v>
      </c>
      <c r="M18" s="96">
        <f t="shared" si="10"/>
        <v>0</v>
      </c>
      <c r="N18" s="96">
        <f t="shared" si="10"/>
        <v>0</v>
      </c>
      <c r="O18" s="77">
        <f>O19</f>
        <v>628101</v>
      </c>
      <c r="P18" s="5">
        <f t="shared" si="10"/>
        <v>0</v>
      </c>
      <c r="Q18" s="5">
        <f t="shared" si="10"/>
        <v>0</v>
      </c>
      <c r="R18" s="5">
        <f t="shared" si="11"/>
        <v>0</v>
      </c>
      <c r="S18" s="5">
        <f t="shared" si="11"/>
        <v>0</v>
      </c>
      <c r="T18" s="5">
        <f t="shared" si="11"/>
        <v>0</v>
      </c>
      <c r="U18" s="5">
        <f t="shared" si="11"/>
        <v>30000</v>
      </c>
      <c r="V18" s="5">
        <f t="shared" si="11"/>
        <v>0</v>
      </c>
      <c r="W18" s="5">
        <f t="shared" si="11"/>
        <v>223000</v>
      </c>
      <c r="X18" s="5">
        <f t="shared" si="11"/>
        <v>0</v>
      </c>
      <c r="Y18" s="5">
        <f t="shared" si="11"/>
        <v>0</v>
      </c>
      <c r="Z18" s="5">
        <f t="shared" si="11"/>
        <v>0</v>
      </c>
      <c r="AA18" s="5">
        <f t="shared" si="11"/>
        <v>375101.08</v>
      </c>
      <c r="AB18" s="5">
        <f t="shared" si="11"/>
        <v>0</v>
      </c>
      <c r="AC18" s="26">
        <f>AC19</f>
        <v>628101.0800000001</v>
      </c>
      <c r="AD18" s="6">
        <f t="shared" si="9"/>
        <v>100.00001273680508</v>
      </c>
      <c r="AE18" s="230"/>
    </row>
    <row r="19" spans="1:31" s="7" customFormat="1" ht="33" customHeight="1">
      <c r="A19" s="51"/>
      <c r="B19" s="51"/>
      <c r="C19" s="20">
        <v>629</v>
      </c>
      <c r="D19" s="8" t="s">
        <v>248</v>
      </c>
      <c r="E19" s="15">
        <v>670445</v>
      </c>
      <c r="F19" s="101" t="s">
        <v>136</v>
      </c>
      <c r="G19" s="99"/>
      <c r="H19" s="99"/>
      <c r="I19" s="208">
        <v>-72344</v>
      </c>
      <c r="J19" s="99">
        <v>30000</v>
      </c>
      <c r="K19" s="99"/>
      <c r="L19" s="99"/>
      <c r="M19" s="99"/>
      <c r="N19" s="99"/>
      <c r="O19" s="78">
        <f>E19+G19+H19+I19+J19+K19+L19+M19+N19</f>
        <v>628101</v>
      </c>
      <c r="P19" s="15"/>
      <c r="Q19" s="15"/>
      <c r="R19" s="15"/>
      <c r="S19" s="15"/>
      <c r="T19" s="15"/>
      <c r="U19" s="15">
        <v>30000</v>
      </c>
      <c r="V19" s="15"/>
      <c r="W19" s="15">
        <v>223000</v>
      </c>
      <c r="X19" s="15"/>
      <c r="Y19" s="15"/>
      <c r="Z19" s="15"/>
      <c r="AA19" s="15">
        <v>375101.08</v>
      </c>
      <c r="AB19" s="15"/>
      <c r="AC19" s="9">
        <f>SUM(P19:AB19)</f>
        <v>628101.0800000001</v>
      </c>
      <c r="AD19" s="24">
        <f t="shared" si="9"/>
        <v>100.00001273680508</v>
      </c>
      <c r="AE19" s="230"/>
    </row>
    <row r="20" spans="1:31" s="7" customFormat="1" ht="12.75">
      <c r="A20" s="10">
        <v>700</v>
      </c>
      <c r="B20" s="10"/>
      <c r="C20" s="10"/>
      <c r="D20" s="12" t="s">
        <v>145</v>
      </c>
      <c r="E20" s="13">
        <f>E21</f>
        <v>354300</v>
      </c>
      <c r="F20" s="105"/>
      <c r="G20" s="98">
        <f aca="true" t="shared" si="12" ref="G20:Q20">G21</f>
        <v>0</v>
      </c>
      <c r="H20" s="98">
        <f t="shared" si="12"/>
        <v>0</v>
      </c>
      <c r="I20" s="98">
        <f t="shared" si="12"/>
        <v>0</v>
      </c>
      <c r="J20" s="98">
        <f t="shared" si="12"/>
        <v>0</v>
      </c>
      <c r="K20" s="98">
        <f t="shared" si="12"/>
        <v>1100</v>
      </c>
      <c r="L20" s="98">
        <f t="shared" si="12"/>
        <v>0</v>
      </c>
      <c r="M20" s="98">
        <f t="shared" si="12"/>
        <v>0</v>
      </c>
      <c r="N20" s="98">
        <f t="shared" si="12"/>
        <v>0</v>
      </c>
      <c r="O20" s="13">
        <f t="shared" si="12"/>
        <v>355400</v>
      </c>
      <c r="P20" s="13">
        <f t="shared" si="12"/>
        <v>3570</v>
      </c>
      <c r="Q20" s="13">
        <f t="shared" si="12"/>
        <v>10156.359999999999</v>
      </c>
      <c r="R20" s="13">
        <f aca="true" t="shared" si="13" ref="R20:AB20">R21</f>
        <v>36996.729999999996</v>
      </c>
      <c r="S20" s="13">
        <f t="shared" si="13"/>
        <v>15323.15</v>
      </c>
      <c r="T20" s="13">
        <f t="shared" si="13"/>
        <v>2800.97</v>
      </c>
      <c r="U20" s="13">
        <f t="shared" si="13"/>
        <v>31768.42</v>
      </c>
      <c r="V20" s="13">
        <f t="shared" si="13"/>
        <v>127973.61</v>
      </c>
      <c r="W20" s="13">
        <f t="shared" si="13"/>
        <v>23407.420000000002</v>
      </c>
      <c r="X20" s="13">
        <f t="shared" si="13"/>
        <v>11124.75</v>
      </c>
      <c r="Y20" s="13">
        <f t="shared" si="13"/>
        <v>7902.820000000001</v>
      </c>
      <c r="Z20" s="13">
        <f t="shared" si="13"/>
        <v>10271.39</v>
      </c>
      <c r="AA20" s="13">
        <f t="shared" si="13"/>
        <v>49516.86</v>
      </c>
      <c r="AB20" s="209">
        <f t="shared" si="13"/>
        <v>-1204</v>
      </c>
      <c r="AC20" s="13">
        <f>AC21</f>
        <v>329608.48</v>
      </c>
      <c r="AD20" s="14">
        <f aca="true" t="shared" si="14" ref="AD20:AD51">AC20*100/O20</f>
        <v>92.7429600450197</v>
      </c>
      <c r="AE20" s="268"/>
    </row>
    <row r="21" spans="1:31" s="7" customFormat="1" ht="12.75">
      <c r="A21" s="3"/>
      <c r="B21" s="3">
        <v>70005</v>
      </c>
      <c r="C21" s="3"/>
      <c r="D21" s="28" t="s">
        <v>15</v>
      </c>
      <c r="E21" s="91">
        <f>SUM(E22:E26)</f>
        <v>354300</v>
      </c>
      <c r="F21" s="108"/>
      <c r="G21" s="131">
        <f aca="true" t="shared" si="15" ref="G21:P21">SUM(G22:G26)</f>
        <v>0</v>
      </c>
      <c r="H21" s="131">
        <f t="shared" si="15"/>
        <v>0</v>
      </c>
      <c r="I21" s="114">
        <f t="shared" si="15"/>
        <v>0</v>
      </c>
      <c r="J21" s="131">
        <f t="shared" si="15"/>
        <v>0</v>
      </c>
      <c r="K21" s="131">
        <f t="shared" si="15"/>
        <v>1100</v>
      </c>
      <c r="L21" s="114">
        <f t="shared" si="15"/>
        <v>0</v>
      </c>
      <c r="M21" s="114">
        <f>SUM(M22:M26)</f>
        <v>0</v>
      </c>
      <c r="N21" s="114">
        <f>SUM(N22:N26)</f>
        <v>0</v>
      </c>
      <c r="O21" s="77">
        <f t="shared" si="15"/>
        <v>355400</v>
      </c>
      <c r="P21" s="91">
        <f t="shared" si="15"/>
        <v>3570</v>
      </c>
      <c r="Q21" s="91">
        <f>SUM(Q22:Q26)</f>
        <v>10156.359999999999</v>
      </c>
      <c r="R21" s="91">
        <f aca="true" t="shared" si="16" ref="R21:AA21">SUM(R22:R26)</f>
        <v>36996.729999999996</v>
      </c>
      <c r="S21" s="91">
        <f t="shared" si="16"/>
        <v>15323.15</v>
      </c>
      <c r="T21" s="91">
        <f t="shared" si="16"/>
        <v>2800.97</v>
      </c>
      <c r="U21" s="91">
        <f t="shared" si="16"/>
        <v>31768.42</v>
      </c>
      <c r="V21" s="91">
        <f t="shared" si="16"/>
        <v>127973.61</v>
      </c>
      <c r="W21" s="91">
        <f t="shared" si="16"/>
        <v>23407.420000000002</v>
      </c>
      <c r="X21" s="91">
        <f t="shared" si="16"/>
        <v>11124.75</v>
      </c>
      <c r="Y21" s="91">
        <f t="shared" si="16"/>
        <v>7902.820000000001</v>
      </c>
      <c r="Z21" s="91">
        <f t="shared" si="16"/>
        <v>10271.39</v>
      </c>
      <c r="AA21" s="91">
        <f t="shared" si="16"/>
        <v>49516.86</v>
      </c>
      <c r="AB21" s="272">
        <f>SUM(AB22:AB26)</f>
        <v>-1204</v>
      </c>
      <c r="AC21" s="23">
        <f>SUM(AC22:AC26)</f>
        <v>329608.48</v>
      </c>
      <c r="AD21" s="6">
        <f t="shared" si="14"/>
        <v>92.7429600450197</v>
      </c>
      <c r="AE21" s="230"/>
    </row>
    <row r="22" spans="1:31" s="7" customFormat="1" ht="25.5">
      <c r="A22" s="3"/>
      <c r="B22" s="4"/>
      <c r="C22" s="20" t="s">
        <v>213</v>
      </c>
      <c r="D22" s="8" t="s">
        <v>214</v>
      </c>
      <c r="E22" s="15">
        <v>26200</v>
      </c>
      <c r="F22" s="101" t="s">
        <v>190</v>
      </c>
      <c r="G22" s="99"/>
      <c r="H22" s="99"/>
      <c r="I22" s="99"/>
      <c r="J22" s="99"/>
      <c r="K22" s="99"/>
      <c r="L22" s="99"/>
      <c r="M22" s="99"/>
      <c r="N22" s="99"/>
      <c r="O22" s="78">
        <f>E22+G22+H22+I22+J22+K22+L22+M22+N22</f>
        <v>26200</v>
      </c>
      <c r="P22" s="15"/>
      <c r="Q22" s="15"/>
      <c r="R22" s="15">
        <v>9480.34</v>
      </c>
      <c r="S22" s="15">
        <v>7160.32</v>
      </c>
      <c r="T22" s="15"/>
      <c r="U22" s="15">
        <v>6626.15</v>
      </c>
      <c r="V22" s="15"/>
      <c r="W22" s="15">
        <v>301.61</v>
      </c>
      <c r="X22" s="15"/>
      <c r="Y22" s="15"/>
      <c r="Z22" s="15"/>
      <c r="AA22" s="15"/>
      <c r="AB22" s="15"/>
      <c r="AC22" s="9">
        <f>SUM(P22:AB22)</f>
        <v>23568.42</v>
      </c>
      <c r="AD22" s="24">
        <f t="shared" si="14"/>
        <v>89.95580152671755</v>
      </c>
      <c r="AE22" s="230"/>
    </row>
    <row r="23" spans="1:31" s="7" customFormat="1" ht="63.75">
      <c r="A23" s="3"/>
      <c r="B23" s="4"/>
      <c r="C23" s="20" t="s">
        <v>212</v>
      </c>
      <c r="D23" s="8" t="s">
        <v>303</v>
      </c>
      <c r="E23" s="15">
        <v>75000</v>
      </c>
      <c r="F23" s="101" t="s">
        <v>191</v>
      </c>
      <c r="G23" s="99"/>
      <c r="H23" s="99"/>
      <c r="I23" s="99"/>
      <c r="J23" s="99"/>
      <c r="K23" s="99"/>
      <c r="L23" s="99"/>
      <c r="M23" s="99"/>
      <c r="N23" s="99"/>
      <c r="O23" s="78">
        <f>E23+G23+H23+I23+J23+K23+L23+M23+N23</f>
        <v>75000</v>
      </c>
      <c r="P23" s="15">
        <v>3569.6</v>
      </c>
      <c r="Q23" s="15">
        <v>8716.52</v>
      </c>
      <c r="R23" s="15">
        <v>4903.94</v>
      </c>
      <c r="S23" s="15">
        <v>6660.48</v>
      </c>
      <c r="T23" s="15">
        <v>2800.97</v>
      </c>
      <c r="U23" s="15">
        <v>-444.23</v>
      </c>
      <c r="V23" s="15">
        <v>16826.23</v>
      </c>
      <c r="W23" s="15">
        <v>6862.41</v>
      </c>
      <c r="X23" s="15">
        <v>11124.35</v>
      </c>
      <c r="Y23" s="15">
        <v>5423.39</v>
      </c>
      <c r="Z23" s="15">
        <v>7451.49</v>
      </c>
      <c r="AA23" s="15">
        <v>27844.86</v>
      </c>
      <c r="AB23" s="208">
        <v>-1204</v>
      </c>
      <c r="AC23" s="9">
        <f>SUM(P23:AB23)</f>
        <v>100536.01000000001</v>
      </c>
      <c r="AD23" s="24">
        <f t="shared" si="14"/>
        <v>134.04801333333333</v>
      </c>
      <c r="AE23" s="230"/>
    </row>
    <row r="24" spans="1:31" s="7" customFormat="1" ht="25.5">
      <c r="A24" s="3"/>
      <c r="B24" s="4"/>
      <c r="C24" s="20" t="s">
        <v>358</v>
      </c>
      <c r="D24" s="8" t="s">
        <v>359</v>
      </c>
      <c r="E24" s="15">
        <v>240000</v>
      </c>
      <c r="F24" s="101" t="s">
        <v>192</v>
      </c>
      <c r="G24" s="99"/>
      <c r="H24" s="99"/>
      <c r="I24" s="99"/>
      <c r="J24" s="99"/>
      <c r="K24" s="99"/>
      <c r="L24" s="99"/>
      <c r="M24" s="99"/>
      <c r="N24" s="99"/>
      <c r="O24" s="78">
        <f>E24+G24+H24+I24+J24+K24+L24+M24+N24</f>
        <v>240000</v>
      </c>
      <c r="P24" s="15"/>
      <c r="Q24" s="15">
        <v>908.05</v>
      </c>
      <c r="R24" s="15">
        <v>18860.06</v>
      </c>
      <c r="S24" s="15">
        <v>1502.35</v>
      </c>
      <c r="T24" s="15"/>
      <c r="U24" s="15">
        <v>24700</v>
      </c>
      <c r="V24" s="15">
        <v>108480</v>
      </c>
      <c r="W24" s="15">
        <v>16200</v>
      </c>
      <c r="X24" s="15"/>
      <c r="Y24" s="15">
        <v>1703.8</v>
      </c>
      <c r="Z24" s="15">
        <v>2780</v>
      </c>
      <c r="AA24" s="15">
        <v>21670</v>
      </c>
      <c r="AB24" s="15"/>
      <c r="AC24" s="9">
        <f>SUM(P24:AB24)</f>
        <v>196804.25999999998</v>
      </c>
      <c r="AD24" s="24">
        <f t="shared" si="14"/>
        <v>82.00177499999998</v>
      </c>
      <c r="AE24" s="230"/>
    </row>
    <row r="25" spans="1:31" s="7" customFormat="1" ht="25.5">
      <c r="A25" s="3"/>
      <c r="B25" s="4"/>
      <c r="C25" s="20" t="s">
        <v>232</v>
      </c>
      <c r="D25" s="8" t="s">
        <v>233</v>
      </c>
      <c r="E25" s="15">
        <v>100</v>
      </c>
      <c r="F25" s="101"/>
      <c r="G25" s="99"/>
      <c r="H25" s="99"/>
      <c r="I25" s="99"/>
      <c r="J25" s="99"/>
      <c r="K25" s="99">
        <v>1100</v>
      </c>
      <c r="L25" s="99"/>
      <c r="M25" s="99"/>
      <c r="N25" s="99"/>
      <c r="O25" s="78">
        <f>E25+G25+H25+I25+J25+K25+L25+M25+N25</f>
        <v>1200</v>
      </c>
      <c r="P25" s="15">
        <v>0.4</v>
      </c>
      <c r="Q25" s="15">
        <v>0.4</v>
      </c>
      <c r="R25" s="15">
        <v>22.6</v>
      </c>
      <c r="S25" s="15"/>
      <c r="T25" s="15"/>
      <c r="U25" s="15">
        <v>205.3</v>
      </c>
      <c r="V25" s="15">
        <v>1020.22</v>
      </c>
      <c r="W25" s="15">
        <v>43.4</v>
      </c>
      <c r="X25" s="15">
        <v>0.4</v>
      </c>
      <c r="Y25" s="15">
        <v>49.3</v>
      </c>
      <c r="Z25" s="15">
        <v>39.9</v>
      </c>
      <c r="AA25" s="15">
        <v>2</v>
      </c>
      <c r="AB25" s="15"/>
      <c r="AC25" s="9">
        <f>SUM(P25:AB25)</f>
        <v>1383.9200000000003</v>
      </c>
      <c r="AD25" s="24">
        <f t="shared" si="14"/>
        <v>115.3266666666667</v>
      </c>
      <c r="AE25" s="230"/>
    </row>
    <row r="26" spans="1:31" s="7" customFormat="1" ht="12.75">
      <c r="A26" s="3"/>
      <c r="B26" s="4"/>
      <c r="C26" s="20" t="s">
        <v>215</v>
      </c>
      <c r="D26" s="8" t="s">
        <v>216</v>
      </c>
      <c r="E26" s="15">
        <v>13000</v>
      </c>
      <c r="F26" s="101" t="s">
        <v>49</v>
      </c>
      <c r="G26" s="99"/>
      <c r="H26" s="99"/>
      <c r="I26" s="99"/>
      <c r="J26" s="99"/>
      <c r="K26" s="99"/>
      <c r="L26" s="99"/>
      <c r="M26" s="99"/>
      <c r="N26" s="99"/>
      <c r="O26" s="78">
        <f>E26+G26+H26+I26+J26+K26+L26+M26+N26</f>
        <v>13000</v>
      </c>
      <c r="P26" s="15"/>
      <c r="Q26" s="15">
        <v>531.39</v>
      </c>
      <c r="R26" s="15">
        <v>3729.79</v>
      </c>
      <c r="S26" s="15"/>
      <c r="T26" s="15"/>
      <c r="U26" s="15">
        <v>681.2</v>
      </c>
      <c r="V26" s="15">
        <v>1647.16</v>
      </c>
      <c r="W26" s="15"/>
      <c r="X26" s="15"/>
      <c r="Y26" s="15">
        <v>726.33</v>
      </c>
      <c r="Z26" s="15"/>
      <c r="AA26" s="15"/>
      <c r="AB26" s="15"/>
      <c r="AC26" s="9">
        <f>SUM(P26:AB26)</f>
        <v>7315.87</v>
      </c>
      <c r="AD26" s="24">
        <f t="shared" si="14"/>
        <v>56.27592307692308</v>
      </c>
      <c r="AE26" s="230"/>
    </row>
    <row r="27" spans="1:31" s="7" customFormat="1" ht="12.75">
      <c r="A27" s="10">
        <v>750</v>
      </c>
      <c r="B27" s="10"/>
      <c r="C27" s="10"/>
      <c r="D27" s="12" t="s">
        <v>185</v>
      </c>
      <c r="E27" s="13">
        <f>E28+E30+E33</f>
        <v>68100</v>
      </c>
      <c r="F27" s="105"/>
      <c r="G27" s="209">
        <f aca="true" t="shared" si="17" ref="G27:P27">G28+G30+G33</f>
        <v>-300</v>
      </c>
      <c r="H27" s="98">
        <f t="shared" si="17"/>
        <v>0</v>
      </c>
      <c r="I27" s="98">
        <f t="shared" si="17"/>
        <v>0</v>
      </c>
      <c r="J27" s="98">
        <f t="shared" si="17"/>
        <v>12000</v>
      </c>
      <c r="K27" s="98">
        <f t="shared" si="17"/>
        <v>45000</v>
      </c>
      <c r="L27" s="98">
        <f t="shared" si="17"/>
        <v>0</v>
      </c>
      <c r="M27" s="98">
        <f>M28+M30+M33</f>
        <v>1000</v>
      </c>
      <c r="N27" s="98">
        <f>N28+N30+N33</f>
        <v>0</v>
      </c>
      <c r="O27" s="13">
        <f t="shared" si="17"/>
        <v>125800</v>
      </c>
      <c r="P27" s="13">
        <f t="shared" si="17"/>
        <v>19819.4</v>
      </c>
      <c r="Q27" s="13">
        <f>Q28+Q30+Q33</f>
        <v>5624.62</v>
      </c>
      <c r="R27" s="13">
        <f aca="true" t="shared" si="18" ref="R27:AA27">R28+R30+R33</f>
        <v>11828.09</v>
      </c>
      <c r="S27" s="13">
        <f t="shared" si="18"/>
        <v>4574.08</v>
      </c>
      <c r="T27" s="13">
        <f t="shared" si="18"/>
        <v>9648.54</v>
      </c>
      <c r="U27" s="13">
        <f t="shared" si="18"/>
        <v>4623</v>
      </c>
      <c r="V27" s="13">
        <f t="shared" si="18"/>
        <v>5971.8</v>
      </c>
      <c r="W27" s="13">
        <f t="shared" si="18"/>
        <v>5845.2</v>
      </c>
      <c r="X27" s="13">
        <f t="shared" si="18"/>
        <v>4230.4</v>
      </c>
      <c r="Y27" s="13">
        <f t="shared" si="18"/>
        <v>36625.09</v>
      </c>
      <c r="Z27" s="13">
        <f t="shared" si="18"/>
        <v>12736.07</v>
      </c>
      <c r="AA27" s="13">
        <f t="shared" si="18"/>
        <v>63371.38</v>
      </c>
      <c r="AB27" s="209">
        <f>AB28+AB30+AB33</f>
        <v>-163</v>
      </c>
      <c r="AC27" s="13">
        <f>AC28+AC30+AC33</f>
        <v>184734.66999999998</v>
      </c>
      <c r="AD27" s="14">
        <f t="shared" si="14"/>
        <v>146.8479093799682</v>
      </c>
      <c r="AE27" s="268"/>
    </row>
    <row r="28" spans="1:31" s="7" customFormat="1" ht="12.75">
      <c r="A28" s="3"/>
      <c r="B28" s="3">
        <v>75011</v>
      </c>
      <c r="C28" s="3"/>
      <c r="D28" s="28" t="s">
        <v>22</v>
      </c>
      <c r="E28" s="5">
        <f>SUM(E29:E29)</f>
        <v>45100</v>
      </c>
      <c r="F28" s="106"/>
      <c r="G28" s="210">
        <f aca="true" t="shared" si="19" ref="G28:Q28">SUM(G29:G29)</f>
        <v>-300</v>
      </c>
      <c r="H28" s="127">
        <f t="shared" si="19"/>
        <v>0</v>
      </c>
      <c r="I28" s="96">
        <f t="shared" si="19"/>
        <v>0</v>
      </c>
      <c r="J28" s="127">
        <f t="shared" si="19"/>
        <v>0</v>
      </c>
      <c r="K28" s="127">
        <f t="shared" si="19"/>
        <v>0</v>
      </c>
      <c r="L28" s="96">
        <f t="shared" si="19"/>
        <v>0</v>
      </c>
      <c r="M28" s="96">
        <f t="shared" si="19"/>
        <v>0</v>
      </c>
      <c r="N28" s="96">
        <f t="shared" si="19"/>
        <v>0</v>
      </c>
      <c r="O28" s="77">
        <f t="shared" si="19"/>
        <v>44800</v>
      </c>
      <c r="P28" s="5">
        <f t="shared" si="19"/>
        <v>4115</v>
      </c>
      <c r="Q28" s="5">
        <f t="shared" si="19"/>
        <v>3222</v>
      </c>
      <c r="R28" s="5">
        <f aca="true" t="shared" si="20" ref="R28:AB28">SUM(R29:R29)</f>
        <v>4657</v>
      </c>
      <c r="S28" s="5">
        <f t="shared" si="20"/>
        <v>3645</v>
      </c>
      <c r="T28" s="5">
        <f t="shared" si="20"/>
        <v>3712</v>
      </c>
      <c r="U28" s="5">
        <f t="shared" si="20"/>
        <v>3813</v>
      </c>
      <c r="V28" s="5">
        <f t="shared" si="20"/>
        <v>3916</v>
      </c>
      <c r="W28" s="5">
        <f t="shared" si="20"/>
        <v>4128</v>
      </c>
      <c r="X28" s="5">
        <f t="shared" si="20"/>
        <v>3756</v>
      </c>
      <c r="Y28" s="5">
        <f t="shared" si="20"/>
        <v>3710</v>
      </c>
      <c r="Z28" s="5">
        <f t="shared" si="20"/>
        <v>3942</v>
      </c>
      <c r="AA28" s="5">
        <f t="shared" si="20"/>
        <v>2184</v>
      </c>
      <c r="AB28" s="5">
        <f t="shared" si="20"/>
        <v>0</v>
      </c>
      <c r="AC28" s="25">
        <f>SUM(AC29:AC29)</f>
        <v>44800</v>
      </c>
      <c r="AD28" s="6">
        <f t="shared" si="14"/>
        <v>100</v>
      </c>
      <c r="AE28" s="230"/>
    </row>
    <row r="29" spans="1:31" s="7" customFormat="1" ht="51">
      <c r="A29" s="3"/>
      <c r="B29" s="4"/>
      <c r="C29" s="4">
        <v>201</v>
      </c>
      <c r="D29" s="8" t="s">
        <v>217</v>
      </c>
      <c r="E29" s="15">
        <v>45100</v>
      </c>
      <c r="F29" s="101" t="s">
        <v>371</v>
      </c>
      <c r="G29" s="208">
        <v>-300</v>
      </c>
      <c r="H29" s="99"/>
      <c r="I29" s="99"/>
      <c r="J29" s="99"/>
      <c r="K29" s="99"/>
      <c r="L29" s="99"/>
      <c r="M29" s="99"/>
      <c r="N29" s="99"/>
      <c r="O29" s="78">
        <f aca="true" t="shared" si="21" ref="O29:O34">E29+G29+H29+I29+J29+K29+L29+M29+N29</f>
        <v>44800</v>
      </c>
      <c r="P29" s="15">
        <v>4115</v>
      </c>
      <c r="Q29" s="15">
        <v>3222</v>
      </c>
      <c r="R29" s="15">
        <v>4657</v>
      </c>
      <c r="S29" s="15">
        <v>3645</v>
      </c>
      <c r="T29" s="15">
        <v>3712</v>
      </c>
      <c r="U29" s="15">
        <v>3813</v>
      </c>
      <c r="V29" s="15">
        <v>3916</v>
      </c>
      <c r="W29" s="15">
        <v>4128</v>
      </c>
      <c r="X29" s="15">
        <v>3756</v>
      </c>
      <c r="Y29" s="15">
        <v>3710</v>
      </c>
      <c r="Z29" s="15">
        <v>3942</v>
      </c>
      <c r="AA29" s="15">
        <v>2184</v>
      </c>
      <c r="AB29" s="15"/>
      <c r="AC29" s="9">
        <f aca="true" t="shared" si="22" ref="AC29:AC34">SUM(P29:AB29)</f>
        <v>44800</v>
      </c>
      <c r="AD29" s="24">
        <f t="shared" si="14"/>
        <v>100</v>
      </c>
      <c r="AE29" s="230"/>
    </row>
    <row r="30" spans="1:31" s="7" customFormat="1" ht="12.75">
      <c r="A30" s="3"/>
      <c r="B30" s="3">
        <v>75023</v>
      </c>
      <c r="C30" s="3"/>
      <c r="D30" s="28" t="s">
        <v>23</v>
      </c>
      <c r="E30" s="5">
        <f>SUM(E31:E31)</f>
        <v>8000</v>
      </c>
      <c r="F30" s="106"/>
      <c r="G30" s="127">
        <f aca="true" t="shared" si="23" ref="G30:L30">SUM(G31:G31)</f>
        <v>0</v>
      </c>
      <c r="H30" s="127">
        <f t="shared" si="23"/>
        <v>0</v>
      </c>
      <c r="I30" s="96">
        <f t="shared" si="23"/>
        <v>0</v>
      </c>
      <c r="J30" s="127">
        <f t="shared" si="23"/>
        <v>12000</v>
      </c>
      <c r="K30" s="127">
        <f t="shared" si="23"/>
        <v>45000</v>
      </c>
      <c r="L30" s="96">
        <f t="shared" si="23"/>
        <v>0</v>
      </c>
      <c r="M30" s="96">
        <f>SUM(M31:M32)</f>
        <v>1000</v>
      </c>
      <c r="N30" s="96">
        <f>SUM(N31:N32)</f>
        <v>0</v>
      </c>
      <c r="O30" s="77">
        <f>SUM(O31:O32)</f>
        <v>66000</v>
      </c>
      <c r="P30" s="5">
        <f>SUM(P31:P31)</f>
        <v>1704.4</v>
      </c>
      <c r="Q30" s="5">
        <f>SUM(Q31:Q31)</f>
        <v>2402.62</v>
      </c>
      <c r="R30" s="5">
        <f aca="true" t="shared" si="24" ref="R30:AB30">SUM(R31:R31)</f>
        <v>6171.09</v>
      </c>
      <c r="S30" s="5">
        <f t="shared" si="24"/>
        <v>929.08</v>
      </c>
      <c r="T30" s="5">
        <f t="shared" si="24"/>
        <v>5936.54</v>
      </c>
      <c r="U30" s="5">
        <f t="shared" si="24"/>
        <v>810</v>
      </c>
      <c r="V30" s="5">
        <f t="shared" si="24"/>
        <v>2055.8</v>
      </c>
      <c r="W30" s="5">
        <f t="shared" si="24"/>
        <v>1717.2</v>
      </c>
      <c r="X30" s="5">
        <f t="shared" si="24"/>
        <v>474.4</v>
      </c>
      <c r="Y30" s="5">
        <f>SUM(Y31:Y32)</f>
        <v>32915.09</v>
      </c>
      <c r="Z30" s="5">
        <f t="shared" si="24"/>
        <v>8794.07</v>
      </c>
      <c r="AA30" s="5">
        <f t="shared" si="24"/>
        <v>61187.38</v>
      </c>
      <c r="AB30" s="210">
        <f t="shared" si="24"/>
        <v>-163</v>
      </c>
      <c r="AC30" s="25">
        <f>SUM(AC31:AC32)</f>
        <v>124934.67</v>
      </c>
      <c r="AD30" s="6">
        <f t="shared" si="14"/>
        <v>189.29495454545454</v>
      </c>
      <c r="AE30" s="230"/>
    </row>
    <row r="31" spans="1:31" s="7" customFormat="1" ht="22.5" customHeight="1">
      <c r="A31" s="4"/>
      <c r="B31" s="4"/>
      <c r="C31" s="20" t="s">
        <v>286</v>
      </c>
      <c r="D31" s="8" t="s">
        <v>287</v>
      </c>
      <c r="E31" s="15">
        <v>8000</v>
      </c>
      <c r="F31" s="101" t="s">
        <v>365</v>
      </c>
      <c r="G31" s="99"/>
      <c r="H31" s="99"/>
      <c r="I31" s="99"/>
      <c r="J31" s="99">
        <v>12000</v>
      </c>
      <c r="K31" s="99">
        <v>45000</v>
      </c>
      <c r="L31" s="99"/>
      <c r="M31" s="99"/>
      <c r="N31" s="99"/>
      <c r="O31" s="78">
        <f t="shared" si="21"/>
        <v>65000</v>
      </c>
      <c r="P31" s="15">
        <v>1704.4</v>
      </c>
      <c r="Q31" s="15">
        <v>2402.62</v>
      </c>
      <c r="R31" s="15">
        <v>6171.09</v>
      </c>
      <c r="S31" s="15">
        <v>929.08</v>
      </c>
      <c r="T31" s="15">
        <v>5936.54</v>
      </c>
      <c r="U31" s="15">
        <v>810</v>
      </c>
      <c r="V31" s="15">
        <v>2055.8</v>
      </c>
      <c r="W31" s="15">
        <v>1717.2</v>
      </c>
      <c r="X31" s="15">
        <v>474.4</v>
      </c>
      <c r="Y31" s="15">
        <v>31915.09</v>
      </c>
      <c r="Z31" s="15">
        <v>8794.07</v>
      </c>
      <c r="AA31" s="15">
        <v>61187.38</v>
      </c>
      <c r="AB31" s="208">
        <v>-163</v>
      </c>
      <c r="AC31" s="9">
        <f t="shared" si="22"/>
        <v>123934.67</v>
      </c>
      <c r="AD31" s="24">
        <f t="shared" si="14"/>
        <v>190.66872307692307</v>
      </c>
      <c r="AE31" s="230"/>
    </row>
    <row r="32" spans="1:31" s="7" customFormat="1" ht="25.5">
      <c r="A32" s="4"/>
      <c r="B32" s="4"/>
      <c r="C32" s="267" t="s">
        <v>336</v>
      </c>
      <c r="D32" s="53" t="s">
        <v>337</v>
      </c>
      <c r="E32" s="15"/>
      <c r="F32" s="101"/>
      <c r="G32" s="99"/>
      <c r="H32" s="99"/>
      <c r="I32" s="99"/>
      <c r="J32" s="99"/>
      <c r="K32" s="99"/>
      <c r="L32" s="99"/>
      <c r="M32" s="99">
        <v>1000</v>
      </c>
      <c r="N32" s="99"/>
      <c r="O32" s="78">
        <f t="shared" si="21"/>
        <v>1000</v>
      </c>
      <c r="P32" s="15"/>
      <c r="Q32" s="15"/>
      <c r="R32" s="15"/>
      <c r="S32" s="15"/>
      <c r="T32" s="15"/>
      <c r="U32" s="15"/>
      <c r="V32" s="15"/>
      <c r="W32" s="15"/>
      <c r="X32" s="15"/>
      <c r="Y32" s="15">
        <v>1000</v>
      </c>
      <c r="Z32" s="15"/>
      <c r="AA32" s="15"/>
      <c r="AB32" s="15"/>
      <c r="AC32" s="9">
        <f t="shared" si="22"/>
        <v>1000</v>
      </c>
      <c r="AD32" s="24">
        <f t="shared" si="14"/>
        <v>100</v>
      </c>
      <c r="AE32" s="230"/>
    </row>
    <row r="33" spans="1:31" s="7" customFormat="1" ht="12.75">
      <c r="A33" s="4"/>
      <c r="B33" s="3">
        <v>75095</v>
      </c>
      <c r="C33" s="3"/>
      <c r="D33" s="28" t="s">
        <v>125</v>
      </c>
      <c r="E33" s="25">
        <f>E34</f>
        <v>15000</v>
      </c>
      <c r="F33" s="101"/>
      <c r="G33" s="96">
        <f aca="true" t="shared" si="25" ref="G33:Q33">G34</f>
        <v>0</v>
      </c>
      <c r="H33" s="96">
        <f t="shared" si="25"/>
        <v>0</v>
      </c>
      <c r="I33" s="96">
        <f t="shared" si="25"/>
        <v>0</v>
      </c>
      <c r="J33" s="96">
        <f t="shared" si="25"/>
        <v>0</v>
      </c>
      <c r="K33" s="96">
        <f t="shared" si="25"/>
        <v>0</v>
      </c>
      <c r="L33" s="96">
        <f t="shared" si="25"/>
        <v>0</v>
      </c>
      <c r="M33" s="96">
        <f t="shared" si="25"/>
        <v>0</v>
      </c>
      <c r="N33" s="96">
        <f t="shared" si="25"/>
        <v>0</v>
      </c>
      <c r="O33" s="77">
        <f t="shared" si="25"/>
        <v>15000</v>
      </c>
      <c r="P33" s="25">
        <f t="shared" si="25"/>
        <v>14000</v>
      </c>
      <c r="Q33" s="25">
        <f t="shared" si="25"/>
        <v>0</v>
      </c>
      <c r="R33" s="25">
        <f aca="true" t="shared" si="26" ref="R33:AB33">R34</f>
        <v>1000</v>
      </c>
      <c r="S33" s="25">
        <f t="shared" si="26"/>
        <v>0</v>
      </c>
      <c r="T33" s="25">
        <f t="shared" si="26"/>
        <v>0</v>
      </c>
      <c r="U33" s="25">
        <f t="shared" si="26"/>
        <v>0</v>
      </c>
      <c r="V33" s="25">
        <f t="shared" si="26"/>
        <v>0</v>
      </c>
      <c r="W33" s="25">
        <f t="shared" si="26"/>
        <v>0</v>
      </c>
      <c r="X33" s="25">
        <f t="shared" si="26"/>
        <v>0</v>
      </c>
      <c r="Y33" s="25">
        <f t="shared" si="26"/>
        <v>0</v>
      </c>
      <c r="Z33" s="25">
        <f t="shared" si="26"/>
        <v>0</v>
      </c>
      <c r="AA33" s="25">
        <f t="shared" si="26"/>
        <v>0</v>
      </c>
      <c r="AB33" s="25">
        <f t="shared" si="26"/>
        <v>0</v>
      </c>
      <c r="AC33" s="25">
        <f>AC34</f>
        <v>15000</v>
      </c>
      <c r="AD33" s="24">
        <f t="shared" si="14"/>
        <v>100</v>
      </c>
      <c r="AE33" s="230"/>
    </row>
    <row r="34" spans="1:31" s="7" customFormat="1" ht="35.25" customHeight="1">
      <c r="A34" s="4"/>
      <c r="B34" s="4"/>
      <c r="C34" s="20">
        <v>629</v>
      </c>
      <c r="D34" s="8" t="s">
        <v>248</v>
      </c>
      <c r="E34" s="15">
        <v>15000</v>
      </c>
      <c r="F34" s="101" t="s">
        <v>199</v>
      </c>
      <c r="G34" s="99"/>
      <c r="H34" s="99"/>
      <c r="I34" s="99"/>
      <c r="J34" s="99"/>
      <c r="K34" s="99"/>
      <c r="L34" s="99"/>
      <c r="M34" s="99"/>
      <c r="N34" s="99"/>
      <c r="O34" s="78">
        <f t="shared" si="21"/>
        <v>15000</v>
      </c>
      <c r="P34" s="15">
        <v>14000</v>
      </c>
      <c r="Q34" s="15"/>
      <c r="R34" s="15">
        <v>1000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9">
        <f t="shared" si="22"/>
        <v>15000</v>
      </c>
      <c r="AD34" s="24">
        <f t="shared" si="14"/>
        <v>100</v>
      </c>
      <c r="AE34" s="230"/>
    </row>
    <row r="35" spans="1:31" s="7" customFormat="1" ht="25.5">
      <c r="A35" s="10">
        <v>751</v>
      </c>
      <c r="B35" s="11"/>
      <c r="C35" s="11"/>
      <c r="D35" s="12" t="s">
        <v>186</v>
      </c>
      <c r="E35" s="13">
        <f>E36+E38</f>
        <v>970</v>
      </c>
      <c r="F35" s="105"/>
      <c r="G35" s="98">
        <f aca="true" t="shared" si="27" ref="E35:V36">G36</f>
        <v>0</v>
      </c>
      <c r="H35" s="98">
        <f t="shared" si="27"/>
        <v>0</v>
      </c>
      <c r="I35" s="98">
        <f>I36+I38</f>
        <v>13050</v>
      </c>
      <c r="J35" s="98">
        <f t="shared" si="27"/>
        <v>0</v>
      </c>
      <c r="K35" s="98">
        <f t="shared" si="27"/>
        <v>0</v>
      </c>
      <c r="L35" s="98">
        <f t="shared" si="27"/>
        <v>0</v>
      </c>
      <c r="M35" s="98">
        <f t="shared" si="27"/>
        <v>0</v>
      </c>
      <c r="N35" s="98">
        <f t="shared" si="27"/>
        <v>0</v>
      </c>
      <c r="O35" s="13">
        <f>O36+O38</f>
        <v>14020</v>
      </c>
      <c r="P35" s="13">
        <f t="shared" si="27"/>
        <v>0</v>
      </c>
      <c r="Q35" s="13">
        <f t="shared" si="27"/>
        <v>0</v>
      </c>
      <c r="R35" s="13">
        <f t="shared" si="27"/>
        <v>243</v>
      </c>
      <c r="S35" s="13">
        <f t="shared" si="27"/>
        <v>0</v>
      </c>
      <c r="T35" s="13">
        <f>T36+T38</f>
        <v>4862</v>
      </c>
      <c r="U35" s="13">
        <f>U36+U38</f>
        <v>8430</v>
      </c>
      <c r="V35" s="13">
        <f t="shared" si="27"/>
        <v>80</v>
      </c>
      <c r="W35" s="13">
        <f aca="true" t="shared" si="28" ref="R35:AB36">W36</f>
        <v>80</v>
      </c>
      <c r="X35" s="13">
        <f t="shared" si="28"/>
        <v>79</v>
      </c>
      <c r="Y35" s="13">
        <f t="shared" si="28"/>
        <v>88</v>
      </c>
      <c r="Z35" s="13">
        <f t="shared" si="28"/>
        <v>79</v>
      </c>
      <c r="AA35" s="13">
        <f t="shared" si="28"/>
        <v>79</v>
      </c>
      <c r="AB35" s="13">
        <f t="shared" si="28"/>
        <v>0</v>
      </c>
      <c r="AC35" s="13">
        <f>AC36+AC38</f>
        <v>14020</v>
      </c>
      <c r="AD35" s="14">
        <f t="shared" si="14"/>
        <v>100</v>
      </c>
      <c r="AE35" s="268"/>
    </row>
    <row r="36" spans="1:31" s="18" customFormat="1" ht="25.5">
      <c r="A36" s="16"/>
      <c r="B36" s="16">
        <v>75101</v>
      </c>
      <c r="C36" s="16"/>
      <c r="D36" s="29" t="s">
        <v>289</v>
      </c>
      <c r="E36" s="91">
        <f t="shared" si="27"/>
        <v>970</v>
      </c>
      <c r="F36" s="108"/>
      <c r="G36" s="131">
        <f t="shared" si="27"/>
        <v>0</v>
      </c>
      <c r="H36" s="131">
        <f t="shared" si="27"/>
        <v>0</v>
      </c>
      <c r="I36" s="114">
        <f t="shared" si="27"/>
        <v>0</v>
      </c>
      <c r="J36" s="131">
        <f t="shared" si="27"/>
        <v>0</v>
      </c>
      <c r="K36" s="131">
        <f t="shared" si="27"/>
        <v>0</v>
      </c>
      <c r="L36" s="114">
        <f t="shared" si="27"/>
        <v>0</v>
      </c>
      <c r="M36" s="114">
        <f t="shared" si="27"/>
        <v>0</v>
      </c>
      <c r="N36" s="114">
        <f t="shared" si="27"/>
        <v>0</v>
      </c>
      <c r="O36" s="77">
        <f>O37</f>
        <v>970</v>
      </c>
      <c r="P36" s="91">
        <f t="shared" si="27"/>
        <v>0</v>
      </c>
      <c r="Q36" s="91">
        <f t="shared" si="27"/>
        <v>0</v>
      </c>
      <c r="R36" s="91">
        <f t="shared" si="28"/>
        <v>243</v>
      </c>
      <c r="S36" s="91">
        <f t="shared" si="28"/>
        <v>0</v>
      </c>
      <c r="T36" s="91">
        <f t="shared" si="28"/>
        <v>162</v>
      </c>
      <c r="U36" s="91">
        <f t="shared" si="28"/>
        <v>80</v>
      </c>
      <c r="V36" s="91">
        <f t="shared" si="28"/>
        <v>80</v>
      </c>
      <c r="W36" s="91">
        <f t="shared" si="28"/>
        <v>80</v>
      </c>
      <c r="X36" s="91">
        <f t="shared" si="28"/>
        <v>79</v>
      </c>
      <c r="Y36" s="91">
        <f t="shared" si="28"/>
        <v>88</v>
      </c>
      <c r="Z36" s="91">
        <f t="shared" si="28"/>
        <v>79</v>
      </c>
      <c r="AA36" s="91">
        <f t="shared" si="28"/>
        <v>79</v>
      </c>
      <c r="AB36" s="91">
        <f t="shared" si="28"/>
        <v>0</v>
      </c>
      <c r="AC36" s="23">
        <f>AC37</f>
        <v>970</v>
      </c>
      <c r="AD36" s="46">
        <f t="shared" si="14"/>
        <v>100</v>
      </c>
      <c r="AE36" s="275"/>
    </row>
    <row r="37" spans="1:31" s="18" customFormat="1" ht="51">
      <c r="A37" s="16"/>
      <c r="B37" s="17"/>
      <c r="C37" s="4">
        <v>201</v>
      </c>
      <c r="D37" s="8" t="s">
        <v>217</v>
      </c>
      <c r="E37" s="30">
        <v>970</v>
      </c>
      <c r="F37" s="107" t="s">
        <v>384</v>
      </c>
      <c r="G37" s="120"/>
      <c r="H37" s="120"/>
      <c r="I37" s="120"/>
      <c r="J37" s="120"/>
      <c r="K37" s="120"/>
      <c r="L37" s="120"/>
      <c r="M37" s="120"/>
      <c r="N37" s="120"/>
      <c r="O37" s="78">
        <f>E37+G37+H37+I37+J37+K37+L37+M37+N37</f>
        <v>970</v>
      </c>
      <c r="P37" s="30"/>
      <c r="Q37" s="30"/>
      <c r="R37" s="30">
        <v>243</v>
      </c>
      <c r="S37" s="30"/>
      <c r="T37" s="30">
        <v>162</v>
      </c>
      <c r="U37" s="30">
        <v>80</v>
      </c>
      <c r="V37" s="30">
        <v>80</v>
      </c>
      <c r="W37" s="30">
        <v>80</v>
      </c>
      <c r="X37" s="30">
        <v>79</v>
      </c>
      <c r="Y37" s="30">
        <v>88</v>
      </c>
      <c r="Z37" s="30">
        <v>79</v>
      </c>
      <c r="AA37" s="30">
        <v>79</v>
      </c>
      <c r="AB37" s="30"/>
      <c r="AC37" s="9">
        <f>SUM(P37:AB37)</f>
        <v>970</v>
      </c>
      <c r="AD37" s="24">
        <f t="shared" si="14"/>
        <v>100</v>
      </c>
      <c r="AE37" s="230"/>
    </row>
    <row r="38" spans="1:31" s="18" customFormat="1" ht="12.75">
      <c r="A38" s="16"/>
      <c r="B38" s="16">
        <v>75110</v>
      </c>
      <c r="C38" s="4"/>
      <c r="D38" s="28" t="s">
        <v>78</v>
      </c>
      <c r="E38" s="91">
        <f>E39</f>
        <v>0</v>
      </c>
      <c r="F38" s="107"/>
      <c r="G38" s="120"/>
      <c r="H38" s="120"/>
      <c r="I38" s="131">
        <f>I39</f>
        <v>13050</v>
      </c>
      <c r="J38" s="120"/>
      <c r="K38" s="91">
        <f>K39</f>
        <v>0</v>
      </c>
      <c r="L38" s="120"/>
      <c r="M38" s="120"/>
      <c r="N38" s="114">
        <f>N39</f>
        <v>0</v>
      </c>
      <c r="O38" s="77">
        <f>O39</f>
        <v>13050</v>
      </c>
      <c r="P38" s="30"/>
      <c r="Q38" s="30"/>
      <c r="R38" s="30"/>
      <c r="S38" s="30"/>
      <c r="T38" s="26">
        <f aca="true" t="shared" si="29" ref="T38:Y38">T39</f>
        <v>4700</v>
      </c>
      <c r="U38" s="26">
        <f t="shared" si="29"/>
        <v>8350</v>
      </c>
      <c r="V38" s="26">
        <f t="shared" si="29"/>
        <v>0</v>
      </c>
      <c r="W38" s="26">
        <f t="shared" si="29"/>
        <v>0</v>
      </c>
      <c r="X38" s="26">
        <f t="shared" si="29"/>
        <v>0</v>
      </c>
      <c r="Y38" s="26">
        <f t="shared" si="29"/>
        <v>0</v>
      </c>
      <c r="Z38" s="26">
        <f>Z39</f>
        <v>0</v>
      </c>
      <c r="AA38" s="26">
        <f>AA39</f>
        <v>0</v>
      </c>
      <c r="AB38" s="26">
        <f>AB39</f>
        <v>0</v>
      </c>
      <c r="AC38" s="26">
        <f>AC39</f>
        <v>13050</v>
      </c>
      <c r="AD38" s="46">
        <f t="shared" si="14"/>
        <v>100</v>
      </c>
      <c r="AE38" s="275"/>
    </row>
    <row r="39" spans="1:31" s="18" customFormat="1" ht="51">
      <c r="A39" s="16"/>
      <c r="B39" s="17"/>
      <c r="C39" s="4">
        <v>201</v>
      </c>
      <c r="D39" s="8" t="s">
        <v>217</v>
      </c>
      <c r="E39" s="30"/>
      <c r="F39" s="107"/>
      <c r="G39" s="120"/>
      <c r="H39" s="120"/>
      <c r="I39" s="120">
        <f>4700+8350</f>
        <v>13050</v>
      </c>
      <c r="J39" s="120"/>
      <c r="K39" s="120"/>
      <c r="L39" s="120"/>
      <c r="M39" s="120"/>
      <c r="N39" s="120"/>
      <c r="O39" s="78">
        <f>E39+G39+H39+I39+J39+K39+L39+M39+N39</f>
        <v>13050</v>
      </c>
      <c r="P39" s="30"/>
      <c r="Q39" s="30"/>
      <c r="R39" s="30"/>
      <c r="S39" s="30"/>
      <c r="T39" s="30">
        <v>4700</v>
      </c>
      <c r="U39" s="30">
        <v>8350</v>
      </c>
      <c r="V39" s="30"/>
      <c r="W39" s="30"/>
      <c r="X39" s="30"/>
      <c r="Y39" s="30"/>
      <c r="Z39" s="30"/>
      <c r="AA39" s="30"/>
      <c r="AB39" s="30"/>
      <c r="AC39" s="9">
        <f>SUM(P39:AB39)</f>
        <v>13050</v>
      </c>
      <c r="AD39" s="24">
        <f t="shared" si="14"/>
        <v>100</v>
      </c>
      <c r="AE39" s="230"/>
    </row>
    <row r="40" spans="1:31" s="7" customFormat="1" ht="25.5">
      <c r="A40" s="10">
        <v>754</v>
      </c>
      <c r="B40" s="10"/>
      <c r="C40" s="10"/>
      <c r="D40" s="12" t="s">
        <v>187</v>
      </c>
      <c r="E40" s="13">
        <f>E43+E41</f>
        <v>12200</v>
      </c>
      <c r="F40" s="105"/>
      <c r="G40" s="98">
        <f aca="true" t="shared" si="30" ref="G40:P40">G43+G41</f>
        <v>0</v>
      </c>
      <c r="H40" s="98">
        <f t="shared" si="30"/>
        <v>0</v>
      </c>
      <c r="I40" s="98">
        <f t="shared" si="30"/>
        <v>0</v>
      </c>
      <c r="J40" s="98">
        <f t="shared" si="30"/>
        <v>0</v>
      </c>
      <c r="K40" s="98">
        <f t="shared" si="30"/>
        <v>0</v>
      </c>
      <c r="L40" s="98">
        <f t="shared" si="30"/>
        <v>0</v>
      </c>
      <c r="M40" s="98">
        <f>M43+M41</f>
        <v>0</v>
      </c>
      <c r="N40" s="98">
        <f>N43+N41</f>
        <v>0</v>
      </c>
      <c r="O40" s="13">
        <f t="shared" si="30"/>
        <v>12200</v>
      </c>
      <c r="P40" s="13">
        <f t="shared" si="30"/>
        <v>8900</v>
      </c>
      <c r="Q40" s="13">
        <f>Q43+Q41</f>
        <v>0</v>
      </c>
      <c r="R40" s="13">
        <f aca="true" t="shared" si="31" ref="R40:AA40">R43+R41</f>
        <v>0</v>
      </c>
      <c r="S40" s="13">
        <f t="shared" si="31"/>
        <v>2470</v>
      </c>
      <c r="T40" s="13">
        <f t="shared" si="31"/>
        <v>0</v>
      </c>
      <c r="U40" s="13">
        <f t="shared" si="31"/>
        <v>0</v>
      </c>
      <c r="V40" s="13">
        <f t="shared" si="31"/>
        <v>0</v>
      </c>
      <c r="W40" s="13">
        <f t="shared" si="31"/>
        <v>200</v>
      </c>
      <c r="X40" s="13">
        <f t="shared" si="31"/>
        <v>0</v>
      </c>
      <c r="Y40" s="13">
        <f t="shared" si="31"/>
        <v>0</v>
      </c>
      <c r="Z40" s="13">
        <f t="shared" si="31"/>
        <v>0</v>
      </c>
      <c r="AA40" s="13">
        <f t="shared" si="31"/>
        <v>0</v>
      </c>
      <c r="AB40" s="13">
        <f>AB43+AB41</f>
        <v>0</v>
      </c>
      <c r="AC40" s="13">
        <f>AC43+AC41</f>
        <v>11570</v>
      </c>
      <c r="AD40" s="14">
        <f t="shared" si="14"/>
        <v>94.8360655737705</v>
      </c>
      <c r="AE40" s="268"/>
    </row>
    <row r="41" spans="1:31" s="18" customFormat="1" ht="12.75">
      <c r="A41" s="16"/>
      <c r="B41" s="3">
        <v>75412</v>
      </c>
      <c r="C41" s="3"/>
      <c r="D41" s="28" t="s">
        <v>14</v>
      </c>
      <c r="E41" s="5">
        <f>SUM(E42)</f>
        <v>12000</v>
      </c>
      <c r="F41" s="108"/>
      <c r="G41" s="127">
        <f aca="true" t="shared" si="32" ref="G41:Q41">SUM(G42)</f>
        <v>0</v>
      </c>
      <c r="H41" s="127">
        <f t="shared" si="32"/>
        <v>0</v>
      </c>
      <c r="I41" s="96">
        <f t="shared" si="32"/>
        <v>0</v>
      </c>
      <c r="J41" s="127">
        <f t="shared" si="32"/>
        <v>0</v>
      </c>
      <c r="K41" s="127">
        <f t="shared" si="32"/>
        <v>0</v>
      </c>
      <c r="L41" s="96">
        <f t="shared" si="32"/>
        <v>0</v>
      </c>
      <c r="M41" s="96">
        <f t="shared" si="32"/>
        <v>0</v>
      </c>
      <c r="N41" s="96">
        <f t="shared" si="32"/>
        <v>0</v>
      </c>
      <c r="O41" s="77">
        <f t="shared" si="32"/>
        <v>12000</v>
      </c>
      <c r="P41" s="5">
        <f t="shared" si="32"/>
        <v>8900</v>
      </c>
      <c r="Q41" s="5">
        <f t="shared" si="32"/>
        <v>0</v>
      </c>
      <c r="R41" s="5">
        <f aca="true" t="shared" si="33" ref="R41:AC41">SUM(R42)</f>
        <v>0</v>
      </c>
      <c r="S41" s="5">
        <f t="shared" si="33"/>
        <v>2470</v>
      </c>
      <c r="T41" s="5">
        <f t="shared" si="33"/>
        <v>0</v>
      </c>
      <c r="U41" s="5">
        <f t="shared" si="33"/>
        <v>0</v>
      </c>
      <c r="V41" s="5">
        <f t="shared" si="33"/>
        <v>0</v>
      </c>
      <c r="W41" s="5">
        <f t="shared" si="33"/>
        <v>0</v>
      </c>
      <c r="X41" s="5">
        <f t="shared" si="33"/>
        <v>0</v>
      </c>
      <c r="Y41" s="5">
        <f t="shared" si="33"/>
        <v>0</v>
      </c>
      <c r="Z41" s="5">
        <f t="shared" si="33"/>
        <v>0</v>
      </c>
      <c r="AA41" s="5">
        <f t="shared" si="33"/>
        <v>0</v>
      </c>
      <c r="AB41" s="5">
        <f t="shared" si="33"/>
        <v>0</v>
      </c>
      <c r="AC41" s="5">
        <f t="shared" si="33"/>
        <v>11370</v>
      </c>
      <c r="AD41" s="46">
        <f t="shared" si="14"/>
        <v>94.75</v>
      </c>
      <c r="AE41" s="275"/>
    </row>
    <row r="42" spans="1:31" s="18" customFormat="1" ht="45.75" customHeight="1">
      <c r="A42" s="16"/>
      <c r="B42" s="16"/>
      <c r="C42" s="20">
        <v>629</v>
      </c>
      <c r="D42" s="8" t="s">
        <v>248</v>
      </c>
      <c r="E42" s="30">
        <v>12000</v>
      </c>
      <c r="F42" s="101" t="s">
        <v>200</v>
      </c>
      <c r="G42" s="120"/>
      <c r="H42" s="120"/>
      <c r="I42" s="120"/>
      <c r="J42" s="120"/>
      <c r="K42" s="120"/>
      <c r="L42" s="120"/>
      <c r="M42" s="120"/>
      <c r="N42" s="120"/>
      <c r="O42" s="78">
        <f>E42+G42+H42+I42+J42+K42+L42+M42+N42</f>
        <v>12000</v>
      </c>
      <c r="P42" s="30">
        <v>8900</v>
      </c>
      <c r="Q42" s="30"/>
      <c r="R42" s="30"/>
      <c r="S42" s="30">
        <v>2470</v>
      </c>
      <c r="T42" s="30"/>
      <c r="U42" s="30"/>
      <c r="V42" s="30"/>
      <c r="W42" s="30"/>
      <c r="X42" s="30"/>
      <c r="Y42" s="30"/>
      <c r="Z42" s="30"/>
      <c r="AA42" s="30"/>
      <c r="AB42" s="30"/>
      <c r="AC42" s="9">
        <f>SUM(P42:AB42)</f>
        <v>11370</v>
      </c>
      <c r="AD42" s="24">
        <f t="shared" si="14"/>
        <v>94.75</v>
      </c>
      <c r="AE42" s="230"/>
    </row>
    <row r="43" spans="1:31" s="7" customFormat="1" ht="12.75">
      <c r="A43" s="3"/>
      <c r="B43" s="3">
        <v>75414</v>
      </c>
      <c r="C43" s="3"/>
      <c r="D43" s="28" t="s">
        <v>24</v>
      </c>
      <c r="E43" s="5">
        <f>SUM(E44)</f>
        <v>200</v>
      </c>
      <c r="F43" s="101"/>
      <c r="G43" s="127">
        <f aca="true" t="shared" si="34" ref="G43:Q43">SUM(G44)</f>
        <v>0</v>
      </c>
      <c r="H43" s="127">
        <f t="shared" si="34"/>
        <v>0</v>
      </c>
      <c r="I43" s="96">
        <f t="shared" si="34"/>
        <v>0</v>
      </c>
      <c r="J43" s="127">
        <f t="shared" si="34"/>
        <v>0</v>
      </c>
      <c r="K43" s="127">
        <f t="shared" si="34"/>
        <v>0</v>
      </c>
      <c r="L43" s="96">
        <f t="shared" si="34"/>
        <v>0</v>
      </c>
      <c r="M43" s="96">
        <f t="shared" si="34"/>
        <v>0</v>
      </c>
      <c r="N43" s="96">
        <f t="shared" si="34"/>
        <v>0</v>
      </c>
      <c r="O43" s="77">
        <f t="shared" si="34"/>
        <v>200</v>
      </c>
      <c r="P43" s="5">
        <f t="shared" si="34"/>
        <v>0</v>
      </c>
      <c r="Q43" s="5">
        <f t="shared" si="34"/>
        <v>0</v>
      </c>
      <c r="R43" s="5">
        <f aca="true" t="shared" si="35" ref="R43:AB43">SUM(R44)</f>
        <v>0</v>
      </c>
      <c r="S43" s="5">
        <f t="shared" si="35"/>
        <v>0</v>
      </c>
      <c r="T43" s="5">
        <f t="shared" si="35"/>
        <v>0</v>
      </c>
      <c r="U43" s="5">
        <f t="shared" si="35"/>
        <v>0</v>
      </c>
      <c r="V43" s="5">
        <f t="shared" si="35"/>
        <v>0</v>
      </c>
      <c r="W43" s="5">
        <f t="shared" si="35"/>
        <v>200</v>
      </c>
      <c r="X43" s="5">
        <f t="shared" si="35"/>
        <v>0</v>
      </c>
      <c r="Y43" s="5">
        <f t="shared" si="35"/>
        <v>0</v>
      </c>
      <c r="Z43" s="5">
        <f t="shared" si="35"/>
        <v>0</v>
      </c>
      <c r="AA43" s="5">
        <f t="shared" si="35"/>
        <v>0</v>
      </c>
      <c r="AB43" s="5">
        <f t="shared" si="35"/>
        <v>0</v>
      </c>
      <c r="AC43" s="25">
        <f>SUM(AC44)</f>
        <v>200</v>
      </c>
      <c r="AD43" s="6">
        <f t="shared" si="14"/>
        <v>100</v>
      </c>
      <c r="AE43" s="230"/>
    </row>
    <row r="44" spans="1:31" s="7" customFormat="1" ht="51">
      <c r="A44" s="3"/>
      <c r="B44" s="4"/>
      <c r="C44" s="4">
        <v>201</v>
      </c>
      <c r="D44" s="8" t="s">
        <v>217</v>
      </c>
      <c r="E44" s="15">
        <v>200</v>
      </c>
      <c r="F44" s="101" t="s">
        <v>142</v>
      </c>
      <c r="G44" s="99"/>
      <c r="H44" s="99"/>
      <c r="I44" s="99"/>
      <c r="J44" s="99"/>
      <c r="K44" s="99"/>
      <c r="L44" s="99"/>
      <c r="M44" s="99"/>
      <c r="N44" s="99"/>
      <c r="O44" s="78">
        <f>E44+G44+H44+I44+J44+K44+L44+M44+N44</f>
        <v>200</v>
      </c>
      <c r="P44" s="15"/>
      <c r="Q44" s="15"/>
      <c r="R44" s="15"/>
      <c r="S44" s="15"/>
      <c r="T44" s="15"/>
      <c r="U44" s="15"/>
      <c r="V44" s="15"/>
      <c r="W44" s="15">
        <v>200</v>
      </c>
      <c r="X44" s="15"/>
      <c r="Y44" s="15"/>
      <c r="Z44" s="15"/>
      <c r="AA44" s="15"/>
      <c r="AB44" s="15"/>
      <c r="AC44" s="9">
        <f>SUM(P44:AB44)</f>
        <v>200</v>
      </c>
      <c r="AD44" s="24">
        <f t="shared" si="14"/>
        <v>100</v>
      </c>
      <c r="AE44" s="230"/>
    </row>
    <row r="45" spans="1:31" s="7" customFormat="1" ht="38.25">
      <c r="A45" s="10">
        <v>756</v>
      </c>
      <c r="B45" s="10"/>
      <c r="C45" s="10"/>
      <c r="D45" s="12" t="s">
        <v>196</v>
      </c>
      <c r="E45" s="13">
        <f>E46+E49+E56+E67+E75</f>
        <v>4914588</v>
      </c>
      <c r="F45" s="105"/>
      <c r="G45" s="209">
        <f aca="true" t="shared" si="36" ref="G45:P45">G46+G49+G56+G67+G75</f>
        <v>-11002</v>
      </c>
      <c r="H45" s="98">
        <f t="shared" si="36"/>
        <v>0</v>
      </c>
      <c r="I45" s="209">
        <f t="shared" si="36"/>
        <v>-360536</v>
      </c>
      <c r="J45" s="98">
        <f t="shared" si="36"/>
        <v>18000</v>
      </c>
      <c r="K45" s="98">
        <f t="shared" si="36"/>
        <v>7400</v>
      </c>
      <c r="L45" s="98">
        <f t="shared" si="36"/>
        <v>4830</v>
      </c>
      <c r="M45" s="98">
        <f>M46+M49+M56+M67+M75</f>
        <v>18440</v>
      </c>
      <c r="N45" s="98">
        <f>N46+N49+N56+N67+N75</f>
        <v>53750</v>
      </c>
      <c r="O45" s="13">
        <f t="shared" si="36"/>
        <v>4645470</v>
      </c>
      <c r="P45" s="13">
        <f t="shared" si="36"/>
        <v>234750.79</v>
      </c>
      <c r="Q45" s="13">
        <f>Q46+Q49+Q56+Q67+Q75</f>
        <v>347619.76999999996</v>
      </c>
      <c r="R45" s="13">
        <f aca="true" t="shared" si="37" ref="R45:AA45">R46+R49+R56+R67+R75</f>
        <v>551882.56</v>
      </c>
      <c r="S45" s="13">
        <f t="shared" si="37"/>
        <v>329190.32</v>
      </c>
      <c r="T45" s="13">
        <f t="shared" si="37"/>
        <v>508448.68000000005</v>
      </c>
      <c r="U45" s="13">
        <f t="shared" si="37"/>
        <v>249664</v>
      </c>
      <c r="V45" s="13">
        <f t="shared" si="37"/>
        <v>190606.43</v>
      </c>
      <c r="W45" s="13">
        <f t="shared" si="37"/>
        <v>250969.18</v>
      </c>
      <c r="X45" s="13">
        <f t="shared" si="37"/>
        <v>491765.07</v>
      </c>
      <c r="Y45" s="13">
        <f t="shared" si="37"/>
        <v>384574.89</v>
      </c>
      <c r="Z45" s="13">
        <f t="shared" si="37"/>
        <v>496667.12999999995</v>
      </c>
      <c r="AA45" s="13">
        <f t="shared" si="37"/>
        <v>360351.19</v>
      </c>
      <c r="AB45" s="13">
        <f>AB46+AB49+AB56+AB67+AB75</f>
        <v>116114.37</v>
      </c>
      <c r="AC45" s="13">
        <f>AC46+AC49+AC56+AC67+AC75</f>
        <v>4512604.38</v>
      </c>
      <c r="AD45" s="14">
        <f t="shared" si="14"/>
        <v>97.13988853657435</v>
      </c>
      <c r="AE45" s="268"/>
    </row>
    <row r="46" spans="1:31" s="18" customFormat="1" ht="25.5">
      <c r="A46" s="16"/>
      <c r="B46" s="16">
        <v>75601</v>
      </c>
      <c r="C46" s="16"/>
      <c r="D46" s="29" t="s">
        <v>313</v>
      </c>
      <c r="E46" s="91">
        <f>E47+E48</f>
        <v>15200</v>
      </c>
      <c r="F46" s="108"/>
      <c r="G46" s="131">
        <f aca="true" t="shared" si="38" ref="G46:L46">G47+G48</f>
        <v>0</v>
      </c>
      <c r="H46" s="131">
        <f t="shared" si="38"/>
        <v>0</v>
      </c>
      <c r="I46" s="114">
        <f t="shared" si="38"/>
        <v>0</v>
      </c>
      <c r="J46" s="131">
        <f t="shared" si="38"/>
        <v>0</v>
      </c>
      <c r="K46" s="131">
        <f t="shared" si="38"/>
        <v>0</v>
      </c>
      <c r="L46" s="114">
        <f t="shared" si="38"/>
        <v>0</v>
      </c>
      <c r="M46" s="114">
        <f>M47+M48</f>
        <v>0</v>
      </c>
      <c r="N46" s="114">
        <f>N47+N48</f>
        <v>250</v>
      </c>
      <c r="O46" s="77">
        <f>SUM(O47:O48)</f>
        <v>15450</v>
      </c>
      <c r="P46" s="91">
        <f>P47+P48</f>
        <v>181.54</v>
      </c>
      <c r="Q46" s="91">
        <f>Q47+Q48</f>
        <v>465.24</v>
      </c>
      <c r="R46" s="91">
        <f aca="true" t="shared" si="39" ref="R46:AA46">R47+R48</f>
        <v>1116.74</v>
      </c>
      <c r="S46" s="91">
        <f t="shared" si="39"/>
        <v>613.96</v>
      </c>
      <c r="T46" s="91">
        <f t="shared" si="39"/>
        <v>420.2</v>
      </c>
      <c r="U46" s="91">
        <f t="shared" si="39"/>
        <v>718.16</v>
      </c>
      <c r="V46" s="91">
        <f t="shared" si="39"/>
        <v>-835.23</v>
      </c>
      <c r="W46" s="91">
        <f t="shared" si="39"/>
        <v>614.77</v>
      </c>
      <c r="X46" s="91">
        <f t="shared" si="39"/>
        <v>1929.1299999999999</v>
      </c>
      <c r="Y46" s="91">
        <f t="shared" si="39"/>
        <v>1008.92</v>
      </c>
      <c r="Z46" s="91">
        <f t="shared" si="39"/>
        <v>680.0200000000001</v>
      </c>
      <c r="AA46" s="91">
        <f t="shared" si="39"/>
        <v>322.27000000000004</v>
      </c>
      <c r="AB46" s="91">
        <f>AB47+AB48</f>
        <v>607.98</v>
      </c>
      <c r="AC46" s="23">
        <f>AC47+AC48</f>
        <v>7843.7</v>
      </c>
      <c r="AD46" s="6">
        <f t="shared" si="14"/>
        <v>50.768284789644014</v>
      </c>
      <c r="AE46" s="230"/>
    </row>
    <row r="47" spans="1:31" s="7" customFormat="1" ht="33.75">
      <c r="A47" s="3"/>
      <c r="B47" s="4"/>
      <c r="C47" s="20" t="s">
        <v>226</v>
      </c>
      <c r="D47" s="8" t="s">
        <v>227</v>
      </c>
      <c r="E47" s="15">
        <v>15000</v>
      </c>
      <c r="F47" s="101"/>
      <c r="G47" s="99"/>
      <c r="H47" s="99"/>
      <c r="I47" s="99"/>
      <c r="J47" s="99"/>
      <c r="K47" s="99"/>
      <c r="L47" s="99"/>
      <c r="M47" s="99"/>
      <c r="N47" s="99"/>
      <c r="O47" s="78">
        <f aca="true" t="shared" si="40" ref="O47:O77">E47+G47+H47+I47+J47+K47+L47+M47+N47</f>
        <v>15000</v>
      </c>
      <c r="P47" s="15">
        <v>181.54</v>
      </c>
      <c r="Q47" s="15">
        <v>465.24</v>
      </c>
      <c r="R47" s="15">
        <v>981.8</v>
      </c>
      <c r="S47" s="15">
        <v>394.34</v>
      </c>
      <c r="T47" s="15">
        <v>420.2</v>
      </c>
      <c r="U47" s="15">
        <v>697.28</v>
      </c>
      <c r="V47" s="15">
        <v>-841.79</v>
      </c>
      <c r="W47" s="15">
        <v>614.05</v>
      </c>
      <c r="X47" s="15">
        <v>1888.09</v>
      </c>
      <c r="Y47" s="15">
        <v>1008.36</v>
      </c>
      <c r="Z47" s="15">
        <v>679.94</v>
      </c>
      <c r="AA47" s="15">
        <v>322.11</v>
      </c>
      <c r="AB47" s="15">
        <v>607.98</v>
      </c>
      <c r="AC47" s="9">
        <f aca="true" t="shared" si="41" ref="AC47:AC77">SUM(P47:AB47)</f>
        <v>7419.139999999999</v>
      </c>
      <c r="AD47" s="24">
        <f t="shared" si="14"/>
        <v>49.46093333333334</v>
      </c>
      <c r="AE47" s="230" t="s">
        <v>239</v>
      </c>
    </row>
    <row r="48" spans="1:31" s="7" customFormat="1" ht="25.5">
      <c r="A48" s="3"/>
      <c r="B48" s="4"/>
      <c r="C48" s="20" t="s">
        <v>232</v>
      </c>
      <c r="D48" s="8" t="s">
        <v>233</v>
      </c>
      <c r="E48" s="15">
        <v>200</v>
      </c>
      <c r="F48" s="101"/>
      <c r="G48" s="99"/>
      <c r="H48" s="99"/>
      <c r="I48" s="99"/>
      <c r="J48" s="99"/>
      <c r="K48" s="99"/>
      <c r="L48" s="99"/>
      <c r="M48" s="99"/>
      <c r="N48" s="99">
        <v>250</v>
      </c>
      <c r="O48" s="78">
        <f t="shared" si="40"/>
        <v>450</v>
      </c>
      <c r="P48" s="15"/>
      <c r="Q48" s="15"/>
      <c r="R48" s="15">
        <v>134.94</v>
      </c>
      <c r="S48" s="15">
        <v>219.62</v>
      </c>
      <c r="T48" s="15"/>
      <c r="U48" s="15">
        <v>20.88</v>
      </c>
      <c r="V48" s="15">
        <v>6.56</v>
      </c>
      <c r="W48" s="15">
        <v>0.72</v>
      </c>
      <c r="X48" s="15">
        <v>41.04</v>
      </c>
      <c r="Y48" s="15">
        <v>0.56</v>
      </c>
      <c r="Z48" s="15">
        <v>0.08</v>
      </c>
      <c r="AA48" s="15">
        <v>0.16</v>
      </c>
      <c r="AB48" s="15"/>
      <c r="AC48" s="9">
        <f t="shared" si="41"/>
        <v>424.56000000000006</v>
      </c>
      <c r="AD48" s="24">
        <f t="shared" si="14"/>
        <v>94.34666666666668</v>
      </c>
      <c r="AE48" s="230"/>
    </row>
    <row r="49" spans="1:31" s="7" customFormat="1" ht="51">
      <c r="A49" s="3"/>
      <c r="B49" s="3">
        <v>75615</v>
      </c>
      <c r="C49" s="3"/>
      <c r="D49" s="28" t="s">
        <v>197</v>
      </c>
      <c r="E49" s="5">
        <f>SUM(E50:E55)</f>
        <v>1947952</v>
      </c>
      <c r="F49" s="101"/>
      <c r="G49" s="127">
        <f aca="true" t="shared" si="42" ref="G49:Q49">SUM(G50:G55)</f>
        <v>0</v>
      </c>
      <c r="H49" s="127">
        <f t="shared" si="42"/>
        <v>0</v>
      </c>
      <c r="I49" s="96">
        <f t="shared" si="42"/>
        <v>67400</v>
      </c>
      <c r="J49" s="127">
        <f t="shared" si="42"/>
        <v>15000</v>
      </c>
      <c r="K49" s="96">
        <f t="shared" si="42"/>
        <v>0</v>
      </c>
      <c r="L49" s="96">
        <f t="shared" si="42"/>
        <v>830</v>
      </c>
      <c r="M49" s="96">
        <f>SUM(M50:M55)</f>
        <v>2700</v>
      </c>
      <c r="N49" s="96">
        <f>SUM(N50:N55)</f>
        <v>27000</v>
      </c>
      <c r="O49" s="77">
        <f t="shared" si="42"/>
        <v>2060882</v>
      </c>
      <c r="P49" s="5">
        <f t="shared" si="42"/>
        <v>142519.12</v>
      </c>
      <c r="Q49" s="5">
        <f t="shared" si="42"/>
        <v>218091.59999999998</v>
      </c>
      <c r="R49" s="5">
        <f aca="true" t="shared" si="43" ref="R49:AA49">SUM(R50:R55)</f>
        <v>189808.61999999997</v>
      </c>
      <c r="S49" s="5">
        <f t="shared" si="43"/>
        <v>175094.38999999998</v>
      </c>
      <c r="T49" s="5">
        <f t="shared" si="43"/>
        <v>193779.53</v>
      </c>
      <c r="U49" s="5">
        <f t="shared" si="43"/>
        <v>124438.84000000001</v>
      </c>
      <c r="V49" s="5">
        <f t="shared" si="43"/>
        <v>113415.98</v>
      </c>
      <c r="W49" s="5">
        <f t="shared" si="43"/>
        <v>159715.1</v>
      </c>
      <c r="X49" s="5">
        <f t="shared" si="43"/>
        <v>186091.56999999998</v>
      </c>
      <c r="Y49" s="5">
        <f t="shared" si="43"/>
        <v>166560.41</v>
      </c>
      <c r="Z49" s="5">
        <f t="shared" si="43"/>
        <v>195741.28</v>
      </c>
      <c r="AA49" s="5">
        <f t="shared" si="43"/>
        <v>130348.73999999999</v>
      </c>
      <c r="AB49" s="5">
        <f>SUM(AB50:AB55)</f>
        <v>1245</v>
      </c>
      <c r="AC49" s="25">
        <f>SUM(AC50:AC55)</f>
        <v>1996850.1800000004</v>
      </c>
      <c r="AD49" s="6">
        <f t="shared" si="14"/>
        <v>96.89298950643463</v>
      </c>
      <c r="AE49" s="230"/>
    </row>
    <row r="50" spans="1:31" s="7" customFormat="1" ht="25.5" customHeight="1">
      <c r="A50" s="3"/>
      <c r="B50" s="3"/>
      <c r="C50" s="20" t="s">
        <v>222</v>
      </c>
      <c r="D50" s="8" t="s">
        <v>223</v>
      </c>
      <c r="E50" s="15">
        <v>1429920</v>
      </c>
      <c r="F50" s="101" t="s">
        <v>84</v>
      </c>
      <c r="G50" s="99"/>
      <c r="H50" s="99"/>
      <c r="I50" s="208">
        <v>-28669</v>
      </c>
      <c r="J50" s="99"/>
      <c r="K50" s="99"/>
      <c r="L50" s="99"/>
      <c r="M50" s="99"/>
      <c r="N50" s="99">
        <v>25000</v>
      </c>
      <c r="O50" s="78">
        <f t="shared" si="40"/>
        <v>1426251</v>
      </c>
      <c r="P50" s="15">
        <v>138031.53</v>
      </c>
      <c r="Q50" s="15">
        <v>102223.52</v>
      </c>
      <c r="R50" s="15">
        <v>97247.59</v>
      </c>
      <c r="S50" s="15">
        <v>127532.76</v>
      </c>
      <c r="T50" s="15">
        <v>111438.92</v>
      </c>
      <c r="U50" s="15">
        <v>122852.35</v>
      </c>
      <c r="V50" s="15">
        <v>110954.3</v>
      </c>
      <c r="W50" s="15">
        <v>139627.94</v>
      </c>
      <c r="X50" s="15">
        <v>122907.3</v>
      </c>
      <c r="Y50" s="15">
        <v>138524.16</v>
      </c>
      <c r="Z50" s="15">
        <v>124928.01</v>
      </c>
      <c r="AA50" s="15">
        <v>88909.84</v>
      </c>
      <c r="AB50" s="15"/>
      <c r="AC50" s="9">
        <f t="shared" si="41"/>
        <v>1425178.2200000002</v>
      </c>
      <c r="AD50" s="24">
        <f t="shared" si="14"/>
        <v>99.92478322539303</v>
      </c>
      <c r="AE50" s="230"/>
    </row>
    <row r="51" spans="1:31" s="7" customFormat="1" ht="22.5" customHeight="1">
      <c r="A51" s="3"/>
      <c r="B51" s="3"/>
      <c r="C51" s="20" t="s">
        <v>218</v>
      </c>
      <c r="D51" s="8" t="s">
        <v>219</v>
      </c>
      <c r="E51" s="15">
        <v>466315</v>
      </c>
      <c r="F51" s="101" t="s">
        <v>90</v>
      </c>
      <c r="G51" s="99"/>
      <c r="H51" s="99"/>
      <c r="I51" s="99">
        <v>96962</v>
      </c>
      <c r="J51" s="99"/>
      <c r="K51" s="99"/>
      <c r="L51" s="99"/>
      <c r="M51" s="99"/>
      <c r="N51" s="99"/>
      <c r="O51" s="78">
        <f t="shared" si="40"/>
        <v>563277</v>
      </c>
      <c r="P51" s="15">
        <v>27.4</v>
      </c>
      <c r="Q51" s="15">
        <v>106231.28</v>
      </c>
      <c r="R51" s="15">
        <v>87239.93</v>
      </c>
      <c r="S51" s="15">
        <v>30695.95</v>
      </c>
      <c r="T51" s="15">
        <v>79682.67</v>
      </c>
      <c r="U51" s="15"/>
      <c r="V51" s="15">
        <v>115.4</v>
      </c>
      <c r="W51" s="15">
        <v>15720.9</v>
      </c>
      <c r="X51" s="15">
        <v>52141.29</v>
      </c>
      <c r="Y51" s="15">
        <v>23682.87</v>
      </c>
      <c r="Z51" s="15">
        <v>67885.5</v>
      </c>
      <c r="AA51" s="15">
        <v>39516.95</v>
      </c>
      <c r="AB51" s="15"/>
      <c r="AC51" s="9">
        <f t="shared" si="41"/>
        <v>502940.14</v>
      </c>
      <c r="AD51" s="24">
        <f t="shared" si="14"/>
        <v>89.28824361726113</v>
      </c>
      <c r="AE51" s="230"/>
    </row>
    <row r="52" spans="1:31" s="7" customFormat="1" ht="21" customHeight="1">
      <c r="A52" s="3"/>
      <c r="B52" s="3"/>
      <c r="C52" s="20" t="s">
        <v>220</v>
      </c>
      <c r="D52" s="8" t="s">
        <v>221</v>
      </c>
      <c r="E52" s="15">
        <v>26717</v>
      </c>
      <c r="F52" s="101" t="s">
        <v>90</v>
      </c>
      <c r="G52" s="99"/>
      <c r="H52" s="99"/>
      <c r="I52" s="208">
        <v>-893</v>
      </c>
      <c r="J52" s="99"/>
      <c r="K52" s="99"/>
      <c r="L52" s="99"/>
      <c r="M52" s="99"/>
      <c r="N52" s="99"/>
      <c r="O52" s="78">
        <f t="shared" si="40"/>
        <v>25824</v>
      </c>
      <c r="P52" s="15">
        <v>2128.8</v>
      </c>
      <c r="Q52" s="15">
        <v>2128.8</v>
      </c>
      <c r="R52" s="15">
        <v>2240.9</v>
      </c>
      <c r="S52" s="15">
        <v>2238</v>
      </c>
      <c r="T52" s="15">
        <v>2102</v>
      </c>
      <c r="U52" s="15">
        <v>2102</v>
      </c>
      <c r="V52" s="15">
        <v>2315.93</v>
      </c>
      <c r="W52" s="15">
        <v>2095.93</v>
      </c>
      <c r="X52" s="15">
        <v>2095.93</v>
      </c>
      <c r="Y52" s="15">
        <v>2095.93</v>
      </c>
      <c r="Z52" s="15">
        <v>2231.93</v>
      </c>
      <c r="AA52" s="15">
        <v>1921.95</v>
      </c>
      <c r="AB52" s="15"/>
      <c r="AC52" s="9">
        <f t="shared" si="41"/>
        <v>25698.100000000002</v>
      </c>
      <c r="AD52" s="24">
        <f aca="true" t="shared" si="44" ref="AD52:AD83">AC52*100/O52</f>
        <v>99.51246902106567</v>
      </c>
      <c r="AE52" s="230"/>
    </row>
    <row r="53" spans="1:31" s="7" customFormat="1" ht="25.5">
      <c r="A53" s="3"/>
      <c r="B53" s="3"/>
      <c r="C53" s="20" t="s">
        <v>224</v>
      </c>
      <c r="D53" s="8" t="s">
        <v>225</v>
      </c>
      <c r="E53" s="15">
        <v>10000</v>
      </c>
      <c r="F53" s="101" t="s">
        <v>141</v>
      </c>
      <c r="G53" s="99"/>
      <c r="H53" s="99"/>
      <c r="I53" s="99"/>
      <c r="J53" s="99">
        <v>15000</v>
      </c>
      <c r="K53" s="99"/>
      <c r="L53" s="99"/>
      <c r="M53" s="99">
        <v>1700</v>
      </c>
      <c r="N53" s="99"/>
      <c r="O53" s="78">
        <f t="shared" si="40"/>
        <v>26700</v>
      </c>
      <c r="P53" s="15"/>
      <c r="Q53" s="15">
        <v>3600</v>
      </c>
      <c r="R53" s="15">
        <v>2650</v>
      </c>
      <c r="S53" s="15">
        <v>11935.85</v>
      </c>
      <c r="T53" s="15"/>
      <c r="U53" s="15"/>
      <c r="V53" s="15"/>
      <c r="W53" s="15">
        <v>531.63</v>
      </c>
      <c r="X53" s="15">
        <v>8016.75</v>
      </c>
      <c r="Y53" s="15"/>
      <c r="Z53" s="15"/>
      <c r="AA53" s="15"/>
      <c r="AB53" s="15"/>
      <c r="AC53" s="9">
        <f t="shared" si="41"/>
        <v>26734.23</v>
      </c>
      <c r="AD53" s="24">
        <f t="shared" si="44"/>
        <v>100.12820224719101</v>
      </c>
      <c r="AE53" s="230"/>
    </row>
    <row r="54" spans="1:31" s="7" customFormat="1" ht="33.75">
      <c r="A54" s="3"/>
      <c r="B54" s="3"/>
      <c r="C54" s="20" t="s">
        <v>271</v>
      </c>
      <c r="D54" s="8" t="s">
        <v>272</v>
      </c>
      <c r="E54" s="15">
        <v>5000</v>
      </c>
      <c r="F54" s="101"/>
      <c r="G54" s="99"/>
      <c r="H54" s="99"/>
      <c r="I54" s="99"/>
      <c r="J54" s="99"/>
      <c r="K54" s="99"/>
      <c r="L54" s="99"/>
      <c r="M54" s="99"/>
      <c r="N54" s="99"/>
      <c r="O54" s="78">
        <f t="shared" si="40"/>
        <v>5000</v>
      </c>
      <c r="P54" s="15">
        <v>0.19</v>
      </c>
      <c r="Q54" s="15">
        <v>760</v>
      </c>
      <c r="R54" s="15">
        <v>-110.2</v>
      </c>
      <c r="S54" s="15">
        <v>-313</v>
      </c>
      <c r="T54" s="15">
        <v>428.2</v>
      </c>
      <c r="U54" s="208">
        <v>-440</v>
      </c>
      <c r="V54" s="15"/>
      <c r="W54" s="15"/>
      <c r="X54" s="15"/>
      <c r="Y54" s="15">
        <v>820</v>
      </c>
      <c r="Z54" s="15">
        <v>250</v>
      </c>
      <c r="AA54" s="15"/>
      <c r="AB54" s="15">
        <v>1245</v>
      </c>
      <c r="AC54" s="9">
        <f t="shared" si="41"/>
        <v>2640.19</v>
      </c>
      <c r="AD54" s="24">
        <f t="shared" si="44"/>
        <v>52.8038</v>
      </c>
      <c r="AE54" s="230" t="s">
        <v>240</v>
      </c>
    </row>
    <row r="55" spans="1:31" s="7" customFormat="1" ht="25.5">
      <c r="A55" s="3"/>
      <c r="B55" s="3"/>
      <c r="C55" s="20" t="s">
        <v>232</v>
      </c>
      <c r="D55" s="8" t="s">
        <v>233</v>
      </c>
      <c r="E55" s="15">
        <v>10000</v>
      </c>
      <c r="F55" s="101"/>
      <c r="G55" s="99"/>
      <c r="H55" s="99"/>
      <c r="I55" s="99"/>
      <c r="J55" s="99"/>
      <c r="K55" s="99"/>
      <c r="L55" s="99">
        <v>830</v>
      </c>
      <c r="M55" s="99">
        <v>1000</v>
      </c>
      <c r="N55" s="99">
        <v>2000</v>
      </c>
      <c r="O55" s="78">
        <f t="shared" si="40"/>
        <v>13830</v>
      </c>
      <c r="P55" s="15">
        <v>2331.2</v>
      </c>
      <c r="Q55" s="15">
        <v>3148</v>
      </c>
      <c r="R55" s="15">
        <v>540.4</v>
      </c>
      <c r="S55" s="15">
        <v>3004.83</v>
      </c>
      <c r="T55" s="15">
        <v>127.74</v>
      </c>
      <c r="U55" s="208">
        <v>-75.51</v>
      </c>
      <c r="V55" s="15">
        <v>30.35</v>
      </c>
      <c r="W55" s="15">
        <v>1738.7</v>
      </c>
      <c r="X55" s="15">
        <v>930.3</v>
      </c>
      <c r="Y55" s="15">
        <v>1437.45</v>
      </c>
      <c r="Z55" s="15">
        <v>445.84</v>
      </c>
      <c r="AA55" s="15"/>
      <c r="AB55" s="15"/>
      <c r="AC55" s="9">
        <f t="shared" si="41"/>
        <v>13659.300000000001</v>
      </c>
      <c r="AD55" s="24">
        <f t="shared" si="44"/>
        <v>98.76572668112799</v>
      </c>
      <c r="AE55" s="230"/>
    </row>
    <row r="56" spans="1:31" s="7" customFormat="1" ht="51">
      <c r="A56" s="3"/>
      <c r="B56" s="3">
        <v>75616</v>
      </c>
      <c r="C56" s="3"/>
      <c r="D56" s="28" t="s">
        <v>50</v>
      </c>
      <c r="E56" s="5">
        <f>SUM(E57:E66)</f>
        <v>1416583</v>
      </c>
      <c r="F56" s="101"/>
      <c r="G56" s="127">
        <f aca="true" t="shared" si="45" ref="G56:Q56">SUM(G57:G66)</f>
        <v>0</v>
      </c>
      <c r="H56" s="127">
        <f t="shared" si="45"/>
        <v>0</v>
      </c>
      <c r="I56" s="212">
        <f t="shared" si="45"/>
        <v>-427936</v>
      </c>
      <c r="J56" s="127">
        <f t="shared" si="45"/>
        <v>3000</v>
      </c>
      <c r="K56" s="96">
        <f t="shared" si="45"/>
        <v>7400</v>
      </c>
      <c r="L56" s="96">
        <f t="shared" si="45"/>
        <v>4000</v>
      </c>
      <c r="M56" s="96">
        <f>SUM(M57:M66)</f>
        <v>2240</v>
      </c>
      <c r="N56" s="96">
        <f>SUM(N57:N66)</f>
        <v>25000</v>
      </c>
      <c r="O56" s="77">
        <f t="shared" si="45"/>
        <v>1030287</v>
      </c>
      <c r="P56" s="5">
        <f t="shared" si="45"/>
        <v>13593.07</v>
      </c>
      <c r="Q56" s="5">
        <f t="shared" si="45"/>
        <v>40160.060000000005</v>
      </c>
      <c r="R56" s="5">
        <f aca="true" t="shared" si="46" ref="R56:AA56">SUM(R57:R66)</f>
        <v>234315.23</v>
      </c>
      <c r="S56" s="5">
        <f t="shared" si="46"/>
        <v>42379.270000000004</v>
      </c>
      <c r="T56" s="5">
        <f t="shared" si="46"/>
        <v>168010.40000000002</v>
      </c>
      <c r="U56" s="5">
        <f t="shared" si="46"/>
        <v>36456.490000000005</v>
      </c>
      <c r="V56" s="5">
        <f t="shared" si="46"/>
        <v>26801.37</v>
      </c>
      <c r="W56" s="5">
        <f t="shared" si="46"/>
        <v>21806.809999999998</v>
      </c>
      <c r="X56" s="5">
        <f t="shared" si="46"/>
        <v>183268.42</v>
      </c>
      <c r="Y56" s="5">
        <f t="shared" si="46"/>
        <v>50701.89</v>
      </c>
      <c r="Z56" s="5">
        <f t="shared" si="46"/>
        <v>166789.88999999998</v>
      </c>
      <c r="AA56" s="5">
        <f t="shared" si="46"/>
        <v>55291.27</v>
      </c>
      <c r="AB56" s="210">
        <f>SUM(AB57:AB66)</f>
        <v>-1475.48</v>
      </c>
      <c r="AC56" s="25">
        <f>SUM(AC57:AC66)</f>
        <v>1038098.6899999998</v>
      </c>
      <c r="AD56" s="6">
        <f t="shared" si="44"/>
        <v>100.75820523795795</v>
      </c>
      <c r="AE56" s="230"/>
    </row>
    <row r="57" spans="1:31" s="7" customFormat="1" ht="15.75" customHeight="1">
      <c r="A57" s="3"/>
      <c r="B57" s="4"/>
      <c r="C57" s="20" t="s">
        <v>222</v>
      </c>
      <c r="D57" s="8" t="s">
        <v>223</v>
      </c>
      <c r="E57" s="15">
        <v>864074</v>
      </c>
      <c r="F57" s="101" t="s">
        <v>84</v>
      </c>
      <c r="G57" s="99"/>
      <c r="H57" s="99"/>
      <c r="I57" s="208">
        <v>-368557</v>
      </c>
      <c r="J57" s="99"/>
      <c r="K57" s="99"/>
      <c r="L57" s="99"/>
      <c r="M57" s="99"/>
      <c r="N57" s="99"/>
      <c r="O57" s="78">
        <f t="shared" si="40"/>
        <v>495517</v>
      </c>
      <c r="P57" s="15">
        <v>1901.24</v>
      </c>
      <c r="Q57" s="15">
        <v>3537</v>
      </c>
      <c r="R57" s="15">
        <v>146055.92</v>
      </c>
      <c r="S57" s="15">
        <v>11486.58</v>
      </c>
      <c r="T57" s="15">
        <v>93610.4</v>
      </c>
      <c r="U57" s="15">
        <v>8687.48</v>
      </c>
      <c r="V57" s="15">
        <v>8451.48</v>
      </c>
      <c r="W57" s="15">
        <v>2875.79</v>
      </c>
      <c r="X57" s="15">
        <v>94454.31</v>
      </c>
      <c r="Y57" s="15">
        <v>13744.43</v>
      </c>
      <c r="Z57" s="15">
        <v>94874.23</v>
      </c>
      <c r="AA57" s="15">
        <v>15455.22</v>
      </c>
      <c r="AB57" s="15"/>
      <c r="AC57" s="9">
        <f t="shared" si="41"/>
        <v>495134.0799999999</v>
      </c>
      <c r="AD57" s="24">
        <f t="shared" si="44"/>
        <v>99.92272313563409</v>
      </c>
      <c r="AE57" s="230"/>
    </row>
    <row r="58" spans="1:31" s="7" customFormat="1" ht="18" customHeight="1">
      <c r="A58" s="3"/>
      <c r="B58" s="4"/>
      <c r="C58" s="20" t="s">
        <v>218</v>
      </c>
      <c r="D58" s="8" t="s">
        <v>219</v>
      </c>
      <c r="E58" s="15">
        <v>392634</v>
      </c>
      <c r="F58" s="101" t="s">
        <v>90</v>
      </c>
      <c r="G58" s="99"/>
      <c r="H58" s="99"/>
      <c r="I58" s="208">
        <v>-58849</v>
      </c>
      <c r="J58" s="99"/>
      <c r="K58" s="99"/>
      <c r="L58" s="99"/>
      <c r="M58" s="99"/>
      <c r="N58" s="99"/>
      <c r="O58" s="78">
        <f t="shared" si="40"/>
        <v>333785</v>
      </c>
      <c r="P58" s="15">
        <v>5705.7</v>
      </c>
      <c r="Q58" s="15">
        <v>865.32</v>
      </c>
      <c r="R58" s="15">
        <v>72031.69</v>
      </c>
      <c r="S58" s="15">
        <v>19495.53</v>
      </c>
      <c r="T58" s="15">
        <v>62754.29</v>
      </c>
      <c r="U58" s="15">
        <v>17130.99</v>
      </c>
      <c r="V58" s="15">
        <v>9177.71</v>
      </c>
      <c r="W58" s="15">
        <v>3828.05</v>
      </c>
      <c r="X58" s="15">
        <v>60521.09</v>
      </c>
      <c r="Y58" s="15">
        <v>19489.04</v>
      </c>
      <c r="Z58" s="15">
        <v>61603.51</v>
      </c>
      <c r="AA58" s="15">
        <v>13730.26</v>
      </c>
      <c r="AB58" s="15"/>
      <c r="AC58" s="9">
        <f t="shared" si="41"/>
        <v>346333.18</v>
      </c>
      <c r="AD58" s="24">
        <f t="shared" si="44"/>
        <v>103.75936006710907</v>
      </c>
      <c r="AE58" s="230"/>
    </row>
    <row r="59" spans="1:31" s="7" customFormat="1" ht="21" customHeight="1">
      <c r="A59" s="3"/>
      <c r="B59" s="4"/>
      <c r="C59" s="20" t="s">
        <v>220</v>
      </c>
      <c r="D59" s="8" t="s">
        <v>221</v>
      </c>
      <c r="E59" s="15">
        <v>1375</v>
      </c>
      <c r="F59" s="101" t="s">
        <v>90</v>
      </c>
      <c r="G59" s="99"/>
      <c r="H59" s="99"/>
      <c r="I59" s="208">
        <v>-530</v>
      </c>
      <c r="J59" s="99"/>
      <c r="K59" s="99"/>
      <c r="L59" s="99"/>
      <c r="M59" s="99"/>
      <c r="N59" s="99"/>
      <c r="O59" s="78">
        <f t="shared" si="40"/>
        <v>845</v>
      </c>
      <c r="P59" s="15"/>
      <c r="Q59" s="15"/>
      <c r="R59" s="15">
        <v>220.76</v>
      </c>
      <c r="S59" s="15">
        <v>21.8</v>
      </c>
      <c r="T59" s="15">
        <v>159.01</v>
      </c>
      <c r="U59" s="15">
        <v>15.12</v>
      </c>
      <c r="V59" s="15">
        <v>14.72</v>
      </c>
      <c r="W59" s="15">
        <v>10.7</v>
      </c>
      <c r="X59" s="15">
        <v>165.76</v>
      </c>
      <c r="Y59" s="15">
        <v>26.58</v>
      </c>
      <c r="Z59" s="15">
        <v>163.08</v>
      </c>
      <c r="AA59" s="15">
        <v>33.9</v>
      </c>
      <c r="AB59" s="15"/>
      <c r="AC59" s="9">
        <f t="shared" si="41"/>
        <v>831.4300000000001</v>
      </c>
      <c r="AD59" s="24">
        <f t="shared" si="44"/>
        <v>98.39408284023669</v>
      </c>
      <c r="AE59" s="230"/>
    </row>
    <row r="60" spans="1:31" s="7" customFormat="1" ht="25.5">
      <c r="A60" s="3"/>
      <c r="B60" s="4"/>
      <c r="C60" s="20" t="s">
        <v>224</v>
      </c>
      <c r="D60" s="8" t="s">
        <v>225</v>
      </c>
      <c r="E60" s="15">
        <v>77000</v>
      </c>
      <c r="F60" s="101" t="s">
        <v>85</v>
      </c>
      <c r="G60" s="99"/>
      <c r="H60" s="99"/>
      <c r="I60" s="99"/>
      <c r="J60" s="99"/>
      <c r="K60" s="99"/>
      <c r="L60" s="99"/>
      <c r="M60" s="99"/>
      <c r="N60" s="99"/>
      <c r="O60" s="78">
        <f t="shared" si="40"/>
        <v>77000</v>
      </c>
      <c r="P60" s="15">
        <v>1200</v>
      </c>
      <c r="Q60" s="15">
        <v>25930.45</v>
      </c>
      <c r="R60" s="15">
        <v>1965.85</v>
      </c>
      <c r="S60" s="15">
        <v>1570.85</v>
      </c>
      <c r="T60" s="15">
        <v>1604.2</v>
      </c>
      <c r="U60" s="15"/>
      <c r="V60" s="15">
        <v>1270</v>
      </c>
      <c r="W60" s="15">
        <v>559.7</v>
      </c>
      <c r="X60" s="15">
        <v>20983.35</v>
      </c>
      <c r="Y60" s="15">
        <v>2843.3</v>
      </c>
      <c r="Z60" s="15">
        <v>1058.3</v>
      </c>
      <c r="AA60" s="15">
        <v>2175</v>
      </c>
      <c r="AB60" s="15"/>
      <c r="AC60" s="9">
        <f t="shared" si="41"/>
        <v>61161</v>
      </c>
      <c r="AD60" s="24">
        <f t="shared" si="44"/>
        <v>79.42987012987012</v>
      </c>
      <c r="AE60" s="230"/>
    </row>
    <row r="61" spans="1:31" s="7" customFormat="1" ht="12.75">
      <c r="A61" s="3"/>
      <c r="B61" s="4"/>
      <c r="C61" s="20" t="s">
        <v>228</v>
      </c>
      <c r="D61" s="8" t="s">
        <v>229</v>
      </c>
      <c r="E61" s="15">
        <v>500</v>
      </c>
      <c r="F61" s="101"/>
      <c r="G61" s="99"/>
      <c r="H61" s="99"/>
      <c r="I61" s="99"/>
      <c r="J61" s="99"/>
      <c r="K61" s="99">
        <v>1000</v>
      </c>
      <c r="L61" s="99"/>
      <c r="M61" s="99">
        <v>240</v>
      </c>
      <c r="N61" s="99"/>
      <c r="O61" s="78">
        <f t="shared" si="40"/>
        <v>1740</v>
      </c>
      <c r="P61" s="15"/>
      <c r="Q61" s="15"/>
      <c r="R61" s="15">
        <v>476.4</v>
      </c>
      <c r="S61" s="15">
        <v>280.28</v>
      </c>
      <c r="T61" s="15"/>
      <c r="U61" s="15"/>
      <c r="V61" s="15">
        <v>812.52</v>
      </c>
      <c r="W61" s="15">
        <v>157.52</v>
      </c>
      <c r="X61" s="15"/>
      <c r="Y61" s="15"/>
      <c r="Z61" s="15"/>
      <c r="AA61" s="15"/>
      <c r="AB61" s="15"/>
      <c r="AC61" s="9">
        <f t="shared" si="41"/>
        <v>1726.7199999999998</v>
      </c>
      <c r="AD61" s="24">
        <f t="shared" si="44"/>
        <v>99.23678160919539</v>
      </c>
      <c r="AE61" s="230"/>
    </row>
    <row r="62" spans="1:31" s="7" customFormat="1" ht="25.5">
      <c r="A62" s="3"/>
      <c r="B62" s="4"/>
      <c r="C62" s="20" t="s">
        <v>82</v>
      </c>
      <c r="D62" s="8" t="s">
        <v>83</v>
      </c>
      <c r="E62" s="15">
        <v>10000</v>
      </c>
      <c r="F62" s="101" t="s">
        <v>86</v>
      </c>
      <c r="G62" s="99"/>
      <c r="H62" s="99"/>
      <c r="I62" s="99"/>
      <c r="J62" s="99"/>
      <c r="K62" s="99"/>
      <c r="L62" s="99"/>
      <c r="M62" s="99"/>
      <c r="N62" s="99"/>
      <c r="O62" s="78">
        <f t="shared" si="40"/>
        <v>10000</v>
      </c>
      <c r="P62" s="15"/>
      <c r="Q62" s="15">
        <v>1320</v>
      </c>
      <c r="R62" s="15">
        <v>2820</v>
      </c>
      <c r="S62" s="15"/>
      <c r="T62" s="15"/>
      <c r="U62" s="15"/>
      <c r="V62" s="15">
        <v>10</v>
      </c>
      <c r="W62" s="15"/>
      <c r="X62" s="15"/>
      <c r="Y62" s="15"/>
      <c r="Z62" s="15">
        <v>70</v>
      </c>
      <c r="AA62" s="15">
        <v>150</v>
      </c>
      <c r="AB62" s="15"/>
      <c r="AC62" s="9">
        <f t="shared" si="41"/>
        <v>4370</v>
      </c>
      <c r="AD62" s="24">
        <f t="shared" si="44"/>
        <v>43.7</v>
      </c>
      <c r="AE62" s="230" t="s">
        <v>241</v>
      </c>
    </row>
    <row r="63" spans="1:31" s="7" customFormat="1" ht="20.25" customHeight="1">
      <c r="A63" s="3"/>
      <c r="B63" s="4"/>
      <c r="C63" s="20" t="s">
        <v>230</v>
      </c>
      <c r="D63" s="8" t="s">
        <v>231</v>
      </c>
      <c r="E63" s="15">
        <v>10000</v>
      </c>
      <c r="F63" s="101" t="s">
        <v>87</v>
      </c>
      <c r="G63" s="99"/>
      <c r="H63" s="99"/>
      <c r="I63" s="99"/>
      <c r="J63" s="99">
        <v>3000</v>
      </c>
      <c r="K63" s="99">
        <v>6400</v>
      </c>
      <c r="L63" s="99"/>
      <c r="M63" s="99">
        <v>2000</v>
      </c>
      <c r="N63" s="99">
        <v>4000</v>
      </c>
      <c r="O63" s="78">
        <f t="shared" si="40"/>
        <v>25400</v>
      </c>
      <c r="P63" s="15">
        <v>398</v>
      </c>
      <c r="Q63" s="15">
        <v>1316</v>
      </c>
      <c r="R63" s="15">
        <v>2106</v>
      </c>
      <c r="S63" s="15">
        <v>1745</v>
      </c>
      <c r="T63" s="15">
        <v>2565</v>
      </c>
      <c r="U63" s="15">
        <v>3455</v>
      </c>
      <c r="V63" s="15">
        <v>2525</v>
      </c>
      <c r="W63" s="15">
        <v>2170</v>
      </c>
      <c r="X63" s="15">
        <v>3115</v>
      </c>
      <c r="Y63" s="15">
        <v>2700</v>
      </c>
      <c r="Z63" s="15">
        <v>2550</v>
      </c>
      <c r="AA63" s="15">
        <v>2520</v>
      </c>
      <c r="AB63" s="15"/>
      <c r="AC63" s="9">
        <f t="shared" si="41"/>
        <v>27165</v>
      </c>
      <c r="AD63" s="24">
        <f t="shared" si="44"/>
        <v>106.94881889763779</v>
      </c>
      <c r="AE63" s="230"/>
    </row>
    <row r="64" spans="1:31" s="7" customFormat="1" ht="25.5">
      <c r="A64" s="4"/>
      <c r="B64" s="4"/>
      <c r="C64" s="20" t="s">
        <v>209</v>
      </c>
      <c r="D64" s="8" t="s">
        <v>285</v>
      </c>
      <c r="E64" s="15">
        <v>1000</v>
      </c>
      <c r="F64" s="101"/>
      <c r="G64" s="99"/>
      <c r="H64" s="99"/>
      <c r="I64" s="99"/>
      <c r="J64" s="99"/>
      <c r="K64" s="99"/>
      <c r="L64" s="99"/>
      <c r="M64" s="99"/>
      <c r="N64" s="99"/>
      <c r="O64" s="78">
        <f t="shared" si="40"/>
        <v>1000</v>
      </c>
      <c r="P64" s="15"/>
      <c r="Q64" s="15"/>
      <c r="R64" s="15">
        <v>100</v>
      </c>
      <c r="S64" s="15"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9">
        <f t="shared" si="41"/>
        <v>200</v>
      </c>
      <c r="AD64" s="24">
        <f t="shared" si="44"/>
        <v>20</v>
      </c>
      <c r="AE64" s="230" t="s">
        <v>242</v>
      </c>
    </row>
    <row r="65" spans="1:31" s="7" customFormat="1" ht="12.75">
      <c r="A65" s="3"/>
      <c r="B65" s="4"/>
      <c r="C65" s="20" t="s">
        <v>271</v>
      </c>
      <c r="D65" s="8" t="s">
        <v>272</v>
      </c>
      <c r="E65" s="15">
        <v>50000</v>
      </c>
      <c r="F65" s="101"/>
      <c r="G65" s="99"/>
      <c r="H65" s="99"/>
      <c r="I65" s="99"/>
      <c r="J65" s="99"/>
      <c r="K65" s="99"/>
      <c r="L65" s="99">
        <v>4000</v>
      </c>
      <c r="M65" s="99"/>
      <c r="N65" s="99">
        <v>20000</v>
      </c>
      <c r="O65" s="78">
        <f t="shared" si="40"/>
        <v>74000</v>
      </c>
      <c r="P65" s="15">
        <v>3793.69</v>
      </c>
      <c r="Q65" s="15">
        <v>6457.96</v>
      </c>
      <c r="R65" s="15">
        <v>7551.25</v>
      </c>
      <c r="S65" s="15">
        <v>6114.82</v>
      </c>
      <c r="T65" s="15">
        <v>6208.24</v>
      </c>
      <c r="U65" s="15">
        <v>5819.03</v>
      </c>
      <c r="V65" s="15">
        <v>3628.66</v>
      </c>
      <c r="W65" s="15">
        <v>11774.27</v>
      </c>
      <c r="X65" s="15">
        <v>2917.47</v>
      </c>
      <c r="Y65" s="15">
        <v>10765.23</v>
      </c>
      <c r="Z65" s="15">
        <v>5739.82</v>
      </c>
      <c r="AA65" s="15">
        <v>19703.12</v>
      </c>
      <c r="AB65" s="208">
        <v>-1475.48</v>
      </c>
      <c r="AC65" s="9">
        <f t="shared" si="41"/>
        <v>88998.08</v>
      </c>
      <c r="AD65" s="24">
        <f t="shared" si="44"/>
        <v>120.26767567567568</v>
      </c>
      <c r="AE65" s="230"/>
    </row>
    <row r="66" spans="1:31" s="7" customFormat="1" ht="25.5">
      <c r="A66" s="3"/>
      <c r="B66" s="4"/>
      <c r="C66" s="20" t="s">
        <v>232</v>
      </c>
      <c r="D66" s="8" t="s">
        <v>233</v>
      </c>
      <c r="E66" s="15">
        <v>10000</v>
      </c>
      <c r="F66" s="101"/>
      <c r="G66" s="99"/>
      <c r="H66" s="99"/>
      <c r="I66" s="99"/>
      <c r="J66" s="99"/>
      <c r="K66" s="99"/>
      <c r="L66" s="99"/>
      <c r="M66" s="99"/>
      <c r="N66" s="99">
        <v>1000</v>
      </c>
      <c r="O66" s="78">
        <f t="shared" si="40"/>
        <v>11000</v>
      </c>
      <c r="P66" s="15">
        <v>594.44</v>
      </c>
      <c r="Q66" s="15">
        <v>733.33</v>
      </c>
      <c r="R66" s="15">
        <v>987.36</v>
      </c>
      <c r="S66" s="15">
        <v>1564.41</v>
      </c>
      <c r="T66" s="15">
        <v>1109.26</v>
      </c>
      <c r="U66" s="15">
        <v>1348.87</v>
      </c>
      <c r="V66" s="15">
        <v>911.28</v>
      </c>
      <c r="W66" s="15">
        <v>430.78</v>
      </c>
      <c r="X66" s="15">
        <v>1111.44</v>
      </c>
      <c r="Y66" s="15">
        <v>1133.31</v>
      </c>
      <c r="Z66" s="15">
        <v>730.95</v>
      </c>
      <c r="AA66" s="15">
        <v>1523.77</v>
      </c>
      <c r="AB66" s="15"/>
      <c r="AC66" s="9">
        <f t="shared" si="41"/>
        <v>12179.2</v>
      </c>
      <c r="AD66" s="24">
        <f t="shared" si="44"/>
        <v>110.72</v>
      </c>
      <c r="AE66" s="230"/>
    </row>
    <row r="67" spans="1:31" s="7" customFormat="1" ht="38.25">
      <c r="A67" s="3"/>
      <c r="B67" s="3">
        <v>75618</v>
      </c>
      <c r="C67" s="3"/>
      <c r="D67" s="28" t="s">
        <v>302</v>
      </c>
      <c r="E67" s="5">
        <f>SUM(E68:E74)</f>
        <v>154200</v>
      </c>
      <c r="F67" s="106"/>
      <c r="G67" s="127">
        <f aca="true" t="shared" si="47" ref="G67:Q67">SUM(G69:G73)</f>
        <v>40951</v>
      </c>
      <c r="H67" s="127">
        <f t="shared" si="47"/>
        <v>0</v>
      </c>
      <c r="I67" s="96">
        <f>SUM(I68:I73)</f>
        <v>0</v>
      </c>
      <c r="J67" s="127">
        <f>SUM(J68:J74)</f>
        <v>0</v>
      </c>
      <c r="K67" s="96">
        <f t="shared" si="47"/>
        <v>0</v>
      </c>
      <c r="L67" s="96">
        <f t="shared" si="47"/>
        <v>0</v>
      </c>
      <c r="M67" s="96">
        <f>SUM(M69:M73)</f>
        <v>13500</v>
      </c>
      <c r="N67" s="96">
        <f>SUM(N69:N73)</f>
        <v>1500</v>
      </c>
      <c r="O67" s="77">
        <f>SUM(O68:O74)</f>
        <v>210151</v>
      </c>
      <c r="P67" s="5">
        <f t="shared" si="47"/>
        <v>78457.06</v>
      </c>
      <c r="Q67" s="5">
        <f t="shared" si="47"/>
        <v>6474.87</v>
      </c>
      <c r="R67" s="5">
        <f aca="true" t="shared" si="48" ref="R67:Z67">SUM(R69:R73)</f>
        <v>3108.9</v>
      </c>
      <c r="S67" s="5">
        <f t="shared" si="48"/>
        <v>13072.6</v>
      </c>
      <c r="T67" s="5">
        <f t="shared" si="48"/>
        <v>17118.39</v>
      </c>
      <c r="U67" s="5">
        <f>SUM(U68:U74)</f>
        <v>9207.310000000001</v>
      </c>
      <c r="V67" s="5">
        <f t="shared" si="48"/>
        <v>4069.31</v>
      </c>
      <c r="W67" s="5">
        <f t="shared" si="48"/>
        <v>1986.5</v>
      </c>
      <c r="X67" s="5">
        <f t="shared" si="48"/>
        <v>23691.95</v>
      </c>
      <c r="Y67" s="5">
        <f>SUM(Y68:Y74)</f>
        <v>3893.58</v>
      </c>
      <c r="Z67" s="5">
        <f t="shared" si="48"/>
        <v>0</v>
      </c>
      <c r="AA67" s="5">
        <f>SUM(AA68:AA73)</f>
        <v>4457.37</v>
      </c>
      <c r="AB67" s="5">
        <f>SUM(AB68:AB73)</f>
        <v>0</v>
      </c>
      <c r="AC67" s="25">
        <f>SUM(AC68:AC74)</f>
        <v>165537.84000000003</v>
      </c>
      <c r="AD67" s="6">
        <f t="shared" si="44"/>
        <v>78.77090282701487</v>
      </c>
      <c r="AE67" s="230"/>
    </row>
    <row r="68" spans="1:31" s="7" customFormat="1" ht="12.75">
      <c r="A68" s="4"/>
      <c r="B68" s="4"/>
      <c r="C68" s="20" t="s">
        <v>102</v>
      </c>
      <c r="D68" s="8" t="s">
        <v>178</v>
      </c>
      <c r="E68" s="15"/>
      <c r="F68" s="101" t="s">
        <v>139</v>
      </c>
      <c r="G68" s="99"/>
      <c r="H68" s="99"/>
      <c r="I68" s="99"/>
      <c r="J68" s="99">
        <v>40951</v>
      </c>
      <c r="K68" s="99"/>
      <c r="L68" s="99"/>
      <c r="M68" s="99"/>
      <c r="N68" s="99"/>
      <c r="O68" s="78">
        <f t="shared" si="40"/>
        <v>40951</v>
      </c>
      <c r="P68" s="15"/>
      <c r="Q68" s="15"/>
      <c r="R68" s="15"/>
      <c r="S68" s="15"/>
      <c r="T68" s="15"/>
      <c r="U68" s="15">
        <v>40951.5</v>
      </c>
      <c r="V68" s="15"/>
      <c r="W68" s="15"/>
      <c r="X68" s="15"/>
      <c r="Y68" s="15">
        <v>140.06</v>
      </c>
      <c r="Z68" s="15"/>
      <c r="AA68" s="208">
        <v>-1208.03</v>
      </c>
      <c r="AB68" s="208"/>
      <c r="AC68" s="9">
        <f t="shared" si="41"/>
        <v>39883.53</v>
      </c>
      <c r="AD68" s="24">
        <f t="shared" si="44"/>
        <v>97.39329930893018</v>
      </c>
      <c r="AE68" s="230"/>
    </row>
    <row r="69" spans="1:31" s="7" customFormat="1" ht="12.75">
      <c r="A69" s="3"/>
      <c r="B69" s="3"/>
      <c r="C69" s="20" t="s">
        <v>235</v>
      </c>
      <c r="D69" s="8" t="s">
        <v>21</v>
      </c>
      <c r="E69" s="15">
        <v>27000</v>
      </c>
      <c r="F69" s="101"/>
      <c r="G69" s="99"/>
      <c r="H69" s="99"/>
      <c r="I69" s="99"/>
      <c r="J69" s="99"/>
      <c r="K69" s="99"/>
      <c r="L69" s="99"/>
      <c r="M69" s="99"/>
      <c r="N69" s="99"/>
      <c r="O69" s="78">
        <f t="shared" si="40"/>
        <v>27000</v>
      </c>
      <c r="P69" s="15"/>
      <c r="Q69" s="15">
        <v>4455</v>
      </c>
      <c r="R69" s="15">
        <v>1883.9</v>
      </c>
      <c r="S69" s="15">
        <v>2332.9</v>
      </c>
      <c r="T69" s="15"/>
      <c r="U69" s="15">
        <v>2350.2</v>
      </c>
      <c r="V69" s="15">
        <v>2137</v>
      </c>
      <c r="W69" s="15">
        <v>1899</v>
      </c>
      <c r="X69" s="15">
        <v>2053</v>
      </c>
      <c r="Y69" s="15">
        <v>1860</v>
      </c>
      <c r="Z69" s="15"/>
      <c r="AA69" s="15">
        <v>2690.4</v>
      </c>
      <c r="AB69" s="15"/>
      <c r="AC69" s="9">
        <f t="shared" si="41"/>
        <v>21661.4</v>
      </c>
      <c r="AD69" s="24">
        <f t="shared" si="44"/>
        <v>80.22740740740741</v>
      </c>
      <c r="AE69" s="230"/>
    </row>
    <row r="70" spans="1:31" s="7" customFormat="1" ht="66" customHeight="1">
      <c r="A70" s="3"/>
      <c r="B70" s="3"/>
      <c r="C70" s="20" t="s">
        <v>246</v>
      </c>
      <c r="D70" s="8" t="s">
        <v>247</v>
      </c>
      <c r="E70" s="15">
        <v>32000</v>
      </c>
      <c r="F70" s="101" t="s">
        <v>138</v>
      </c>
      <c r="G70" s="99"/>
      <c r="H70" s="99"/>
      <c r="I70" s="99"/>
      <c r="J70" s="99"/>
      <c r="K70" s="99"/>
      <c r="L70" s="99"/>
      <c r="M70" s="99"/>
      <c r="N70" s="99"/>
      <c r="O70" s="78">
        <f t="shared" si="40"/>
        <v>32000</v>
      </c>
      <c r="P70" s="15">
        <v>10908.19</v>
      </c>
      <c r="Q70" s="15"/>
      <c r="R70" s="15"/>
      <c r="S70" s="15">
        <v>7705.49</v>
      </c>
      <c r="T70" s="15"/>
      <c r="U70" s="15"/>
      <c r="V70" s="15">
        <v>1814.69</v>
      </c>
      <c r="W70" s="15"/>
      <c r="X70" s="15"/>
      <c r="Y70" s="15">
        <v>493.52</v>
      </c>
      <c r="Z70" s="15"/>
      <c r="AA70" s="15"/>
      <c r="AB70" s="15"/>
      <c r="AC70" s="9">
        <f t="shared" si="41"/>
        <v>20921.89</v>
      </c>
      <c r="AD70" s="24">
        <f t="shared" si="44"/>
        <v>65.38090625</v>
      </c>
      <c r="AE70" s="230" t="s">
        <v>68</v>
      </c>
    </row>
    <row r="71" spans="1:31" s="7" customFormat="1" ht="24.75" customHeight="1">
      <c r="A71" s="3"/>
      <c r="B71" s="3"/>
      <c r="C71" s="20" t="s">
        <v>66</v>
      </c>
      <c r="D71" s="8" t="s">
        <v>245</v>
      </c>
      <c r="E71" s="15">
        <v>65000</v>
      </c>
      <c r="F71" s="101" t="s">
        <v>387</v>
      </c>
      <c r="G71" s="99"/>
      <c r="H71" s="99"/>
      <c r="I71" s="99"/>
      <c r="J71" s="99"/>
      <c r="K71" s="99"/>
      <c r="L71" s="99"/>
      <c r="M71" s="99">
        <v>13500</v>
      </c>
      <c r="N71" s="99">
        <v>1500</v>
      </c>
      <c r="O71" s="78">
        <f t="shared" si="40"/>
        <v>80000</v>
      </c>
      <c r="P71" s="15">
        <v>32471.37</v>
      </c>
      <c r="Q71" s="15">
        <v>782.57</v>
      </c>
      <c r="R71" s="15"/>
      <c r="S71" s="15">
        <v>1814.61</v>
      </c>
      <c r="T71" s="15">
        <v>15908.19</v>
      </c>
      <c r="U71" s="15">
        <v>5655.51</v>
      </c>
      <c r="V71" s="15">
        <v>117.62</v>
      </c>
      <c r="W71" s="15">
        <v>87.5</v>
      </c>
      <c r="X71" s="15">
        <v>21638.95</v>
      </c>
      <c r="Y71" s="15">
        <v>1400</v>
      </c>
      <c r="Z71" s="15"/>
      <c r="AA71" s="15">
        <v>2975</v>
      </c>
      <c r="AB71" s="15"/>
      <c r="AC71" s="9">
        <f t="shared" si="41"/>
        <v>82851.32</v>
      </c>
      <c r="AD71" s="24">
        <f t="shared" si="44"/>
        <v>103.56415000000001</v>
      </c>
      <c r="AE71" s="230"/>
    </row>
    <row r="72" spans="1:31" s="7" customFormat="1" ht="38.25">
      <c r="A72" s="3"/>
      <c r="B72" s="3"/>
      <c r="C72" s="20" t="s">
        <v>269</v>
      </c>
      <c r="D72" s="8" t="s">
        <v>270</v>
      </c>
      <c r="E72" s="15">
        <v>30000</v>
      </c>
      <c r="F72" s="101" t="s">
        <v>96</v>
      </c>
      <c r="G72" s="99">
        <v>40951</v>
      </c>
      <c r="H72" s="99"/>
      <c r="I72" s="208"/>
      <c r="J72" s="208">
        <v>-41171</v>
      </c>
      <c r="K72" s="99"/>
      <c r="L72" s="99"/>
      <c r="M72" s="99"/>
      <c r="N72" s="99"/>
      <c r="O72" s="78">
        <f t="shared" si="40"/>
        <v>29780</v>
      </c>
      <c r="P72" s="15">
        <v>35077.5</v>
      </c>
      <c r="Q72" s="15">
        <v>1237.3</v>
      </c>
      <c r="R72" s="15">
        <v>1225</v>
      </c>
      <c r="S72" s="15">
        <v>1219.6</v>
      </c>
      <c r="T72" s="15">
        <v>1210.2</v>
      </c>
      <c r="U72" s="208">
        <v>-39969.6</v>
      </c>
      <c r="V72" s="15"/>
      <c r="W72" s="15"/>
      <c r="X72" s="15"/>
      <c r="Y72" s="15"/>
      <c r="Z72" s="15"/>
      <c r="AA72" s="15"/>
      <c r="AB72" s="15"/>
      <c r="AC72" s="9">
        <f t="shared" si="41"/>
        <v>0</v>
      </c>
      <c r="AD72" s="24">
        <f t="shared" si="44"/>
        <v>0</v>
      </c>
      <c r="AE72" s="230" t="s">
        <v>243</v>
      </c>
    </row>
    <row r="73" spans="1:31" s="7" customFormat="1" ht="25.5">
      <c r="A73" s="3"/>
      <c r="B73" s="4"/>
      <c r="C73" s="20" t="s">
        <v>234</v>
      </c>
      <c r="D73" s="8" t="s">
        <v>236</v>
      </c>
      <c r="E73" s="15">
        <v>200</v>
      </c>
      <c r="F73" s="101"/>
      <c r="G73" s="99"/>
      <c r="H73" s="99"/>
      <c r="I73" s="99"/>
      <c r="J73" s="99"/>
      <c r="K73" s="99"/>
      <c r="L73" s="99"/>
      <c r="M73" s="99"/>
      <c r="N73" s="99"/>
      <c r="O73" s="78">
        <f t="shared" si="40"/>
        <v>200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9">
        <f t="shared" si="41"/>
        <v>0</v>
      </c>
      <c r="AD73" s="24">
        <f t="shared" si="44"/>
        <v>0</v>
      </c>
      <c r="AE73" s="230"/>
    </row>
    <row r="74" spans="1:31" s="7" customFormat="1" ht="25.5">
      <c r="A74" s="3"/>
      <c r="B74" s="4"/>
      <c r="C74" s="20" t="s">
        <v>232</v>
      </c>
      <c r="D74" s="8" t="s">
        <v>233</v>
      </c>
      <c r="E74" s="15"/>
      <c r="F74" s="101"/>
      <c r="G74" s="99"/>
      <c r="H74" s="99"/>
      <c r="I74" s="99"/>
      <c r="J74" s="99">
        <v>220</v>
      </c>
      <c r="K74" s="99"/>
      <c r="L74" s="99"/>
      <c r="M74" s="99"/>
      <c r="N74" s="99"/>
      <c r="O74" s="78">
        <f t="shared" si="40"/>
        <v>220</v>
      </c>
      <c r="P74" s="15"/>
      <c r="Q74" s="15"/>
      <c r="R74" s="15"/>
      <c r="S74" s="15"/>
      <c r="T74" s="15"/>
      <c r="U74" s="15">
        <v>219.7</v>
      </c>
      <c r="V74" s="15"/>
      <c r="W74" s="15"/>
      <c r="X74" s="15"/>
      <c r="Y74" s="15"/>
      <c r="Z74" s="15"/>
      <c r="AA74" s="15"/>
      <c r="AB74" s="15"/>
      <c r="AC74" s="9">
        <f t="shared" si="41"/>
        <v>219.7</v>
      </c>
      <c r="AD74" s="24">
        <f t="shared" si="44"/>
        <v>99.86363636363636</v>
      </c>
      <c r="AE74" s="230"/>
    </row>
    <row r="75" spans="1:31" s="7" customFormat="1" ht="25.5">
      <c r="A75" s="3"/>
      <c r="B75" s="3">
        <v>75621</v>
      </c>
      <c r="C75" s="3"/>
      <c r="D75" s="28" t="s">
        <v>20</v>
      </c>
      <c r="E75" s="5">
        <f>SUM(E76:E77)</f>
        <v>1380653</v>
      </c>
      <c r="F75" s="106"/>
      <c r="G75" s="210">
        <f aca="true" t="shared" si="49" ref="G75:Q75">SUM(G76:G77)</f>
        <v>-51953</v>
      </c>
      <c r="H75" s="127">
        <f t="shared" si="49"/>
        <v>0</v>
      </c>
      <c r="I75" s="96">
        <f t="shared" si="49"/>
        <v>0</v>
      </c>
      <c r="J75" s="127">
        <f t="shared" si="49"/>
        <v>0</v>
      </c>
      <c r="K75" s="96">
        <f t="shared" si="49"/>
        <v>0</v>
      </c>
      <c r="L75" s="96">
        <f t="shared" si="49"/>
        <v>0</v>
      </c>
      <c r="M75" s="96">
        <f>SUM(M76:M77)</f>
        <v>0</v>
      </c>
      <c r="N75" s="96">
        <f>SUM(N76:N77)</f>
        <v>0</v>
      </c>
      <c r="O75" s="77">
        <f t="shared" si="49"/>
        <v>1328700</v>
      </c>
      <c r="P75" s="5">
        <f t="shared" si="49"/>
        <v>0</v>
      </c>
      <c r="Q75" s="5">
        <f t="shared" si="49"/>
        <v>82428</v>
      </c>
      <c r="R75" s="5">
        <f aca="true" t="shared" si="50" ref="R75:AA75">SUM(R76:R77)</f>
        <v>123533.07</v>
      </c>
      <c r="S75" s="5">
        <f t="shared" si="50"/>
        <v>98030.1</v>
      </c>
      <c r="T75" s="5">
        <f t="shared" si="50"/>
        <v>129120.16</v>
      </c>
      <c r="U75" s="5">
        <f t="shared" si="50"/>
        <v>78843.2</v>
      </c>
      <c r="V75" s="5">
        <f t="shared" si="50"/>
        <v>47155</v>
      </c>
      <c r="W75" s="5">
        <f t="shared" si="50"/>
        <v>66846</v>
      </c>
      <c r="X75" s="5">
        <f t="shared" si="50"/>
        <v>96784</v>
      </c>
      <c r="Y75" s="5">
        <f t="shared" si="50"/>
        <v>162410.09</v>
      </c>
      <c r="Z75" s="5">
        <f t="shared" si="50"/>
        <v>133455.94</v>
      </c>
      <c r="AA75" s="5">
        <f t="shared" si="50"/>
        <v>169931.54</v>
      </c>
      <c r="AB75" s="5">
        <f>SUM(AB76:AB77)</f>
        <v>115736.87</v>
      </c>
      <c r="AC75" s="25">
        <f>SUM(AC76:AC77)</f>
        <v>1304273.97</v>
      </c>
      <c r="AD75" s="6">
        <f t="shared" si="44"/>
        <v>98.16165951682095</v>
      </c>
      <c r="AE75" s="230"/>
    </row>
    <row r="76" spans="1:31" s="7" customFormat="1" ht="25.5">
      <c r="A76" s="3"/>
      <c r="B76" s="4"/>
      <c r="C76" s="20" t="s">
        <v>237</v>
      </c>
      <c r="D76" s="8" t="s">
        <v>62</v>
      </c>
      <c r="E76" s="15">
        <v>1080653</v>
      </c>
      <c r="F76" s="101" t="s">
        <v>91</v>
      </c>
      <c r="G76" s="208">
        <v>-51953</v>
      </c>
      <c r="H76" s="99"/>
      <c r="I76" s="99"/>
      <c r="J76" s="99"/>
      <c r="K76" s="99"/>
      <c r="L76" s="99"/>
      <c r="M76" s="99"/>
      <c r="N76" s="99"/>
      <c r="O76" s="78">
        <f t="shared" si="40"/>
        <v>1028700</v>
      </c>
      <c r="P76" s="15"/>
      <c r="Q76" s="15">
        <v>82428</v>
      </c>
      <c r="R76" s="15">
        <v>56492</v>
      </c>
      <c r="S76" s="15">
        <v>50424</v>
      </c>
      <c r="T76" s="15">
        <v>85818</v>
      </c>
      <c r="U76" s="15">
        <v>47658</v>
      </c>
      <c r="V76" s="15">
        <v>47155</v>
      </c>
      <c r="W76" s="15">
        <v>66846</v>
      </c>
      <c r="X76" s="15">
        <v>96784</v>
      </c>
      <c r="Y76" s="15">
        <v>98409</v>
      </c>
      <c r="Z76" s="15">
        <v>104270</v>
      </c>
      <c r="AA76" s="15">
        <v>106343</v>
      </c>
      <c r="AB76" s="15">
        <v>112939</v>
      </c>
      <c r="AC76" s="9">
        <f t="shared" si="41"/>
        <v>955566</v>
      </c>
      <c r="AD76" s="24">
        <f t="shared" si="44"/>
        <v>92.89063867016623</v>
      </c>
      <c r="AE76" s="230"/>
    </row>
    <row r="77" spans="1:31" s="7" customFormat="1" ht="12.75">
      <c r="A77" s="3"/>
      <c r="B77" s="4"/>
      <c r="C77" s="20" t="s">
        <v>238</v>
      </c>
      <c r="D77" s="8" t="s">
        <v>63</v>
      </c>
      <c r="E77" s="15">
        <v>300000</v>
      </c>
      <c r="F77" s="101"/>
      <c r="G77" s="99"/>
      <c r="H77" s="99"/>
      <c r="I77" s="99"/>
      <c r="J77" s="99"/>
      <c r="K77" s="99"/>
      <c r="L77" s="99"/>
      <c r="M77" s="99"/>
      <c r="N77" s="99"/>
      <c r="O77" s="78">
        <f t="shared" si="40"/>
        <v>300000</v>
      </c>
      <c r="P77" s="15"/>
      <c r="Q77" s="15"/>
      <c r="R77" s="15">
        <v>67041.07</v>
      </c>
      <c r="S77" s="15">
        <v>47606.1</v>
      </c>
      <c r="T77" s="15">
        <v>43302.16</v>
      </c>
      <c r="U77" s="15">
        <v>31185.2</v>
      </c>
      <c r="V77" s="15"/>
      <c r="W77" s="15"/>
      <c r="X77" s="15"/>
      <c r="Y77" s="15">
        <v>64001.09</v>
      </c>
      <c r="Z77" s="15">
        <v>29185.94</v>
      </c>
      <c r="AA77" s="15">
        <v>63588.54</v>
      </c>
      <c r="AB77" s="15">
        <v>2797.87</v>
      </c>
      <c r="AC77" s="9">
        <f t="shared" si="41"/>
        <v>348707.97</v>
      </c>
      <c r="AD77" s="24">
        <f t="shared" si="44"/>
        <v>116.23599</v>
      </c>
      <c r="AE77" s="230"/>
    </row>
    <row r="78" spans="1:31" s="7" customFormat="1" ht="12.75">
      <c r="A78" s="10">
        <v>758</v>
      </c>
      <c r="B78" s="10"/>
      <c r="C78" s="10"/>
      <c r="D78" s="12" t="s">
        <v>25</v>
      </c>
      <c r="E78" s="13">
        <f>E79+E81+E83+E85</f>
        <v>4083045</v>
      </c>
      <c r="F78" s="105"/>
      <c r="G78" s="98">
        <f aca="true" t="shared" si="51" ref="G78:P78">G79+G81+G83+G85</f>
        <v>97307</v>
      </c>
      <c r="H78" s="98">
        <f t="shared" si="51"/>
        <v>0</v>
      </c>
      <c r="I78" s="98">
        <f t="shared" si="51"/>
        <v>24630</v>
      </c>
      <c r="J78" s="98">
        <f t="shared" si="51"/>
        <v>0</v>
      </c>
      <c r="K78" s="98">
        <f t="shared" si="51"/>
        <v>0</v>
      </c>
      <c r="L78" s="98">
        <f t="shared" si="51"/>
        <v>0</v>
      </c>
      <c r="M78" s="98">
        <f>M79+M81+M83+M85</f>
        <v>39185</v>
      </c>
      <c r="N78" s="98">
        <f>N79+N81+N83+N85</f>
        <v>11000</v>
      </c>
      <c r="O78" s="13">
        <f t="shared" si="51"/>
        <v>4255167</v>
      </c>
      <c r="P78" s="13">
        <f t="shared" si="51"/>
        <v>615718</v>
      </c>
      <c r="Q78" s="13">
        <f>Q79+Q81+Q83+Q85</f>
        <v>615718</v>
      </c>
      <c r="R78" s="13">
        <f aca="true" t="shared" si="52" ref="R78:AA78">R79+R81+R83+R85</f>
        <v>324689.73</v>
      </c>
      <c r="S78" s="13">
        <f t="shared" si="52"/>
        <v>323966</v>
      </c>
      <c r="T78" s="13">
        <f t="shared" si="52"/>
        <v>348596</v>
      </c>
      <c r="U78" s="13">
        <f t="shared" si="52"/>
        <v>324053.15</v>
      </c>
      <c r="V78" s="13">
        <f t="shared" si="52"/>
        <v>323966</v>
      </c>
      <c r="W78" s="13">
        <f t="shared" si="52"/>
        <v>323966</v>
      </c>
      <c r="X78" s="13">
        <f t="shared" si="52"/>
        <v>326281.3</v>
      </c>
      <c r="Y78" s="13">
        <f t="shared" si="52"/>
        <v>361951</v>
      </c>
      <c r="Z78" s="13">
        <f t="shared" si="52"/>
        <v>323972</v>
      </c>
      <c r="AA78" s="13">
        <f t="shared" si="52"/>
        <v>45091.09</v>
      </c>
      <c r="AB78" s="13">
        <f>AB79+AB81+AB83+AB85</f>
        <v>0</v>
      </c>
      <c r="AC78" s="13">
        <f>AC79+AC81+AC83+AC85</f>
        <v>4257968.27</v>
      </c>
      <c r="AD78" s="14">
        <f t="shared" si="44"/>
        <v>100.06583219883025</v>
      </c>
      <c r="AE78" s="268"/>
    </row>
    <row r="79" spans="1:31" s="7" customFormat="1" ht="25.5">
      <c r="A79" s="3"/>
      <c r="B79" s="3">
        <v>75801</v>
      </c>
      <c r="C79" s="3"/>
      <c r="D79" s="28" t="s">
        <v>51</v>
      </c>
      <c r="E79" s="5">
        <f aca="true" t="shared" si="53" ref="E79:AB79">E80</f>
        <v>3696030</v>
      </c>
      <c r="F79" s="106"/>
      <c r="G79" s="127">
        <f t="shared" si="53"/>
        <v>96752</v>
      </c>
      <c r="H79" s="127">
        <f t="shared" si="53"/>
        <v>0</v>
      </c>
      <c r="I79" s="96">
        <f t="shared" si="53"/>
        <v>0</v>
      </c>
      <c r="J79" s="127">
        <f t="shared" si="53"/>
        <v>0</v>
      </c>
      <c r="K79" s="96">
        <f t="shared" si="53"/>
        <v>0</v>
      </c>
      <c r="L79" s="96">
        <f t="shared" si="53"/>
        <v>0</v>
      </c>
      <c r="M79" s="96">
        <f t="shared" si="53"/>
        <v>1200</v>
      </c>
      <c r="N79" s="96">
        <f t="shared" si="53"/>
        <v>10000</v>
      </c>
      <c r="O79" s="77">
        <f t="shared" si="53"/>
        <v>3803982</v>
      </c>
      <c r="P79" s="5">
        <f t="shared" si="53"/>
        <v>583504</v>
      </c>
      <c r="Q79" s="5">
        <f t="shared" si="53"/>
        <v>583504</v>
      </c>
      <c r="R79" s="5">
        <f t="shared" si="53"/>
        <v>291752</v>
      </c>
      <c r="S79" s="5">
        <f t="shared" si="53"/>
        <v>291752</v>
      </c>
      <c r="T79" s="5">
        <f t="shared" si="53"/>
        <v>291752</v>
      </c>
      <c r="U79" s="5">
        <f t="shared" si="53"/>
        <v>291752</v>
      </c>
      <c r="V79" s="5">
        <f t="shared" si="53"/>
        <v>291752</v>
      </c>
      <c r="W79" s="5">
        <f t="shared" si="53"/>
        <v>291752</v>
      </c>
      <c r="X79" s="5">
        <f t="shared" si="53"/>
        <v>292952</v>
      </c>
      <c r="Y79" s="5">
        <f t="shared" si="53"/>
        <v>291752</v>
      </c>
      <c r="Z79" s="5">
        <f t="shared" si="53"/>
        <v>291758</v>
      </c>
      <c r="AA79" s="5">
        <f t="shared" si="53"/>
        <v>10000</v>
      </c>
      <c r="AB79" s="5">
        <f t="shared" si="53"/>
        <v>0</v>
      </c>
      <c r="AC79" s="25">
        <f>AC80</f>
        <v>3803982</v>
      </c>
      <c r="AD79" s="6">
        <f t="shared" si="44"/>
        <v>100</v>
      </c>
      <c r="AE79" s="230"/>
    </row>
    <row r="80" spans="1:31" s="7" customFormat="1" ht="25.5">
      <c r="A80" s="3"/>
      <c r="B80" s="4"/>
      <c r="C80" s="4">
        <v>292</v>
      </c>
      <c r="D80" s="8" t="s">
        <v>64</v>
      </c>
      <c r="E80" s="15">
        <v>3696030</v>
      </c>
      <c r="F80" s="101" t="s">
        <v>91</v>
      </c>
      <c r="G80" s="99">
        <v>96752</v>
      </c>
      <c r="H80" s="99"/>
      <c r="I80" s="99"/>
      <c r="J80" s="99"/>
      <c r="K80" s="99"/>
      <c r="L80" s="99"/>
      <c r="M80" s="99">
        <v>1200</v>
      </c>
      <c r="N80" s="99">
        <v>10000</v>
      </c>
      <c r="O80" s="78">
        <f aca="true" t="shared" si="54" ref="O80:O86">E80+G80+H80+I80+J80+K80+L80+M80+N80</f>
        <v>3803982</v>
      </c>
      <c r="P80" s="15">
        <v>583504</v>
      </c>
      <c r="Q80" s="15">
        <v>583504</v>
      </c>
      <c r="R80" s="15">
        <v>291752</v>
      </c>
      <c r="S80" s="15">
        <v>291752</v>
      </c>
      <c r="T80" s="15">
        <v>291752</v>
      </c>
      <c r="U80" s="15">
        <v>291752</v>
      </c>
      <c r="V80" s="15">
        <v>291752</v>
      </c>
      <c r="W80" s="15">
        <v>291752</v>
      </c>
      <c r="X80" s="15">
        <v>292952</v>
      </c>
      <c r="Y80" s="15">
        <v>291752</v>
      </c>
      <c r="Z80" s="15">
        <v>291758</v>
      </c>
      <c r="AA80" s="15">
        <v>10000</v>
      </c>
      <c r="AB80" s="15"/>
      <c r="AC80" s="9">
        <f aca="true" t="shared" si="55" ref="AC80:AC86">SUM(P80:AB80)</f>
        <v>3803982</v>
      </c>
      <c r="AD80" s="24">
        <f t="shared" si="44"/>
        <v>100</v>
      </c>
      <c r="AE80" s="230"/>
    </row>
    <row r="81" spans="1:31" s="7" customFormat="1" ht="12.75">
      <c r="A81" s="3"/>
      <c r="B81" s="3">
        <v>75802</v>
      </c>
      <c r="C81" s="3"/>
      <c r="D81" s="28" t="s">
        <v>27</v>
      </c>
      <c r="E81" s="5">
        <f aca="true" t="shared" si="56" ref="E81:AB81">E82</f>
        <v>3815</v>
      </c>
      <c r="F81" s="106"/>
      <c r="G81" s="127">
        <f t="shared" si="56"/>
        <v>555</v>
      </c>
      <c r="H81" s="127">
        <f t="shared" si="56"/>
        <v>0</v>
      </c>
      <c r="I81" s="96">
        <f t="shared" si="56"/>
        <v>0</v>
      </c>
      <c r="J81" s="127">
        <f t="shared" si="56"/>
        <v>0</v>
      </c>
      <c r="K81" s="96">
        <f t="shared" si="56"/>
        <v>0</v>
      </c>
      <c r="L81" s="96">
        <f t="shared" si="56"/>
        <v>0</v>
      </c>
      <c r="M81" s="96">
        <f t="shared" si="56"/>
        <v>0</v>
      </c>
      <c r="N81" s="96">
        <f t="shared" si="56"/>
        <v>0</v>
      </c>
      <c r="O81" s="77">
        <f t="shared" si="56"/>
        <v>4370</v>
      </c>
      <c r="P81" s="5">
        <f t="shared" si="56"/>
        <v>364</v>
      </c>
      <c r="Q81" s="5">
        <f t="shared" si="56"/>
        <v>364</v>
      </c>
      <c r="R81" s="5">
        <f t="shared" si="56"/>
        <v>364</v>
      </c>
      <c r="S81" s="5">
        <f t="shared" si="56"/>
        <v>364</v>
      </c>
      <c r="T81" s="5">
        <f t="shared" si="56"/>
        <v>364</v>
      </c>
      <c r="U81" s="5">
        <f t="shared" si="56"/>
        <v>364</v>
      </c>
      <c r="V81" s="5">
        <f t="shared" si="56"/>
        <v>364</v>
      </c>
      <c r="W81" s="5">
        <f t="shared" si="56"/>
        <v>364</v>
      </c>
      <c r="X81" s="5">
        <f t="shared" si="56"/>
        <v>364</v>
      </c>
      <c r="Y81" s="5">
        <f t="shared" si="56"/>
        <v>364</v>
      </c>
      <c r="Z81" s="5">
        <f t="shared" si="56"/>
        <v>364</v>
      </c>
      <c r="AA81" s="5">
        <f t="shared" si="56"/>
        <v>366</v>
      </c>
      <c r="AB81" s="5">
        <f t="shared" si="56"/>
        <v>0</v>
      </c>
      <c r="AC81" s="25">
        <f>AC82</f>
        <v>4370</v>
      </c>
      <c r="AD81" s="6">
        <f t="shared" si="44"/>
        <v>100</v>
      </c>
      <c r="AE81" s="230"/>
    </row>
    <row r="82" spans="1:31" s="7" customFormat="1" ht="25.5">
      <c r="A82" s="3"/>
      <c r="B82" s="4"/>
      <c r="C82" s="4">
        <v>292</v>
      </c>
      <c r="D82" s="8" t="s">
        <v>64</v>
      </c>
      <c r="E82" s="15">
        <v>3815</v>
      </c>
      <c r="F82" s="101" t="s">
        <v>91</v>
      </c>
      <c r="G82" s="99">
        <v>555</v>
      </c>
      <c r="H82" s="99"/>
      <c r="I82" s="99"/>
      <c r="J82" s="99"/>
      <c r="K82" s="99"/>
      <c r="L82" s="99"/>
      <c r="M82" s="99"/>
      <c r="N82" s="99"/>
      <c r="O82" s="78">
        <f t="shared" si="54"/>
        <v>4370</v>
      </c>
      <c r="P82" s="15">
        <v>364</v>
      </c>
      <c r="Q82" s="15">
        <v>364</v>
      </c>
      <c r="R82" s="15">
        <v>364</v>
      </c>
      <c r="S82" s="15">
        <v>364</v>
      </c>
      <c r="T82" s="15">
        <v>364</v>
      </c>
      <c r="U82" s="15">
        <v>364</v>
      </c>
      <c r="V82" s="15">
        <v>364</v>
      </c>
      <c r="W82" s="15">
        <v>364</v>
      </c>
      <c r="X82" s="15">
        <v>364</v>
      </c>
      <c r="Y82" s="15">
        <v>364</v>
      </c>
      <c r="Z82" s="15">
        <v>364</v>
      </c>
      <c r="AA82" s="15">
        <v>366</v>
      </c>
      <c r="AB82" s="15"/>
      <c r="AC82" s="9">
        <f t="shared" si="55"/>
        <v>4370</v>
      </c>
      <c r="AD82" s="24">
        <f t="shared" si="44"/>
        <v>100</v>
      </c>
      <c r="AE82" s="230"/>
    </row>
    <row r="83" spans="1:31" s="7" customFormat="1" ht="25.5">
      <c r="A83" s="16"/>
      <c r="B83" s="16">
        <v>75805</v>
      </c>
      <c r="C83" s="16"/>
      <c r="D83" s="29" t="s">
        <v>65</v>
      </c>
      <c r="E83" s="5">
        <f aca="true" t="shared" si="57" ref="E83:AB83">E84</f>
        <v>382200</v>
      </c>
      <c r="F83" s="106"/>
      <c r="G83" s="127">
        <f t="shared" si="57"/>
        <v>0</v>
      </c>
      <c r="H83" s="127">
        <f t="shared" si="57"/>
        <v>0</v>
      </c>
      <c r="I83" s="96">
        <f t="shared" si="57"/>
        <v>24630</v>
      </c>
      <c r="J83" s="127">
        <f t="shared" si="57"/>
        <v>0</v>
      </c>
      <c r="K83" s="96">
        <f t="shared" si="57"/>
        <v>0</v>
      </c>
      <c r="L83" s="96">
        <f t="shared" si="57"/>
        <v>0</v>
      </c>
      <c r="M83" s="96">
        <f t="shared" si="57"/>
        <v>37985</v>
      </c>
      <c r="N83" s="96">
        <f t="shared" si="57"/>
        <v>0</v>
      </c>
      <c r="O83" s="77">
        <f t="shared" si="57"/>
        <v>444815</v>
      </c>
      <c r="P83" s="5">
        <f t="shared" si="57"/>
        <v>31850</v>
      </c>
      <c r="Q83" s="5">
        <f t="shared" si="57"/>
        <v>31850</v>
      </c>
      <c r="R83" s="5">
        <f t="shared" si="57"/>
        <v>31850</v>
      </c>
      <c r="S83" s="5">
        <f t="shared" si="57"/>
        <v>31850</v>
      </c>
      <c r="T83" s="5">
        <f t="shared" si="57"/>
        <v>56480</v>
      </c>
      <c r="U83" s="5">
        <f t="shared" si="57"/>
        <v>31850</v>
      </c>
      <c r="V83" s="5">
        <f t="shared" si="57"/>
        <v>31850</v>
      </c>
      <c r="W83" s="5">
        <f t="shared" si="57"/>
        <v>31850</v>
      </c>
      <c r="X83" s="5">
        <f t="shared" si="57"/>
        <v>31850</v>
      </c>
      <c r="Y83" s="5">
        <f t="shared" si="57"/>
        <v>69835</v>
      </c>
      <c r="Z83" s="5">
        <f t="shared" si="57"/>
        <v>31850</v>
      </c>
      <c r="AA83" s="5">
        <f t="shared" si="57"/>
        <v>31850</v>
      </c>
      <c r="AB83" s="5">
        <f t="shared" si="57"/>
        <v>0</v>
      </c>
      <c r="AC83" s="25">
        <f>AC84</f>
        <v>444815</v>
      </c>
      <c r="AD83" s="6">
        <f t="shared" si="44"/>
        <v>100</v>
      </c>
      <c r="AE83" s="230"/>
    </row>
    <row r="84" spans="1:31" s="7" customFormat="1" ht="25.5">
      <c r="A84" s="3"/>
      <c r="B84" s="4"/>
      <c r="C84" s="4">
        <v>292</v>
      </c>
      <c r="D84" s="8" t="s">
        <v>64</v>
      </c>
      <c r="E84" s="15">
        <v>382200</v>
      </c>
      <c r="F84" s="101" t="s">
        <v>91</v>
      </c>
      <c r="G84" s="99"/>
      <c r="H84" s="99"/>
      <c r="I84" s="99">
        <v>24630</v>
      </c>
      <c r="J84" s="99"/>
      <c r="K84" s="99"/>
      <c r="L84" s="99"/>
      <c r="M84" s="99">
        <v>37985</v>
      </c>
      <c r="N84" s="99"/>
      <c r="O84" s="78">
        <f t="shared" si="54"/>
        <v>444815</v>
      </c>
      <c r="P84" s="15">
        <v>31850</v>
      </c>
      <c r="Q84" s="15">
        <v>31850</v>
      </c>
      <c r="R84" s="15">
        <v>31850</v>
      </c>
      <c r="S84" s="15">
        <v>31850</v>
      </c>
      <c r="T84" s="15">
        <v>56480</v>
      </c>
      <c r="U84" s="15">
        <v>31850</v>
      </c>
      <c r="V84" s="15">
        <v>31850</v>
      </c>
      <c r="W84" s="15">
        <v>31850</v>
      </c>
      <c r="X84" s="15">
        <v>31850</v>
      </c>
      <c r="Y84" s="15">
        <v>69835</v>
      </c>
      <c r="Z84" s="15">
        <v>31850</v>
      </c>
      <c r="AA84" s="15">
        <v>31850</v>
      </c>
      <c r="AB84" s="15"/>
      <c r="AC84" s="9">
        <f t="shared" si="55"/>
        <v>444815</v>
      </c>
      <c r="AD84" s="24">
        <f aca="true" t="shared" si="58" ref="AD84:AD94">AC84*100/O84</f>
        <v>100</v>
      </c>
      <c r="AE84" s="230"/>
    </row>
    <row r="85" spans="1:31" s="100" customFormat="1" ht="12.75">
      <c r="A85" s="3"/>
      <c r="B85" s="3">
        <v>75814</v>
      </c>
      <c r="C85" s="3"/>
      <c r="D85" s="28" t="s">
        <v>314</v>
      </c>
      <c r="E85" s="5">
        <f>E86</f>
        <v>1000</v>
      </c>
      <c r="F85" s="106"/>
      <c r="G85" s="127">
        <f aca="true" t="shared" si="59" ref="G85:Q85">G86</f>
        <v>0</v>
      </c>
      <c r="H85" s="127">
        <f t="shared" si="59"/>
        <v>0</v>
      </c>
      <c r="I85" s="96">
        <f t="shared" si="59"/>
        <v>0</v>
      </c>
      <c r="J85" s="127">
        <f t="shared" si="59"/>
        <v>0</v>
      </c>
      <c r="K85" s="96">
        <f t="shared" si="59"/>
        <v>0</v>
      </c>
      <c r="L85" s="96">
        <f t="shared" si="59"/>
        <v>0</v>
      </c>
      <c r="M85" s="96">
        <f t="shared" si="59"/>
        <v>0</v>
      </c>
      <c r="N85" s="96">
        <f t="shared" si="59"/>
        <v>1000</v>
      </c>
      <c r="O85" s="77">
        <f t="shared" si="59"/>
        <v>2000</v>
      </c>
      <c r="P85" s="5">
        <f t="shared" si="59"/>
        <v>0</v>
      </c>
      <c r="Q85" s="5">
        <f t="shared" si="59"/>
        <v>0</v>
      </c>
      <c r="R85" s="5">
        <f aca="true" t="shared" si="60" ref="R85:AC85">R86</f>
        <v>723.73</v>
      </c>
      <c r="S85" s="5">
        <f t="shared" si="60"/>
        <v>0</v>
      </c>
      <c r="T85" s="5">
        <f t="shared" si="60"/>
        <v>0</v>
      </c>
      <c r="U85" s="5">
        <f t="shared" si="60"/>
        <v>87.15</v>
      </c>
      <c r="V85" s="5">
        <f t="shared" si="60"/>
        <v>0</v>
      </c>
      <c r="W85" s="5">
        <f t="shared" si="60"/>
        <v>0</v>
      </c>
      <c r="X85" s="5">
        <f t="shared" si="60"/>
        <v>1115.3</v>
      </c>
      <c r="Y85" s="5">
        <f t="shared" si="60"/>
        <v>0</v>
      </c>
      <c r="Z85" s="5">
        <f t="shared" si="60"/>
        <v>0</v>
      </c>
      <c r="AA85" s="5">
        <f t="shared" si="60"/>
        <v>2875.09</v>
      </c>
      <c r="AB85" s="5">
        <f t="shared" si="60"/>
        <v>0</v>
      </c>
      <c r="AC85" s="5">
        <f t="shared" si="60"/>
        <v>4801.27</v>
      </c>
      <c r="AD85" s="6">
        <f t="shared" si="58"/>
        <v>240.06350000000003</v>
      </c>
      <c r="AE85" s="230"/>
    </row>
    <row r="86" spans="1:31" s="7" customFormat="1" ht="12.75">
      <c r="A86" s="3"/>
      <c r="B86" s="4"/>
      <c r="C86" s="20" t="s">
        <v>215</v>
      </c>
      <c r="D86" s="8" t="s">
        <v>216</v>
      </c>
      <c r="E86" s="15">
        <v>1000</v>
      </c>
      <c r="F86" s="101" t="s">
        <v>48</v>
      </c>
      <c r="G86" s="99"/>
      <c r="H86" s="99"/>
      <c r="I86" s="99"/>
      <c r="J86" s="99"/>
      <c r="K86" s="99"/>
      <c r="L86" s="99"/>
      <c r="M86" s="99"/>
      <c r="N86" s="99">
        <v>1000</v>
      </c>
      <c r="O86" s="78">
        <f t="shared" si="54"/>
        <v>2000</v>
      </c>
      <c r="P86" s="15"/>
      <c r="Q86" s="15"/>
      <c r="R86" s="15">
        <v>723.73</v>
      </c>
      <c r="S86" s="15"/>
      <c r="T86" s="15"/>
      <c r="U86" s="15">
        <v>87.15</v>
      </c>
      <c r="V86" s="15"/>
      <c r="W86" s="15"/>
      <c r="X86" s="15">
        <v>1115.3</v>
      </c>
      <c r="Y86" s="15"/>
      <c r="Z86" s="15"/>
      <c r="AA86" s="15">
        <v>2875.09</v>
      </c>
      <c r="AB86" s="15"/>
      <c r="AC86" s="9">
        <f t="shared" si="55"/>
        <v>4801.27</v>
      </c>
      <c r="AD86" s="45">
        <f t="shared" si="58"/>
        <v>240.06350000000003</v>
      </c>
      <c r="AE86" s="274"/>
    </row>
    <row r="87" spans="1:31" s="7" customFormat="1" ht="12.75">
      <c r="A87" s="10">
        <v>801</v>
      </c>
      <c r="B87" s="10"/>
      <c r="C87" s="10"/>
      <c r="D87" s="12" t="s">
        <v>16</v>
      </c>
      <c r="E87" s="13">
        <f>E90+E88</f>
        <v>9467</v>
      </c>
      <c r="F87" s="105"/>
      <c r="G87" s="98">
        <f aca="true" t="shared" si="61" ref="G87:AC87">G90+G88</f>
        <v>0</v>
      </c>
      <c r="H87" s="98">
        <f t="shared" si="61"/>
        <v>0</v>
      </c>
      <c r="I87" s="98">
        <f t="shared" si="61"/>
        <v>1561</v>
      </c>
      <c r="J87" s="98">
        <f t="shared" si="61"/>
        <v>640</v>
      </c>
      <c r="K87" s="98">
        <f t="shared" si="61"/>
        <v>7764</v>
      </c>
      <c r="L87" s="98">
        <f t="shared" si="61"/>
        <v>0</v>
      </c>
      <c r="M87" s="98">
        <f>M90+M88</f>
        <v>0</v>
      </c>
      <c r="N87" s="98">
        <f>N90+N88</f>
        <v>312</v>
      </c>
      <c r="O87" s="13">
        <f t="shared" si="61"/>
        <v>19744</v>
      </c>
      <c r="P87" s="13">
        <f t="shared" si="61"/>
        <v>0</v>
      </c>
      <c r="Q87" s="13">
        <f t="shared" si="61"/>
        <v>3100</v>
      </c>
      <c r="R87" s="13">
        <f t="shared" si="61"/>
        <v>3000</v>
      </c>
      <c r="S87" s="13">
        <f t="shared" si="61"/>
        <v>3367</v>
      </c>
      <c r="T87" s="13">
        <f t="shared" si="61"/>
        <v>1561</v>
      </c>
      <c r="U87" s="13">
        <f t="shared" si="61"/>
        <v>640</v>
      </c>
      <c r="V87" s="13">
        <f t="shared" si="61"/>
        <v>7764</v>
      </c>
      <c r="W87" s="13">
        <f t="shared" si="61"/>
        <v>0</v>
      </c>
      <c r="X87" s="13">
        <f t="shared" si="61"/>
        <v>0</v>
      </c>
      <c r="Y87" s="13">
        <f t="shared" si="61"/>
        <v>0</v>
      </c>
      <c r="Z87" s="13">
        <f t="shared" si="61"/>
        <v>312</v>
      </c>
      <c r="AA87" s="13">
        <f t="shared" si="61"/>
        <v>0</v>
      </c>
      <c r="AB87" s="13">
        <f>AB90+AB88</f>
        <v>0</v>
      </c>
      <c r="AC87" s="13">
        <f t="shared" si="61"/>
        <v>19744</v>
      </c>
      <c r="AD87" s="14">
        <f t="shared" si="58"/>
        <v>100</v>
      </c>
      <c r="AE87" s="268"/>
    </row>
    <row r="88" spans="1:31" s="18" customFormat="1" ht="12.75">
      <c r="A88" s="16"/>
      <c r="B88" s="51">
        <v>80101</v>
      </c>
      <c r="C88" s="51"/>
      <c r="D88" s="56" t="s">
        <v>170</v>
      </c>
      <c r="E88" s="23">
        <f>E89</f>
        <v>0</v>
      </c>
      <c r="F88" s="108"/>
      <c r="G88" s="114">
        <f aca="true" t="shared" si="62" ref="G88:Q88">G89</f>
        <v>0</v>
      </c>
      <c r="H88" s="114">
        <f t="shared" si="62"/>
        <v>0</v>
      </c>
      <c r="I88" s="114">
        <f t="shared" si="62"/>
        <v>1561</v>
      </c>
      <c r="J88" s="114">
        <f t="shared" si="62"/>
        <v>640</v>
      </c>
      <c r="K88" s="114">
        <f t="shared" si="62"/>
        <v>0</v>
      </c>
      <c r="L88" s="114">
        <f t="shared" si="62"/>
        <v>0</v>
      </c>
      <c r="M88" s="114">
        <f t="shared" si="62"/>
        <v>0</v>
      </c>
      <c r="N88" s="114">
        <f t="shared" si="62"/>
        <v>0</v>
      </c>
      <c r="O88" s="77">
        <f t="shared" si="62"/>
        <v>2201</v>
      </c>
      <c r="P88" s="23">
        <f t="shared" si="62"/>
        <v>0</v>
      </c>
      <c r="Q88" s="23">
        <f t="shared" si="62"/>
        <v>0</v>
      </c>
      <c r="R88" s="23">
        <f aca="true" t="shared" si="63" ref="R88:AB88">R89</f>
        <v>0</v>
      </c>
      <c r="S88" s="23">
        <f t="shared" si="63"/>
        <v>0</v>
      </c>
      <c r="T88" s="23">
        <f t="shared" si="63"/>
        <v>1561</v>
      </c>
      <c r="U88" s="23">
        <f t="shared" si="63"/>
        <v>640</v>
      </c>
      <c r="V88" s="23">
        <f t="shared" si="63"/>
        <v>0</v>
      </c>
      <c r="W88" s="23">
        <f t="shared" si="63"/>
        <v>0</v>
      </c>
      <c r="X88" s="23">
        <f t="shared" si="63"/>
        <v>0</v>
      </c>
      <c r="Y88" s="23">
        <f t="shared" si="63"/>
        <v>0</v>
      </c>
      <c r="Z88" s="23">
        <f t="shared" si="63"/>
        <v>0</v>
      </c>
      <c r="AA88" s="23">
        <f t="shared" si="63"/>
        <v>0</v>
      </c>
      <c r="AB88" s="23">
        <f t="shared" si="63"/>
        <v>0</v>
      </c>
      <c r="AC88" s="23">
        <f>AC89</f>
        <v>2201</v>
      </c>
      <c r="AD88" s="6">
        <f t="shared" si="58"/>
        <v>100</v>
      </c>
      <c r="AE88" s="230"/>
    </row>
    <row r="89" spans="1:31" s="18" customFormat="1" ht="51">
      <c r="A89" s="16"/>
      <c r="B89" s="16"/>
      <c r="C89" s="4">
        <v>201</v>
      </c>
      <c r="D89" s="8" t="s">
        <v>217</v>
      </c>
      <c r="E89" s="23"/>
      <c r="F89" s="108"/>
      <c r="G89" s="114"/>
      <c r="H89" s="114"/>
      <c r="I89" s="120">
        <v>1561</v>
      </c>
      <c r="J89" s="120">
        <v>640</v>
      </c>
      <c r="K89" s="114"/>
      <c r="L89" s="114"/>
      <c r="M89" s="114"/>
      <c r="N89" s="114"/>
      <c r="O89" s="78">
        <f>E89+G89+H89+I89+J89+K89+L89+M89+N89</f>
        <v>2201</v>
      </c>
      <c r="P89" s="23"/>
      <c r="Q89" s="23"/>
      <c r="R89" s="23"/>
      <c r="S89" s="23"/>
      <c r="T89" s="30">
        <v>1561</v>
      </c>
      <c r="U89" s="30">
        <v>640</v>
      </c>
      <c r="V89" s="23"/>
      <c r="W89" s="23"/>
      <c r="X89" s="23"/>
      <c r="Y89" s="23"/>
      <c r="Z89" s="23"/>
      <c r="AA89" s="23"/>
      <c r="AB89" s="23"/>
      <c r="AC89" s="9">
        <f>SUM(P89:AB89)</f>
        <v>2201</v>
      </c>
      <c r="AD89" s="24">
        <f t="shared" si="58"/>
        <v>100</v>
      </c>
      <c r="AE89" s="230"/>
    </row>
    <row r="90" spans="1:31" s="7" customFormat="1" ht="20.25" customHeight="1">
      <c r="A90" s="3"/>
      <c r="B90" s="3">
        <v>80195</v>
      </c>
      <c r="C90" s="3"/>
      <c r="D90" s="28" t="s">
        <v>125</v>
      </c>
      <c r="E90" s="5">
        <f>E91</f>
        <v>9467</v>
      </c>
      <c r="F90" s="101" t="s">
        <v>371</v>
      </c>
      <c r="G90" s="127">
        <f aca="true" t="shared" si="64" ref="G90:Q90">G91</f>
        <v>0</v>
      </c>
      <c r="H90" s="127">
        <f t="shared" si="64"/>
        <v>0</v>
      </c>
      <c r="I90" s="96">
        <f t="shared" si="64"/>
        <v>0</v>
      </c>
      <c r="J90" s="127">
        <f t="shared" si="64"/>
        <v>0</v>
      </c>
      <c r="K90" s="96">
        <f t="shared" si="64"/>
        <v>7764</v>
      </c>
      <c r="L90" s="96">
        <f t="shared" si="64"/>
        <v>0</v>
      </c>
      <c r="M90" s="96">
        <f t="shared" si="64"/>
        <v>0</v>
      </c>
      <c r="N90" s="96">
        <f t="shared" si="64"/>
        <v>312</v>
      </c>
      <c r="O90" s="77">
        <f t="shared" si="64"/>
        <v>17543</v>
      </c>
      <c r="P90" s="5">
        <f t="shared" si="64"/>
        <v>0</v>
      </c>
      <c r="Q90" s="5">
        <f t="shared" si="64"/>
        <v>3100</v>
      </c>
      <c r="R90" s="5">
        <f aca="true" t="shared" si="65" ref="R90:AB90">R91</f>
        <v>3000</v>
      </c>
      <c r="S90" s="5">
        <f t="shared" si="65"/>
        <v>3367</v>
      </c>
      <c r="T90" s="5">
        <f t="shared" si="65"/>
        <v>0</v>
      </c>
      <c r="U90" s="5">
        <f t="shared" si="65"/>
        <v>0</v>
      </c>
      <c r="V90" s="5">
        <f t="shared" si="65"/>
        <v>7764</v>
      </c>
      <c r="W90" s="5">
        <f t="shared" si="65"/>
        <v>0</v>
      </c>
      <c r="X90" s="25">
        <f t="shared" si="65"/>
        <v>0</v>
      </c>
      <c r="Y90" s="5">
        <f t="shared" si="65"/>
        <v>0</v>
      </c>
      <c r="Z90" s="5">
        <f t="shared" si="65"/>
        <v>312</v>
      </c>
      <c r="AA90" s="5">
        <f t="shared" si="65"/>
        <v>0</v>
      </c>
      <c r="AB90" s="5">
        <f t="shared" si="65"/>
        <v>0</v>
      </c>
      <c r="AC90" s="26">
        <f>AC91</f>
        <v>17543</v>
      </c>
      <c r="AD90" s="6">
        <f t="shared" si="58"/>
        <v>100</v>
      </c>
      <c r="AE90" s="230"/>
    </row>
    <row r="91" spans="1:31" s="7" customFormat="1" ht="35.25" customHeight="1">
      <c r="A91" s="3"/>
      <c r="B91" s="3"/>
      <c r="C91" s="20">
        <v>203</v>
      </c>
      <c r="D91" s="8" t="s">
        <v>348</v>
      </c>
      <c r="E91" s="15">
        <v>9467</v>
      </c>
      <c r="F91" s="101" t="s">
        <v>47</v>
      </c>
      <c r="G91" s="99"/>
      <c r="H91" s="99"/>
      <c r="I91" s="99"/>
      <c r="J91" s="99"/>
      <c r="K91" s="99">
        <v>7764</v>
      </c>
      <c r="L91" s="99"/>
      <c r="M91" s="99"/>
      <c r="N91" s="99">
        <v>312</v>
      </c>
      <c r="O91" s="78">
        <f>E91+G91+H91+I91+J91+K91+L91+M91+N91</f>
        <v>17543</v>
      </c>
      <c r="P91" s="15"/>
      <c r="Q91" s="15">
        <v>3100</v>
      </c>
      <c r="R91" s="15">
        <v>3000</v>
      </c>
      <c r="S91" s="15">
        <v>3367</v>
      </c>
      <c r="T91" s="15"/>
      <c r="U91" s="15"/>
      <c r="V91" s="15">
        <v>7764</v>
      </c>
      <c r="W91" s="15"/>
      <c r="X91" s="15"/>
      <c r="Y91" s="15"/>
      <c r="Z91" s="15">
        <v>312</v>
      </c>
      <c r="AA91" s="15"/>
      <c r="AB91" s="15"/>
      <c r="AC91" s="9">
        <f>SUM(P91:AB91)</f>
        <v>17543</v>
      </c>
      <c r="AD91" s="24">
        <f t="shared" si="58"/>
        <v>100</v>
      </c>
      <c r="AE91" s="230"/>
    </row>
    <row r="92" spans="1:31" s="7" customFormat="1" ht="12.75">
      <c r="A92" s="10">
        <v>853</v>
      </c>
      <c r="B92" s="10"/>
      <c r="C92" s="10"/>
      <c r="D92" s="12" t="s">
        <v>18</v>
      </c>
      <c r="E92" s="13">
        <f>E95+E97+E101+E93+E99+E107</f>
        <v>553400</v>
      </c>
      <c r="F92" s="105"/>
      <c r="G92" s="98">
        <f>G95+G97+G101+G93+G99+G107</f>
        <v>800</v>
      </c>
      <c r="H92" s="98">
        <f>H95+H97+H101+H93+H99+H107</f>
        <v>11555</v>
      </c>
      <c r="I92" s="98">
        <f>I95+I97+I101+I93+I99+I107</f>
        <v>43285</v>
      </c>
      <c r="J92" s="98">
        <f>J95+J97+J101+J93+J99+J107</f>
        <v>540</v>
      </c>
      <c r="K92" s="98">
        <f>K95+K97+K101+K93+K99</f>
        <v>0</v>
      </c>
      <c r="L92" s="98">
        <f>L95+L97+L101+L93+L99+L107</f>
        <v>14014</v>
      </c>
      <c r="M92" s="209">
        <f>M95+M97+M101+M93+M99+M107</f>
        <v>-52054</v>
      </c>
      <c r="N92" s="98">
        <f>N95+N97+N101+N93+N99+N107+N103+N105</f>
        <v>89093</v>
      </c>
      <c r="O92" s="13">
        <f aca="true" t="shared" si="66" ref="O92:AC92">O95+O97+O101+O93+O99+O107+O103+O105</f>
        <v>660633</v>
      </c>
      <c r="P92" s="13">
        <f t="shared" si="66"/>
        <v>31900</v>
      </c>
      <c r="Q92" s="13">
        <f t="shared" si="66"/>
        <v>57550</v>
      </c>
      <c r="R92" s="13">
        <f t="shared" si="66"/>
        <v>58615</v>
      </c>
      <c r="S92" s="13">
        <f t="shared" si="66"/>
        <v>33654</v>
      </c>
      <c r="T92" s="13">
        <f t="shared" si="66"/>
        <v>69600</v>
      </c>
      <c r="U92" s="13">
        <f t="shared" si="66"/>
        <v>52783</v>
      </c>
      <c r="V92" s="13">
        <f t="shared" si="66"/>
        <v>35995</v>
      </c>
      <c r="W92" s="13">
        <f t="shared" si="66"/>
        <v>56214</v>
      </c>
      <c r="X92" s="13">
        <f t="shared" si="66"/>
        <v>66833</v>
      </c>
      <c r="Y92" s="13">
        <f t="shared" si="66"/>
        <v>61417</v>
      </c>
      <c r="Z92" s="13">
        <f t="shared" si="66"/>
        <v>30551</v>
      </c>
      <c r="AA92" s="13">
        <f t="shared" si="66"/>
        <v>104821</v>
      </c>
      <c r="AB92" s="13">
        <f>AB95+AB97+AB101+AB93+AB99+AB107+AB103+AB105</f>
        <v>0</v>
      </c>
      <c r="AC92" s="13">
        <f t="shared" si="66"/>
        <v>659933</v>
      </c>
      <c r="AD92" s="14">
        <f t="shared" si="58"/>
        <v>99.89404101823554</v>
      </c>
      <c r="AE92" s="268"/>
    </row>
    <row r="93" spans="1:31" s="18" customFormat="1" ht="38.25">
      <c r="A93" s="16"/>
      <c r="B93" s="3">
        <v>85313</v>
      </c>
      <c r="C93" s="3"/>
      <c r="D93" s="28" t="s">
        <v>328</v>
      </c>
      <c r="E93" s="91">
        <f>E94</f>
        <v>10000</v>
      </c>
      <c r="F93" s="108"/>
      <c r="G93" s="131">
        <f aca="true" t="shared" si="67" ref="G93:Q93">G94</f>
        <v>700</v>
      </c>
      <c r="H93" s="131">
        <f t="shared" si="67"/>
        <v>0</v>
      </c>
      <c r="I93" s="114">
        <f t="shared" si="67"/>
        <v>700</v>
      </c>
      <c r="J93" s="131">
        <f t="shared" si="67"/>
        <v>0</v>
      </c>
      <c r="K93" s="114">
        <f t="shared" si="67"/>
        <v>0</v>
      </c>
      <c r="L93" s="114">
        <f t="shared" si="67"/>
        <v>0</v>
      </c>
      <c r="M93" s="114">
        <f t="shared" si="67"/>
        <v>0</v>
      </c>
      <c r="N93" s="264">
        <f t="shared" si="67"/>
        <v>-1770</v>
      </c>
      <c r="O93" s="77">
        <f t="shared" si="67"/>
        <v>9630</v>
      </c>
      <c r="P93" s="91">
        <f t="shared" si="67"/>
        <v>900</v>
      </c>
      <c r="Q93" s="91">
        <f t="shared" si="67"/>
        <v>900</v>
      </c>
      <c r="R93" s="91">
        <f aca="true" t="shared" si="68" ref="R93:AC93">R94</f>
        <v>900</v>
      </c>
      <c r="S93" s="91">
        <f t="shared" si="68"/>
        <v>1044</v>
      </c>
      <c r="T93" s="91">
        <f t="shared" si="68"/>
        <v>900</v>
      </c>
      <c r="U93" s="91">
        <f t="shared" si="68"/>
        <v>910</v>
      </c>
      <c r="V93" s="91">
        <f t="shared" si="68"/>
        <v>940</v>
      </c>
      <c r="W93" s="91">
        <f t="shared" si="68"/>
        <v>922</v>
      </c>
      <c r="X93" s="23">
        <f t="shared" si="68"/>
        <v>509</v>
      </c>
      <c r="Y93" s="91">
        <f t="shared" si="68"/>
        <v>880</v>
      </c>
      <c r="Z93" s="91">
        <f t="shared" si="68"/>
        <v>125</v>
      </c>
      <c r="AA93" s="91">
        <f t="shared" si="68"/>
        <v>0</v>
      </c>
      <c r="AB93" s="91">
        <f t="shared" si="68"/>
        <v>0</v>
      </c>
      <c r="AC93" s="23">
        <f t="shared" si="68"/>
        <v>8930</v>
      </c>
      <c r="AD93" s="6">
        <f t="shared" si="58"/>
        <v>92.73104880581516</v>
      </c>
      <c r="AE93" s="230"/>
    </row>
    <row r="94" spans="1:31" s="18" customFormat="1" ht="51">
      <c r="A94" s="16"/>
      <c r="B94" s="16"/>
      <c r="C94" s="4">
        <v>201</v>
      </c>
      <c r="D94" s="8" t="s">
        <v>217</v>
      </c>
      <c r="E94" s="30">
        <v>10000</v>
      </c>
      <c r="F94" s="101" t="s">
        <v>371</v>
      </c>
      <c r="G94" s="120">
        <v>700</v>
      </c>
      <c r="H94" s="120"/>
      <c r="I94" s="120">
        <v>700</v>
      </c>
      <c r="J94" s="120"/>
      <c r="K94" s="120"/>
      <c r="L94" s="120"/>
      <c r="M94" s="120"/>
      <c r="N94" s="263">
        <v>-1770</v>
      </c>
      <c r="O94" s="78">
        <f aca="true" t="shared" si="69" ref="O94:O109">E94+G94+H94+I94+J94+K94+L94+M94+N94</f>
        <v>9630</v>
      </c>
      <c r="P94" s="30">
        <v>900</v>
      </c>
      <c r="Q94" s="30">
        <v>900</v>
      </c>
      <c r="R94" s="30">
        <v>900</v>
      </c>
      <c r="S94" s="30">
        <v>1044</v>
      </c>
      <c r="T94" s="30">
        <v>900</v>
      </c>
      <c r="U94" s="30">
        <v>910</v>
      </c>
      <c r="V94" s="30">
        <v>940</v>
      </c>
      <c r="W94" s="30">
        <v>922</v>
      </c>
      <c r="X94" s="30">
        <v>509</v>
      </c>
      <c r="Y94" s="30">
        <v>880</v>
      </c>
      <c r="Z94" s="30">
        <v>125</v>
      </c>
      <c r="AA94" s="30"/>
      <c r="AB94" s="30"/>
      <c r="AC94" s="9">
        <f aca="true" t="shared" si="70" ref="AC94:AC109">SUM(P94:AB94)</f>
        <v>8930</v>
      </c>
      <c r="AD94" s="24">
        <f t="shared" si="58"/>
        <v>92.73104880581516</v>
      </c>
      <c r="AE94" s="230"/>
    </row>
    <row r="95" spans="1:31" s="7" customFormat="1" ht="25.5">
      <c r="A95" s="3"/>
      <c r="B95" s="3">
        <v>85314</v>
      </c>
      <c r="C95" s="3"/>
      <c r="D95" s="28" t="s">
        <v>54</v>
      </c>
      <c r="E95" s="5">
        <f aca="true" t="shared" si="71" ref="E95:AB95">E96</f>
        <v>293500</v>
      </c>
      <c r="F95" s="106"/>
      <c r="G95" s="127">
        <f t="shared" si="71"/>
        <v>0</v>
      </c>
      <c r="H95" s="127">
        <f t="shared" si="71"/>
        <v>0</v>
      </c>
      <c r="I95" s="127">
        <f t="shared" si="71"/>
        <v>33900</v>
      </c>
      <c r="J95" s="127">
        <f t="shared" si="71"/>
        <v>0</v>
      </c>
      <c r="K95" s="96">
        <f t="shared" si="71"/>
        <v>0</v>
      </c>
      <c r="L95" s="96">
        <f t="shared" si="71"/>
        <v>6500</v>
      </c>
      <c r="M95" s="212">
        <f t="shared" si="71"/>
        <v>-47904</v>
      </c>
      <c r="N95" s="96">
        <f t="shared" si="71"/>
        <v>10000</v>
      </c>
      <c r="O95" s="77">
        <f t="shared" si="71"/>
        <v>295996</v>
      </c>
      <c r="P95" s="5">
        <f t="shared" si="71"/>
        <v>24500</v>
      </c>
      <c r="Q95" s="5">
        <f t="shared" si="71"/>
        <v>24500</v>
      </c>
      <c r="R95" s="5">
        <f t="shared" si="71"/>
        <v>24500</v>
      </c>
      <c r="S95" s="5">
        <f t="shared" si="71"/>
        <v>24500</v>
      </c>
      <c r="T95" s="5">
        <f t="shared" si="71"/>
        <v>37149</v>
      </c>
      <c r="U95" s="5">
        <f t="shared" si="71"/>
        <v>28551</v>
      </c>
      <c r="V95" s="5">
        <f t="shared" si="71"/>
        <v>27153</v>
      </c>
      <c r="W95" s="5">
        <f t="shared" si="71"/>
        <v>27153</v>
      </c>
      <c r="X95" s="5">
        <f t="shared" si="71"/>
        <v>29064</v>
      </c>
      <c r="Y95" s="5">
        <f t="shared" si="71"/>
        <v>31810</v>
      </c>
      <c r="Z95" s="5">
        <f t="shared" si="71"/>
        <v>8558</v>
      </c>
      <c r="AA95" s="5">
        <f t="shared" si="71"/>
        <v>8558</v>
      </c>
      <c r="AB95" s="5">
        <f t="shared" si="71"/>
        <v>0</v>
      </c>
      <c r="AC95" s="25">
        <f>AC96</f>
        <v>295996</v>
      </c>
      <c r="AD95" s="6">
        <f aca="true" t="shared" si="72" ref="AD95:AD113">AC95*100/O95</f>
        <v>100</v>
      </c>
      <c r="AE95" s="230"/>
    </row>
    <row r="96" spans="1:31" s="7" customFormat="1" ht="51">
      <c r="A96" s="3"/>
      <c r="B96" s="4"/>
      <c r="C96" s="4">
        <v>201</v>
      </c>
      <c r="D96" s="8" t="s">
        <v>217</v>
      </c>
      <c r="E96" s="15">
        <v>293500</v>
      </c>
      <c r="F96" s="101" t="s">
        <v>371</v>
      </c>
      <c r="G96" s="99"/>
      <c r="H96" s="99"/>
      <c r="I96" s="99">
        <v>33900</v>
      </c>
      <c r="J96" s="99"/>
      <c r="K96" s="99"/>
      <c r="L96" s="99">
        <v>6500</v>
      </c>
      <c r="M96" s="208">
        <f>2202-50106</f>
        <v>-47904</v>
      </c>
      <c r="N96" s="99">
        <f>6200+3800</f>
        <v>10000</v>
      </c>
      <c r="O96" s="78">
        <f t="shared" si="69"/>
        <v>295996</v>
      </c>
      <c r="P96" s="15">
        <v>24500</v>
      </c>
      <c r="Q96" s="15">
        <v>24500</v>
      </c>
      <c r="R96" s="15">
        <v>24500</v>
      </c>
      <c r="S96" s="15">
        <v>24500</v>
      </c>
      <c r="T96" s="15">
        <v>37149</v>
      </c>
      <c r="U96" s="15">
        <v>28551</v>
      </c>
      <c r="V96" s="15">
        <v>27153</v>
      </c>
      <c r="W96" s="15">
        <v>27153</v>
      </c>
      <c r="X96" s="15">
        <v>29064</v>
      </c>
      <c r="Y96" s="15">
        <v>31810</v>
      </c>
      <c r="Z96" s="15">
        <v>8558</v>
      </c>
      <c r="AA96" s="15">
        <v>8558</v>
      </c>
      <c r="AB96" s="15"/>
      <c r="AC96" s="9">
        <f t="shared" si="70"/>
        <v>295996</v>
      </c>
      <c r="AD96" s="24">
        <f t="shared" si="72"/>
        <v>100</v>
      </c>
      <c r="AE96" s="230"/>
    </row>
    <row r="97" spans="1:31" s="7" customFormat="1" ht="12.75">
      <c r="A97" s="3"/>
      <c r="B97" s="3">
        <v>85315</v>
      </c>
      <c r="C97" s="3"/>
      <c r="D97" s="28" t="s">
        <v>19</v>
      </c>
      <c r="E97" s="5">
        <f aca="true" t="shared" si="73" ref="E97:V99">E98</f>
        <v>166000</v>
      </c>
      <c r="F97" s="106"/>
      <c r="G97" s="127">
        <f t="shared" si="73"/>
        <v>0</v>
      </c>
      <c r="H97" s="127">
        <f t="shared" si="73"/>
        <v>0</v>
      </c>
      <c r="I97" s="127">
        <f t="shared" si="73"/>
        <v>0</v>
      </c>
      <c r="J97" s="127">
        <f t="shared" si="73"/>
        <v>0</v>
      </c>
      <c r="K97" s="96">
        <f t="shared" si="73"/>
        <v>0</v>
      </c>
      <c r="L97" s="96">
        <f t="shared" si="73"/>
        <v>0</v>
      </c>
      <c r="M97" s="96">
        <f t="shared" si="73"/>
        <v>0</v>
      </c>
      <c r="N97" s="96">
        <f t="shared" si="73"/>
        <v>4240</v>
      </c>
      <c r="O97" s="77">
        <f t="shared" si="73"/>
        <v>170240</v>
      </c>
      <c r="P97" s="5">
        <f t="shared" si="73"/>
        <v>0</v>
      </c>
      <c r="Q97" s="5">
        <f t="shared" si="73"/>
        <v>25650</v>
      </c>
      <c r="R97" s="5">
        <f t="shared" si="73"/>
        <v>12830</v>
      </c>
      <c r="S97" s="5">
        <f t="shared" si="73"/>
        <v>0</v>
      </c>
      <c r="T97" s="5">
        <f t="shared" si="73"/>
        <v>21330</v>
      </c>
      <c r="U97" s="5">
        <f t="shared" si="73"/>
        <v>12670</v>
      </c>
      <c r="V97" s="5">
        <f t="shared" si="73"/>
        <v>0</v>
      </c>
      <c r="W97" s="5">
        <f aca="true" t="shared" si="74" ref="W97:AC97">W98</f>
        <v>22200</v>
      </c>
      <c r="X97" s="25">
        <f t="shared" si="74"/>
        <v>28300</v>
      </c>
      <c r="Y97" s="5">
        <f t="shared" si="74"/>
        <v>21200</v>
      </c>
      <c r="Z97" s="5">
        <f t="shared" si="74"/>
        <v>14120</v>
      </c>
      <c r="AA97" s="5">
        <f t="shared" si="74"/>
        <v>11940</v>
      </c>
      <c r="AB97" s="5">
        <f t="shared" si="74"/>
        <v>0</v>
      </c>
      <c r="AC97" s="25">
        <f t="shared" si="74"/>
        <v>170240</v>
      </c>
      <c r="AD97" s="6">
        <f t="shared" si="72"/>
        <v>100</v>
      </c>
      <c r="AE97" s="230"/>
    </row>
    <row r="98" spans="1:31" s="7" customFormat="1" ht="35.25" customHeight="1">
      <c r="A98" s="3"/>
      <c r="B98" s="4"/>
      <c r="C98" s="4">
        <v>203</v>
      </c>
      <c r="D98" s="8" t="s">
        <v>249</v>
      </c>
      <c r="E98" s="15">
        <v>166000</v>
      </c>
      <c r="F98" s="101" t="s">
        <v>366</v>
      </c>
      <c r="G98" s="99"/>
      <c r="H98" s="99"/>
      <c r="I98" s="99"/>
      <c r="J98" s="99"/>
      <c r="K98" s="99"/>
      <c r="L98" s="99"/>
      <c r="M98" s="99"/>
      <c r="N98" s="99">
        <v>4240</v>
      </c>
      <c r="O98" s="78">
        <f t="shared" si="69"/>
        <v>170240</v>
      </c>
      <c r="P98" s="15"/>
      <c r="Q98" s="15">
        <v>25650</v>
      </c>
      <c r="R98" s="15">
        <v>12830</v>
      </c>
      <c r="S98" s="15"/>
      <c r="T98" s="15">
        <v>21330</v>
      </c>
      <c r="U98" s="15">
        <v>12670</v>
      </c>
      <c r="V98" s="15"/>
      <c r="W98" s="15">
        <v>22200</v>
      </c>
      <c r="X98" s="15">
        <v>28300</v>
      </c>
      <c r="Y98" s="15">
        <v>21200</v>
      </c>
      <c r="Z98" s="15">
        <v>14120</v>
      </c>
      <c r="AA98" s="15">
        <v>11940</v>
      </c>
      <c r="AB98" s="15"/>
      <c r="AC98" s="9">
        <f t="shared" si="70"/>
        <v>170240</v>
      </c>
      <c r="AD98" s="24">
        <f t="shared" si="72"/>
        <v>100</v>
      </c>
      <c r="AE98" s="230"/>
    </row>
    <row r="99" spans="1:31" s="7" customFormat="1" ht="12.75">
      <c r="A99" s="3"/>
      <c r="B99" s="3">
        <v>85316</v>
      </c>
      <c r="C99" s="3"/>
      <c r="D99" s="28" t="s">
        <v>55</v>
      </c>
      <c r="E99" s="5">
        <f t="shared" si="73"/>
        <v>7900</v>
      </c>
      <c r="F99" s="106"/>
      <c r="G99" s="127">
        <f t="shared" si="73"/>
        <v>100</v>
      </c>
      <c r="H99" s="127">
        <f t="shared" si="73"/>
        <v>0</v>
      </c>
      <c r="I99" s="96">
        <f t="shared" si="73"/>
        <v>0</v>
      </c>
      <c r="J99" s="127">
        <f t="shared" si="73"/>
        <v>0</v>
      </c>
      <c r="K99" s="96">
        <f t="shared" si="73"/>
        <v>0</v>
      </c>
      <c r="L99" s="96">
        <f t="shared" si="73"/>
        <v>0</v>
      </c>
      <c r="M99" s="212">
        <f t="shared" si="73"/>
        <v>-4150</v>
      </c>
      <c r="N99" s="96">
        <f t="shared" si="73"/>
        <v>595</v>
      </c>
      <c r="O99" s="77">
        <f t="shared" si="73"/>
        <v>4445</v>
      </c>
      <c r="P99" s="5">
        <f t="shared" si="73"/>
        <v>700</v>
      </c>
      <c r="Q99" s="5">
        <f t="shared" si="73"/>
        <v>700</v>
      </c>
      <c r="R99" s="5">
        <f aca="true" t="shared" si="75" ref="R99:AC99">R100</f>
        <v>700</v>
      </c>
      <c r="S99" s="5">
        <f t="shared" si="75"/>
        <v>0</v>
      </c>
      <c r="T99" s="5">
        <f t="shared" si="75"/>
        <v>700</v>
      </c>
      <c r="U99" s="5">
        <f t="shared" si="75"/>
        <v>370</v>
      </c>
      <c r="V99" s="5">
        <f t="shared" si="75"/>
        <v>370</v>
      </c>
      <c r="W99" s="5">
        <f t="shared" si="75"/>
        <v>510</v>
      </c>
      <c r="X99" s="5">
        <f t="shared" si="75"/>
        <v>0</v>
      </c>
      <c r="Y99" s="5">
        <f t="shared" si="75"/>
        <v>220</v>
      </c>
      <c r="Z99" s="5">
        <f t="shared" si="75"/>
        <v>175</v>
      </c>
      <c r="AA99" s="5">
        <f t="shared" si="75"/>
        <v>0</v>
      </c>
      <c r="AB99" s="5">
        <f t="shared" si="75"/>
        <v>0</v>
      </c>
      <c r="AC99" s="25">
        <f t="shared" si="75"/>
        <v>4445</v>
      </c>
      <c r="AD99" s="6">
        <f t="shared" si="72"/>
        <v>100</v>
      </c>
      <c r="AE99" s="230"/>
    </row>
    <row r="100" spans="1:31" s="7" customFormat="1" ht="51">
      <c r="A100" s="3"/>
      <c r="B100" s="4"/>
      <c r="C100" s="4">
        <v>201</v>
      </c>
      <c r="D100" s="8" t="s">
        <v>217</v>
      </c>
      <c r="E100" s="15">
        <v>7900</v>
      </c>
      <c r="F100" s="101" t="s">
        <v>371</v>
      </c>
      <c r="G100" s="99">
        <v>100</v>
      </c>
      <c r="H100" s="99"/>
      <c r="I100" s="99"/>
      <c r="J100" s="99"/>
      <c r="K100" s="99"/>
      <c r="L100" s="99"/>
      <c r="M100" s="208">
        <f>-2875-1275</f>
        <v>-4150</v>
      </c>
      <c r="N100" s="99">
        <v>595</v>
      </c>
      <c r="O100" s="78">
        <f t="shared" si="69"/>
        <v>4445</v>
      </c>
      <c r="P100" s="15">
        <v>700</v>
      </c>
      <c r="Q100" s="15">
        <v>700</v>
      </c>
      <c r="R100" s="15">
        <v>700</v>
      </c>
      <c r="S100" s="15"/>
      <c r="T100" s="15">
        <v>700</v>
      </c>
      <c r="U100" s="15">
        <v>370</v>
      </c>
      <c r="V100" s="15">
        <v>370</v>
      </c>
      <c r="W100" s="15">
        <v>510</v>
      </c>
      <c r="X100" s="15"/>
      <c r="Y100" s="15">
        <v>220</v>
      </c>
      <c r="Z100" s="15">
        <v>175</v>
      </c>
      <c r="AA100" s="15"/>
      <c r="AB100" s="15"/>
      <c r="AC100" s="9">
        <f t="shared" si="70"/>
        <v>4445</v>
      </c>
      <c r="AD100" s="24">
        <f t="shared" si="72"/>
        <v>100</v>
      </c>
      <c r="AE100" s="230"/>
    </row>
    <row r="101" spans="1:31" s="7" customFormat="1" ht="12.75">
      <c r="A101" s="3"/>
      <c r="B101" s="3">
        <v>85319</v>
      </c>
      <c r="C101" s="3"/>
      <c r="D101" s="28" t="s">
        <v>56</v>
      </c>
      <c r="E101" s="5">
        <f aca="true" t="shared" si="76" ref="E101:AB101">E102</f>
        <v>76000</v>
      </c>
      <c r="F101" s="106"/>
      <c r="G101" s="127">
        <f t="shared" si="76"/>
        <v>0</v>
      </c>
      <c r="H101" s="127">
        <f t="shared" si="76"/>
        <v>0</v>
      </c>
      <c r="I101" s="96">
        <f t="shared" si="76"/>
        <v>0</v>
      </c>
      <c r="J101" s="127">
        <f t="shared" si="76"/>
        <v>0</v>
      </c>
      <c r="K101" s="96">
        <f t="shared" si="76"/>
        <v>0</v>
      </c>
      <c r="L101" s="96">
        <f t="shared" si="76"/>
        <v>0</v>
      </c>
      <c r="M101" s="96">
        <f t="shared" si="76"/>
        <v>0</v>
      </c>
      <c r="N101" s="96">
        <f t="shared" si="76"/>
        <v>0</v>
      </c>
      <c r="O101" s="77">
        <f t="shared" si="76"/>
        <v>76000</v>
      </c>
      <c r="P101" s="5">
        <f t="shared" si="76"/>
        <v>5800</v>
      </c>
      <c r="Q101" s="5">
        <f t="shared" si="76"/>
        <v>5800</v>
      </c>
      <c r="R101" s="5">
        <f t="shared" si="76"/>
        <v>11020</v>
      </c>
      <c r="S101" s="5">
        <f t="shared" si="76"/>
        <v>5220</v>
      </c>
      <c r="T101" s="5">
        <f t="shared" si="76"/>
        <v>5846</v>
      </c>
      <c r="U101" s="5">
        <f t="shared" si="76"/>
        <v>7237</v>
      </c>
      <c r="V101" s="5">
        <f t="shared" si="76"/>
        <v>5027</v>
      </c>
      <c r="W101" s="5">
        <f t="shared" si="76"/>
        <v>5429</v>
      </c>
      <c r="X101" s="5">
        <f t="shared" si="76"/>
        <v>7082</v>
      </c>
      <c r="Y101" s="5">
        <f t="shared" si="76"/>
        <v>5846</v>
      </c>
      <c r="Z101" s="5">
        <f t="shared" si="76"/>
        <v>5360</v>
      </c>
      <c r="AA101" s="5">
        <f t="shared" si="76"/>
        <v>6333</v>
      </c>
      <c r="AB101" s="5">
        <f t="shared" si="76"/>
        <v>0</v>
      </c>
      <c r="AC101" s="25">
        <f>AC102</f>
        <v>76000</v>
      </c>
      <c r="AD101" s="6">
        <f t="shared" si="72"/>
        <v>100</v>
      </c>
      <c r="AE101" s="230"/>
    </row>
    <row r="102" spans="1:31" s="7" customFormat="1" ht="51">
      <c r="A102" s="3"/>
      <c r="B102" s="4"/>
      <c r="C102" s="4">
        <v>201</v>
      </c>
      <c r="D102" s="8" t="s">
        <v>217</v>
      </c>
      <c r="E102" s="15">
        <v>76000</v>
      </c>
      <c r="F102" s="101" t="s">
        <v>371</v>
      </c>
      <c r="G102" s="99"/>
      <c r="H102" s="99"/>
      <c r="I102" s="99"/>
      <c r="J102" s="99"/>
      <c r="K102" s="99"/>
      <c r="L102" s="99"/>
      <c r="M102" s="99"/>
      <c r="N102" s="99"/>
      <c r="O102" s="78">
        <f t="shared" si="69"/>
        <v>76000</v>
      </c>
      <c r="P102" s="15">
        <v>5800</v>
      </c>
      <c r="Q102" s="15">
        <v>5800</v>
      </c>
      <c r="R102" s="15">
        <v>11020</v>
      </c>
      <c r="S102" s="15">
        <v>5220</v>
      </c>
      <c r="T102" s="15">
        <v>5846</v>
      </c>
      <c r="U102" s="15">
        <v>7237</v>
      </c>
      <c r="V102" s="15">
        <v>5027</v>
      </c>
      <c r="W102" s="15">
        <v>5429</v>
      </c>
      <c r="X102" s="15">
        <v>7082</v>
      </c>
      <c r="Y102" s="15">
        <v>5846</v>
      </c>
      <c r="Z102" s="15">
        <v>5360</v>
      </c>
      <c r="AA102" s="15">
        <v>6333</v>
      </c>
      <c r="AB102" s="15"/>
      <c r="AC102" s="9">
        <f t="shared" si="70"/>
        <v>76000</v>
      </c>
      <c r="AD102" s="24">
        <f t="shared" si="72"/>
        <v>100</v>
      </c>
      <c r="AE102" s="230"/>
    </row>
    <row r="103" spans="1:31" s="7" customFormat="1" ht="12.75">
      <c r="A103" s="3"/>
      <c r="B103" s="3">
        <v>85322</v>
      </c>
      <c r="C103" s="3"/>
      <c r="D103" s="28" t="s">
        <v>99</v>
      </c>
      <c r="E103" s="15"/>
      <c r="F103" s="101"/>
      <c r="G103" s="99"/>
      <c r="H103" s="99"/>
      <c r="I103" s="99"/>
      <c r="J103" s="99"/>
      <c r="K103" s="99"/>
      <c r="L103" s="99"/>
      <c r="M103" s="99"/>
      <c r="N103" s="96">
        <f>N104</f>
        <v>64000</v>
      </c>
      <c r="O103" s="77">
        <f>O104</f>
        <v>64000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>
        <f>Z104</f>
        <v>0</v>
      </c>
      <c r="AA103" s="25">
        <f>AA104</f>
        <v>64000</v>
      </c>
      <c r="AB103" s="25">
        <f>AB104</f>
        <v>0</v>
      </c>
      <c r="AC103" s="25">
        <f>AC104</f>
        <v>64000</v>
      </c>
      <c r="AD103" s="6">
        <f t="shared" si="72"/>
        <v>100</v>
      </c>
      <c r="AE103" s="230"/>
    </row>
    <row r="104" spans="1:31" s="7" customFormat="1" ht="38.25">
      <c r="A104" s="3"/>
      <c r="B104" s="4"/>
      <c r="C104" s="4">
        <v>244</v>
      </c>
      <c r="D104" s="8" t="s">
        <v>293</v>
      </c>
      <c r="E104" s="15"/>
      <c r="F104" s="101"/>
      <c r="G104" s="99"/>
      <c r="H104" s="99"/>
      <c r="I104" s="99"/>
      <c r="J104" s="99"/>
      <c r="K104" s="99"/>
      <c r="L104" s="99"/>
      <c r="M104" s="99"/>
      <c r="N104" s="99">
        <v>64000</v>
      </c>
      <c r="O104" s="78">
        <f t="shared" si="69"/>
        <v>64000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>
        <v>64000</v>
      </c>
      <c r="AB104" s="15"/>
      <c r="AC104" s="9">
        <f t="shared" si="70"/>
        <v>64000</v>
      </c>
      <c r="AD104" s="24">
        <f t="shared" si="72"/>
        <v>100</v>
      </c>
      <c r="AE104" s="230"/>
    </row>
    <row r="105" spans="1:31" s="7" customFormat="1" ht="12.75">
      <c r="A105" s="3"/>
      <c r="B105" s="3">
        <v>85378</v>
      </c>
      <c r="C105" s="3"/>
      <c r="D105" s="28" t="s">
        <v>386</v>
      </c>
      <c r="E105" s="15"/>
      <c r="F105" s="101"/>
      <c r="G105" s="99"/>
      <c r="H105" s="99"/>
      <c r="I105" s="99"/>
      <c r="J105" s="99"/>
      <c r="K105" s="99"/>
      <c r="L105" s="99"/>
      <c r="M105" s="99"/>
      <c r="N105" s="96">
        <f>N106</f>
        <v>12028</v>
      </c>
      <c r="O105" s="77">
        <f>O106</f>
        <v>12028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>
        <f>AA106</f>
        <v>12028</v>
      </c>
      <c r="AB105" s="25">
        <f>AB106</f>
        <v>0</v>
      </c>
      <c r="AC105" s="25">
        <f>AC106</f>
        <v>12028</v>
      </c>
      <c r="AD105" s="6">
        <f t="shared" si="72"/>
        <v>100</v>
      </c>
      <c r="AE105" s="230"/>
    </row>
    <row r="106" spans="1:31" s="7" customFormat="1" ht="51">
      <c r="A106" s="3"/>
      <c r="B106" s="4"/>
      <c r="C106" s="4">
        <v>201</v>
      </c>
      <c r="D106" s="8" t="s">
        <v>217</v>
      </c>
      <c r="E106" s="15"/>
      <c r="F106" s="101"/>
      <c r="G106" s="99"/>
      <c r="H106" s="99"/>
      <c r="I106" s="99"/>
      <c r="J106" s="99"/>
      <c r="K106" s="99"/>
      <c r="L106" s="99"/>
      <c r="M106" s="99"/>
      <c r="N106" s="99">
        <v>12028</v>
      </c>
      <c r="O106" s="78">
        <f t="shared" si="69"/>
        <v>12028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v>12028</v>
      </c>
      <c r="AB106" s="15"/>
      <c r="AC106" s="9">
        <f t="shared" si="70"/>
        <v>12028</v>
      </c>
      <c r="AD106" s="24">
        <f t="shared" si="72"/>
        <v>100</v>
      </c>
      <c r="AE106" s="230"/>
    </row>
    <row r="107" spans="1:31" s="100" customFormat="1" ht="12.75">
      <c r="A107" s="3"/>
      <c r="B107" s="3">
        <v>85395</v>
      </c>
      <c r="C107" s="3"/>
      <c r="D107" s="28" t="s">
        <v>125</v>
      </c>
      <c r="E107" s="5">
        <f>E109</f>
        <v>0</v>
      </c>
      <c r="F107" s="106"/>
      <c r="G107" s="127">
        <f aca="true" t="shared" si="77" ref="G107:L107">G109</f>
        <v>0</v>
      </c>
      <c r="H107" s="127">
        <f t="shared" si="77"/>
        <v>11555</v>
      </c>
      <c r="I107" s="96">
        <f>I108+I109</f>
        <v>8685</v>
      </c>
      <c r="J107" s="127">
        <f>J109+J108</f>
        <v>540</v>
      </c>
      <c r="K107" s="96">
        <f t="shared" si="77"/>
        <v>0</v>
      </c>
      <c r="L107" s="96">
        <f t="shared" si="77"/>
        <v>7514</v>
      </c>
      <c r="M107" s="96">
        <f>M109</f>
        <v>0</v>
      </c>
      <c r="N107" s="96">
        <f>N109</f>
        <v>0</v>
      </c>
      <c r="O107" s="214">
        <f>O109+O108</f>
        <v>28294</v>
      </c>
      <c r="P107" s="5">
        <f>P109</f>
        <v>0</v>
      </c>
      <c r="Q107" s="5">
        <f aca="true" t="shared" si="78" ref="Q107:AA107">Q109</f>
        <v>0</v>
      </c>
      <c r="R107" s="5">
        <f t="shared" si="78"/>
        <v>8665</v>
      </c>
      <c r="S107" s="5">
        <f t="shared" si="78"/>
        <v>2890</v>
      </c>
      <c r="T107" s="5">
        <f>T109+T108</f>
        <v>3675</v>
      </c>
      <c r="U107" s="5">
        <f>U109+U108</f>
        <v>3045</v>
      </c>
      <c r="V107" s="5">
        <f t="shared" si="78"/>
        <v>2505</v>
      </c>
      <c r="W107" s="5">
        <f t="shared" si="78"/>
        <v>0</v>
      </c>
      <c r="X107" s="5">
        <f t="shared" si="78"/>
        <v>1878</v>
      </c>
      <c r="Y107" s="5">
        <f t="shared" si="78"/>
        <v>1461</v>
      </c>
      <c r="Z107" s="5">
        <f t="shared" si="78"/>
        <v>2213</v>
      </c>
      <c r="AA107" s="5">
        <f t="shared" si="78"/>
        <v>1962</v>
      </c>
      <c r="AB107" s="5">
        <f>AB109</f>
        <v>0</v>
      </c>
      <c r="AC107" s="5">
        <f>AC109+AC108</f>
        <v>28294</v>
      </c>
      <c r="AD107" s="6">
        <f t="shared" si="72"/>
        <v>100</v>
      </c>
      <c r="AE107" s="230"/>
    </row>
    <row r="108" spans="1:31" s="100" customFormat="1" ht="51">
      <c r="A108" s="3"/>
      <c r="B108" s="3"/>
      <c r="C108" s="4">
        <v>201</v>
      </c>
      <c r="D108" s="8" t="s">
        <v>217</v>
      </c>
      <c r="E108" s="5"/>
      <c r="F108" s="24" t="s">
        <v>79</v>
      </c>
      <c r="G108" s="127"/>
      <c r="H108" s="127"/>
      <c r="I108" s="99">
        <v>1170</v>
      </c>
      <c r="J108" s="97">
        <v>540</v>
      </c>
      <c r="K108" s="5"/>
      <c r="L108" s="5"/>
      <c r="M108" s="5"/>
      <c r="N108" s="5"/>
      <c r="O108" s="78">
        <f t="shared" si="69"/>
        <v>1710</v>
      </c>
      <c r="P108" s="5"/>
      <c r="Q108" s="5"/>
      <c r="R108" s="5"/>
      <c r="S108" s="5"/>
      <c r="T108" s="9">
        <v>1170</v>
      </c>
      <c r="U108" s="15">
        <v>540</v>
      </c>
      <c r="V108" s="5"/>
      <c r="W108" s="5"/>
      <c r="X108" s="5"/>
      <c r="Y108" s="5"/>
      <c r="Z108" s="5"/>
      <c r="AA108" s="5"/>
      <c r="AB108" s="5"/>
      <c r="AC108" s="9">
        <f t="shared" si="70"/>
        <v>1710</v>
      </c>
      <c r="AD108" s="24">
        <f t="shared" si="72"/>
        <v>100</v>
      </c>
      <c r="AE108" s="230"/>
    </row>
    <row r="109" spans="1:31" s="7" customFormat="1" ht="34.5" customHeight="1">
      <c r="A109" s="3"/>
      <c r="B109" s="4"/>
      <c r="C109" s="4">
        <v>203</v>
      </c>
      <c r="D109" s="8" t="s">
        <v>249</v>
      </c>
      <c r="E109" s="15"/>
      <c r="F109" s="24" t="s">
        <v>80</v>
      </c>
      <c r="G109" s="99"/>
      <c r="H109" s="99">
        <v>11555</v>
      </c>
      <c r="I109" s="99">
        <v>7515</v>
      </c>
      <c r="J109" s="99"/>
      <c r="K109" s="99"/>
      <c r="L109" s="97">
        <v>7514</v>
      </c>
      <c r="M109" s="97"/>
      <c r="N109" s="97"/>
      <c r="O109" s="78">
        <f t="shared" si="69"/>
        <v>26584</v>
      </c>
      <c r="P109" s="15"/>
      <c r="Q109" s="15"/>
      <c r="R109" s="15">
        <v>8665</v>
      </c>
      <c r="S109" s="15">
        <v>2890</v>
      </c>
      <c r="T109" s="15">
        <v>2505</v>
      </c>
      <c r="U109" s="15">
        <v>2505</v>
      </c>
      <c r="V109" s="15">
        <v>2505</v>
      </c>
      <c r="W109" s="15"/>
      <c r="X109" s="15">
        <v>1878</v>
      </c>
      <c r="Y109" s="15">
        <v>1461</v>
      </c>
      <c r="Z109" s="15">
        <v>2213</v>
      </c>
      <c r="AA109" s="15">
        <v>1962</v>
      </c>
      <c r="AB109" s="15"/>
      <c r="AC109" s="9">
        <f t="shared" si="70"/>
        <v>26584</v>
      </c>
      <c r="AD109" s="24">
        <f t="shared" si="72"/>
        <v>100</v>
      </c>
      <c r="AE109" s="230"/>
    </row>
    <row r="110" spans="1:31" s="7" customFormat="1" ht="12.75">
      <c r="A110" s="72">
        <v>854</v>
      </c>
      <c r="B110" s="73"/>
      <c r="C110" s="73"/>
      <c r="D110" s="74" t="s">
        <v>57</v>
      </c>
      <c r="E110" s="13">
        <f aca="true" t="shared" si="79" ref="E110:AB110">E111</f>
        <v>35200</v>
      </c>
      <c r="F110" s="105"/>
      <c r="G110" s="98">
        <f t="shared" si="79"/>
        <v>0</v>
      </c>
      <c r="H110" s="98">
        <f t="shared" si="79"/>
        <v>0</v>
      </c>
      <c r="I110" s="98">
        <f t="shared" si="79"/>
        <v>0</v>
      </c>
      <c r="J110" s="98">
        <f t="shared" si="79"/>
        <v>0</v>
      </c>
      <c r="K110" s="98">
        <f t="shared" si="79"/>
        <v>0</v>
      </c>
      <c r="L110" s="98">
        <f t="shared" si="79"/>
        <v>0</v>
      </c>
      <c r="M110" s="98">
        <f t="shared" si="79"/>
        <v>1000</v>
      </c>
      <c r="N110" s="98">
        <f t="shared" si="79"/>
        <v>6000</v>
      </c>
      <c r="O110" s="13">
        <f t="shared" si="79"/>
        <v>42200</v>
      </c>
      <c r="P110" s="13">
        <f t="shared" si="79"/>
        <v>3755</v>
      </c>
      <c r="Q110" s="13">
        <f t="shared" si="79"/>
        <v>4465</v>
      </c>
      <c r="R110" s="13">
        <f t="shared" si="79"/>
        <v>4940</v>
      </c>
      <c r="S110" s="13">
        <f t="shared" si="79"/>
        <v>3785</v>
      </c>
      <c r="T110" s="13">
        <f t="shared" si="79"/>
        <v>5085</v>
      </c>
      <c r="U110" s="13">
        <f t="shared" si="79"/>
        <v>3535</v>
      </c>
      <c r="V110" s="13">
        <f t="shared" si="79"/>
        <v>1395</v>
      </c>
      <c r="W110" s="13">
        <f t="shared" si="79"/>
        <v>50</v>
      </c>
      <c r="X110" s="13">
        <f t="shared" si="79"/>
        <v>4260</v>
      </c>
      <c r="Y110" s="13">
        <f t="shared" si="79"/>
        <v>5465</v>
      </c>
      <c r="Z110" s="13">
        <f t="shared" si="79"/>
        <v>4110</v>
      </c>
      <c r="AA110" s="13">
        <f t="shared" si="79"/>
        <v>5605</v>
      </c>
      <c r="AB110" s="13">
        <f t="shared" si="79"/>
        <v>0</v>
      </c>
      <c r="AC110" s="13">
        <f>AC111</f>
        <v>46450</v>
      </c>
      <c r="AD110" s="14">
        <f t="shared" si="72"/>
        <v>110.07109004739337</v>
      </c>
      <c r="AE110" s="268"/>
    </row>
    <row r="111" spans="1:31" s="7" customFormat="1" ht="12.75">
      <c r="A111" s="51"/>
      <c r="B111" s="51">
        <v>85404</v>
      </c>
      <c r="C111" s="51"/>
      <c r="D111" s="56" t="s">
        <v>304</v>
      </c>
      <c r="E111" s="5">
        <f>E112+E113</f>
        <v>35200</v>
      </c>
      <c r="F111" s="106"/>
      <c r="G111" s="127">
        <f aca="true" t="shared" si="80" ref="G111:P111">G112+G113</f>
        <v>0</v>
      </c>
      <c r="H111" s="127">
        <f t="shared" si="80"/>
        <v>0</v>
      </c>
      <c r="I111" s="96">
        <f t="shared" si="80"/>
        <v>0</v>
      </c>
      <c r="J111" s="127">
        <f t="shared" si="80"/>
        <v>0</v>
      </c>
      <c r="K111" s="96">
        <f t="shared" si="80"/>
        <v>0</v>
      </c>
      <c r="L111" s="96">
        <f t="shared" si="80"/>
        <v>0</v>
      </c>
      <c r="M111" s="96">
        <f>M112+M113</f>
        <v>1000</v>
      </c>
      <c r="N111" s="96">
        <f>N112+N113</f>
        <v>6000</v>
      </c>
      <c r="O111" s="77">
        <f t="shared" si="80"/>
        <v>42200</v>
      </c>
      <c r="P111" s="5">
        <f t="shared" si="80"/>
        <v>3755</v>
      </c>
      <c r="Q111" s="5">
        <f>Q112+Q113</f>
        <v>4465</v>
      </c>
      <c r="R111" s="5">
        <f aca="true" t="shared" si="81" ref="R111:AA111">R112+R113</f>
        <v>4940</v>
      </c>
      <c r="S111" s="5">
        <f t="shared" si="81"/>
        <v>3785</v>
      </c>
      <c r="T111" s="5">
        <f t="shared" si="81"/>
        <v>5085</v>
      </c>
      <c r="U111" s="5">
        <f t="shared" si="81"/>
        <v>3535</v>
      </c>
      <c r="V111" s="5">
        <f t="shared" si="81"/>
        <v>1395</v>
      </c>
      <c r="W111" s="5">
        <f t="shared" si="81"/>
        <v>50</v>
      </c>
      <c r="X111" s="5">
        <f t="shared" si="81"/>
        <v>4260</v>
      </c>
      <c r="Y111" s="5">
        <f t="shared" si="81"/>
        <v>5465</v>
      </c>
      <c r="Z111" s="5">
        <f t="shared" si="81"/>
        <v>4110</v>
      </c>
      <c r="AA111" s="5">
        <f t="shared" si="81"/>
        <v>5605</v>
      </c>
      <c r="AB111" s="5">
        <f>AB112+AB113</f>
        <v>0</v>
      </c>
      <c r="AC111" s="25">
        <f>AC112+AC113</f>
        <v>46450</v>
      </c>
      <c r="AD111" s="6">
        <f t="shared" si="72"/>
        <v>110.07109004739337</v>
      </c>
      <c r="AE111" s="230"/>
    </row>
    <row r="112" spans="1:31" s="7" customFormat="1" ht="25.5">
      <c r="A112" s="51"/>
      <c r="B112" s="51"/>
      <c r="C112" s="20" t="s">
        <v>210</v>
      </c>
      <c r="D112" s="8" t="s">
        <v>211</v>
      </c>
      <c r="E112" s="15">
        <v>35000</v>
      </c>
      <c r="F112" s="101" t="s">
        <v>352</v>
      </c>
      <c r="G112" s="99"/>
      <c r="H112" s="99"/>
      <c r="I112" s="99"/>
      <c r="J112" s="99"/>
      <c r="K112" s="99"/>
      <c r="L112" s="99"/>
      <c r="M112" s="99">
        <v>1000</v>
      </c>
      <c r="N112" s="99">
        <v>6000</v>
      </c>
      <c r="O112" s="78">
        <f>E112+G112+H112+I112+J112+K112+L112+M112+N112</f>
        <v>42000</v>
      </c>
      <c r="P112" s="15">
        <v>3755</v>
      </c>
      <c r="Q112" s="15">
        <v>4465</v>
      </c>
      <c r="R112" s="15">
        <v>4940</v>
      </c>
      <c r="S112" s="15">
        <v>3785</v>
      </c>
      <c r="T112" s="15">
        <v>5085</v>
      </c>
      <c r="U112" s="15">
        <v>3535</v>
      </c>
      <c r="V112" s="15">
        <v>1395</v>
      </c>
      <c r="W112" s="15">
        <v>50</v>
      </c>
      <c r="X112" s="15">
        <v>4260</v>
      </c>
      <c r="Y112" s="15">
        <v>5465</v>
      </c>
      <c r="Z112" s="15">
        <v>4110</v>
      </c>
      <c r="AA112" s="15">
        <v>5605</v>
      </c>
      <c r="AB112" s="15"/>
      <c r="AC112" s="9">
        <f>SUM(P112:AB112)</f>
        <v>46450</v>
      </c>
      <c r="AD112" s="24">
        <f t="shared" si="72"/>
        <v>110.5952380952381</v>
      </c>
      <c r="AE112" s="230"/>
    </row>
    <row r="113" spans="1:31" s="7" customFormat="1" ht="25.5">
      <c r="A113" s="51"/>
      <c r="B113" s="51"/>
      <c r="C113" s="20" t="s">
        <v>232</v>
      </c>
      <c r="D113" s="8" t="s">
        <v>233</v>
      </c>
      <c r="E113" s="15">
        <v>200</v>
      </c>
      <c r="F113" s="101" t="s">
        <v>364</v>
      </c>
      <c r="G113" s="99"/>
      <c r="H113" s="99"/>
      <c r="I113" s="99"/>
      <c r="J113" s="99"/>
      <c r="K113" s="99"/>
      <c r="L113" s="99"/>
      <c r="M113" s="99"/>
      <c r="N113" s="99"/>
      <c r="O113" s="78">
        <f>E113+G113+H113+I113+J113+K113+L113+M113+N113</f>
        <v>200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9">
        <f>SUM(P113:AB113)</f>
        <v>0</v>
      </c>
      <c r="AD113" s="24">
        <f t="shared" si="72"/>
        <v>0</v>
      </c>
      <c r="AE113" s="230"/>
    </row>
    <row r="114" spans="1:31" s="7" customFormat="1" ht="12.75">
      <c r="A114" s="10">
        <v>900</v>
      </c>
      <c r="B114" s="10"/>
      <c r="C114" s="10"/>
      <c r="D114" s="12" t="s">
        <v>203</v>
      </c>
      <c r="E114" s="13">
        <f>E115+E119</f>
        <v>65285</v>
      </c>
      <c r="F114" s="105"/>
      <c r="G114" s="98">
        <f aca="true" t="shared" si="82" ref="G114:P114">G115+G119</f>
        <v>0</v>
      </c>
      <c r="H114" s="98">
        <f t="shared" si="82"/>
        <v>0</v>
      </c>
      <c r="I114" s="98">
        <f t="shared" si="82"/>
        <v>0</v>
      </c>
      <c r="J114" s="98">
        <f t="shared" si="82"/>
        <v>110000</v>
      </c>
      <c r="K114" s="98">
        <f t="shared" si="82"/>
        <v>0</v>
      </c>
      <c r="L114" s="98">
        <f t="shared" si="82"/>
        <v>0</v>
      </c>
      <c r="M114" s="98">
        <f>M115+M119</f>
        <v>0</v>
      </c>
      <c r="N114" s="98">
        <f>N115+N119</f>
        <v>0</v>
      </c>
      <c r="O114" s="13">
        <f t="shared" si="82"/>
        <v>175285</v>
      </c>
      <c r="P114" s="13">
        <f t="shared" si="82"/>
        <v>405</v>
      </c>
      <c r="Q114" s="13">
        <f>Q115+Q119</f>
        <v>230</v>
      </c>
      <c r="R114" s="13">
        <f aca="true" t="shared" si="83" ref="R114:AA114">R115+R119</f>
        <v>210</v>
      </c>
      <c r="S114" s="13">
        <f t="shared" si="83"/>
        <v>11761</v>
      </c>
      <c r="T114" s="13">
        <f t="shared" si="83"/>
        <v>230</v>
      </c>
      <c r="U114" s="13">
        <f t="shared" si="83"/>
        <v>16091</v>
      </c>
      <c r="V114" s="13">
        <f t="shared" si="83"/>
        <v>32105</v>
      </c>
      <c r="W114" s="13">
        <f t="shared" si="83"/>
        <v>19862</v>
      </c>
      <c r="X114" s="13">
        <f t="shared" si="83"/>
        <v>8300</v>
      </c>
      <c r="Y114" s="13">
        <f t="shared" si="83"/>
        <v>1650</v>
      </c>
      <c r="Z114" s="13">
        <f t="shared" si="83"/>
        <v>1755</v>
      </c>
      <c r="AA114" s="13">
        <f t="shared" si="83"/>
        <v>1860</v>
      </c>
      <c r="AB114" s="13">
        <f>AB115+AB119</f>
        <v>0</v>
      </c>
      <c r="AC114" s="13">
        <f>AC115+AC119</f>
        <v>94459</v>
      </c>
      <c r="AD114" s="14">
        <f aca="true" t="shared" si="84" ref="AD114:AD121">AC114*100/O114</f>
        <v>53.88880965285107</v>
      </c>
      <c r="AE114" s="268"/>
    </row>
    <row r="115" spans="1:31" s="7" customFormat="1" ht="20.25" customHeight="1">
      <c r="A115" s="3"/>
      <c r="B115" s="3">
        <v>90001</v>
      </c>
      <c r="C115" s="3"/>
      <c r="D115" s="28" t="s">
        <v>312</v>
      </c>
      <c r="E115" s="5">
        <f>SUM(E116:E118)</f>
        <v>14000</v>
      </c>
      <c r="F115" s="106"/>
      <c r="G115" s="127">
        <f aca="true" t="shared" si="85" ref="G115:P115">SUM(G116:G118)</f>
        <v>0</v>
      </c>
      <c r="H115" s="127">
        <f t="shared" si="85"/>
        <v>0</v>
      </c>
      <c r="I115" s="96">
        <f t="shared" si="85"/>
        <v>0</v>
      </c>
      <c r="J115" s="127">
        <f t="shared" si="85"/>
        <v>110000</v>
      </c>
      <c r="K115" s="96">
        <f t="shared" si="85"/>
        <v>0</v>
      </c>
      <c r="L115" s="96">
        <f t="shared" si="85"/>
        <v>0</v>
      </c>
      <c r="M115" s="96">
        <f>SUM(M116:M118)</f>
        <v>0</v>
      </c>
      <c r="N115" s="96">
        <f>SUM(N116:N118)</f>
        <v>0</v>
      </c>
      <c r="O115" s="77">
        <f t="shared" si="85"/>
        <v>124000</v>
      </c>
      <c r="P115" s="5">
        <f t="shared" si="85"/>
        <v>405</v>
      </c>
      <c r="Q115" s="5">
        <f>SUM(Q116:Q118)</f>
        <v>230</v>
      </c>
      <c r="R115" s="5">
        <f aca="true" t="shared" si="86" ref="R115:AA115">SUM(R116:R118)</f>
        <v>210</v>
      </c>
      <c r="S115" s="5">
        <f t="shared" si="86"/>
        <v>210</v>
      </c>
      <c r="T115" s="5">
        <f t="shared" si="86"/>
        <v>230</v>
      </c>
      <c r="U115" s="5">
        <f t="shared" si="86"/>
        <v>820</v>
      </c>
      <c r="V115" s="5">
        <f t="shared" si="86"/>
        <v>32105</v>
      </c>
      <c r="W115" s="5">
        <f t="shared" si="86"/>
        <v>7605</v>
      </c>
      <c r="X115" s="5">
        <f t="shared" si="86"/>
        <v>8300</v>
      </c>
      <c r="Y115" s="5">
        <f t="shared" si="86"/>
        <v>1650</v>
      </c>
      <c r="Z115" s="5">
        <f t="shared" si="86"/>
        <v>1755</v>
      </c>
      <c r="AA115" s="5">
        <f t="shared" si="86"/>
        <v>1860</v>
      </c>
      <c r="AB115" s="5">
        <f>SUM(AB116:AB118)</f>
        <v>0</v>
      </c>
      <c r="AC115" s="25">
        <f>SUM(AC116:AC118)</f>
        <v>55380</v>
      </c>
      <c r="AD115" s="6">
        <f t="shared" si="84"/>
        <v>44.66129032258065</v>
      </c>
      <c r="AE115" s="286" t="s">
        <v>69</v>
      </c>
    </row>
    <row r="116" spans="1:31" s="7" customFormat="1" ht="38.25">
      <c r="A116" s="3"/>
      <c r="B116" s="4"/>
      <c r="C116" s="20" t="s">
        <v>269</v>
      </c>
      <c r="D116" s="8" t="s">
        <v>270</v>
      </c>
      <c r="E116" s="15">
        <v>14000</v>
      </c>
      <c r="F116" s="101" t="s">
        <v>350</v>
      </c>
      <c r="G116" s="99"/>
      <c r="H116" s="99"/>
      <c r="I116" s="99"/>
      <c r="J116" s="99">
        <v>110000</v>
      </c>
      <c r="K116" s="99"/>
      <c r="L116" s="99"/>
      <c r="M116" s="99"/>
      <c r="N116" s="99"/>
      <c r="O116" s="78">
        <f>E116+G116+H116+I116+J116+K116+L116+M116+N116</f>
        <v>124000</v>
      </c>
      <c r="P116" s="15">
        <v>405</v>
      </c>
      <c r="Q116" s="15">
        <v>230</v>
      </c>
      <c r="R116" s="15">
        <v>210</v>
      </c>
      <c r="S116" s="15">
        <v>210</v>
      </c>
      <c r="T116" s="15">
        <v>230</v>
      </c>
      <c r="U116" s="15">
        <v>820</v>
      </c>
      <c r="V116" s="15">
        <v>32105</v>
      </c>
      <c r="W116" s="15">
        <v>7605</v>
      </c>
      <c r="X116" s="15">
        <v>8300</v>
      </c>
      <c r="Y116" s="15">
        <v>1650</v>
      </c>
      <c r="Z116" s="15">
        <v>1755</v>
      </c>
      <c r="AA116" s="15">
        <v>1860</v>
      </c>
      <c r="AB116" s="15"/>
      <c r="AC116" s="9">
        <f>SUM(P116:AB116)</f>
        <v>55380</v>
      </c>
      <c r="AD116" s="24">
        <f t="shared" si="84"/>
        <v>44.66129032258065</v>
      </c>
      <c r="AE116" s="287"/>
    </row>
    <row r="117" spans="1:31" s="7" customFormat="1" ht="89.25" customHeight="1" hidden="1">
      <c r="A117" s="3"/>
      <c r="B117" s="4"/>
      <c r="C117" s="20">
        <v>626</v>
      </c>
      <c r="D117" s="8" t="s">
        <v>144</v>
      </c>
      <c r="E117" s="15"/>
      <c r="F117" s="101"/>
      <c r="G117" s="99"/>
      <c r="H117" s="99"/>
      <c r="I117" s="99"/>
      <c r="J117" s="99"/>
      <c r="K117" s="99"/>
      <c r="L117" s="99"/>
      <c r="M117" s="99"/>
      <c r="N117" s="99"/>
      <c r="O117" s="78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9">
        <f>SUM(P117:AA117)</f>
        <v>0</v>
      </c>
      <c r="AD117" s="24" t="e">
        <f t="shared" si="84"/>
        <v>#DIV/0!</v>
      </c>
      <c r="AE117" s="230"/>
    </row>
    <row r="118" spans="1:31" s="7" customFormat="1" ht="38.25" customHeight="1" hidden="1">
      <c r="A118" s="3"/>
      <c r="B118" s="4"/>
      <c r="C118" s="20">
        <v>629</v>
      </c>
      <c r="D118" s="8" t="s">
        <v>248</v>
      </c>
      <c r="E118" s="15"/>
      <c r="F118" s="101"/>
      <c r="G118" s="99"/>
      <c r="H118" s="99"/>
      <c r="I118" s="99"/>
      <c r="J118" s="99"/>
      <c r="K118" s="99"/>
      <c r="L118" s="99"/>
      <c r="M118" s="99"/>
      <c r="N118" s="99"/>
      <c r="O118" s="78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9">
        <f>SUM(P118:AA118)</f>
        <v>0</v>
      </c>
      <c r="AD118" s="24" t="e">
        <f t="shared" si="84"/>
        <v>#DIV/0!</v>
      </c>
      <c r="AE118" s="230"/>
    </row>
    <row r="119" spans="1:31" s="7" customFormat="1" ht="12.75">
      <c r="A119" s="3"/>
      <c r="B119" s="51">
        <v>90015</v>
      </c>
      <c r="C119" s="51"/>
      <c r="D119" s="56" t="s">
        <v>204</v>
      </c>
      <c r="E119" s="91">
        <f aca="true" t="shared" si="87" ref="E119:AB119">SUM(E120:E120)</f>
        <v>51285</v>
      </c>
      <c r="F119" s="108"/>
      <c r="G119" s="131">
        <f t="shared" si="87"/>
        <v>0</v>
      </c>
      <c r="H119" s="131">
        <f t="shared" si="87"/>
        <v>0</v>
      </c>
      <c r="I119" s="114">
        <f t="shared" si="87"/>
        <v>0</v>
      </c>
      <c r="J119" s="131">
        <f t="shared" si="87"/>
        <v>0</v>
      </c>
      <c r="K119" s="114">
        <f t="shared" si="87"/>
        <v>0</v>
      </c>
      <c r="L119" s="114">
        <f t="shared" si="87"/>
        <v>0</v>
      </c>
      <c r="M119" s="114">
        <f>SUM(M120:M120)</f>
        <v>0</v>
      </c>
      <c r="N119" s="114">
        <f>SUM(N120:N120)</f>
        <v>0</v>
      </c>
      <c r="O119" s="128">
        <f>SUM(O120:O120)</f>
        <v>51285</v>
      </c>
      <c r="P119" s="91">
        <f t="shared" si="87"/>
        <v>0</v>
      </c>
      <c r="Q119" s="91">
        <f t="shared" si="87"/>
        <v>0</v>
      </c>
      <c r="R119" s="91">
        <f t="shared" si="87"/>
        <v>0</v>
      </c>
      <c r="S119" s="91">
        <f t="shared" si="87"/>
        <v>11551</v>
      </c>
      <c r="T119" s="91">
        <f t="shared" si="87"/>
        <v>0</v>
      </c>
      <c r="U119" s="91">
        <f t="shared" si="87"/>
        <v>15271</v>
      </c>
      <c r="V119" s="91">
        <f t="shared" si="87"/>
        <v>0</v>
      </c>
      <c r="W119" s="91">
        <f t="shared" si="87"/>
        <v>12257</v>
      </c>
      <c r="X119" s="91">
        <f t="shared" si="87"/>
        <v>0</v>
      </c>
      <c r="Y119" s="91">
        <f t="shared" si="87"/>
        <v>0</v>
      </c>
      <c r="Z119" s="91">
        <f t="shared" si="87"/>
        <v>0</v>
      </c>
      <c r="AA119" s="91">
        <f t="shared" si="87"/>
        <v>0</v>
      </c>
      <c r="AB119" s="91">
        <f t="shared" si="87"/>
        <v>0</v>
      </c>
      <c r="AC119" s="23">
        <f>SUM(AC120:AC120)</f>
        <v>39079</v>
      </c>
      <c r="AD119" s="6">
        <f t="shared" si="84"/>
        <v>76.19966851906015</v>
      </c>
      <c r="AE119" s="230"/>
    </row>
    <row r="120" spans="1:31" s="7" customFormat="1" ht="51">
      <c r="A120" s="3"/>
      <c r="B120" s="4"/>
      <c r="C120" s="4">
        <v>201</v>
      </c>
      <c r="D120" s="8" t="s">
        <v>217</v>
      </c>
      <c r="E120" s="15">
        <v>51285</v>
      </c>
      <c r="F120" s="101" t="s">
        <v>368</v>
      </c>
      <c r="G120" s="99"/>
      <c r="H120" s="99"/>
      <c r="I120" s="99"/>
      <c r="J120" s="99"/>
      <c r="K120" s="99"/>
      <c r="L120" s="99"/>
      <c r="M120" s="99"/>
      <c r="N120" s="99"/>
      <c r="O120" s="78">
        <f>E120+G120+H120+I120+J120+K120+L120+M120+N120</f>
        <v>51285</v>
      </c>
      <c r="P120" s="15"/>
      <c r="Q120" s="15"/>
      <c r="R120" s="15"/>
      <c r="S120" s="15">
        <v>11551</v>
      </c>
      <c r="T120" s="15"/>
      <c r="U120" s="15">
        <v>15271</v>
      </c>
      <c r="V120" s="15"/>
      <c r="W120" s="15">
        <v>12257</v>
      </c>
      <c r="X120" s="15"/>
      <c r="Y120" s="15"/>
      <c r="Z120" s="15"/>
      <c r="AA120" s="15"/>
      <c r="AB120" s="15"/>
      <c r="AC120" s="9">
        <f>SUM(P120:AB120)</f>
        <v>39079</v>
      </c>
      <c r="AD120" s="24">
        <f t="shared" si="84"/>
        <v>76.19966851906015</v>
      </c>
      <c r="AE120" s="230"/>
    </row>
    <row r="121" spans="1:31" s="68" customFormat="1" ht="15.75">
      <c r="A121" s="142"/>
      <c r="B121" s="143"/>
      <c r="C121" s="143"/>
      <c r="D121" s="142" t="s">
        <v>160</v>
      </c>
      <c r="E121" s="144">
        <f>E6+E11+E14+E17+E20+E27+E35+E40+E45+E78+E87+E92+E110+E114</f>
        <v>11201000</v>
      </c>
      <c r="F121" s="146"/>
      <c r="G121" s="145">
        <f aca="true" t="shared" si="88" ref="G121:AC121">G6+G11+G14+G17+G20+G27+G35+G40+G45+G78+G87+G92+G110+G114</f>
        <v>86805</v>
      </c>
      <c r="H121" s="145">
        <f t="shared" si="88"/>
        <v>11555</v>
      </c>
      <c r="I121" s="227">
        <f t="shared" si="88"/>
        <v>-350354</v>
      </c>
      <c r="J121" s="145">
        <f t="shared" si="88"/>
        <v>171180</v>
      </c>
      <c r="K121" s="145">
        <f t="shared" si="88"/>
        <v>61264</v>
      </c>
      <c r="L121" s="145">
        <f t="shared" si="88"/>
        <v>18844</v>
      </c>
      <c r="M121" s="145">
        <f t="shared" si="88"/>
        <v>7571</v>
      </c>
      <c r="N121" s="145">
        <f>N6+N11+N14+N17+N20+N27+N35+N40+N45+N78+N87+N92+N110+N114</f>
        <v>160155</v>
      </c>
      <c r="O121" s="144">
        <f t="shared" si="88"/>
        <v>11368020</v>
      </c>
      <c r="P121" s="144">
        <f t="shared" si="88"/>
        <v>918818.19</v>
      </c>
      <c r="Q121" s="144">
        <f t="shared" si="88"/>
        <v>1044472.75</v>
      </c>
      <c r="R121" s="144">
        <f t="shared" si="88"/>
        <v>992578.11</v>
      </c>
      <c r="S121" s="144">
        <f t="shared" si="88"/>
        <v>728090.55</v>
      </c>
      <c r="T121" s="144">
        <f t="shared" si="88"/>
        <v>950855.1900000001</v>
      </c>
      <c r="U121" s="144">
        <f t="shared" si="88"/>
        <v>721587.5700000001</v>
      </c>
      <c r="V121" s="144">
        <f t="shared" si="88"/>
        <v>726956.84</v>
      </c>
      <c r="W121" s="144">
        <f t="shared" si="88"/>
        <v>903593.8</v>
      </c>
      <c r="X121" s="144">
        <f t="shared" si="88"/>
        <v>918747</v>
      </c>
      <c r="Y121" s="144">
        <f t="shared" si="88"/>
        <v>860773.8</v>
      </c>
      <c r="Z121" s="144">
        <f t="shared" si="88"/>
        <v>880453.59</v>
      </c>
      <c r="AA121" s="144">
        <f t="shared" si="88"/>
        <v>1208077.56</v>
      </c>
      <c r="AB121" s="144">
        <f>AB6+AB11+AB14+AB17+AB20+AB27+AB35+AB40+AB45+AB78+AB87+AB92+AB110+AB114</f>
        <v>114747.37</v>
      </c>
      <c r="AC121" s="144">
        <f t="shared" si="88"/>
        <v>10969752.32</v>
      </c>
      <c r="AD121" s="144">
        <f t="shared" si="84"/>
        <v>96.4965958891698</v>
      </c>
      <c r="AE121" s="276"/>
    </row>
    <row r="122" spans="5:31" s="7" customFormat="1" ht="12.75">
      <c r="E122" s="110"/>
      <c r="F122" s="102"/>
      <c r="G122" s="136"/>
      <c r="H122" s="136"/>
      <c r="I122" s="136"/>
      <c r="J122" s="136"/>
      <c r="K122" s="136"/>
      <c r="L122" s="136"/>
      <c r="M122" s="265"/>
      <c r="N122" s="265"/>
      <c r="O122" s="18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E122" s="222"/>
    </row>
    <row r="123" spans="5:31" s="7" customFormat="1" ht="12.75">
      <c r="E123" s="113">
        <f>E121</f>
        <v>11201000</v>
      </c>
      <c r="F123" s="109"/>
      <c r="G123" s="137">
        <f aca="true" t="shared" si="89" ref="G123:L123">G121</f>
        <v>86805</v>
      </c>
      <c r="H123" s="137">
        <f t="shared" si="89"/>
        <v>11555</v>
      </c>
      <c r="I123" s="137">
        <f t="shared" si="89"/>
        <v>-350354</v>
      </c>
      <c r="J123" s="137">
        <f t="shared" si="89"/>
        <v>171180</v>
      </c>
      <c r="K123" s="137">
        <f t="shared" si="89"/>
        <v>61264</v>
      </c>
      <c r="L123" s="137">
        <f t="shared" si="89"/>
        <v>18844</v>
      </c>
      <c r="M123" s="266">
        <f>M121</f>
        <v>7571</v>
      </c>
      <c r="N123" s="266"/>
      <c r="O123" s="75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E123" s="222"/>
    </row>
    <row r="124" spans="5:31" s="7" customFormat="1" ht="12.75">
      <c r="E124" s="113"/>
      <c r="F124" s="109"/>
      <c r="G124" s="137"/>
      <c r="H124" s="137"/>
      <c r="I124" s="137"/>
      <c r="J124" s="137"/>
      <c r="K124" s="137"/>
      <c r="L124" s="137"/>
      <c r="M124" s="137"/>
      <c r="N124" s="137"/>
      <c r="O124" s="75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E124" s="222"/>
    </row>
    <row r="125" spans="4:31" s="7" customFormat="1" ht="12.75">
      <c r="D125" s="206"/>
      <c r="E125" s="113"/>
      <c r="F125" s="102"/>
      <c r="G125" s="137"/>
      <c r="H125" s="137"/>
      <c r="I125" s="137"/>
      <c r="J125" s="137"/>
      <c r="K125" s="137"/>
      <c r="L125" s="137"/>
      <c r="M125" s="137"/>
      <c r="N125" s="137"/>
      <c r="O125" s="18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9">
        <f>O121-AC121</f>
        <v>398267.6799999997</v>
      </c>
      <c r="AE125" s="222"/>
    </row>
    <row r="126" spans="4:31" s="7" customFormat="1" ht="12.75">
      <c r="D126" s="206"/>
      <c r="E126" s="113"/>
      <c r="F126" s="102"/>
      <c r="G126" s="137"/>
      <c r="H126" s="137"/>
      <c r="I126" s="137"/>
      <c r="J126" s="137"/>
      <c r="K126" s="137"/>
      <c r="L126" s="137"/>
      <c r="M126" s="137"/>
      <c r="N126" s="137"/>
      <c r="O126" s="18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E126" s="222"/>
    </row>
    <row r="127" spans="5:31" s="7" customFormat="1" ht="12.75">
      <c r="E127" s="110"/>
      <c r="F127" s="102"/>
      <c r="G127" s="136"/>
      <c r="H127" s="136"/>
      <c r="I127" s="136"/>
      <c r="J127" s="136"/>
      <c r="K127" s="136"/>
      <c r="L127" s="136"/>
      <c r="M127" s="136"/>
      <c r="N127" s="136"/>
      <c r="O127" s="18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9"/>
      <c r="AE127" s="222"/>
    </row>
    <row r="128" spans="5:31" s="7" customFormat="1" ht="12.75">
      <c r="E128" s="110"/>
      <c r="F128" s="102"/>
      <c r="G128" s="136"/>
      <c r="H128" s="136"/>
      <c r="I128" s="136"/>
      <c r="J128" s="136"/>
      <c r="K128" s="136"/>
      <c r="L128" s="136"/>
      <c r="M128" s="136"/>
      <c r="N128" s="136"/>
      <c r="O128" s="18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E128" s="222"/>
    </row>
    <row r="129" spans="5:31" s="7" customFormat="1" ht="12.75">
      <c r="E129" s="110"/>
      <c r="F129" s="102"/>
      <c r="G129" s="136"/>
      <c r="H129" s="136"/>
      <c r="I129" s="136"/>
      <c r="J129" s="136"/>
      <c r="K129" s="136"/>
      <c r="L129" s="136"/>
      <c r="M129" s="136"/>
      <c r="N129" s="136"/>
      <c r="O129" s="75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75"/>
      <c r="AE129" s="222"/>
    </row>
    <row r="130" ht="12.75">
      <c r="O130" s="71"/>
    </row>
    <row r="131" ht="12.75">
      <c r="O131" s="71"/>
    </row>
    <row r="132" ht="12.75">
      <c r="O132" s="71"/>
    </row>
    <row r="133" ht="12.75">
      <c r="O133" s="71"/>
    </row>
    <row r="134" ht="12.75">
      <c r="O134" s="71"/>
    </row>
    <row r="135" ht="12.75">
      <c r="O135" s="71"/>
    </row>
    <row r="136" ht="12.75">
      <c r="O136" s="71"/>
    </row>
    <row r="137" ht="12.75">
      <c r="O137" s="71"/>
    </row>
    <row r="138" ht="12.75">
      <c r="O138" s="71"/>
    </row>
    <row r="139" ht="12.75">
      <c r="O139" s="71"/>
    </row>
    <row r="140" ht="12.75">
      <c r="O140" s="71"/>
    </row>
    <row r="141" ht="12.75">
      <c r="O141" s="71"/>
    </row>
    <row r="142" ht="12.75">
      <c r="O142" s="71"/>
    </row>
    <row r="143" ht="12.75">
      <c r="O143" s="71"/>
    </row>
    <row r="144" ht="12.75">
      <c r="O144" s="71"/>
    </row>
    <row r="145" ht="12.75">
      <c r="O145" s="71"/>
    </row>
    <row r="146" ht="12.75">
      <c r="O146" s="71"/>
    </row>
    <row r="147" ht="12.75">
      <c r="O147" s="71"/>
    </row>
    <row r="148" ht="12.75">
      <c r="O148" s="71"/>
    </row>
    <row r="149" ht="12.75">
      <c r="O149" s="71"/>
    </row>
    <row r="150" ht="12.75">
      <c r="O150" s="71"/>
    </row>
    <row r="151" ht="12.75">
      <c r="O151" s="71"/>
    </row>
    <row r="152" ht="12.75">
      <c r="O152" s="71"/>
    </row>
    <row r="153" ht="12.75">
      <c r="O153" s="71"/>
    </row>
    <row r="154" ht="12.75">
      <c r="O154" s="71"/>
    </row>
    <row r="155" ht="12.75">
      <c r="O155" s="71"/>
    </row>
    <row r="156" ht="12.75">
      <c r="O156" s="71"/>
    </row>
    <row r="157" ht="12.75">
      <c r="O157" s="71"/>
    </row>
    <row r="158" ht="12.75">
      <c r="O158" s="71"/>
    </row>
    <row r="159" ht="12.75">
      <c r="O159" s="71"/>
    </row>
    <row r="160" ht="12.75">
      <c r="O160" s="71"/>
    </row>
    <row r="161" ht="12.75">
      <c r="O161" s="71"/>
    </row>
    <row r="162" ht="12.75">
      <c r="O162" s="71"/>
    </row>
    <row r="163" ht="12.75">
      <c r="O163" s="71"/>
    </row>
    <row r="164" ht="12.75">
      <c r="O164" s="71"/>
    </row>
    <row r="165" ht="12.75">
      <c r="O165" s="71"/>
    </row>
    <row r="166" ht="12.75">
      <c r="O166" s="71"/>
    </row>
    <row r="167" ht="12.75">
      <c r="O167" s="71"/>
    </row>
    <row r="168" ht="12.75">
      <c r="O168" s="71"/>
    </row>
    <row r="169" ht="12.75">
      <c r="O169" s="71"/>
    </row>
    <row r="170" ht="12.75">
      <c r="O170" s="71"/>
    </row>
    <row r="171" ht="12.75">
      <c r="O171" s="71"/>
    </row>
    <row r="172" ht="12.75">
      <c r="O172" s="71"/>
    </row>
    <row r="173" ht="12.75">
      <c r="O173" s="71"/>
    </row>
    <row r="174" ht="12.75">
      <c r="O174" s="71"/>
    </row>
    <row r="175" ht="12.75">
      <c r="O175" s="71"/>
    </row>
    <row r="176" ht="12.75">
      <c r="O176" s="71"/>
    </row>
    <row r="177" ht="12.75">
      <c r="O177" s="71"/>
    </row>
    <row r="178" ht="12.75">
      <c r="O178" s="71"/>
    </row>
    <row r="179" ht="12.75">
      <c r="O179" s="71"/>
    </row>
    <row r="180" ht="12.75">
      <c r="O180" s="71"/>
    </row>
    <row r="181" ht="12.75">
      <c r="O181" s="71"/>
    </row>
    <row r="182" ht="12.75">
      <c r="O182" s="71"/>
    </row>
    <row r="183" ht="12.75">
      <c r="O183" s="71"/>
    </row>
    <row r="184" ht="12.75">
      <c r="O184" s="71"/>
    </row>
    <row r="185" ht="12.75">
      <c r="O185" s="71"/>
    </row>
    <row r="186" ht="12.75">
      <c r="O186" s="71"/>
    </row>
    <row r="187" ht="12.75">
      <c r="O187" s="71"/>
    </row>
    <row r="188" ht="12.75">
      <c r="O188" s="71"/>
    </row>
    <row r="189" ht="12.75">
      <c r="O189" s="71"/>
    </row>
    <row r="190" ht="12.75">
      <c r="O190" s="71"/>
    </row>
    <row r="191" ht="12.75">
      <c r="O191" s="71"/>
    </row>
    <row r="192" ht="12.75">
      <c r="O192" s="71"/>
    </row>
    <row r="193" ht="12.75">
      <c r="O193" s="71"/>
    </row>
    <row r="194" ht="12.75">
      <c r="O194" s="71"/>
    </row>
    <row r="195" ht="12.75">
      <c r="O195" s="71"/>
    </row>
    <row r="196" ht="12.75">
      <c r="O196" s="71"/>
    </row>
    <row r="197" ht="12.75">
      <c r="O197" s="71"/>
    </row>
    <row r="198" ht="12.75">
      <c r="O198" s="71"/>
    </row>
    <row r="199" ht="12.75">
      <c r="O199" s="71"/>
    </row>
    <row r="200" ht="12.75">
      <c r="O200" s="71"/>
    </row>
    <row r="201" ht="12.75">
      <c r="O201" s="71"/>
    </row>
    <row r="202" ht="12.75">
      <c r="O202" s="71"/>
    </row>
    <row r="203" ht="12.75">
      <c r="O203" s="71"/>
    </row>
    <row r="204" ht="12.75">
      <c r="O204" s="71"/>
    </row>
    <row r="205" ht="12.75">
      <c r="O205" s="71"/>
    </row>
    <row r="206" ht="12.75">
      <c r="O206" s="71"/>
    </row>
    <row r="207" ht="12.75">
      <c r="O207" s="71"/>
    </row>
    <row r="208" ht="12.75">
      <c r="O208" s="71"/>
    </row>
    <row r="209" ht="12.75">
      <c r="O209" s="71"/>
    </row>
    <row r="210" ht="12.75">
      <c r="O210" s="71"/>
    </row>
    <row r="211" ht="12.75">
      <c r="O211" s="71"/>
    </row>
    <row r="212" ht="12.75">
      <c r="O212" s="71"/>
    </row>
    <row r="213" ht="12.75">
      <c r="O213" s="71"/>
    </row>
    <row r="214" ht="12.75">
      <c r="O214" s="71"/>
    </row>
    <row r="215" ht="12.75">
      <c r="O215" s="71"/>
    </row>
    <row r="216" ht="12.75">
      <c r="O216" s="71"/>
    </row>
    <row r="217" ht="12.75">
      <c r="O217" s="71"/>
    </row>
    <row r="218" ht="12.75">
      <c r="O218" s="71"/>
    </row>
    <row r="219" ht="12.75">
      <c r="O219" s="71"/>
    </row>
    <row r="220" ht="12.75">
      <c r="O220" s="71"/>
    </row>
    <row r="221" ht="12.75">
      <c r="O221" s="71"/>
    </row>
    <row r="222" ht="12.75">
      <c r="O222" s="71"/>
    </row>
    <row r="223" ht="12.75">
      <c r="O223" s="71"/>
    </row>
    <row r="224" ht="12.75">
      <c r="O224" s="71"/>
    </row>
    <row r="225" ht="12.75">
      <c r="O225" s="71"/>
    </row>
    <row r="226" ht="12.75">
      <c r="O226" s="71"/>
    </row>
    <row r="227" ht="12.75">
      <c r="O227" s="71"/>
    </row>
    <row r="228" ht="12.75">
      <c r="O228" s="71"/>
    </row>
    <row r="229" ht="12.75">
      <c r="O229" s="71"/>
    </row>
    <row r="230" ht="12.75">
      <c r="O230" s="71"/>
    </row>
    <row r="231" ht="12.75">
      <c r="O231" s="71"/>
    </row>
    <row r="232" ht="12.75">
      <c r="O232" s="71"/>
    </row>
    <row r="233" ht="12.75">
      <c r="O233" s="71"/>
    </row>
    <row r="234" ht="12.75">
      <c r="O234" s="71"/>
    </row>
    <row r="235" ht="12.75">
      <c r="O235" s="71"/>
    </row>
    <row r="236" ht="12.75">
      <c r="O236" s="71"/>
    </row>
    <row r="237" ht="12.75">
      <c r="O237" s="71"/>
    </row>
    <row r="238" ht="12.75">
      <c r="O238" s="71"/>
    </row>
    <row r="239" ht="12.75">
      <c r="O239" s="71"/>
    </row>
    <row r="240" ht="12.75">
      <c r="O240" s="71"/>
    </row>
    <row r="241" ht="12.75">
      <c r="O241" s="71"/>
    </row>
    <row r="242" ht="12.75">
      <c r="O242" s="71"/>
    </row>
    <row r="243" ht="12.75">
      <c r="O243" s="71"/>
    </row>
    <row r="244" ht="12.75">
      <c r="O244" s="71"/>
    </row>
    <row r="245" ht="12.75">
      <c r="O245" s="71"/>
    </row>
    <row r="246" ht="12.75">
      <c r="O246" s="71"/>
    </row>
    <row r="247" ht="12.75">
      <c r="O247" s="71"/>
    </row>
    <row r="248" ht="12.75">
      <c r="O248" s="71"/>
    </row>
    <row r="249" ht="12.75">
      <c r="O249" s="71"/>
    </row>
    <row r="250" ht="12.75">
      <c r="O250" s="71"/>
    </row>
    <row r="251" ht="12.75">
      <c r="O251" s="71"/>
    </row>
    <row r="252" ht="12.75">
      <c r="O252" s="71"/>
    </row>
    <row r="253" ht="12.75">
      <c r="O253" s="71"/>
    </row>
    <row r="254" ht="12.75">
      <c r="O254" s="71"/>
    </row>
    <row r="255" ht="12.75">
      <c r="O255" s="71"/>
    </row>
    <row r="256" ht="12.75">
      <c r="O256" s="71"/>
    </row>
    <row r="257" ht="12.75">
      <c r="O257" s="71"/>
    </row>
    <row r="258" ht="12.75">
      <c r="O258" s="71"/>
    </row>
    <row r="259" ht="12.75">
      <c r="O259" s="71"/>
    </row>
    <row r="260" ht="12.75">
      <c r="O260" s="71"/>
    </row>
    <row r="261" ht="12.75">
      <c r="O261" s="71"/>
    </row>
    <row r="262" ht="12.75">
      <c r="O262" s="71"/>
    </row>
    <row r="263" ht="12.75">
      <c r="O263" s="71"/>
    </row>
    <row r="264" ht="12.75">
      <c r="O264" s="71"/>
    </row>
    <row r="265" ht="12.75">
      <c r="O265" s="71"/>
    </row>
    <row r="266" ht="12.75">
      <c r="O266" s="71"/>
    </row>
    <row r="267" ht="12.75">
      <c r="O267" s="71"/>
    </row>
    <row r="268" ht="12.75">
      <c r="O268" s="71"/>
    </row>
    <row r="269" ht="12.75">
      <c r="O269" s="71"/>
    </row>
    <row r="270" ht="12.75">
      <c r="O270" s="71"/>
    </row>
    <row r="271" ht="12.75">
      <c r="O271" s="71"/>
    </row>
    <row r="272" ht="12.75">
      <c r="O272" s="71"/>
    </row>
    <row r="273" ht="12.75">
      <c r="O273" s="71"/>
    </row>
    <row r="274" ht="12.75">
      <c r="O274" s="71"/>
    </row>
    <row r="275" ht="12.75">
      <c r="O275" s="71"/>
    </row>
    <row r="276" ht="12.75">
      <c r="O276" s="71"/>
    </row>
    <row r="277" ht="12.75">
      <c r="O277" s="71"/>
    </row>
    <row r="278" ht="12.75">
      <c r="O278" s="71"/>
    </row>
    <row r="279" ht="12.75">
      <c r="O279" s="71"/>
    </row>
    <row r="280" ht="12.75">
      <c r="O280" s="71"/>
    </row>
    <row r="281" ht="12.75">
      <c r="O281" s="71"/>
    </row>
    <row r="282" ht="12.75">
      <c r="O282" s="71"/>
    </row>
    <row r="283" ht="12.75">
      <c r="O283" s="71"/>
    </row>
    <row r="284" ht="12.75">
      <c r="O284" s="71"/>
    </row>
    <row r="285" ht="12.75">
      <c r="O285" s="71"/>
    </row>
    <row r="286" ht="12.75">
      <c r="O286" s="71"/>
    </row>
    <row r="287" ht="12.75">
      <c r="O287" s="71"/>
    </row>
    <row r="288" ht="12.75">
      <c r="O288" s="71"/>
    </row>
    <row r="289" ht="12.75">
      <c r="O289" s="71"/>
    </row>
    <row r="290" ht="12.75">
      <c r="O290" s="71"/>
    </row>
    <row r="291" ht="12.75">
      <c r="O291" s="71"/>
    </row>
    <row r="292" ht="12.75">
      <c r="O292" s="71"/>
    </row>
    <row r="293" ht="12.75">
      <c r="O293" s="71"/>
    </row>
    <row r="294" ht="12.75">
      <c r="O294" s="71"/>
    </row>
    <row r="295" ht="12.75">
      <c r="O295" s="71"/>
    </row>
    <row r="296" ht="12.75">
      <c r="O296" s="71"/>
    </row>
    <row r="297" ht="12.75">
      <c r="O297" s="71"/>
    </row>
    <row r="298" ht="12.75">
      <c r="O298" s="71"/>
    </row>
    <row r="299" ht="12.75">
      <c r="O299" s="71"/>
    </row>
    <row r="300" ht="12.75">
      <c r="O300" s="71"/>
    </row>
    <row r="301" ht="12.75">
      <c r="O301" s="71"/>
    </row>
    <row r="302" ht="12.75">
      <c r="O302" s="71"/>
    </row>
    <row r="303" ht="12.75">
      <c r="O303" s="71"/>
    </row>
    <row r="304" ht="12.75">
      <c r="O304" s="71"/>
    </row>
    <row r="305" ht="12.75">
      <c r="O305" s="71"/>
    </row>
    <row r="306" ht="12.75">
      <c r="O306" s="71"/>
    </row>
    <row r="307" ht="12.75">
      <c r="O307" s="71"/>
    </row>
    <row r="308" ht="12.75">
      <c r="O308" s="71"/>
    </row>
    <row r="309" ht="12.75">
      <c r="O309" s="71"/>
    </row>
    <row r="310" ht="12.75">
      <c r="O310" s="71"/>
    </row>
    <row r="311" ht="12.75">
      <c r="O311" s="71"/>
    </row>
    <row r="312" ht="12.75">
      <c r="O312" s="71"/>
    </row>
    <row r="313" ht="12.75">
      <c r="O313" s="71"/>
    </row>
    <row r="314" ht="12.75">
      <c r="O314" s="71"/>
    </row>
    <row r="315" ht="12.75">
      <c r="O315" s="71"/>
    </row>
    <row r="316" ht="12.75">
      <c r="O316" s="71"/>
    </row>
    <row r="317" ht="12.75">
      <c r="O317" s="71"/>
    </row>
    <row r="318" ht="12.75">
      <c r="O318" s="71"/>
    </row>
    <row r="319" ht="12.75">
      <c r="O319" s="71"/>
    </row>
    <row r="320" ht="12.75">
      <c r="O320" s="71"/>
    </row>
    <row r="321" ht="12.75">
      <c r="O321" s="71"/>
    </row>
    <row r="322" ht="12.75">
      <c r="O322" s="71"/>
    </row>
    <row r="323" ht="12.75">
      <c r="O323" s="71"/>
    </row>
    <row r="324" ht="12.75">
      <c r="O324" s="71"/>
    </row>
    <row r="325" ht="12.75">
      <c r="O325" s="71"/>
    </row>
    <row r="326" ht="12.75">
      <c r="O326" s="71"/>
    </row>
    <row r="327" ht="12.75">
      <c r="O327" s="71"/>
    </row>
    <row r="328" ht="12.75">
      <c r="O328" s="71"/>
    </row>
    <row r="329" ht="12.75">
      <c r="O329" s="71"/>
    </row>
    <row r="330" ht="12.75">
      <c r="O330" s="71"/>
    </row>
    <row r="331" ht="12.75">
      <c r="O331" s="71"/>
    </row>
    <row r="332" ht="12.75">
      <c r="O332" s="71"/>
    </row>
    <row r="333" ht="12.75">
      <c r="O333" s="71"/>
    </row>
    <row r="334" ht="12.75">
      <c r="O334" s="71"/>
    </row>
    <row r="335" ht="12.75">
      <c r="O335" s="71"/>
    </row>
    <row r="336" ht="12.75">
      <c r="O336" s="71"/>
    </row>
    <row r="337" ht="12.75">
      <c r="O337" s="71"/>
    </row>
    <row r="338" ht="12.75">
      <c r="O338" s="71"/>
    </row>
    <row r="339" ht="12.75">
      <c r="O339" s="71"/>
    </row>
    <row r="340" ht="12.75">
      <c r="O340" s="71"/>
    </row>
    <row r="341" ht="12.75">
      <c r="O341" s="71"/>
    </row>
    <row r="342" ht="12.75">
      <c r="O342" s="71"/>
    </row>
    <row r="343" ht="12.75">
      <c r="O343" s="71"/>
    </row>
    <row r="344" ht="12.75">
      <c r="O344" s="71"/>
    </row>
    <row r="345" ht="12.75">
      <c r="O345" s="71"/>
    </row>
    <row r="346" ht="12.75">
      <c r="O346" s="71"/>
    </row>
    <row r="347" ht="12.75">
      <c r="O347" s="71"/>
    </row>
    <row r="348" ht="12.75">
      <c r="O348" s="71"/>
    </row>
    <row r="349" ht="12.75">
      <c r="O349" s="71"/>
    </row>
    <row r="350" ht="12.75">
      <c r="O350" s="71"/>
    </row>
    <row r="351" ht="12.75">
      <c r="O351" s="71"/>
    </row>
    <row r="352" ht="12.75">
      <c r="O352" s="71"/>
    </row>
    <row r="353" ht="12.75">
      <c r="O353" s="71"/>
    </row>
    <row r="354" ht="12.75">
      <c r="O354" s="71"/>
    </row>
    <row r="355" ht="12.75">
      <c r="O355" s="71"/>
    </row>
    <row r="356" ht="12.75">
      <c r="O356" s="71"/>
    </row>
    <row r="357" ht="12.75">
      <c r="O357" s="71"/>
    </row>
    <row r="358" ht="12.75">
      <c r="O358" s="71"/>
    </row>
    <row r="359" ht="12.75">
      <c r="O359" s="71"/>
    </row>
    <row r="360" ht="12.75">
      <c r="O360" s="71"/>
    </row>
    <row r="361" ht="12.75">
      <c r="O361" s="71"/>
    </row>
    <row r="362" ht="12.75">
      <c r="O362" s="71"/>
    </row>
    <row r="363" ht="12.75">
      <c r="O363" s="71"/>
    </row>
    <row r="364" ht="12.75">
      <c r="O364" s="71"/>
    </row>
    <row r="365" ht="12.75">
      <c r="O365" s="71"/>
    </row>
    <row r="366" ht="12.75">
      <c r="O366" s="71"/>
    </row>
    <row r="367" ht="12.75">
      <c r="O367" s="71"/>
    </row>
    <row r="368" ht="12.75">
      <c r="O368" s="71"/>
    </row>
    <row r="369" ht="12.75">
      <c r="O369" s="71"/>
    </row>
    <row r="370" ht="12.75">
      <c r="O370" s="71"/>
    </row>
    <row r="371" ht="12.75">
      <c r="O371" s="71"/>
    </row>
    <row r="372" ht="12.75">
      <c r="O372" s="71"/>
    </row>
    <row r="373" ht="12.75">
      <c r="O373" s="71"/>
    </row>
    <row r="374" ht="12.75">
      <c r="O374" s="71"/>
    </row>
    <row r="375" ht="12.75">
      <c r="O375" s="71"/>
    </row>
    <row r="376" ht="12.75">
      <c r="O376" s="71"/>
    </row>
    <row r="377" ht="12.75">
      <c r="O377" s="71"/>
    </row>
    <row r="378" ht="12.75">
      <c r="O378" s="71"/>
    </row>
    <row r="379" ht="12.75">
      <c r="O379" s="71"/>
    </row>
    <row r="380" ht="12.75">
      <c r="O380" s="71"/>
    </row>
    <row r="381" ht="12.75">
      <c r="O381" s="71"/>
    </row>
    <row r="382" ht="12.75">
      <c r="O382" s="71"/>
    </row>
    <row r="383" ht="12.75">
      <c r="O383" s="71"/>
    </row>
    <row r="384" ht="12.75">
      <c r="O384" s="71"/>
    </row>
    <row r="385" ht="12.75">
      <c r="O385" s="71"/>
    </row>
    <row r="386" ht="12.75">
      <c r="O386" s="71"/>
    </row>
    <row r="387" ht="12.75">
      <c r="O387" s="71"/>
    </row>
    <row r="388" ht="12.75">
      <c r="O388" s="71"/>
    </row>
    <row r="389" ht="12.75">
      <c r="O389" s="71"/>
    </row>
    <row r="390" ht="12.75">
      <c r="O390" s="71"/>
    </row>
    <row r="391" ht="12.75">
      <c r="O391" s="71"/>
    </row>
    <row r="392" ht="12.75">
      <c r="O392" s="71"/>
    </row>
    <row r="393" ht="12.75">
      <c r="O393" s="71"/>
    </row>
    <row r="394" ht="12.75">
      <c r="O394" s="71"/>
    </row>
    <row r="395" ht="12.75">
      <c r="O395" s="71"/>
    </row>
    <row r="396" ht="12.75">
      <c r="O396" s="71"/>
    </row>
    <row r="397" ht="12.75">
      <c r="O397" s="71"/>
    </row>
    <row r="398" ht="12.75">
      <c r="O398" s="71"/>
    </row>
    <row r="399" ht="12.75">
      <c r="O399" s="71"/>
    </row>
    <row r="400" ht="12.75">
      <c r="O400" s="71"/>
    </row>
    <row r="401" ht="12.75">
      <c r="O401" s="71"/>
    </row>
    <row r="402" ht="12.75">
      <c r="O402" s="71"/>
    </row>
    <row r="403" ht="12.75">
      <c r="O403" s="71"/>
    </row>
    <row r="404" ht="12.75">
      <c r="O404" s="71"/>
    </row>
    <row r="405" ht="12.75">
      <c r="O405" s="71"/>
    </row>
    <row r="406" ht="12.75">
      <c r="O406" s="71"/>
    </row>
    <row r="407" ht="12.75">
      <c r="O407" s="71"/>
    </row>
    <row r="408" ht="12.75">
      <c r="O408" s="71"/>
    </row>
    <row r="409" ht="12.75">
      <c r="O409" s="71"/>
    </row>
    <row r="410" ht="12.75">
      <c r="O410" s="71"/>
    </row>
    <row r="411" ht="12.75">
      <c r="O411" s="71"/>
    </row>
    <row r="412" ht="12.75">
      <c r="O412" s="71"/>
    </row>
    <row r="413" ht="12.75">
      <c r="O413" s="71"/>
    </row>
    <row r="414" ht="12.75">
      <c r="O414" s="71"/>
    </row>
    <row r="415" ht="12.75">
      <c r="O415" s="71"/>
    </row>
    <row r="416" ht="12.75">
      <c r="O416" s="71"/>
    </row>
    <row r="417" ht="12.75">
      <c r="O417" s="71"/>
    </row>
    <row r="418" ht="12.75">
      <c r="O418" s="71"/>
    </row>
    <row r="419" ht="12.75">
      <c r="O419" s="71"/>
    </row>
    <row r="420" ht="12.75">
      <c r="O420" s="71"/>
    </row>
    <row r="421" ht="12.75">
      <c r="O421" s="71"/>
    </row>
    <row r="422" ht="12.75">
      <c r="O422" s="71"/>
    </row>
    <row r="423" ht="12.75">
      <c r="O423" s="71"/>
    </row>
    <row r="424" ht="12.75">
      <c r="O424" s="71"/>
    </row>
    <row r="425" ht="12.75">
      <c r="O425" s="71"/>
    </row>
    <row r="426" ht="12.75">
      <c r="O426" s="71"/>
    </row>
    <row r="427" ht="12.75">
      <c r="O427" s="71"/>
    </row>
    <row r="428" ht="12.75">
      <c r="O428" s="71"/>
    </row>
    <row r="429" ht="12.75">
      <c r="O429" s="71"/>
    </row>
    <row r="430" ht="12.75">
      <c r="O430" s="71"/>
    </row>
    <row r="431" ht="12.75">
      <c r="O431" s="71"/>
    </row>
    <row r="432" ht="12.75">
      <c r="O432" s="71"/>
    </row>
    <row r="433" ht="12.75">
      <c r="O433" s="71"/>
    </row>
    <row r="434" ht="12.75">
      <c r="O434" s="71"/>
    </row>
    <row r="435" ht="12.75">
      <c r="O435" s="71"/>
    </row>
    <row r="436" ht="12.75">
      <c r="O436" s="71"/>
    </row>
    <row r="437" ht="12.75">
      <c r="O437" s="71"/>
    </row>
    <row r="438" ht="12.75">
      <c r="O438" s="71"/>
    </row>
    <row r="439" ht="12.75">
      <c r="O439" s="71"/>
    </row>
    <row r="440" ht="12.75">
      <c r="O440" s="71"/>
    </row>
    <row r="441" ht="12.75">
      <c r="O441" s="71"/>
    </row>
    <row r="442" ht="12.75">
      <c r="O442" s="71"/>
    </row>
    <row r="443" ht="12.75">
      <c r="O443" s="71"/>
    </row>
    <row r="444" ht="12.75">
      <c r="O444" s="71"/>
    </row>
    <row r="445" ht="12.75">
      <c r="O445" s="71"/>
    </row>
    <row r="446" ht="12.75">
      <c r="O446" s="71"/>
    </row>
    <row r="447" ht="12.75">
      <c r="O447" s="71"/>
    </row>
    <row r="448" ht="12.75">
      <c r="O448" s="71"/>
    </row>
    <row r="449" ht="12.75">
      <c r="O449" s="71"/>
    </row>
    <row r="450" ht="12.75">
      <c r="O450" s="71"/>
    </row>
    <row r="451" ht="12.75">
      <c r="O451" s="71"/>
    </row>
    <row r="452" ht="12.75">
      <c r="O452" s="71"/>
    </row>
    <row r="453" ht="12.75">
      <c r="O453" s="71"/>
    </row>
    <row r="454" ht="12.75">
      <c r="O454" s="71"/>
    </row>
    <row r="455" ht="12.75">
      <c r="O455" s="71"/>
    </row>
    <row r="456" ht="12.75">
      <c r="O456" s="71"/>
    </row>
    <row r="457" ht="12.75">
      <c r="O457" s="71"/>
    </row>
    <row r="458" ht="12.75">
      <c r="O458" s="71"/>
    </row>
    <row r="459" ht="12.75">
      <c r="O459" s="71"/>
    </row>
    <row r="460" ht="12.75">
      <c r="O460" s="71"/>
    </row>
    <row r="461" ht="12.75">
      <c r="O461" s="71"/>
    </row>
    <row r="462" ht="12.75">
      <c r="O462" s="71"/>
    </row>
    <row r="463" ht="12.75">
      <c r="O463" s="71"/>
    </row>
    <row r="464" ht="12.75">
      <c r="O464" s="71"/>
    </row>
    <row r="465" ht="12.75">
      <c r="O465" s="71"/>
    </row>
    <row r="466" ht="12.75">
      <c r="O466" s="71"/>
    </row>
    <row r="467" ht="12.75">
      <c r="O467" s="71"/>
    </row>
    <row r="468" ht="12.75">
      <c r="O468" s="71"/>
    </row>
    <row r="469" ht="12.75">
      <c r="O469" s="71"/>
    </row>
    <row r="470" ht="12.75">
      <c r="O470" s="71"/>
    </row>
    <row r="471" ht="12.75">
      <c r="O471" s="71"/>
    </row>
    <row r="472" ht="12.75">
      <c r="O472" s="71"/>
    </row>
    <row r="473" ht="12.75">
      <c r="O473" s="71"/>
    </row>
    <row r="474" ht="12.75">
      <c r="O474" s="71"/>
    </row>
    <row r="475" ht="12.75">
      <c r="O475" s="71"/>
    </row>
    <row r="476" ht="12.75">
      <c r="O476" s="71"/>
    </row>
    <row r="477" ht="12.75">
      <c r="O477" s="71"/>
    </row>
    <row r="478" ht="12.75">
      <c r="O478" s="71"/>
    </row>
    <row r="479" ht="12.75">
      <c r="O479" s="71"/>
    </row>
    <row r="480" ht="12.75">
      <c r="O480" s="71"/>
    </row>
    <row r="481" ht="12.75">
      <c r="O481" s="71"/>
    </row>
    <row r="482" ht="12.75">
      <c r="O482" s="71"/>
    </row>
    <row r="483" ht="12.75">
      <c r="O483" s="71"/>
    </row>
    <row r="484" ht="12.75">
      <c r="O484" s="71"/>
    </row>
    <row r="485" ht="12.75">
      <c r="O485" s="71"/>
    </row>
    <row r="486" ht="12.75">
      <c r="O486" s="71"/>
    </row>
    <row r="487" ht="12.75">
      <c r="O487" s="71"/>
    </row>
    <row r="488" ht="12.75">
      <c r="O488" s="71"/>
    </row>
    <row r="489" ht="12.75">
      <c r="O489" s="71"/>
    </row>
    <row r="490" ht="12.75">
      <c r="O490" s="71"/>
    </row>
    <row r="491" ht="12.75">
      <c r="O491" s="71"/>
    </row>
    <row r="492" ht="12.75">
      <c r="O492" s="71"/>
    </row>
    <row r="493" ht="12.75">
      <c r="O493" s="71"/>
    </row>
    <row r="494" ht="12.75">
      <c r="O494" s="71"/>
    </row>
    <row r="495" ht="12.75">
      <c r="O495" s="71"/>
    </row>
    <row r="496" ht="12.75">
      <c r="O496" s="71"/>
    </row>
    <row r="497" ht="12.75">
      <c r="O497" s="71"/>
    </row>
    <row r="498" ht="12.75">
      <c r="O498" s="71"/>
    </row>
    <row r="499" ht="12.75">
      <c r="O499" s="71"/>
    </row>
    <row r="500" ht="12.75">
      <c r="O500" s="71"/>
    </row>
    <row r="501" ht="12.75">
      <c r="O501" s="71"/>
    </row>
    <row r="502" ht="12.75">
      <c r="O502" s="71"/>
    </row>
    <row r="503" ht="12.75">
      <c r="O503" s="71"/>
    </row>
    <row r="504" ht="12.75">
      <c r="O504" s="71"/>
    </row>
    <row r="505" ht="12.75">
      <c r="O505" s="71"/>
    </row>
    <row r="506" ht="12.75">
      <c r="O506" s="71"/>
    </row>
    <row r="507" ht="12.75">
      <c r="O507" s="71"/>
    </row>
    <row r="508" ht="12.75">
      <c r="O508" s="71"/>
    </row>
    <row r="509" ht="12.75">
      <c r="O509" s="71"/>
    </row>
    <row r="510" ht="12.75">
      <c r="O510" s="71"/>
    </row>
    <row r="511" ht="12.75">
      <c r="O511" s="71"/>
    </row>
    <row r="512" ht="12.75">
      <c r="O512" s="71"/>
    </row>
    <row r="513" ht="12.75">
      <c r="O513" s="71"/>
    </row>
    <row r="514" ht="12.75">
      <c r="O514" s="71"/>
    </row>
    <row r="515" ht="12.75">
      <c r="O515" s="71"/>
    </row>
    <row r="516" ht="12.75">
      <c r="O516" s="71"/>
    </row>
    <row r="517" ht="12.75">
      <c r="O517" s="71"/>
    </row>
    <row r="518" ht="12.75">
      <c r="O518" s="71"/>
    </row>
    <row r="519" ht="12.75">
      <c r="O519" s="71"/>
    </row>
    <row r="520" ht="12.75">
      <c r="O520" s="71"/>
    </row>
    <row r="521" ht="12.75">
      <c r="O521" s="71"/>
    </row>
    <row r="522" ht="12.75">
      <c r="O522" s="71"/>
    </row>
    <row r="523" ht="12.75">
      <c r="O523" s="71"/>
    </row>
    <row r="524" ht="12.75">
      <c r="O524" s="71"/>
    </row>
    <row r="525" ht="12.75">
      <c r="O525" s="71"/>
    </row>
    <row r="526" ht="12.75">
      <c r="O526" s="71"/>
    </row>
    <row r="527" ht="12.75">
      <c r="O527" s="71"/>
    </row>
    <row r="528" ht="12.75">
      <c r="O528" s="71"/>
    </row>
    <row r="529" ht="12.75">
      <c r="O529" s="71"/>
    </row>
    <row r="530" ht="12.75">
      <c r="O530" s="71"/>
    </row>
    <row r="531" ht="12.75">
      <c r="O531" s="71"/>
    </row>
    <row r="532" ht="12.75">
      <c r="O532" s="71"/>
    </row>
    <row r="533" ht="12.75">
      <c r="O533" s="71"/>
    </row>
    <row r="534" ht="12.75">
      <c r="O534" s="71"/>
    </row>
    <row r="535" ht="12.75">
      <c r="O535" s="71"/>
    </row>
    <row r="536" ht="12.75">
      <c r="O536" s="71"/>
    </row>
    <row r="537" ht="12.75">
      <c r="O537" s="71"/>
    </row>
    <row r="538" ht="12.75">
      <c r="O538" s="71"/>
    </row>
    <row r="539" ht="12.75">
      <c r="O539" s="71"/>
    </row>
    <row r="540" ht="12.75">
      <c r="O540" s="71"/>
    </row>
    <row r="541" ht="12.75">
      <c r="O541" s="71"/>
    </row>
    <row r="542" ht="12.75">
      <c r="O542" s="71"/>
    </row>
    <row r="543" ht="12.75">
      <c r="O543" s="71"/>
    </row>
    <row r="544" ht="12.75">
      <c r="O544" s="71"/>
    </row>
    <row r="545" ht="12.75">
      <c r="O545" s="71"/>
    </row>
    <row r="546" ht="12.75">
      <c r="O546" s="71"/>
    </row>
    <row r="547" ht="12.75">
      <c r="O547" s="71"/>
    </row>
    <row r="548" ht="12.75">
      <c r="O548" s="71"/>
    </row>
    <row r="549" ht="12.75">
      <c r="O549" s="71"/>
    </row>
    <row r="550" ht="12.75">
      <c r="O550" s="71"/>
    </row>
    <row r="551" ht="12.75">
      <c r="O551" s="71"/>
    </row>
    <row r="552" ht="12.75">
      <c r="O552" s="71"/>
    </row>
    <row r="553" ht="12.75">
      <c r="O553" s="71"/>
    </row>
    <row r="554" ht="12.75">
      <c r="O554" s="71"/>
    </row>
    <row r="555" ht="12.75">
      <c r="O555" s="71"/>
    </row>
    <row r="556" ht="12.75">
      <c r="O556" s="71"/>
    </row>
    <row r="557" ht="12.75">
      <c r="O557" s="71"/>
    </row>
    <row r="558" ht="12.75">
      <c r="O558" s="71"/>
    </row>
    <row r="559" ht="12.75">
      <c r="O559" s="71"/>
    </row>
    <row r="560" ht="12.75">
      <c r="O560" s="71"/>
    </row>
    <row r="561" ht="12.75">
      <c r="O561" s="71"/>
    </row>
    <row r="562" ht="12.75">
      <c r="O562" s="71"/>
    </row>
    <row r="563" ht="12.75">
      <c r="O563" s="71"/>
    </row>
    <row r="564" ht="12.75">
      <c r="O564" s="71"/>
    </row>
    <row r="565" ht="12.75">
      <c r="O565" s="71"/>
    </row>
    <row r="566" ht="12.75">
      <c r="O566" s="71"/>
    </row>
    <row r="567" ht="12.75">
      <c r="O567" s="71"/>
    </row>
    <row r="568" ht="12.75">
      <c r="O568" s="71"/>
    </row>
    <row r="569" ht="12.75">
      <c r="O569" s="71"/>
    </row>
    <row r="570" ht="12.75">
      <c r="O570" s="71"/>
    </row>
    <row r="571" ht="12.75">
      <c r="O571" s="71"/>
    </row>
    <row r="572" ht="12.75">
      <c r="O572" s="71"/>
    </row>
    <row r="573" ht="12.75">
      <c r="O573" s="71"/>
    </row>
    <row r="574" ht="12.75">
      <c r="O574" s="71"/>
    </row>
    <row r="575" ht="12.75">
      <c r="O575" s="71"/>
    </row>
    <row r="576" ht="12.75">
      <c r="O576" s="71"/>
    </row>
    <row r="577" ht="12.75">
      <c r="O577" s="71"/>
    </row>
    <row r="578" ht="12.75">
      <c r="O578" s="71"/>
    </row>
    <row r="579" ht="12.75">
      <c r="O579" s="71"/>
    </row>
    <row r="580" ht="12.75">
      <c r="O580" s="71"/>
    </row>
    <row r="581" ht="12.75">
      <c r="O581" s="71"/>
    </row>
    <row r="582" ht="12.75">
      <c r="O582" s="71"/>
    </row>
    <row r="583" ht="12.75">
      <c r="O583" s="71"/>
    </row>
    <row r="584" ht="12.75">
      <c r="O584" s="71"/>
    </row>
    <row r="585" ht="12.75">
      <c r="O585" s="71"/>
    </row>
    <row r="586" ht="12.75">
      <c r="O586" s="71"/>
    </row>
    <row r="587" ht="12.75">
      <c r="O587" s="71"/>
    </row>
    <row r="588" ht="12.75">
      <c r="O588" s="71"/>
    </row>
    <row r="589" ht="12.75">
      <c r="O589" s="71"/>
    </row>
    <row r="590" ht="12.75">
      <c r="O590" s="71"/>
    </row>
    <row r="591" ht="12.75">
      <c r="O591" s="71"/>
    </row>
    <row r="592" ht="12.75">
      <c r="O592" s="71"/>
    </row>
    <row r="593" ht="12.75">
      <c r="O593" s="71"/>
    </row>
    <row r="594" ht="12.75">
      <c r="O594" s="71"/>
    </row>
    <row r="595" ht="12.75">
      <c r="O595" s="71"/>
    </row>
    <row r="596" ht="12.75">
      <c r="O596" s="71"/>
    </row>
    <row r="597" ht="12.75">
      <c r="O597" s="71"/>
    </row>
    <row r="598" ht="12.75">
      <c r="O598" s="71"/>
    </row>
    <row r="599" ht="12.75">
      <c r="O599" s="71"/>
    </row>
    <row r="600" ht="12.75">
      <c r="O600" s="71"/>
    </row>
    <row r="601" ht="12.75">
      <c r="O601" s="71"/>
    </row>
    <row r="602" ht="12.75">
      <c r="O602" s="71"/>
    </row>
    <row r="603" ht="12.75">
      <c r="O603" s="71"/>
    </row>
    <row r="604" ht="12.75">
      <c r="O604" s="71"/>
    </row>
    <row r="605" ht="12.75">
      <c r="O605" s="71"/>
    </row>
    <row r="606" ht="12.75">
      <c r="O606" s="71"/>
    </row>
    <row r="607" ht="12.75">
      <c r="O607" s="71"/>
    </row>
    <row r="608" ht="12.75">
      <c r="O608" s="71"/>
    </row>
    <row r="609" ht="12.75">
      <c r="O609" s="71"/>
    </row>
    <row r="610" ht="12.75">
      <c r="O610" s="71"/>
    </row>
    <row r="611" ht="12.75">
      <c r="O611" s="71"/>
    </row>
    <row r="612" ht="12.75">
      <c r="O612" s="71"/>
    </row>
    <row r="613" ht="12.75">
      <c r="O613" s="71"/>
    </row>
    <row r="614" ht="12.75">
      <c r="O614" s="71"/>
    </row>
    <row r="615" ht="12.75">
      <c r="O615" s="71"/>
    </row>
    <row r="616" ht="12.75">
      <c r="O616" s="71"/>
    </row>
    <row r="617" ht="12.75">
      <c r="O617" s="71"/>
    </row>
    <row r="618" ht="12.75">
      <c r="O618" s="71"/>
    </row>
    <row r="619" ht="12.75">
      <c r="O619" s="71"/>
    </row>
    <row r="620" ht="12.75">
      <c r="O620" s="71"/>
    </row>
    <row r="621" ht="12.75">
      <c r="O621" s="71"/>
    </row>
    <row r="622" ht="12.75">
      <c r="O622" s="71"/>
    </row>
    <row r="623" ht="12.75">
      <c r="O623" s="71"/>
    </row>
    <row r="624" ht="12.75">
      <c r="O624" s="71"/>
    </row>
    <row r="625" ht="12.75">
      <c r="O625" s="71"/>
    </row>
    <row r="626" ht="12.75">
      <c r="O626" s="71"/>
    </row>
    <row r="627" ht="12.75">
      <c r="O627" s="71"/>
    </row>
    <row r="628" ht="12.75">
      <c r="O628" s="71"/>
    </row>
    <row r="629" ht="12.75">
      <c r="O629" s="71"/>
    </row>
    <row r="630" ht="12.75">
      <c r="O630" s="71"/>
    </row>
    <row r="631" ht="12.75">
      <c r="O631" s="71"/>
    </row>
    <row r="632" ht="12.75">
      <c r="O632" s="71"/>
    </row>
    <row r="633" ht="12.75">
      <c r="O633" s="71"/>
    </row>
    <row r="634" ht="12.75">
      <c r="O634" s="71"/>
    </row>
    <row r="635" ht="12.75">
      <c r="O635" s="71"/>
    </row>
    <row r="636" ht="12.75">
      <c r="O636" s="71"/>
    </row>
    <row r="637" ht="12.75">
      <c r="O637" s="71"/>
    </row>
    <row r="638" ht="12.75">
      <c r="O638" s="71"/>
    </row>
    <row r="639" ht="12.75">
      <c r="O639" s="71"/>
    </row>
    <row r="640" ht="12.75">
      <c r="O640" s="71"/>
    </row>
    <row r="641" ht="12.75">
      <c r="O641" s="71"/>
    </row>
    <row r="642" ht="12.75">
      <c r="O642" s="71"/>
    </row>
    <row r="643" ht="12.75">
      <c r="O643" s="71"/>
    </row>
    <row r="644" ht="12.75">
      <c r="O644" s="71"/>
    </row>
    <row r="645" ht="12.75">
      <c r="O645" s="71"/>
    </row>
    <row r="646" ht="12.75">
      <c r="O646" s="71"/>
    </row>
    <row r="647" ht="12.75">
      <c r="O647" s="71"/>
    </row>
    <row r="648" ht="12.75">
      <c r="O648" s="71"/>
    </row>
    <row r="649" ht="12.75">
      <c r="O649" s="71"/>
    </row>
    <row r="650" ht="12.75">
      <c r="O650" s="71"/>
    </row>
    <row r="651" ht="12.75">
      <c r="O651" s="71"/>
    </row>
    <row r="652" ht="12.75">
      <c r="O652" s="71"/>
    </row>
    <row r="653" ht="12.75">
      <c r="O653" s="71"/>
    </row>
    <row r="654" ht="12.75">
      <c r="O654" s="71"/>
    </row>
    <row r="655" ht="12.75">
      <c r="O655" s="71"/>
    </row>
    <row r="656" ht="12.75">
      <c r="O656" s="71"/>
    </row>
    <row r="657" ht="12.75">
      <c r="O657" s="71"/>
    </row>
    <row r="658" ht="12.75">
      <c r="O658" s="71"/>
    </row>
    <row r="659" ht="12.75">
      <c r="O659" s="71"/>
    </row>
    <row r="660" ht="12.75">
      <c r="O660" s="71"/>
    </row>
    <row r="661" ht="12.75">
      <c r="O661" s="71"/>
    </row>
    <row r="662" ht="12.75">
      <c r="O662" s="71"/>
    </row>
    <row r="663" ht="12.75">
      <c r="O663" s="71"/>
    </row>
    <row r="664" ht="12.75">
      <c r="O664" s="71"/>
    </row>
    <row r="665" ht="12.75">
      <c r="O665" s="71"/>
    </row>
    <row r="666" ht="12.75">
      <c r="O666" s="71"/>
    </row>
    <row r="667" ht="12.75">
      <c r="O667" s="71"/>
    </row>
    <row r="668" ht="12.75">
      <c r="O668" s="71"/>
    </row>
    <row r="669" ht="12.75">
      <c r="O669" s="71"/>
    </row>
    <row r="670" ht="12.75">
      <c r="O670" s="71"/>
    </row>
    <row r="671" ht="12.75">
      <c r="O671" s="71"/>
    </row>
    <row r="672" ht="12.75">
      <c r="O672" s="71"/>
    </row>
    <row r="673" ht="12.75">
      <c r="O673" s="71"/>
    </row>
    <row r="674" ht="12.75">
      <c r="O674" s="71"/>
    </row>
    <row r="675" ht="12.75">
      <c r="O675" s="71"/>
    </row>
    <row r="676" ht="12.75">
      <c r="O676" s="71"/>
    </row>
    <row r="677" ht="12.75">
      <c r="O677" s="71"/>
    </row>
    <row r="678" ht="12.75">
      <c r="O678" s="71"/>
    </row>
    <row r="679" ht="12.75">
      <c r="O679" s="71"/>
    </row>
    <row r="680" ht="12.75">
      <c r="O680" s="71"/>
    </row>
    <row r="681" ht="12.75">
      <c r="O681" s="71"/>
    </row>
    <row r="682" ht="12.75">
      <c r="O682" s="71"/>
    </row>
    <row r="683" ht="12.75">
      <c r="O683" s="71"/>
    </row>
    <row r="684" ht="12.75">
      <c r="O684" s="71"/>
    </row>
    <row r="685" ht="12.75">
      <c r="O685" s="71"/>
    </row>
    <row r="686" ht="12.75">
      <c r="O686" s="71"/>
    </row>
    <row r="687" ht="12.75">
      <c r="O687" s="71"/>
    </row>
    <row r="688" ht="12.75">
      <c r="O688" s="71"/>
    </row>
    <row r="689" ht="12.75">
      <c r="O689" s="71"/>
    </row>
    <row r="690" ht="12.75">
      <c r="O690" s="71"/>
    </row>
    <row r="691" ht="12.75">
      <c r="O691" s="71"/>
    </row>
    <row r="692" ht="12.75">
      <c r="O692" s="71"/>
    </row>
    <row r="693" ht="12.75">
      <c r="O693" s="71"/>
    </row>
    <row r="694" ht="12.75">
      <c r="O694" s="71"/>
    </row>
    <row r="695" ht="12.75">
      <c r="O695" s="71"/>
    </row>
    <row r="696" ht="12.75">
      <c r="O696" s="71"/>
    </row>
    <row r="697" ht="12.75">
      <c r="O697" s="71"/>
    </row>
    <row r="698" ht="12.75">
      <c r="O698" s="71"/>
    </row>
    <row r="699" ht="12.75">
      <c r="O699" s="71"/>
    </row>
    <row r="700" ht="12.75">
      <c r="O700" s="71"/>
    </row>
    <row r="701" ht="12.75">
      <c r="O701" s="71"/>
    </row>
    <row r="702" ht="12.75">
      <c r="O702" s="71"/>
    </row>
    <row r="703" ht="12.75">
      <c r="O703" s="71"/>
    </row>
    <row r="704" ht="12.75">
      <c r="O704" s="71"/>
    </row>
    <row r="705" ht="12.75">
      <c r="O705" s="71"/>
    </row>
    <row r="706" ht="12.75">
      <c r="O706" s="71"/>
    </row>
    <row r="707" ht="12.75">
      <c r="O707" s="71"/>
    </row>
    <row r="708" ht="12.75">
      <c r="O708" s="71"/>
    </row>
    <row r="709" ht="12.75">
      <c r="O709" s="71"/>
    </row>
    <row r="710" ht="12.75">
      <c r="O710" s="71"/>
    </row>
    <row r="711" ht="12.75">
      <c r="O711" s="71"/>
    </row>
    <row r="712" ht="12.75">
      <c r="O712" s="71"/>
    </row>
    <row r="713" ht="12.75">
      <c r="O713" s="71"/>
    </row>
    <row r="714" ht="12.75">
      <c r="O714" s="71"/>
    </row>
    <row r="715" ht="12.75">
      <c r="O715" s="71"/>
    </row>
    <row r="716" ht="12.75">
      <c r="O716" s="71"/>
    </row>
    <row r="717" ht="12.75">
      <c r="O717" s="71"/>
    </row>
    <row r="718" ht="12.75">
      <c r="O718" s="71"/>
    </row>
    <row r="719" ht="12.75">
      <c r="O719" s="71"/>
    </row>
    <row r="720" ht="12.75">
      <c r="O720" s="71"/>
    </row>
    <row r="721" ht="12.75">
      <c r="O721" s="71"/>
    </row>
    <row r="722" ht="12.75">
      <c r="O722" s="71"/>
    </row>
    <row r="723" ht="12.75">
      <c r="O723" s="71"/>
    </row>
    <row r="724" ht="12.75">
      <c r="O724" s="71"/>
    </row>
    <row r="725" ht="12.75">
      <c r="O725" s="71"/>
    </row>
    <row r="726" ht="12.75">
      <c r="O726" s="71"/>
    </row>
    <row r="727" ht="12.75">
      <c r="O727" s="71"/>
    </row>
    <row r="728" ht="12.75">
      <c r="O728" s="71"/>
    </row>
    <row r="729" ht="12.75">
      <c r="O729" s="71"/>
    </row>
    <row r="730" ht="12.75">
      <c r="O730" s="71"/>
    </row>
    <row r="731" ht="12.75">
      <c r="O731" s="71"/>
    </row>
    <row r="732" ht="12.75">
      <c r="O732" s="71"/>
    </row>
    <row r="733" ht="12.75">
      <c r="O733" s="71"/>
    </row>
    <row r="734" ht="12.75">
      <c r="O734" s="71"/>
    </row>
    <row r="735" ht="12.75">
      <c r="O735" s="71"/>
    </row>
    <row r="736" ht="12.75">
      <c r="O736" s="71"/>
    </row>
    <row r="737" ht="12.75">
      <c r="O737" s="71"/>
    </row>
    <row r="738" ht="12.75">
      <c r="O738" s="71"/>
    </row>
    <row r="739" ht="12.75">
      <c r="O739" s="71"/>
    </row>
    <row r="740" ht="12.75">
      <c r="O740" s="71"/>
    </row>
    <row r="741" ht="12.75">
      <c r="O741" s="71"/>
    </row>
    <row r="742" ht="12.75">
      <c r="O742" s="71"/>
    </row>
    <row r="743" ht="12.75">
      <c r="O743" s="71"/>
    </row>
    <row r="744" ht="12.75">
      <c r="O744" s="71"/>
    </row>
    <row r="745" ht="12.75">
      <c r="O745" s="71"/>
    </row>
    <row r="746" ht="12.75">
      <c r="O746" s="71"/>
    </row>
    <row r="747" ht="12.75">
      <c r="O747" s="71"/>
    </row>
    <row r="748" ht="12.75">
      <c r="O748" s="71"/>
    </row>
    <row r="749" ht="12.75">
      <c r="O749" s="71"/>
    </row>
    <row r="750" ht="12.75">
      <c r="O750" s="71"/>
    </row>
    <row r="751" ht="12.75">
      <c r="O751" s="71"/>
    </row>
    <row r="752" ht="12.75">
      <c r="O752" s="71"/>
    </row>
    <row r="753" ht="12.75">
      <c r="O753" s="71"/>
    </row>
    <row r="754" ht="12.75">
      <c r="O754" s="71"/>
    </row>
    <row r="755" ht="12.75">
      <c r="O755" s="71"/>
    </row>
    <row r="756" ht="12.75">
      <c r="O756" s="71"/>
    </row>
    <row r="757" ht="12.75">
      <c r="O757" s="71"/>
    </row>
    <row r="758" ht="12.75">
      <c r="O758" s="71"/>
    </row>
    <row r="759" ht="12.75">
      <c r="O759" s="71"/>
    </row>
    <row r="760" ht="12.75">
      <c r="O760" s="71"/>
    </row>
    <row r="761" ht="12.75">
      <c r="O761" s="71"/>
    </row>
    <row r="762" ht="12.75">
      <c r="O762" s="71"/>
    </row>
    <row r="763" ht="12.75">
      <c r="O763" s="71"/>
    </row>
    <row r="764" ht="12.75">
      <c r="O764" s="71"/>
    </row>
    <row r="765" ht="12.75">
      <c r="O765" s="71"/>
    </row>
    <row r="766" ht="12.75">
      <c r="O766" s="71"/>
    </row>
    <row r="767" ht="12.75">
      <c r="O767" s="71"/>
    </row>
    <row r="768" ht="12.75">
      <c r="O768" s="71"/>
    </row>
    <row r="769" ht="12.75">
      <c r="O769" s="71"/>
    </row>
    <row r="770" ht="12.75">
      <c r="O770" s="71"/>
    </row>
    <row r="771" ht="12.75">
      <c r="O771" s="71"/>
    </row>
    <row r="772" ht="12.75">
      <c r="O772" s="71"/>
    </row>
    <row r="773" ht="12.75">
      <c r="O773" s="71"/>
    </row>
    <row r="774" ht="12.75">
      <c r="O774" s="71"/>
    </row>
    <row r="775" ht="12.75">
      <c r="O775" s="71"/>
    </row>
    <row r="776" ht="12.75">
      <c r="O776" s="71"/>
    </row>
    <row r="777" ht="12.75">
      <c r="O777" s="71"/>
    </row>
    <row r="778" ht="12.75">
      <c r="O778" s="71"/>
    </row>
    <row r="779" ht="12.75">
      <c r="O779" s="71"/>
    </row>
    <row r="780" ht="12.75">
      <c r="O780" s="71"/>
    </row>
    <row r="781" ht="12.75">
      <c r="O781" s="71"/>
    </row>
    <row r="782" ht="12.75">
      <c r="O782" s="71"/>
    </row>
    <row r="783" ht="12.75">
      <c r="O783" s="71"/>
    </row>
    <row r="784" ht="12.75">
      <c r="O784" s="71"/>
    </row>
    <row r="785" ht="12.75">
      <c r="O785" s="71"/>
    </row>
    <row r="786" ht="12.75">
      <c r="O786" s="71"/>
    </row>
    <row r="787" ht="12.75">
      <c r="O787" s="71"/>
    </row>
    <row r="788" ht="12.75">
      <c r="O788" s="71"/>
    </row>
    <row r="789" ht="12.75">
      <c r="O789" s="71"/>
    </row>
    <row r="790" ht="12.75">
      <c r="O790" s="71"/>
    </row>
    <row r="791" ht="12.75">
      <c r="O791" s="71"/>
    </row>
    <row r="792" ht="12.75">
      <c r="O792" s="71"/>
    </row>
    <row r="793" ht="12.75">
      <c r="O793" s="71"/>
    </row>
    <row r="794" ht="12.75">
      <c r="O794" s="71"/>
    </row>
    <row r="795" ht="12.75">
      <c r="O795" s="71"/>
    </row>
    <row r="796" ht="12.75">
      <c r="O796" s="71"/>
    </row>
    <row r="797" ht="12.75">
      <c r="O797" s="71"/>
    </row>
    <row r="798" ht="12.75">
      <c r="O798" s="71"/>
    </row>
    <row r="799" ht="12.75">
      <c r="O799" s="71"/>
    </row>
    <row r="800" ht="12.75">
      <c r="O800" s="71"/>
    </row>
    <row r="801" ht="12.75">
      <c r="O801" s="71"/>
    </row>
    <row r="802" ht="12.75">
      <c r="O802" s="71"/>
    </row>
    <row r="803" ht="12.75">
      <c r="O803" s="71"/>
    </row>
    <row r="804" ht="12.75">
      <c r="O804" s="71"/>
    </row>
    <row r="805" ht="12.75">
      <c r="O805" s="71"/>
    </row>
    <row r="806" ht="12.75">
      <c r="O806" s="71"/>
    </row>
    <row r="807" ht="12.75">
      <c r="O807" s="71"/>
    </row>
    <row r="808" ht="12.75">
      <c r="O808" s="71"/>
    </row>
    <row r="809" ht="12.75">
      <c r="O809" s="71"/>
    </row>
    <row r="810" ht="12.75">
      <c r="O810" s="71"/>
    </row>
    <row r="811" ht="12.75">
      <c r="O811" s="71"/>
    </row>
    <row r="812" ht="12.75">
      <c r="O812" s="71"/>
    </row>
    <row r="813" ht="12.75">
      <c r="O813" s="71"/>
    </row>
    <row r="814" ht="12.75">
      <c r="O814" s="71"/>
    </row>
    <row r="815" ht="12.75">
      <c r="O815" s="71"/>
    </row>
    <row r="816" ht="12.75">
      <c r="O816" s="71"/>
    </row>
    <row r="817" ht="12.75">
      <c r="O817" s="71"/>
    </row>
    <row r="818" ht="12.75">
      <c r="O818" s="71"/>
    </row>
    <row r="819" ht="12.75">
      <c r="O819" s="71"/>
    </row>
    <row r="820" ht="12.75">
      <c r="O820" s="71"/>
    </row>
    <row r="821" ht="12.75">
      <c r="O821" s="71"/>
    </row>
    <row r="822" ht="12.75">
      <c r="O822" s="71"/>
    </row>
    <row r="823" ht="12.75">
      <c r="O823" s="71"/>
    </row>
    <row r="824" ht="12.75">
      <c r="O824" s="71"/>
    </row>
    <row r="825" ht="12.75">
      <c r="O825" s="71"/>
    </row>
    <row r="826" ht="12.75">
      <c r="O826" s="71"/>
    </row>
    <row r="827" ht="12.75">
      <c r="O827" s="71"/>
    </row>
    <row r="828" ht="12.75">
      <c r="O828" s="71"/>
    </row>
    <row r="829" ht="12.75">
      <c r="O829" s="71"/>
    </row>
    <row r="830" ht="12.75">
      <c r="O830" s="71"/>
    </row>
    <row r="831" ht="12.75">
      <c r="O831" s="71"/>
    </row>
    <row r="832" ht="12.75">
      <c r="O832" s="71"/>
    </row>
    <row r="833" ht="12.75">
      <c r="O833" s="71"/>
    </row>
    <row r="834" ht="12.75">
      <c r="O834" s="71"/>
    </row>
    <row r="835" ht="12.75">
      <c r="O835" s="71"/>
    </row>
    <row r="836" ht="12.75">
      <c r="O836" s="71"/>
    </row>
    <row r="837" ht="12.75">
      <c r="O837" s="71"/>
    </row>
    <row r="838" ht="12.75">
      <c r="O838" s="71"/>
    </row>
    <row r="839" ht="12.75">
      <c r="O839" s="71"/>
    </row>
    <row r="840" ht="12.75">
      <c r="O840" s="71"/>
    </row>
    <row r="841" ht="12.75">
      <c r="O841" s="71"/>
    </row>
    <row r="842" ht="12.75">
      <c r="O842" s="71"/>
    </row>
    <row r="843" ht="12.75">
      <c r="O843" s="71"/>
    </row>
    <row r="844" ht="12.75">
      <c r="O844" s="71"/>
    </row>
    <row r="845" ht="12.75">
      <c r="O845" s="71"/>
    </row>
    <row r="846" ht="12.75">
      <c r="O846" s="71"/>
    </row>
    <row r="847" ht="12.75">
      <c r="O847" s="71"/>
    </row>
    <row r="848" ht="12.75">
      <c r="O848" s="71"/>
    </row>
    <row r="849" ht="12.75">
      <c r="O849" s="71"/>
    </row>
    <row r="850" ht="12.75">
      <c r="O850" s="71"/>
    </row>
    <row r="851" ht="12.75">
      <c r="O851" s="71"/>
    </row>
    <row r="852" ht="12.75">
      <c r="O852" s="71"/>
    </row>
    <row r="853" ht="12.75">
      <c r="O853" s="71"/>
    </row>
    <row r="854" ht="12.75">
      <c r="O854" s="71"/>
    </row>
    <row r="855" ht="12.75">
      <c r="O855" s="71"/>
    </row>
    <row r="856" ht="12.75">
      <c r="O856" s="71"/>
    </row>
    <row r="857" ht="12.75">
      <c r="O857" s="71"/>
    </row>
    <row r="858" ht="12.75">
      <c r="O858" s="71"/>
    </row>
    <row r="859" ht="12.75">
      <c r="O859" s="71"/>
    </row>
    <row r="860" ht="12.75">
      <c r="O860" s="71"/>
    </row>
    <row r="861" ht="12.75">
      <c r="O861" s="71"/>
    </row>
    <row r="862" ht="12.75">
      <c r="O862" s="71"/>
    </row>
    <row r="863" ht="12.75">
      <c r="O863" s="71"/>
    </row>
    <row r="864" ht="12.75">
      <c r="O864" s="71"/>
    </row>
    <row r="865" ht="12.75">
      <c r="O865" s="71"/>
    </row>
    <row r="866" ht="12.75">
      <c r="O866" s="71"/>
    </row>
    <row r="867" ht="12.75">
      <c r="O867" s="71"/>
    </row>
    <row r="868" ht="12.75">
      <c r="O868" s="71"/>
    </row>
    <row r="869" ht="12.75">
      <c r="O869" s="71"/>
    </row>
    <row r="870" ht="12.75">
      <c r="O870" s="71"/>
    </row>
    <row r="871" ht="12.75">
      <c r="O871" s="71"/>
    </row>
    <row r="872" ht="12.75">
      <c r="O872" s="71"/>
    </row>
    <row r="873" ht="12.75">
      <c r="O873" s="71"/>
    </row>
    <row r="874" ht="12.75">
      <c r="O874" s="71"/>
    </row>
    <row r="875" ht="12.75">
      <c r="O875" s="71"/>
    </row>
    <row r="876" ht="12.75">
      <c r="O876" s="71"/>
    </row>
    <row r="877" ht="12.75">
      <c r="O877" s="71"/>
    </row>
    <row r="878" ht="12.75">
      <c r="O878" s="71"/>
    </row>
    <row r="879" ht="12.75">
      <c r="O879" s="71"/>
    </row>
    <row r="880" ht="12.75">
      <c r="O880" s="71"/>
    </row>
    <row r="881" ht="12.75">
      <c r="O881" s="71"/>
    </row>
    <row r="882" ht="12.75">
      <c r="O882" s="71"/>
    </row>
    <row r="883" ht="12.75">
      <c r="O883" s="71"/>
    </row>
    <row r="884" ht="12.75">
      <c r="O884" s="71"/>
    </row>
    <row r="885" ht="12.75">
      <c r="O885" s="71"/>
    </row>
    <row r="886" ht="12.75">
      <c r="O886" s="71"/>
    </row>
    <row r="887" ht="12.75">
      <c r="O887" s="71"/>
    </row>
    <row r="888" ht="12.75">
      <c r="O888" s="71"/>
    </row>
    <row r="889" ht="12.75">
      <c r="O889" s="71"/>
    </row>
    <row r="890" ht="12.75">
      <c r="O890" s="71"/>
    </row>
    <row r="891" ht="12.75">
      <c r="O891" s="71"/>
    </row>
    <row r="892" ht="12.75">
      <c r="O892" s="71"/>
    </row>
    <row r="893" ht="12.75">
      <c r="O893" s="71"/>
    </row>
    <row r="894" ht="12.75">
      <c r="O894" s="71"/>
    </row>
    <row r="895" ht="12.75">
      <c r="O895" s="71"/>
    </row>
    <row r="896" ht="12.75">
      <c r="O896" s="71"/>
    </row>
    <row r="897" ht="12.75">
      <c r="O897" s="71"/>
    </row>
    <row r="898" ht="12.75">
      <c r="O898" s="71"/>
    </row>
    <row r="899" ht="12.75">
      <c r="O899" s="71"/>
    </row>
    <row r="900" ht="12.75">
      <c r="O900" s="71"/>
    </row>
    <row r="901" ht="12.75">
      <c r="O901" s="71"/>
    </row>
    <row r="902" ht="12.75">
      <c r="O902" s="71"/>
    </row>
    <row r="903" ht="12.75">
      <c r="O903" s="71"/>
    </row>
    <row r="904" ht="12.75">
      <c r="O904" s="71"/>
    </row>
    <row r="905" ht="12.75">
      <c r="O905" s="71"/>
    </row>
    <row r="906" ht="12.75">
      <c r="O906" s="71"/>
    </row>
    <row r="907" ht="12.75">
      <c r="O907" s="71"/>
    </row>
    <row r="908" ht="12.75">
      <c r="O908" s="71"/>
    </row>
    <row r="909" ht="12.75">
      <c r="O909" s="71"/>
    </row>
    <row r="910" ht="12.75">
      <c r="O910" s="71"/>
    </row>
    <row r="911" ht="12.75">
      <c r="O911" s="71"/>
    </row>
    <row r="912" ht="12.75">
      <c r="O912" s="71"/>
    </row>
    <row r="913" ht="12.75">
      <c r="O913" s="71"/>
    </row>
    <row r="914" ht="12.75">
      <c r="O914" s="71"/>
    </row>
    <row r="915" ht="12.75">
      <c r="O915" s="71"/>
    </row>
    <row r="916" ht="12.75">
      <c r="O916" s="71"/>
    </row>
    <row r="917" ht="12.75">
      <c r="O917" s="71"/>
    </row>
    <row r="918" ht="12.75">
      <c r="O918" s="71"/>
    </row>
    <row r="919" ht="12.75">
      <c r="O919" s="71"/>
    </row>
    <row r="920" ht="12.75">
      <c r="O920" s="71"/>
    </row>
    <row r="921" ht="12.75">
      <c r="O921" s="71"/>
    </row>
    <row r="922" ht="12.75">
      <c r="O922" s="71"/>
    </row>
    <row r="923" ht="12.75">
      <c r="O923" s="71"/>
    </row>
    <row r="924" ht="12.75">
      <c r="O924" s="71"/>
    </row>
    <row r="925" ht="12.75">
      <c r="O925" s="71"/>
    </row>
    <row r="926" ht="12.75">
      <c r="O926" s="71"/>
    </row>
    <row r="927" ht="12.75">
      <c r="O927" s="71"/>
    </row>
    <row r="928" ht="12.75">
      <c r="O928" s="71"/>
    </row>
    <row r="929" ht="12.75">
      <c r="O929" s="71"/>
    </row>
    <row r="930" ht="12.75">
      <c r="O930" s="71"/>
    </row>
    <row r="931" ht="12.75">
      <c r="O931" s="71"/>
    </row>
    <row r="932" ht="12.75">
      <c r="O932" s="71"/>
    </row>
    <row r="933" ht="12.75">
      <c r="O933" s="71"/>
    </row>
    <row r="934" ht="12.75">
      <c r="O934" s="71"/>
    </row>
    <row r="935" ht="12.75">
      <c r="O935" s="71"/>
    </row>
    <row r="936" ht="12.75">
      <c r="O936" s="71"/>
    </row>
    <row r="937" ht="12.75">
      <c r="O937" s="71"/>
    </row>
    <row r="938" ht="12.75">
      <c r="O938" s="71"/>
    </row>
    <row r="939" ht="12.75">
      <c r="O939" s="71"/>
    </row>
    <row r="940" ht="12.75">
      <c r="O940" s="71"/>
    </row>
    <row r="941" ht="12.75">
      <c r="O941" s="71"/>
    </row>
    <row r="942" ht="12.75">
      <c r="O942" s="71"/>
    </row>
    <row r="943" ht="12.75">
      <c r="O943" s="71"/>
    </row>
    <row r="944" ht="12.75">
      <c r="O944" s="71"/>
    </row>
    <row r="945" ht="12.75">
      <c r="O945" s="71"/>
    </row>
    <row r="946" ht="12.75">
      <c r="O946" s="71"/>
    </row>
    <row r="947" ht="12.75">
      <c r="O947" s="71"/>
    </row>
    <row r="948" ht="12.75">
      <c r="O948" s="71"/>
    </row>
    <row r="949" ht="12.75">
      <c r="O949" s="71"/>
    </row>
    <row r="950" ht="12.75">
      <c r="O950" s="71"/>
    </row>
    <row r="951" ht="12.75">
      <c r="O951" s="71"/>
    </row>
    <row r="952" ht="12.75">
      <c r="O952" s="71"/>
    </row>
    <row r="953" ht="12.75">
      <c r="O953" s="71"/>
    </row>
    <row r="954" ht="12.75">
      <c r="O954" s="71"/>
    </row>
    <row r="955" ht="12.75">
      <c r="O955" s="71"/>
    </row>
    <row r="956" ht="12.75">
      <c r="O956" s="71"/>
    </row>
    <row r="957" ht="12.75">
      <c r="O957" s="71"/>
    </row>
    <row r="958" ht="12.75">
      <c r="O958" s="71"/>
    </row>
    <row r="959" ht="12.75">
      <c r="O959" s="71"/>
    </row>
    <row r="960" ht="12.75">
      <c r="O960" s="71"/>
    </row>
    <row r="961" ht="12.75">
      <c r="O961" s="71"/>
    </row>
    <row r="962" ht="12.75">
      <c r="O962" s="71"/>
    </row>
    <row r="963" ht="12.75">
      <c r="O963" s="71"/>
    </row>
    <row r="964" ht="12.75">
      <c r="O964" s="71"/>
    </row>
    <row r="965" ht="12.75">
      <c r="O965" s="71"/>
    </row>
    <row r="966" ht="12.75">
      <c r="O966" s="71"/>
    </row>
    <row r="967" ht="12.75">
      <c r="O967" s="71"/>
    </row>
    <row r="968" ht="12.75">
      <c r="O968" s="71"/>
    </row>
    <row r="969" ht="12.75">
      <c r="O969" s="71"/>
    </row>
    <row r="970" ht="12.75">
      <c r="O970" s="71"/>
    </row>
    <row r="971" ht="12.75">
      <c r="O971" s="71"/>
    </row>
    <row r="972" ht="12.75">
      <c r="O972" s="71"/>
    </row>
    <row r="973" ht="12.75">
      <c r="O973" s="71"/>
    </row>
    <row r="974" ht="12.75">
      <c r="O974" s="71"/>
    </row>
    <row r="975" ht="12.75">
      <c r="O975" s="71"/>
    </row>
    <row r="976" ht="12.75">
      <c r="O976" s="71"/>
    </row>
    <row r="977" ht="12.75">
      <c r="O977" s="71"/>
    </row>
    <row r="978" ht="12.75">
      <c r="O978" s="71"/>
    </row>
    <row r="979" ht="12.75">
      <c r="O979" s="71"/>
    </row>
    <row r="980" ht="12.75">
      <c r="O980" s="71"/>
    </row>
    <row r="981" ht="12.75">
      <c r="O981" s="71"/>
    </row>
    <row r="982" ht="12.75">
      <c r="O982" s="71"/>
    </row>
    <row r="983" ht="12.75">
      <c r="O983" s="71"/>
    </row>
    <row r="984" ht="12.75">
      <c r="O984" s="71"/>
    </row>
    <row r="985" ht="12.75">
      <c r="O985" s="71"/>
    </row>
    <row r="986" ht="12.75">
      <c r="O986" s="71"/>
    </row>
    <row r="987" ht="12.75">
      <c r="O987" s="71"/>
    </row>
    <row r="988" ht="12.75">
      <c r="O988" s="71"/>
    </row>
    <row r="989" ht="12.75">
      <c r="O989" s="71"/>
    </row>
    <row r="990" ht="12.75">
      <c r="O990" s="71"/>
    </row>
    <row r="991" ht="12.75">
      <c r="O991" s="71"/>
    </row>
    <row r="992" ht="12.75">
      <c r="O992" s="71"/>
    </row>
    <row r="993" ht="12.75">
      <c r="O993" s="71"/>
    </row>
    <row r="994" ht="12.75">
      <c r="O994" s="71"/>
    </row>
    <row r="995" ht="12.75">
      <c r="O995" s="71"/>
    </row>
    <row r="996" ht="12.75">
      <c r="O996" s="71"/>
    </row>
    <row r="997" ht="12.75">
      <c r="O997" s="71"/>
    </row>
    <row r="998" ht="12.75">
      <c r="O998" s="71"/>
    </row>
    <row r="999" ht="12.75">
      <c r="O999" s="71"/>
    </row>
    <row r="1000" ht="12.75">
      <c r="O1000" s="71"/>
    </row>
    <row r="1001" ht="12.75">
      <c r="O1001" s="71"/>
    </row>
    <row r="1002" ht="12.75">
      <c r="O1002" s="71"/>
    </row>
    <row r="1003" ht="12.75">
      <c r="O1003" s="71"/>
    </row>
    <row r="1004" ht="12.75">
      <c r="O1004" s="71"/>
    </row>
    <row r="1005" ht="12.75">
      <c r="O1005" s="71"/>
    </row>
    <row r="1006" ht="12.75">
      <c r="O1006" s="71"/>
    </row>
    <row r="1007" ht="12.75">
      <c r="O1007" s="71"/>
    </row>
    <row r="1008" ht="12.75">
      <c r="O1008" s="71"/>
    </row>
    <row r="1009" ht="12.75">
      <c r="O1009" s="71"/>
    </row>
    <row r="1010" ht="12.75">
      <c r="O1010" s="71"/>
    </row>
    <row r="1011" ht="12.75">
      <c r="O1011" s="71"/>
    </row>
    <row r="1012" ht="12.75">
      <c r="O1012" s="71"/>
    </row>
    <row r="1013" ht="12.75">
      <c r="O1013" s="71"/>
    </row>
    <row r="1014" ht="12.75">
      <c r="O1014" s="71"/>
    </row>
    <row r="1015" ht="12.75">
      <c r="O1015" s="71"/>
    </row>
    <row r="1016" ht="12.75">
      <c r="O1016" s="71"/>
    </row>
    <row r="1017" ht="12.75">
      <c r="O1017" s="71"/>
    </row>
    <row r="1018" ht="12.75">
      <c r="O1018" s="71"/>
    </row>
    <row r="1019" ht="12.75">
      <c r="O1019" s="71"/>
    </row>
    <row r="1020" ht="12.75">
      <c r="O1020" s="71"/>
    </row>
    <row r="1021" ht="12.75">
      <c r="O1021" s="71"/>
    </row>
    <row r="1022" ht="12.75">
      <c r="O1022" s="71"/>
    </row>
    <row r="1023" ht="12.75">
      <c r="O1023" s="71"/>
    </row>
    <row r="1024" ht="12.75">
      <c r="O1024" s="71"/>
    </row>
    <row r="1025" ht="12.75">
      <c r="O1025" s="71"/>
    </row>
    <row r="1026" ht="12.75">
      <c r="O1026" s="71"/>
    </row>
    <row r="1027" ht="12.75">
      <c r="O1027" s="71"/>
    </row>
    <row r="1028" ht="12.75">
      <c r="O1028" s="71"/>
    </row>
    <row r="1029" ht="12.75">
      <c r="O1029" s="71"/>
    </row>
    <row r="1030" ht="12.75">
      <c r="O1030" s="71"/>
    </row>
    <row r="1031" ht="12.75">
      <c r="O1031" s="71"/>
    </row>
    <row r="1032" ht="12.75">
      <c r="O1032" s="71"/>
    </row>
    <row r="1033" ht="12.75">
      <c r="O1033" s="71"/>
    </row>
    <row r="1034" ht="12.75">
      <c r="O1034" s="71"/>
    </row>
    <row r="1035" ht="12.75">
      <c r="O1035" s="71"/>
    </row>
    <row r="1036" ht="12.75">
      <c r="O1036" s="71"/>
    </row>
    <row r="1037" ht="12.75">
      <c r="O1037" s="71"/>
    </row>
    <row r="1038" ht="12.75">
      <c r="O1038" s="71"/>
    </row>
    <row r="1039" ht="12.75">
      <c r="O1039" s="71"/>
    </row>
    <row r="1040" ht="12.75">
      <c r="O1040" s="71"/>
    </row>
    <row r="1041" ht="12.75">
      <c r="O1041" s="71"/>
    </row>
    <row r="1042" ht="12.75">
      <c r="O1042" s="71"/>
    </row>
    <row r="1043" ht="12.75">
      <c r="O1043" s="71"/>
    </row>
    <row r="1044" ht="12.75">
      <c r="O1044" s="71"/>
    </row>
    <row r="1045" ht="12.75">
      <c r="O1045" s="71"/>
    </row>
    <row r="1046" ht="12.75">
      <c r="O1046" s="71"/>
    </row>
    <row r="1047" ht="12.75">
      <c r="O1047" s="71"/>
    </row>
    <row r="1048" ht="12.75">
      <c r="O1048" s="71"/>
    </row>
    <row r="1049" ht="12.75">
      <c r="O1049" s="71"/>
    </row>
    <row r="1050" ht="12.75">
      <c r="O1050" s="71"/>
    </row>
    <row r="1051" ht="12.75">
      <c r="O1051" s="71"/>
    </row>
    <row r="1052" ht="12.75">
      <c r="O1052" s="71"/>
    </row>
    <row r="1053" ht="12.75">
      <c r="O1053" s="71"/>
    </row>
    <row r="1054" ht="12.75">
      <c r="O1054" s="71"/>
    </row>
    <row r="1055" ht="12.75">
      <c r="O1055" s="71"/>
    </row>
    <row r="1056" ht="12.75">
      <c r="O1056" s="71"/>
    </row>
    <row r="1057" ht="12.75">
      <c r="O1057" s="71"/>
    </row>
    <row r="1058" ht="12.75">
      <c r="O1058" s="71"/>
    </row>
    <row r="1059" ht="12.75">
      <c r="O1059" s="71"/>
    </row>
    <row r="1060" ht="12.75">
      <c r="O1060" s="71"/>
    </row>
    <row r="1061" ht="12.75">
      <c r="O1061" s="71"/>
    </row>
    <row r="1062" ht="12.75">
      <c r="O1062" s="71"/>
    </row>
    <row r="1063" ht="12.75">
      <c r="O1063" s="71"/>
    </row>
    <row r="1064" ht="12.75">
      <c r="O1064" s="71"/>
    </row>
    <row r="1065" ht="12.75">
      <c r="O1065" s="71"/>
    </row>
    <row r="1066" ht="12.75">
      <c r="O1066" s="71"/>
    </row>
    <row r="1067" ht="12.75">
      <c r="O1067" s="71"/>
    </row>
    <row r="1068" ht="12.75">
      <c r="O1068" s="71"/>
    </row>
    <row r="1069" ht="12.75">
      <c r="O1069" s="71"/>
    </row>
    <row r="1070" ht="12.75">
      <c r="O1070" s="71"/>
    </row>
    <row r="1071" ht="12.75">
      <c r="O1071" s="71"/>
    </row>
    <row r="1072" ht="12.75">
      <c r="O1072" s="71"/>
    </row>
    <row r="1073" ht="12.75">
      <c r="O1073" s="71"/>
    </row>
    <row r="1074" ht="12.75">
      <c r="O1074" s="71"/>
    </row>
    <row r="1075" ht="12.75">
      <c r="O1075" s="71"/>
    </row>
    <row r="1076" ht="12.75">
      <c r="O1076" s="71"/>
    </row>
    <row r="1077" ht="12.75">
      <c r="O1077" s="71"/>
    </row>
    <row r="1078" ht="12.75">
      <c r="O1078" s="71"/>
    </row>
    <row r="1079" ht="12.75">
      <c r="O1079" s="71"/>
    </row>
    <row r="1080" ht="12.75">
      <c r="O1080" s="71"/>
    </row>
    <row r="1081" ht="12.75">
      <c r="O1081" s="71"/>
    </row>
    <row r="1082" ht="12.75">
      <c r="O1082" s="71"/>
    </row>
    <row r="1083" ht="12.75">
      <c r="O1083" s="71"/>
    </row>
    <row r="1084" ht="12.75">
      <c r="O1084" s="71"/>
    </row>
    <row r="1085" ht="12.75">
      <c r="O1085" s="71"/>
    </row>
    <row r="1086" ht="12.75">
      <c r="O1086" s="71"/>
    </row>
    <row r="1087" ht="12.75">
      <c r="O1087" s="71"/>
    </row>
    <row r="1088" ht="12.75">
      <c r="O1088" s="71"/>
    </row>
    <row r="1089" ht="12.75">
      <c r="O1089" s="71"/>
    </row>
    <row r="1090" ht="12.75">
      <c r="O1090" s="71"/>
    </row>
    <row r="1091" ht="12.75">
      <c r="O1091" s="71"/>
    </row>
    <row r="1092" ht="12.75">
      <c r="O1092" s="71"/>
    </row>
    <row r="1093" ht="12.75">
      <c r="O1093" s="71"/>
    </row>
    <row r="1094" ht="12.75">
      <c r="O1094" s="71"/>
    </row>
    <row r="1095" ht="12.75">
      <c r="O1095" s="71"/>
    </row>
    <row r="1096" ht="12.75">
      <c r="O1096" s="71"/>
    </row>
    <row r="1097" ht="12.75">
      <c r="O1097" s="71"/>
    </row>
    <row r="1098" ht="12.75">
      <c r="O1098" s="71"/>
    </row>
    <row r="1099" ht="12.75">
      <c r="O1099" s="71"/>
    </row>
    <row r="1100" ht="12.75">
      <c r="O1100" s="71"/>
    </row>
    <row r="1101" ht="12.75">
      <c r="O1101" s="71"/>
    </row>
    <row r="1102" ht="12.75">
      <c r="O1102" s="71"/>
    </row>
    <row r="1103" ht="12.75">
      <c r="O1103" s="71"/>
    </row>
    <row r="1104" ht="12.75">
      <c r="O1104" s="71"/>
    </row>
    <row r="1105" ht="12.75">
      <c r="O1105" s="71"/>
    </row>
    <row r="1106" ht="12.75">
      <c r="O1106" s="71"/>
    </row>
    <row r="1107" ht="12.75">
      <c r="O1107" s="71"/>
    </row>
    <row r="1108" ht="12.75">
      <c r="O1108" s="71"/>
    </row>
    <row r="1109" ht="12.75">
      <c r="O1109" s="71"/>
    </row>
    <row r="1110" ht="12.75">
      <c r="O1110" s="71"/>
    </row>
    <row r="1111" ht="12.75">
      <c r="O1111" s="71"/>
    </row>
    <row r="1112" ht="12.75">
      <c r="O1112" s="71"/>
    </row>
    <row r="1113" ht="12.75">
      <c r="O1113" s="71"/>
    </row>
    <row r="1114" ht="12.75">
      <c r="O1114" s="71"/>
    </row>
    <row r="1115" ht="12.75">
      <c r="O1115" s="71"/>
    </row>
    <row r="1116" ht="12.75">
      <c r="O1116" s="71"/>
    </row>
    <row r="1117" ht="12.75">
      <c r="O1117" s="71"/>
    </row>
    <row r="1118" ht="12.75">
      <c r="O1118" s="71"/>
    </row>
    <row r="1119" ht="12.75">
      <c r="O1119" s="71"/>
    </row>
    <row r="1120" ht="12.75">
      <c r="O1120" s="71"/>
    </row>
    <row r="1121" ht="12.75">
      <c r="O1121" s="71"/>
    </row>
    <row r="1122" ht="12.75">
      <c r="O1122" s="71"/>
    </row>
    <row r="1123" ht="12.75">
      <c r="O1123" s="71"/>
    </row>
    <row r="1124" ht="12.75">
      <c r="O1124" s="71"/>
    </row>
    <row r="1125" ht="12.75">
      <c r="O1125" s="71"/>
    </row>
    <row r="1126" ht="12.75">
      <c r="O1126" s="71"/>
    </row>
    <row r="1127" ht="12.75">
      <c r="O1127" s="71"/>
    </row>
    <row r="1128" ht="12.75">
      <c r="O1128" s="71"/>
    </row>
    <row r="1129" ht="12.75">
      <c r="O1129" s="71"/>
    </row>
    <row r="1130" ht="12.75">
      <c r="O1130" s="71"/>
    </row>
    <row r="1131" ht="12.75">
      <c r="O1131" s="71"/>
    </row>
    <row r="1132" ht="12.75">
      <c r="O1132" s="71"/>
    </row>
    <row r="1133" ht="12.75">
      <c r="O1133" s="71"/>
    </row>
    <row r="1134" ht="12.75">
      <c r="O1134" s="71"/>
    </row>
    <row r="1135" ht="12.75">
      <c r="O1135" s="71"/>
    </row>
    <row r="1136" ht="12.75">
      <c r="O1136" s="71"/>
    </row>
    <row r="1137" ht="12.75">
      <c r="O1137" s="71"/>
    </row>
    <row r="1138" ht="12.75">
      <c r="O1138" s="71"/>
    </row>
    <row r="1139" ht="12.75">
      <c r="O1139" s="71"/>
    </row>
    <row r="1140" ht="12.75">
      <c r="O1140" s="71"/>
    </row>
    <row r="1141" ht="12.75">
      <c r="O1141" s="71"/>
    </row>
    <row r="1142" ht="12.75">
      <c r="O1142" s="71"/>
    </row>
    <row r="1143" ht="12.75">
      <c r="O1143" s="71"/>
    </row>
    <row r="1144" ht="12.75">
      <c r="O1144" s="71"/>
    </row>
    <row r="1145" ht="12.75">
      <c r="O1145" s="71"/>
    </row>
    <row r="1146" ht="12.75">
      <c r="O1146" s="71"/>
    </row>
    <row r="1147" ht="12.75">
      <c r="O1147" s="71"/>
    </row>
    <row r="1148" ht="12.75">
      <c r="O1148" s="71"/>
    </row>
    <row r="1149" ht="12.75">
      <c r="O1149" s="71"/>
    </row>
    <row r="1150" ht="12.75">
      <c r="O1150" s="71"/>
    </row>
    <row r="1151" ht="12.75">
      <c r="O1151" s="71"/>
    </row>
    <row r="1152" ht="12.75">
      <c r="O1152" s="71"/>
    </row>
    <row r="1153" ht="12.75">
      <c r="O1153" s="71"/>
    </row>
    <row r="1154" ht="12.75">
      <c r="O1154" s="71"/>
    </row>
    <row r="1155" ht="12.75">
      <c r="O1155" s="71"/>
    </row>
    <row r="1156" ht="12.75">
      <c r="O1156" s="71"/>
    </row>
    <row r="1157" ht="12.75">
      <c r="O1157" s="71"/>
    </row>
    <row r="1158" ht="12.75">
      <c r="O1158" s="71"/>
    </row>
    <row r="1159" ht="12.75">
      <c r="O1159" s="71"/>
    </row>
    <row r="1160" ht="12.75">
      <c r="O1160" s="71"/>
    </row>
    <row r="1161" ht="12.75">
      <c r="O1161" s="71"/>
    </row>
    <row r="1162" ht="12.75">
      <c r="O1162" s="71"/>
    </row>
    <row r="1163" ht="12.75">
      <c r="O1163" s="71"/>
    </row>
    <row r="1164" ht="12.75">
      <c r="O1164" s="71"/>
    </row>
    <row r="1165" ht="12.75">
      <c r="O1165" s="71"/>
    </row>
    <row r="1166" ht="12.75">
      <c r="O1166" s="71"/>
    </row>
    <row r="1167" ht="12.75">
      <c r="O1167" s="71"/>
    </row>
    <row r="1168" ht="12.75">
      <c r="O1168" s="71"/>
    </row>
    <row r="1169" ht="12.75">
      <c r="O1169" s="71"/>
    </row>
    <row r="1170" ht="12.75">
      <c r="O1170" s="71"/>
    </row>
    <row r="1171" ht="12.75">
      <c r="O1171" s="71"/>
    </row>
    <row r="1172" ht="12.75">
      <c r="O1172" s="71"/>
    </row>
    <row r="1173" ht="12.75">
      <c r="O1173" s="71"/>
    </row>
    <row r="1174" ht="12.75">
      <c r="O1174" s="71"/>
    </row>
    <row r="1175" ht="12.75">
      <c r="O1175" s="71"/>
    </row>
    <row r="1176" ht="12.75">
      <c r="O1176" s="71"/>
    </row>
    <row r="1177" ht="12.75">
      <c r="O1177" s="71"/>
    </row>
    <row r="1178" ht="12.75">
      <c r="O1178" s="71"/>
    </row>
    <row r="1179" ht="12.75">
      <c r="O1179" s="71"/>
    </row>
    <row r="1180" ht="12.75">
      <c r="O1180" s="71"/>
    </row>
    <row r="1181" ht="12.75">
      <c r="O1181" s="71"/>
    </row>
    <row r="1182" ht="12.75">
      <c r="O1182" s="71"/>
    </row>
    <row r="1183" ht="12.75">
      <c r="O1183" s="71"/>
    </row>
    <row r="1184" ht="12.75">
      <c r="O1184" s="71"/>
    </row>
    <row r="1185" ht="12.75">
      <c r="O1185" s="71"/>
    </row>
    <row r="1186" ht="12.75">
      <c r="O1186" s="71"/>
    </row>
    <row r="1187" ht="12.75">
      <c r="O1187" s="71"/>
    </row>
    <row r="1188" ht="12.75">
      <c r="O1188" s="71"/>
    </row>
    <row r="1189" ht="12.75">
      <c r="O1189" s="71"/>
    </row>
    <row r="1190" ht="12.75">
      <c r="O1190" s="71"/>
    </row>
    <row r="1191" ht="12.75">
      <c r="O1191" s="71"/>
    </row>
    <row r="1192" ht="12.75">
      <c r="O1192" s="71"/>
    </row>
    <row r="1193" ht="12.75">
      <c r="O1193" s="71"/>
    </row>
    <row r="1194" ht="12.75">
      <c r="O1194" s="71"/>
    </row>
    <row r="1195" ht="12.75">
      <c r="O1195" s="71"/>
    </row>
    <row r="1196" ht="12.75">
      <c r="O1196" s="71"/>
    </row>
    <row r="1197" ht="12.75">
      <c r="O1197" s="71"/>
    </row>
    <row r="1198" ht="12.75">
      <c r="O1198" s="71"/>
    </row>
    <row r="1199" ht="12.75">
      <c r="O1199" s="71"/>
    </row>
    <row r="1200" ht="12.75">
      <c r="O1200" s="71"/>
    </row>
    <row r="1201" ht="12.75">
      <c r="O1201" s="71"/>
    </row>
    <row r="1202" ht="12.75">
      <c r="O1202" s="71"/>
    </row>
    <row r="1203" ht="12.75">
      <c r="O1203" s="71"/>
    </row>
    <row r="1204" ht="12.75">
      <c r="O1204" s="71"/>
    </row>
    <row r="1205" ht="12.75">
      <c r="O1205" s="71"/>
    </row>
    <row r="1206" ht="12.75">
      <c r="O1206" s="71"/>
    </row>
    <row r="1207" ht="12.75">
      <c r="O1207" s="71"/>
    </row>
    <row r="1208" ht="12.75">
      <c r="O1208" s="71"/>
    </row>
    <row r="1209" ht="12.75">
      <c r="O1209" s="71"/>
    </row>
    <row r="1210" ht="12.75">
      <c r="O1210" s="71"/>
    </row>
    <row r="1211" ht="12.75">
      <c r="O1211" s="71"/>
    </row>
    <row r="1212" ht="12.75">
      <c r="O1212" s="71"/>
    </row>
    <row r="1213" ht="12.75">
      <c r="O1213" s="71"/>
    </row>
    <row r="1214" ht="12.75">
      <c r="O1214" s="71"/>
    </row>
    <row r="1215" ht="12.75">
      <c r="O1215" s="71"/>
    </row>
    <row r="1216" ht="12.75">
      <c r="O1216" s="71"/>
    </row>
    <row r="1217" ht="12.75">
      <c r="O1217" s="71"/>
    </row>
    <row r="1218" ht="12.75">
      <c r="O1218" s="71"/>
    </row>
    <row r="1219" ht="12.75">
      <c r="O1219" s="71"/>
    </row>
    <row r="1220" ht="12.75">
      <c r="O1220" s="71"/>
    </row>
    <row r="1221" ht="12.75">
      <c r="O1221" s="71"/>
    </row>
    <row r="1222" ht="12.75">
      <c r="O1222" s="71"/>
    </row>
    <row r="1223" ht="12.75">
      <c r="O1223" s="71"/>
    </row>
    <row r="1224" ht="12.75">
      <c r="O1224" s="71"/>
    </row>
    <row r="1225" ht="12.75">
      <c r="O1225" s="71"/>
    </row>
    <row r="1226" ht="12.75">
      <c r="O1226" s="71"/>
    </row>
    <row r="1227" ht="12.75">
      <c r="O1227" s="71"/>
    </row>
    <row r="1228" ht="12.75">
      <c r="O1228" s="71"/>
    </row>
    <row r="1229" ht="12.75">
      <c r="O1229" s="71"/>
    </row>
    <row r="1230" ht="12.75">
      <c r="O1230" s="71"/>
    </row>
    <row r="1231" ht="12.75">
      <c r="O1231" s="71"/>
    </row>
    <row r="1232" ht="12.75">
      <c r="O1232" s="71"/>
    </row>
    <row r="1233" ht="12.75">
      <c r="O1233" s="71"/>
    </row>
    <row r="1234" ht="12.75">
      <c r="O1234" s="71"/>
    </row>
    <row r="1235" ht="12.75">
      <c r="O1235" s="71"/>
    </row>
    <row r="1236" ht="12.75">
      <c r="O1236" s="71"/>
    </row>
    <row r="1237" ht="12.75">
      <c r="O1237" s="71"/>
    </row>
    <row r="1238" ht="12.75">
      <c r="O1238" s="71"/>
    </row>
    <row r="1239" ht="12.75">
      <c r="O1239" s="71"/>
    </row>
    <row r="1240" ht="12.75">
      <c r="O1240" s="71"/>
    </row>
    <row r="1241" ht="12.75">
      <c r="O1241" s="71"/>
    </row>
    <row r="1242" ht="12.75">
      <c r="O1242" s="71"/>
    </row>
    <row r="1243" ht="12.75">
      <c r="O1243" s="71"/>
    </row>
    <row r="1244" ht="12.75">
      <c r="O1244" s="71"/>
    </row>
    <row r="1245" ht="12.75">
      <c r="O1245" s="71"/>
    </row>
    <row r="1246" ht="12.75">
      <c r="O1246" s="71"/>
    </row>
    <row r="1247" ht="12.75">
      <c r="O1247" s="71"/>
    </row>
    <row r="1248" ht="12.75">
      <c r="O1248" s="71"/>
    </row>
    <row r="1249" ht="12.75">
      <c r="O1249" s="71"/>
    </row>
    <row r="1250" ht="12.75">
      <c r="O1250" s="71"/>
    </row>
    <row r="1251" ht="12.75">
      <c r="O1251" s="71"/>
    </row>
    <row r="1252" ht="12.75">
      <c r="O1252" s="71"/>
    </row>
    <row r="1253" ht="12.75">
      <c r="O1253" s="71"/>
    </row>
    <row r="1254" ht="12.75">
      <c r="O1254" s="71"/>
    </row>
    <row r="1255" ht="12.75">
      <c r="O1255" s="71"/>
    </row>
    <row r="1256" ht="12.75">
      <c r="O1256" s="71"/>
    </row>
    <row r="1257" ht="12.75">
      <c r="O1257" s="71"/>
    </row>
    <row r="1258" ht="12.75">
      <c r="O1258" s="71"/>
    </row>
    <row r="1259" ht="12.75">
      <c r="O1259" s="71"/>
    </row>
    <row r="1260" ht="12.75">
      <c r="O1260" s="71"/>
    </row>
    <row r="1261" ht="12.75">
      <c r="O1261" s="71"/>
    </row>
    <row r="1262" ht="12.75">
      <c r="O1262" s="71"/>
    </row>
    <row r="1263" ht="12.75">
      <c r="O1263" s="71"/>
    </row>
    <row r="1264" ht="12.75">
      <c r="O1264" s="71"/>
    </row>
    <row r="1265" ht="12.75">
      <c r="O1265" s="71"/>
    </row>
    <row r="1266" ht="12.75">
      <c r="O1266" s="71"/>
    </row>
    <row r="1267" ht="12.75">
      <c r="O1267" s="71"/>
    </row>
    <row r="1268" ht="12.75">
      <c r="O1268" s="71"/>
    </row>
    <row r="1269" ht="12.75">
      <c r="O1269" s="71"/>
    </row>
    <row r="1270" ht="12.75">
      <c r="O1270" s="71"/>
    </row>
    <row r="1271" ht="12.75">
      <c r="O1271" s="71"/>
    </row>
    <row r="1272" ht="12.75">
      <c r="O1272" s="71"/>
    </row>
    <row r="1273" ht="12.75">
      <c r="O1273" s="71"/>
    </row>
    <row r="1274" ht="12.75">
      <c r="O1274" s="71"/>
    </row>
    <row r="1275" ht="12.75">
      <c r="O1275" s="71"/>
    </row>
    <row r="1276" ht="12.75">
      <c r="O1276" s="71"/>
    </row>
    <row r="1277" ht="12.75">
      <c r="O1277" s="71"/>
    </row>
    <row r="1278" ht="12.75">
      <c r="O1278" s="71"/>
    </row>
    <row r="1279" ht="12.75">
      <c r="O1279" s="71"/>
    </row>
    <row r="1280" ht="12.75">
      <c r="O1280" s="71"/>
    </row>
    <row r="1281" ht="12.75">
      <c r="O1281" s="71"/>
    </row>
    <row r="1282" ht="12.75">
      <c r="O1282" s="71"/>
    </row>
    <row r="1283" ht="12.75">
      <c r="O1283" s="71"/>
    </row>
    <row r="1284" ht="12.75">
      <c r="O1284" s="71"/>
    </row>
    <row r="1285" ht="12.75">
      <c r="O1285" s="71"/>
    </row>
    <row r="1286" ht="12.75">
      <c r="O1286" s="71"/>
    </row>
    <row r="1287" ht="12.75">
      <c r="O1287" s="71"/>
    </row>
    <row r="1288" ht="12.75">
      <c r="O1288" s="71"/>
    </row>
    <row r="1289" ht="12.75">
      <c r="O1289" s="71"/>
    </row>
    <row r="1290" ht="12.75">
      <c r="O1290" s="71"/>
    </row>
    <row r="1291" ht="12.75">
      <c r="O1291" s="71"/>
    </row>
    <row r="1292" ht="12.75">
      <c r="O1292" s="71"/>
    </row>
    <row r="1293" ht="12.75">
      <c r="O1293" s="71"/>
    </row>
    <row r="1294" ht="12.75">
      <c r="O1294" s="71"/>
    </row>
    <row r="1295" ht="12.75">
      <c r="O1295" s="71"/>
    </row>
    <row r="1296" ht="12.75">
      <c r="O1296" s="71"/>
    </row>
    <row r="1297" ht="12.75">
      <c r="O1297" s="71"/>
    </row>
    <row r="1298" ht="12.75">
      <c r="O1298" s="71"/>
    </row>
    <row r="1299" ht="12.75">
      <c r="O1299" s="71"/>
    </row>
    <row r="1300" ht="12.75">
      <c r="O1300" s="71"/>
    </row>
    <row r="1301" ht="12.75">
      <c r="O1301" s="71"/>
    </row>
    <row r="1302" ht="12.75">
      <c r="O1302" s="71"/>
    </row>
    <row r="1303" ht="12.75">
      <c r="O1303" s="71"/>
    </row>
    <row r="1304" ht="12.75">
      <c r="O1304" s="71"/>
    </row>
    <row r="1305" ht="12.75">
      <c r="O1305" s="71"/>
    </row>
    <row r="1306" ht="12.75">
      <c r="O1306" s="71"/>
    </row>
    <row r="1307" ht="12.75">
      <c r="O1307" s="71"/>
    </row>
    <row r="1308" ht="12.75">
      <c r="O1308" s="71"/>
    </row>
    <row r="1309" ht="12.75">
      <c r="O1309" s="71"/>
    </row>
    <row r="1310" ht="12.75">
      <c r="O1310" s="71"/>
    </row>
    <row r="1311" ht="12.75">
      <c r="O1311" s="71"/>
    </row>
    <row r="1312" ht="12.75">
      <c r="O1312" s="71"/>
    </row>
    <row r="1313" ht="12.75">
      <c r="O1313" s="71"/>
    </row>
    <row r="1314" ht="12.75">
      <c r="O1314" s="71"/>
    </row>
    <row r="1315" ht="12.75">
      <c r="O1315" s="71"/>
    </row>
    <row r="1316" ht="12.75">
      <c r="O1316" s="71"/>
    </row>
    <row r="1317" ht="12.75">
      <c r="O1317" s="71"/>
    </row>
    <row r="1318" ht="12.75">
      <c r="O1318" s="71"/>
    </row>
    <row r="1319" ht="12.75">
      <c r="O1319" s="71"/>
    </row>
    <row r="1320" ht="12.75">
      <c r="O1320" s="71"/>
    </row>
    <row r="1321" ht="12.75">
      <c r="O1321" s="71"/>
    </row>
    <row r="1322" ht="12.75">
      <c r="O1322" s="71"/>
    </row>
    <row r="1323" ht="12.75">
      <c r="O1323" s="71"/>
    </row>
    <row r="1324" ht="12.75">
      <c r="O1324" s="71"/>
    </row>
    <row r="1325" ht="12.75">
      <c r="O1325" s="71"/>
    </row>
    <row r="1326" ht="12.75">
      <c r="O1326" s="71"/>
    </row>
    <row r="1327" ht="12.75">
      <c r="O1327" s="71"/>
    </row>
    <row r="1328" ht="12.75">
      <c r="O1328" s="71"/>
    </row>
    <row r="1329" ht="12.75">
      <c r="O1329" s="71"/>
    </row>
    <row r="1330" ht="12.75">
      <c r="O1330" s="71"/>
    </row>
    <row r="1331" ht="12.75">
      <c r="O1331" s="71"/>
    </row>
    <row r="1332" ht="12.75">
      <c r="O1332" s="71"/>
    </row>
    <row r="1333" ht="12.75">
      <c r="O1333" s="71"/>
    </row>
    <row r="1334" ht="12.75">
      <c r="O1334" s="71"/>
    </row>
    <row r="1335" ht="12.75">
      <c r="O1335" s="71"/>
    </row>
    <row r="1336" ht="12.75">
      <c r="O1336" s="71"/>
    </row>
    <row r="1337" ht="12.75">
      <c r="O1337" s="71"/>
    </row>
    <row r="1338" ht="12.75">
      <c r="O1338" s="71"/>
    </row>
    <row r="1339" ht="12.75">
      <c r="O1339" s="71"/>
    </row>
    <row r="1340" ht="12.75">
      <c r="O1340" s="71"/>
    </row>
    <row r="1341" ht="12.75">
      <c r="O1341" s="71"/>
    </row>
    <row r="1342" ht="12.75">
      <c r="O1342" s="71"/>
    </row>
    <row r="1343" ht="12.75">
      <c r="O1343" s="71"/>
    </row>
    <row r="1344" ht="12.75">
      <c r="O1344" s="71"/>
    </row>
    <row r="1345" ht="12.75">
      <c r="O1345" s="71"/>
    </row>
    <row r="1346" ht="12.75">
      <c r="O1346" s="71"/>
    </row>
    <row r="1347" ht="12.75">
      <c r="O1347" s="71"/>
    </row>
    <row r="1348" ht="12.75">
      <c r="O1348" s="71"/>
    </row>
    <row r="1349" ht="12.75">
      <c r="O1349" s="71"/>
    </row>
    <row r="1350" ht="12.75">
      <c r="O1350" s="71"/>
    </row>
    <row r="1351" ht="12.75">
      <c r="O1351" s="71"/>
    </row>
    <row r="1352" ht="12.75">
      <c r="O1352" s="71"/>
    </row>
    <row r="1353" ht="12.75">
      <c r="O1353" s="71"/>
    </row>
    <row r="1354" ht="12.75">
      <c r="O1354" s="71"/>
    </row>
    <row r="1355" ht="12.75">
      <c r="O1355" s="71"/>
    </row>
    <row r="1356" ht="12.75">
      <c r="O1356" s="71"/>
    </row>
    <row r="1357" ht="12.75">
      <c r="O1357" s="71"/>
    </row>
    <row r="1358" ht="12.75">
      <c r="O1358" s="71"/>
    </row>
    <row r="1359" ht="12.75">
      <c r="O1359" s="71"/>
    </row>
    <row r="1360" ht="12.75">
      <c r="O1360" s="71"/>
    </row>
    <row r="1361" ht="12.75">
      <c r="O1361" s="71"/>
    </row>
    <row r="1362" ht="12.75">
      <c r="O1362" s="71"/>
    </row>
    <row r="1363" ht="12.75">
      <c r="O1363" s="71"/>
    </row>
    <row r="1364" ht="12.75">
      <c r="O1364" s="71"/>
    </row>
    <row r="1365" ht="12.75">
      <c r="O1365" s="71"/>
    </row>
    <row r="1366" ht="12.75">
      <c r="O1366" s="71"/>
    </row>
    <row r="1367" ht="12.75">
      <c r="O1367" s="71"/>
    </row>
    <row r="1368" ht="12.75">
      <c r="O1368" s="71"/>
    </row>
    <row r="1369" ht="12.75">
      <c r="O1369" s="71"/>
    </row>
    <row r="1370" ht="12.75">
      <c r="O1370" s="71"/>
    </row>
    <row r="1371" ht="12.75">
      <c r="O1371" s="71"/>
    </row>
    <row r="1372" ht="12.75">
      <c r="O1372" s="71"/>
    </row>
    <row r="1373" ht="12.75">
      <c r="O1373" s="71"/>
    </row>
    <row r="1374" ht="12.75">
      <c r="O1374" s="71"/>
    </row>
    <row r="1375" ht="12.75">
      <c r="O1375" s="71"/>
    </row>
    <row r="1376" ht="12.75">
      <c r="O1376" s="71"/>
    </row>
    <row r="1377" ht="12.75">
      <c r="O1377" s="71"/>
    </row>
    <row r="1378" ht="12.75">
      <c r="O1378" s="71"/>
    </row>
    <row r="1379" ht="12.75">
      <c r="O1379" s="71"/>
    </row>
    <row r="1380" ht="12.75">
      <c r="O1380" s="71"/>
    </row>
    <row r="1381" ht="12.75">
      <c r="O1381" s="71"/>
    </row>
    <row r="1382" ht="12.75">
      <c r="O1382" s="71"/>
    </row>
    <row r="1383" ht="12.75">
      <c r="O1383" s="71"/>
    </row>
    <row r="1384" ht="12.75">
      <c r="O1384" s="71"/>
    </row>
    <row r="1385" ht="12.75">
      <c r="O1385" s="71"/>
    </row>
    <row r="1386" ht="12.75">
      <c r="O1386" s="71"/>
    </row>
    <row r="1387" ht="12.75">
      <c r="O1387" s="71"/>
    </row>
    <row r="1388" ht="12.75">
      <c r="O1388" s="71"/>
    </row>
    <row r="1389" ht="12.75">
      <c r="O1389" s="71"/>
    </row>
    <row r="1390" ht="12.75">
      <c r="O1390" s="71"/>
    </row>
    <row r="1391" ht="12.75">
      <c r="O1391" s="71"/>
    </row>
    <row r="1392" ht="12.75">
      <c r="O1392" s="71"/>
    </row>
    <row r="1393" ht="12.75">
      <c r="O1393" s="71"/>
    </row>
    <row r="1394" ht="12.75">
      <c r="O1394" s="71"/>
    </row>
    <row r="1395" ht="12.75">
      <c r="O1395" s="71"/>
    </row>
    <row r="1396" ht="12.75">
      <c r="O1396" s="71"/>
    </row>
    <row r="1397" ht="12.75">
      <c r="O1397" s="71"/>
    </row>
    <row r="1398" ht="12.75">
      <c r="O1398" s="71"/>
    </row>
    <row r="1399" ht="12.75">
      <c r="O1399" s="71"/>
    </row>
    <row r="1400" ht="12.75">
      <c r="O1400" s="71"/>
    </row>
    <row r="1401" ht="12.75">
      <c r="O1401" s="71"/>
    </row>
    <row r="1402" ht="12.75">
      <c r="O1402" s="71"/>
    </row>
    <row r="1403" ht="12.75">
      <c r="O1403" s="71"/>
    </row>
    <row r="1404" ht="12.75">
      <c r="O1404" s="71"/>
    </row>
    <row r="1405" ht="12.75">
      <c r="O1405" s="71"/>
    </row>
    <row r="1406" ht="12.75">
      <c r="O1406" s="71"/>
    </row>
    <row r="1407" ht="12.75">
      <c r="O1407" s="71"/>
    </row>
    <row r="1408" ht="12.75">
      <c r="O1408" s="71"/>
    </row>
    <row r="1409" ht="12.75">
      <c r="O1409" s="71"/>
    </row>
    <row r="1410" ht="12.75">
      <c r="O1410" s="71"/>
    </row>
    <row r="1411" ht="12.75">
      <c r="O1411" s="71"/>
    </row>
    <row r="1412" ht="12.75">
      <c r="O1412" s="71"/>
    </row>
    <row r="1413" ht="12.75">
      <c r="O1413" s="71"/>
    </row>
    <row r="1414" ht="12.75">
      <c r="O1414" s="71"/>
    </row>
    <row r="1415" ht="12.75">
      <c r="O1415" s="71"/>
    </row>
    <row r="1416" ht="12.75">
      <c r="O1416" s="71"/>
    </row>
    <row r="1417" ht="12.75">
      <c r="O1417" s="71"/>
    </row>
    <row r="1418" ht="12.75">
      <c r="O1418" s="71"/>
    </row>
    <row r="1419" ht="12.75">
      <c r="O1419" s="71"/>
    </row>
    <row r="1420" ht="12.75">
      <c r="O1420" s="71"/>
    </row>
    <row r="1421" ht="12.75">
      <c r="O1421" s="71"/>
    </row>
    <row r="1422" ht="12.75">
      <c r="O1422" s="71"/>
    </row>
    <row r="1423" ht="12.75">
      <c r="O1423" s="71"/>
    </row>
    <row r="1424" ht="12.75">
      <c r="O1424" s="71"/>
    </row>
    <row r="1425" ht="12.75">
      <c r="O1425" s="71"/>
    </row>
    <row r="1426" ht="12.75">
      <c r="O1426" s="71"/>
    </row>
    <row r="1427" ht="12.75">
      <c r="O1427" s="71"/>
    </row>
    <row r="1428" ht="12.75">
      <c r="O1428" s="71"/>
    </row>
    <row r="1429" ht="12.75">
      <c r="O1429" s="71"/>
    </row>
    <row r="1430" ht="12.75">
      <c r="O1430" s="71"/>
    </row>
    <row r="1431" ht="12.75">
      <c r="O1431" s="71"/>
    </row>
    <row r="1432" ht="12.75">
      <c r="O1432" s="71"/>
    </row>
    <row r="1433" ht="12.75">
      <c r="O1433" s="71"/>
    </row>
    <row r="1434" ht="12.75">
      <c r="O1434" s="71"/>
    </row>
    <row r="1435" ht="12.75">
      <c r="O1435" s="71"/>
    </row>
    <row r="1436" ht="12.75">
      <c r="O1436" s="71"/>
    </row>
    <row r="1437" ht="12.75">
      <c r="O1437" s="71"/>
    </row>
    <row r="1438" ht="12.75">
      <c r="O1438" s="71"/>
    </row>
    <row r="1439" ht="12.75">
      <c r="O1439" s="71"/>
    </row>
    <row r="1440" ht="12.75">
      <c r="O1440" s="71"/>
    </row>
    <row r="1441" ht="12.75">
      <c r="O1441" s="71"/>
    </row>
    <row r="1442" ht="12.75">
      <c r="O1442" s="71"/>
    </row>
    <row r="1443" ht="12.75">
      <c r="O1443" s="71"/>
    </row>
    <row r="1444" ht="12.75">
      <c r="O1444" s="71"/>
    </row>
    <row r="1445" ht="12.75">
      <c r="O1445" s="71"/>
    </row>
    <row r="1446" ht="12.75">
      <c r="O1446" s="71"/>
    </row>
    <row r="1447" ht="12.75">
      <c r="O1447" s="71"/>
    </row>
    <row r="1448" ht="12.75">
      <c r="O1448" s="71"/>
    </row>
    <row r="1449" ht="12.75">
      <c r="O1449" s="71"/>
    </row>
    <row r="1450" ht="12.75">
      <c r="O1450" s="71"/>
    </row>
    <row r="1451" ht="12.75">
      <c r="O1451" s="71"/>
    </row>
    <row r="1452" ht="12.75">
      <c r="O1452" s="71"/>
    </row>
    <row r="1453" ht="12.75">
      <c r="O1453" s="71"/>
    </row>
    <row r="1454" ht="12.75">
      <c r="O1454" s="71"/>
    </row>
    <row r="1455" ht="12.75">
      <c r="O1455" s="71"/>
    </row>
    <row r="1456" ht="12.75">
      <c r="O1456" s="71"/>
    </row>
    <row r="1457" ht="12.75">
      <c r="O1457" s="71"/>
    </row>
    <row r="1458" ht="12.75">
      <c r="O1458" s="71"/>
    </row>
    <row r="1459" ht="12.75">
      <c r="O1459" s="71"/>
    </row>
    <row r="1460" ht="12.75">
      <c r="O1460" s="71"/>
    </row>
    <row r="1461" ht="12.75">
      <c r="O1461" s="71"/>
    </row>
    <row r="1462" ht="12.75">
      <c r="O1462" s="71"/>
    </row>
    <row r="1463" ht="12.75">
      <c r="O1463" s="71"/>
    </row>
    <row r="1464" ht="12.75">
      <c r="O1464" s="71"/>
    </row>
    <row r="1465" ht="12.75">
      <c r="O1465" s="71"/>
    </row>
    <row r="1466" ht="12.75">
      <c r="O1466" s="71"/>
    </row>
    <row r="1467" ht="12.75">
      <c r="O1467" s="71"/>
    </row>
    <row r="1468" ht="12.75">
      <c r="O1468" s="71"/>
    </row>
    <row r="1469" ht="12.75">
      <c r="O1469" s="71"/>
    </row>
    <row r="1470" ht="12.75">
      <c r="O1470" s="71"/>
    </row>
    <row r="1471" ht="12.75">
      <c r="O1471" s="71"/>
    </row>
    <row r="1472" ht="12.75">
      <c r="O1472" s="71"/>
    </row>
    <row r="1473" ht="12.75">
      <c r="O1473" s="71"/>
    </row>
    <row r="1474" ht="12.75">
      <c r="O1474" s="71"/>
    </row>
    <row r="1475" ht="12.75">
      <c r="O1475" s="71"/>
    </row>
    <row r="1476" ht="12.75">
      <c r="O1476" s="71"/>
    </row>
    <row r="1477" ht="12.75">
      <c r="O1477" s="71"/>
    </row>
    <row r="1478" ht="12.75">
      <c r="O1478" s="71"/>
    </row>
    <row r="1479" ht="12.75">
      <c r="O1479" s="71"/>
    </row>
    <row r="1480" ht="12.75">
      <c r="O1480" s="71"/>
    </row>
    <row r="1481" ht="12.75">
      <c r="O1481" s="71"/>
    </row>
    <row r="1482" ht="12.75">
      <c r="O1482" s="71"/>
    </row>
    <row r="1483" ht="12.75">
      <c r="O1483" s="71"/>
    </row>
    <row r="1484" ht="12.75">
      <c r="O1484" s="71"/>
    </row>
    <row r="1485" ht="12.75">
      <c r="O1485" s="71"/>
    </row>
    <row r="1486" ht="12.75">
      <c r="O1486" s="71"/>
    </row>
    <row r="1487" ht="12.75">
      <c r="O1487" s="71"/>
    </row>
    <row r="1488" ht="12.75">
      <c r="O1488" s="71"/>
    </row>
    <row r="1489" ht="12.75">
      <c r="O1489" s="71"/>
    </row>
    <row r="1490" ht="12.75">
      <c r="O1490" s="71"/>
    </row>
    <row r="1491" ht="12.75">
      <c r="O1491" s="71"/>
    </row>
    <row r="1492" ht="12.75">
      <c r="O1492" s="71"/>
    </row>
    <row r="1493" ht="12.75">
      <c r="O1493" s="71"/>
    </row>
    <row r="1494" ht="12.75">
      <c r="O1494" s="71"/>
    </row>
    <row r="1495" ht="12.75">
      <c r="O1495" s="71"/>
    </row>
    <row r="1496" ht="12.75">
      <c r="O1496" s="71"/>
    </row>
    <row r="1497" ht="12.75">
      <c r="O1497" s="71"/>
    </row>
    <row r="1498" ht="12.75">
      <c r="O1498" s="71"/>
    </row>
    <row r="1499" ht="12.75">
      <c r="O1499" s="71"/>
    </row>
    <row r="1500" ht="12.75">
      <c r="O1500" s="71"/>
    </row>
    <row r="1501" ht="12.75">
      <c r="O1501" s="71"/>
    </row>
    <row r="1502" ht="12.75">
      <c r="O1502" s="71"/>
    </row>
    <row r="1503" ht="12.75">
      <c r="O1503" s="71"/>
    </row>
    <row r="1504" ht="12.75">
      <c r="O1504" s="71"/>
    </row>
    <row r="1505" ht="12.75">
      <c r="O1505" s="71"/>
    </row>
    <row r="1506" ht="12.75">
      <c r="O1506" s="71"/>
    </row>
    <row r="1507" ht="12.75">
      <c r="O1507" s="71"/>
    </row>
    <row r="1508" ht="12.75">
      <c r="O1508" s="71"/>
    </row>
    <row r="1509" ht="12.75">
      <c r="O1509" s="71"/>
    </row>
    <row r="1510" ht="12.75">
      <c r="O1510" s="71"/>
    </row>
    <row r="1511" ht="12.75">
      <c r="O1511" s="71"/>
    </row>
    <row r="1512" ht="12.75">
      <c r="O1512" s="71"/>
    </row>
    <row r="1513" ht="12.75">
      <c r="O1513" s="71"/>
    </row>
    <row r="1514" ht="12.75">
      <c r="O1514" s="71"/>
    </row>
    <row r="1515" ht="12.75">
      <c r="O1515" s="71"/>
    </row>
    <row r="1516" ht="12.75">
      <c r="O1516" s="71"/>
    </row>
    <row r="1517" ht="12.75">
      <c r="O1517" s="71"/>
    </row>
    <row r="1518" ht="12.75">
      <c r="O1518" s="71"/>
    </row>
    <row r="1519" ht="12.75">
      <c r="O1519" s="71"/>
    </row>
    <row r="1520" ht="12.75">
      <c r="O1520" s="71"/>
    </row>
    <row r="1521" ht="12.75">
      <c r="O1521" s="71"/>
    </row>
    <row r="1522" ht="12.75">
      <c r="O1522" s="71"/>
    </row>
    <row r="1523" ht="12.75">
      <c r="O1523" s="71"/>
    </row>
    <row r="1524" ht="12.75">
      <c r="O1524" s="71"/>
    </row>
    <row r="1525" ht="12.75">
      <c r="O1525" s="71"/>
    </row>
    <row r="1526" ht="12.75">
      <c r="O1526" s="71"/>
    </row>
    <row r="1527" ht="12.75">
      <c r="O1527" s="71"/>
    </row>
    <row r="1528" ht="12.75">
      <c r="O1528" s="71"/>
    </row>
    <row r="1529" ht="12.75">
      <c r="O1529" s="71"/>
    </row>
    <row r="1530" ht="12.75">
      <c r="O1530" s="71"/>
    </row>
    <row r="1531" ht="12.75">
      <c r="O1531" s="71"/>
    </row>
    <row r="1532" ht="12.75">
      <c r="O1532" s="71"/>
    </row>
    <row r="1533" ht="12.75">
      <c r="O1533" s="71"/>
    </row>
    <row r="1534" ht="12.75">
      <c r="O1534" s="71"/>
    </row>
    <row r="1535" ht="12.75">
      <c r="O1535" s="71"/>
    </row>
    <row r="1536" ht="12.75">
      <c r="O1536" s="71"/>
    </row>
    <row r="1537" ht="12.75">
      <c r="O1537" s="71"/>
    </row>
    <row r="1538" ht="12.75">
      <c r="O1538" s="71"/>
    </row>
    <row r="1539" ht="12.75">
      <c r="O1539" s="71"/>
    </row>
    <row r="1540" ht="12.75">
      <c r="O1540" s="71"/>
    </row>
    <row r="1541" ht="12.75">
      <c r="O1541" s="71"/>
    </row>
    <row r="1542" ht="12.75">
      <c r="O1542" s="71"/>
    </row>
    <row r="1543" ht="12.75">
      <c r="O1543" s="71"/>
    </row>
    <row r="1544" ht="12.75">
      <c r="O1544" s="71"/>
    </row>
    <row r="1545" ht="12.75">
      <c r="O1545" s="71"/>
    </row>
    <row r="1546" ht="12.75">
      <c r="O1546" s="71"/>
    </row>
    <row r="1547" ht="12.75">
      <c r="O1547" s="71"/>
    </row>
    <row r="1548" ht="12.75">
      <c r="O1548" s="71"/>
    </row>
    <row r="1549" ht="12.75">
      <c r="O1549" s="71"/>
    </row>
    <row r="1550" ht="12.75">
      <c r="O1550" s="71"/>
    </row>
    <row r="1551" ht="12.75">
      <c r="O1551" s="71"/>
    </row>
    <row r="1552" ht="12.75">
      <c r="O1552" s="71"/>
    </row>
    <row r="1553" ht="12.75">
      <c r="O1553" s="71"/>
    </row>
    <row r="1554" ht="12.75">
      <c r="O1554" s="71"/>
    </row>
    <row r="1555" ht="12.75">
      <c r="O1555" s="71"/>
    </row>
    <row r="1556" ht="12.75">
      <c r="O1556" s="71"/>
    </row>
    <row r="1557" ht="12.75">
      <c r="O1557" s="71"/>
    </row>
    <row r="1558" ht="12.75">
      <c r="O1558" s="71"/>
    </row>
    <row r="1559" ht="12.75">
      <c r="O1559" s="71"/>
    </row>
    <row r="1560" ht="12.75">
      <c r="O1560" s="71"/>
    </row>
    <row r="1561" ht="12.75">
      <c r="O1561" s="71"/>
    </row>
    <row r="1562" ht="12.75">
      <c r="O1562" s="71"/>
    </row>
    <row r="1563" ht="12.75">
      <c r="O1563" s="71"/>
    </row>
    <row r="1564" ht="12.75">
      <c r="O1564" s="71"/>
    </row>
    <row r="1565" ht="12.75">
      <c r="O1565" s="71"/>
    </row>
    <row r="1566" ht="12.75">
      <c r="O1566" s="71"/>
    </row>
    <row r="1567" ht="12.75">
      <c r="O1567" s="71"/>
    </row>
    <row r="1568" ht="12.75">
      <c r="O1568" s="71"/>
    </row>
    <row r="1569" ht="12.75">
      <c r="O1569" s="71"/>
    </row>
    <row r="1570" ht="12.75">
      <c r="O1570" s="71"/>
    </row>
    <row r="1571" ht="12.75">
      <c r="O1571" s="71"/>
    </row>
    <row r="1572" ht="12.75">
      <c r="O1572" s="71"/>
    </row>
    <row r="1573" ht="12.75">
      <c r="O1573" s="71"/>
    </row>
    <row r="1574" ht="12.75">
      <c r="O1574" s="71"/>
    </row>
    <row r="1575" ht="12.75">
      <c r="O1575" s="71"/>
    </row>
    <row r="1576" ht="12.75">
      <c r="O1576" s="71"/>
    </row>
    <row r="1577" ht="12.75">
      <c r="O1577" s="71"/>
    </row>
    <row r="1578" ht="12.75">
      <c r="O1578" s="71"/>
    </row>
    <row r="1579" ht="12.75">
      <c r="O1579" s="71"/>
    </row>
    <row r="1580" ht="12.75">
      <c r="O1580" s="71"/>
    </row>
    <row r="1581" ht="12.75">
      <c r="O1581" s="71"/>
    </row>
    <row r="1582" ht="12.75">
      <c r="O1582" s="71"/>
    </row>
    <row r="1583" ht="12.75">
      <c r="O1583" s="71"/>
    </row>
    <row r="1584" ht="12.75">
      <c r="O1584" s="71"/>
    </row>
    <row r="1585" ht="12.75">
      <c r="O1585" s="71"/>
    </row>
    <row r="1586" ht="12.75">
      <c r="O1586" s="71"/>
    </row>
    <row r="1587" ht="12.75">
      <c r="O1587" s="71"/>
    </row>
    <row r="1588" ht="12.75">
      <c r="O1588" s="71"/>
    </row>
    <row r="1589" ht="12.75">
      <c r="O1589" s="71"/>
    </row>
    <row r="1590" ht="12.75">
      <c r="O1590" s="71"/>
    </row>
    <row r="1591" ht="12.75">
      <c r="O1591" s="71"/>
    </row>
    <row r="1592" ht="12.75">
      <c r="O1592" s="71"/>
    </row>
    <row r="1593" ht="12.75">
      <c r="O1593" s="71"/>
    </row>
    <row r="1594" ht="12.75">
      <c r="O1594" s="71"/>
    </row>
    <row r="1595" ht="12.75">
      <c r="O1595" s="71"/>
    </row>
    <row r="1596" ht="12.75">
      <c r="O1596" s="71"/>
    </row>
    <row r="1597" ht="12.75">
      <c r="O1597" s="71"/>
    </row>
    <row r="1598" ht="12.75">
      <c r="O1598" s="71"/>
    </row>
    <row r="1599" ht="12.75">
      <c r="O1599" s="71"/>
    </row>
    <row r="1600" ht="12.75">
      <c r="O1600" s="71"/>
    </row>
    <row r="1601" ht="12.75">
      <c r="O1601" s="71"/>
    </row>
    <row r="1602" ht="12.75">
      <c r="O1602" s="71"/>
    </row>
    <row r="1603" ht="12.75">
      <c r="O1603" s="71"/>
    </row>
    <row r="1604" ht="12.75">
      <c r="O1604" s="71"/>
    </row>
    <row r="1605" ht="12.75">
      <c r="O1605" s="71"/>
    </row>
    <row r="1606" ht="12.75">
      <c r="O1606" s="71"/>
    </row>
    <row r="1607" ht="12.75">
      <c r="O1607" s="71"/>
    </row>
    <row r="1608" ht="12.75">
      <c r="O1608" s="71"/>
    </row>
    <row r="1609" ht="12.75">
      <c r="O1609" s="71"/>
    </row>
    <row r="1610" ht="12.75">
      <c r="O1610" s="71"/>
    </row>
    <row r="1611" ht="12.75">
      <c r="O1611" s="71"/>
    </row>
    <row r="1612" ht="12.75">
      <c r="O1612" s="71"/>
    </row>
    <row r="1613" ht="12.75">
      <c r="O1613" s="71"/>
    </row>
    <row r="1614" ht="12.75">
      <c r="O1614" s="71"/>
    </row>
    <row r="1615" ht="12.75">
      <c r="O1615" s="71"/>
    </row>
    <row r="1616" ht="12.75">
      <c r="O1616" s="71"/>
    </row>
    <row r="1617" ht="12.75">
      <c r="O1617" s="71"/>
    </row>
    <row r="1618" ht="12.75">
      <c r="O1618" s="71"/>
    </row>
    <row r="1619" ht="12.75">
      <c r="O1619" s="71"/>
    </row>
    <row r="1620" ht="12.75">
      <c r="O1620" s="71"/>
    </row>
    <row r="1621" ht="12.75">
      <c r="O1621" s="71"/>
    </row>
    <row r="1622" ht="12.75">
      <c r="O1622" s="71"/>
    </row>
    <row r="1623" ht="12.75">
      <c r="O1623" s="71"/>
    </row>
    <row r="1624" ht="12.75">
      <c r="O1624" s="71"/>
    </row>
    <row r="1625" ht="12.75">
      <c r="O1625" s="71"/>
    </row>
    <row r="1626" ht="12.75">
      <c r="O1626" s="71"/>
    </row>
    <row r="1627" ht="12.75">
      <c r="O1627" s="71"/>
    </row>
    <row r="1628" ht="12.75">
      <c r="O1628" s="71"/>
    </row>
    <row r="1629" ht="12.75">
      <c r="O1629" s="71"/>
    </row>
    <row r="1630" ht="12.75">
      <c r="O1630" s="71"/>
    </row>
    <row r="1631" ht="12.75">
      <c r="O1631" s="71"/>
    </row>
    <row r="1632" ht="12.75">
      <c r="O1632" s="71"/>
    </row>
    <row r="1633" ht="12.75">
      <c r="O1633" s="71"/>
    </row>
    <row r="1634" ht="12.75">
      <c r="O1634" s="71"/>
    </row>
    <row r="1635" ht="12.75">
      <c r="O1635" s="71"/>
    </row>
    <row r="1636" ht="12.75">
      <c r="O1636" s="71"/>
    </row>
    <row r="1637" ht="12.75">
      <c r="O1637" s="71"/>
    </row>
    <row r="1638" ht="12.75">
      <c r="O1638" s="71"/>
    </row>
    <row r="1639" ht="12.75">
      <c r="O1639" s="71"/>
    </row>
    <row r="1640" ht="12.75">
      <c r="O1640" s="71"/>
    </row>
    <row r="1641" ht="12.75">
      <c r="O1641" s="71"/>
    </row>
    <row r="1642" ht="12.75">
      <c r="O1642" s="71"/>
    </row>
    <row r="1643" ht="12.75">
      <c r="O1643" s="71"/>
    </row>
    <row r="1644" ht="12.75">
      <c r="O1644" s="71"/>
    </row>
    <row r="1645" ht="12.75">
      <c r="O1645" s="71"/>
    </row>
    <row r="1646" ht="12.75">
      <c r="O1646" s="71"/>
    </row>
    <row r="1647" ht="12.75">
      <c r="O1647" s="71"/>
    </row>
    <row r="1648" ht="12.75">
      <c r="O1648" s="71"/>
    </row>
    <row r="1649" ht="12.75">
      <c r="O1649" s="71"/>
    </row>
    <row r="1650" ht="12.75">
      <c r="O1650" s="71"/>
    </row>
    <row r="1651" ht="12.75">
      <c r="O1651" s="71"/>
    </row>
    <row r="1652" ht="12.75">
      <c r="O1652" s="71"/>
    </row>
    <row r="1653" ht="12.75">
      <c r="O1653" s="71"/>
    </row>
    <row r="1654" ht="12.75">
      <c r="O1654" s="71"/>
    </row>
    <row r="1655" ht="12.75">
      <c r="O1655" s="71"/>
    </row>
    <row r="1656" ht="12.75">
      <c r="O1656" s="71"/>
    </row>
    <row r="1657" ht="12.75">
      <c r="O1657" s="71"/>
    </row>
    <row r="1658" ht="12.75">
      <c r="O1658" s="71"/>
    </row>
    <row r="1659" ht="12.75">
      <c r="O1659" s="71"/>
    </row>
    <row r="1660" ht="12.75">
      <c r="O1660" s="71"/>
    </row>
    <row r="1661" ht="12.75">
      <c r="O1661" s="71"/>
    </row>
    <row r="1662" ht="12.75">
      <c r="O1662" s="71"/>
    </row>
    <row r="1663" ht="12.75">
      <c r="O1663" s="71"/>
    </row>
    <row r="1664" ht="12.75">
      <c r="O1664" s="71"/>
    </row>
    <row r="1665" ht="12.75">
      <c r="O1665" s="71"/>
    </row>
    <row r="1666" ht="12.75">
      <c r="O1666" s="71"/>
    </row>
    <row r="1667" ht="12.75">
      <c r="O1667" s="71"/>
    </row>
    <row r="1668" ht="12.75">
      <c r="O1668" s="71"/>
    </row>
    <row r="1669" ht="12.75">
      <c r="O1669" s="71"/>
    </row>
    <row r="1670" ht="12.75">
      <c r="O1670" s="71"/>
    </row>
    <row r="1671" ht="12.75">
      <c r="O1671" s="71"/>
    </row>
    <row r="1672" ht="12.75">
      <c r="O1672" s="71"/>
    </row>
    <row r="1673" ht="12.75">
      <c r="O1673" s="71"/>
    </row>
    <row r="1674" ht="12.75">
      <c r="O1674" s="71"/>
    </row>
    <row r="1675" ht="12.75">
      <c r="O1675" s="71"/>
    </row>
    <row r="1676" ht="12.75">
      <c r="O1676" s="71"/>
    </row>
    <row r="1677" ht="12.75">
      <c r="O1677" s="71"/>
    </row>
    <row r="1678" ht="12.75">
      <c r="O1678" s="71"/>
    </row>
    <row r="1679" ht="12.75">
      <c r="O1679" s="71"/>
    </row>
    <row r="1680" ht="12.75">
      <c r="O1680" s="71"/>
    </row>
    <row r="1681" ht="12.75">
      <c r="O1681" s="71"/>
    </row>
    <row r="1682" ht="12.75">
      <c r="O1682" s="71"/>
    </row>
    <row r="1683" ht="12.75">
      <c r="O1683" s="71"/>
    </row>
    <row r="1684" ht="12.75">
      <c r="O1684" s="71"/>
    </row>
    <row r="1685" ht="12.75">
      <c r="O1685" s="71"/>
    </row>
    <row r="1686" ht="12.75">
      <c r="O1686" s="71"/>
    </row>
    <row r="1687" ht="12.75">
      <c r="O1687" s="71"/>
    </row>
    <row r="1688" ht="12.75">
      <c r="O1688" s="71"/>
    </row>
    <row r="1689" ht="12.75">
      <c r="O1689" s="71"/>
    </row>
    <row r="1690" ht="12.75">
      <c r="O1690" s="71"/>
    </row>
    <row r="1691" ht="12.75">
      <c r="O1691" s="71"/>
    </row>
    <row r="1692" ht="12.75">
      <c r="O1692" s="71"/>
    </row>
    <row r="1693" ht="12.75">
      <c r="O1693" s="71"/>
    </row>
    <row r="1694" ht="12.75">
      <c r="O1694" s="71"/>
    </row>
    <row r="1695" ht="12.75">
      <c r="O1695" s="71"/>
    </row>
    <row r="1696" ht="12.75">
      <c r="O1696" s="71"/>
    </row>
    <row r="1697" ht="12.75">
      <c r="O1697" s="71"/>
    </row>
    <row r="1698" ht="12.75">
      <c r="O1698" s="71"/>
    </row>
    <row r="1699" ht="12.75">
      <c r="O1699" s="71"/>
    </row>
    <row r="1700" ht="12.75">
      <c r="O1700" s="71"/>
    </row>
    <row r="1701" ht="12.75">
      <c r="O1701" s="71"/>
    </row>
    <row r="1702" ht="12.75">
      <c r="O1702" s="71"/>
    </row>
    <row r="1703" ht="12.75">
      <c r="O1703" s="71"/>
    </row>
    <row r="1704" ht="12.75">
      <c r="O1704" s="71"/>
    </row>
    <row r="1705" ht="12.75">
      <c r="O1705" s="71"/>
    </row>
    <row r="1706" ht="12.75">
      <c r="O1706" s="71"/>
    </row>
    <row r="1707" ht="12.75">
      <c r="O1707" s="71"/>
    </row>
    <row r="1708" ht="12.75">
      <c r="O1708" s="71"/>
    </row>
    <row r="1709" ht="12.75">
      <c r="O1709" s="71"/>
    </row>
    <row r="1710" ht="12.75">
      <c r="O1710" s="71"/>
    </row>
    <row r="1711" ht="12.75">
      <c r="O1711" s="71"/>
    </row>
    <row r="1712" ht="12.75">
      <c r="O1712" s="71"/>
    </row>
    <row r="1713" ht="12.75">
      <c r="O1713" s="71"/>
    </row>
    <row r="1714" ht="12.75">
      <c r="O1714" s="71"/>
    </row>
    <row r="1715" ht="12.75">
      <c r="O1715" s="71"/>
    </row>
    <row r="1716" ht="12.75">
      <c r="O1716" s="71"/>
    </row>
    <row r="1717" ht="12.75">
      <c r="O1717" s="71"/>
    </row>
    <row r="1718" ht="12.75">
      <c r="O1718" s="71"/>
    </row>
    <row r="1719" ht="12.75">
      <c r="O1719" s="71"/>
    </row>
    <row r="1720" ht="12.75">
      <c r="O1720" s="71"/>
    </row>
    <row r="1721" ht="12.75">
      <c r="O1721" s="71"/>
    </row>
    <row r="1722" ht="12.75">
      <c r="O1722" s="71"/>
    </row>
    <row r="1723" ht="12.75">
      <c r="O1723" s="71"/>
    </row>
    <row r="1724" ht="12.75">
      <c r="O1724" s="71"/>
    </row>
    <row r="1725" ht="12.75">
      <c r="O1725" s="71"/>
    </row>
    <row r="1726" ht="12.75">
      <c r="O1726" s="71"/>
    </row>
    <row r="1727" ht="12.75">
      <c r="O1727" s="71"/>
    </row>
    <row r="1728" ht="12.75">
      <c r="O1728" s="71"/>
    </row>
    <row r="1729" ht="12.75">
      <c r="O1729" s="71"/>
    </row>
    <row r="1730" ht="12.75">
      <c r="O1730" s="71"/>
    </row>
    <row r="1731" ht="12.75">
      <c r="O1731" s="71"/>
    </row>
    <row r="1732" ht="12.75">
      <c r="O1732" s="71"/>
    </row>
    <row r="1733" ht="12.75">
      <c r="O1733" s="71"/>
    </row>
    <row r="1734" ht="12.75">
      <c r="O1734" s="71"/>
    </row>
    <row r="1735" ht="12.75">
      <c r="O1735" s="71"/>
    </row>
    <row r="1736" ht="12.75">
      <c r="O1736" s="71"/>
    </row>
    <row r="1737" ht="12.75">
      <c r="O1737" s="71"/>
    </row>
    <row r="1738" ht="12.75">
      <c r="O1738" s="71"/>
    </row>
    <row r="1739" ht="12.75">
      <c r="O1739" s="71"/>
    </row>
    <row r="1740" ht="12.75">
      <c r="O1740" s="71"/>
    </row>
    <row r="1741" ht="12.75">
      <c r="O1741" s="71"/>
    </row>
    <row r="1742" ht="12.75">
      <c r="O1742" s="71"/>
    </row>
    <row r="1743" ht="12.75">
      <c r="O1743" s="71"/>
    </row>
    <row r="1744" ht="12.75">
      <c r="O1744" s="71"/>
    </row>
    <row r="1745" ht="12.75">
      <c r="O1745" s="71"/>
    </row>
    <row r="1746" ht="12.75">
      <c r="O1746" s="71"/>
    </row>
    <row r="1747" ht="12.75">
      <c r="O1747" s="71"/>
    </row>
    <row r="1748" ht="12.75">
      <c r="O1748" s="71"/>
    </row>
    <row r="1749" ht="12.75">
      <c r="O1749" s="71"/>
    </row>
    <row r="1750" ht="12.75">
      <c r="O1750" s="71"/>
    </row>
    <row r="1751" ht="12.75">
      <c r="O1751" s="71"/>
    </row>
    <row r="1752" ht="12.75">
      <c r="O1752" s="71"/>
    </row>
    <row r="1753" ht="12.75">
      <c r="O1753" s="71"/>
    </row>
    <row r="1754" ht="12.75">
      <c r="O1754" s="71"/>
    </row>
    <row r="1755" ht="12.75">
      <c r="O1755" s="71"/>
    </row>
    <row r="1756" ht="12.75">
      <c r="O1756" s="71"/>
    </row>
    <row r="1757" ht="12.75">
      <c r="O1757" s="71"/>
    </row>
    <row r="1758" ht="12.75">
      <c r="O1758" s="71"/>
    </row>
    <row r="1759" ht="12.75">
      <c r="O1759" s="71"/>
    </row>
    <row r="1760" ht="12.75">
      <c r="O1760" s="71"/>
    </row>
    <row r="1761" ht="12.75">
      <c r="O1761" s="71"/>
    </row>
    <row r="1762" ht="12.75">
      <c r="O1762" s="71"/>
    </row>
    <row r="1763" ht="12.75">
      <c r="O1763" s="71"/>
    </row>
    <row r="1764" ht="12.75">
      <c r="O1764" s="71"/>
    </row>
    <row r="1765" ht="12.75">
      <c r="O1765" s="71"/>
    </row>
    <row r="1766" ht="12.75">
      <c r="O1766" s="71"/>
    </row>
    <row r="1767" ht="12.75">
      <c r="O1767" s="71"/>
    </row>
    <row r="1768" ht="12.75">
      <c r="O1768" s="71"/>
    </row>
    <row r="1769" ht="12.75">
      <c r="O1769" s="71"/>
    </row>
    <row r="1770" ht="12.75">
      <c r="O1770" s="71"/>
    </row>
    <row r="1771" ht="12.75">
      <c r="O1771" s="71"/>
    </row>
    <row r="1772" ht="12.75">
      <c r="O1772" s="71"/>
    </row>
    <row r="1773" ht="12.75">
      <c r="O1773" s="71"/>
    </row>
    <row r="1774" ht="12.75">
      <c r="O1774" s="71"/>
    </row>
    <row r="1775" ht="12.75">
      <c r="O1775" s="71"/>
    </row>
    <row r="1776" ht="12.75">
      <c r="O1776" s="71"/>
    </row>
    <row r="1777" ht="12.75">
      <c r="O1777" s="71"/>
    </row>
    <row r="1778" ht="12.75">
      <c r="O1778" s="71"/>
    </row>
    <row r="1779" ht="12.75">
      <c r="O1779" s="71"/>
    </row>
    <row r="1780" ht="12.75">
      <c r="O1780" s="71"/>
    </row>
    <row r="1781" ht="12.75">
      <c r="O1781" s="71"/>
    </row>
    <row r="1782" ht="12.75">
      <c r="O1782" s="71"/>
    </row>
    <row r="1783" ht="12.75">
      <c r="O1783" s="71"/>
    </row>
    <row r="1784" ht="12.75">
      <c r="O1784" s="71"/>
    </row>
    <row r="1785" ht="12.75">
      <c r="O1785" s="71"/>
    </row>
    <row r="1786" ht="12.75">
      <c r="O1786" s="71"/>
    </row>
    <row r="1787" ht="12.75">
      <c r="O1787" s="71"/>
    </row>
    <row r="1788" ht="12.75">
      <c r="O1788" s="71"/>
    </row>
    <row r="1789" ht="12.75">
      <c r="O1789" s="71"/>
    </row>
    <row r="1790" ht="12.75">
      <c r="O1790" s="71"/>
    </row>
    <row r="1791" ht="12.75">
      <c r="O1791" s="71"/>
    </row>
    <row r="1792" ht="12.75">
      <c r="O1792" s="71"/>
    </row>
    <row r="1793" ht="12.75">
      <c r="O1793" s="71"/>
    </row>
    <row r="1794" ht="12.75">
      <c r="O1794" s="71"/>
    </row>
    <row r="1795" ht="12.75">
      <c r="O1795" s="71"/>
    </row>
    <row r="1796" ht="12.75">
      <c r="O1796" s="71"/>
    </row>
    <row r="1797" ht="12.75">
      <c r="O1797" s="71"/>
    </row>
    <row r="1798" ht="12.75">
      <c r="O1798" s="71"/>
    </row>
    <row r="1799" ht="12.75">
      <c r="O1799" s="71"/>
    </row>
    <row r="1800" ht="12.75">
      <c r="O1800" s="71"/>
    </row>
    <row r="1801" ht="12.75">
      <c r="O1801" s="71"/>
    </row>
    <row r="1802" ht="12.75">
      <c r="O1802" s="71"/>
    </row>
    <row r="1803" ht="12.75">
      <c r="O1803" s="71"/>
    </row>
    <row r="1804" ht="12.75">
      <c r="O1804" s="71"/>
    </row>
    <row r="1805" ht="12.75">
      <c r="O1805" s="71"/>
    </row>
    <row r="1806" ht="12.75">
      <c r="O1806" s="71"/>
    </row>
    <row r="1807" ht="12.75">
      <c r="O1807" s="71"/>
    </row>
    <row r="1808" ht="12.75">
      <c r="O1808" s="71"/>
    </row>
    <row r="1809" ht="12.75">
      <c r="O1809" s="71"/>
    </row>
    <row r="1810" ht="12.75">
      <c r="O1810" s="71"/>
    </row>
    <row r="1811" ht="12.75">
      <c r="O1811" s="71"/>
    </row>
    <row r="1812" ht="12.75">
      <c r="O1812" s="71"/>
    </row>
    <row r="1813" ht="12.75">
      <c r="O1813" s="71"/>
    </row>
    <row r="1814" ht="12.75">
      <c r="O1814" s="71"/>
    </row>
    <row r="1815" ht="12.75">
      <c r="O1815" s="71"/>
    </row>
    <row r="1816" ht="12.75">
      <c r="O1816" s="71"/>
    </row>
    <row r="1817" ht="12.75">
      <c r="O1817" s="71"/>
    </row>
    <row r="1818" ht="12.75">
      <c r="O1818" s="71"/>
    </row>
    <row r="1819" ht="12.75">
      <c r="O1819" s="71"/>
    </row>
    <row r="1820" ht="12.75">
      <c r="O1820" s="71"/>
    </row>
    <row r="1821" ht="12.75">
      <c r="O1821" s="71"/>
    </row>
    <row r="1822" ht="12.75">
      <c r="O1822" s="71"/>
    </row>
    <row r="1823" ht="12.75">
      <c r="O1823" s="71"/>
    </row>
    <row r="1824" ht="12.75">
      <c r="O1824" s="71"/>
    </row>
    <row r="1825" ht="12.75">
      <c r="O1825" s="71"/>
    </row>
    <row r="1826" ht="12.75">
      <c r="O1826" s="71"/>
    </row>
    <row r="1827" ht="12.75">
      <c r="O1827" s="71"/>
    </row>
    <row r="1828" ht="12.75">
      <c r="O1828" s="71"/>
    </row>
    <row r="1829" ht="12.75">
      <c r="O1829" s="71"/>
    </row>
    <row r="1830" ht="12.75">
      <c r="O1830" s="71"/>
    </row>
    <row r="1831" ht="12.75">
      <c r="O1831" s="71"/>
    </row>
    <row r="1832" ht="12.75">
      <c r="O1832" s="71"/>
    </row>
    <row r="1833" ht="12.75">
      <c r="O1833" s="71"/>
    </row>
    <row r="1834" ht="12.75">
      <c r="O1834" s="71"/>
    </row>
    <row r="1835" ht="12.75">
      <c r="O1835" s="71"/>
    </row>
    <row r="1836" ht="12.75">
      <c r="O1836" s="71"/>
    </row>
    <row r="1837" ht="12.75">
      <c r="O1837" s="71"/>
    </row>
    <row r="1838" ht="12.75">
      <c r="O1838" s="71"/>
    </row>
    <row r="1839" ht="12.75">
      <c r="O1839" s="71"/>
    </row>
    <row r="1840" ht="12.75">
      <c r="O1840" s="71"/>
    </row>
    <row r="1841" ht="12.75">
      <c r="O1841" s="71"/>
    </row>
    <row r="1842" ht="12.75">
      <c r="O1842" s="71"/>
    </row>
    <row r="1843" ht="12.75">
      <c r="O1843" s="71"/>
    </row>
    <row r="1844" ht="12.75">
      <c r="O1844" s="71"/>
    </row>
    <row r="1845" ht="12.75">
      <c r="O1845" s="71"/>
    </row>
    <row r="1846" ht="12.75">
      <c r="O1846" s="71"/>
    </row>
    <row r="1847" ht="12.75">
      <c r="O1847" s="71"/>
    </row>
    <row r="1848" ht="12.75">
      <c r="O1848" s="71"/>
    </row>
    <row r="1849" ht="12.75">
      <c r="O1849" s="71"/>
    </row>
    <row r="1850" ht="12.75">
      <c r="O1850" s="71"/>
    </row>
    <row r="1851" ht="12.75">
      <c r="O1851" s="71"/>
    </row>
    <row r="1852" ht="12.75">
      <c r="O1852" s="71"/>
    </row>
    <row r="1853" ht="12.75">
      <c r="O1853" s="71"/>
    </row>
    <row r="1854" ht="12.75">
      <c r="O1854" s="71"/>
    </row>
    <row r="1855" ht="12.75">
      <c r="O1855" s="71"/>
    </row>
    <row r="1856" ht="12.75">
      <c r="O1856" s="71"/>
    </row>
    <row r="1857" ht="12.75">
      <c r="O1857" s="71"/>
    </row>
    <row r="1858" ht="12.75">
      <c r="O1858" s="71"/>
    </row>
    <row r="1859" ht="12.75">
      <c r="O1859" s="71"/>
    </row>
    <row r="1860" ht="12.75">
      <c r="O1860" s="71"/>
    </row>
    <row r="1861" ht="12.75">
      <c r="O1861" s="71"/>
    </row>
    <row r="1862" ht="12.75">
      <c r="O1862" s="71"/>
    </row>
    <row r="1863" ht="12.75">
      <c r="O1863" s="71"/>
    </row>
    <row r="1864" ht="12.75">
      <c r="O1864" s="71"/>
    </row>
    <row r="1865" ht="12.75">
      <c r="O1865" s="71"/>
    </row>
    <row r="1866" ht="12.75">
      <c r="O1866" s="71"/>
    </row>
    <row r="1867" ht="12.75">
      <c r="O1867" s="71"/>
    </row>
    <row r="1868" ht="12.75">
      <c r="O1868" s="71"/>
    </row>
    <row r="1869" ht="12.75">
      <c r="O1869" s="71"/>
    </row>
    <row r="1870" ht="12.75">
      <c r="O1870" s="71"/>
    </row>
    <row r="1871" ht="12.75">
      <c r="O1871" s="71"/>
    </row>
    <row r="1872" ht="12.75">
      <c r="O1872" s="71"/>
    </row>
    <row r="1873" ht="12.75">
      <c r="O1873" s="71"/>
    </row>
    <row r="1874" ht="12.75">
      <c r="O1874" s="71"/>
    </row>
    <row r="1875" ht="12.75">
      <c r="O1875" s="71"/>
    </row>
    <row r="1876" ht="12.75">
      <c r="O1876" s="71"/>
    </row>
    <row r="1877" ht="12.75">
      <c r="O1877" s="71"/>
    </row>
    <row r="1878" ht="12.75">
      <c r="O1878" s="71"/>
    </row>
    <row r="1879" ht="12.75">
      <c r="O1879" s="71"/>
    </row>
    <row r="1880" ht="12.75">
      <c r="O1880" s="71"/>
    </row>
    <row r="1881" ht="12.75">
      <c r="O1881" s="71"/>
    </row>
    <row r="1882" ht="12.75">
      <c r="O1882" s="71"/>
    </row>
    <row r="1883" ht="12.75">
      <c r="O1883" s="71"/>
    </row>
    <row r="1884" ht="12.75">
      <c r="O1884" s="71"/>
    </row>
    <row r="1885" ht="12.75">
      <c r="O1885" s="71"/>
    </row>
    <row r="1886" ht="12.75">
      <c r="O1886" s="71"/>
    </row>
    <row r="1887" ht="12.75">
      <c r="O1887" s="71"/>
    </row>
    <row r="1888" ht="12.75">
      <c r="O1888" s="71"/>
    </row>
    <row r="1889" ht="12.75">
      <c r="O1889" s="71"/>
    </row>
    <row r="1890" ht="12.75">
      <c r="O1890" s="71"/>
    </row>
    <row r="1891" ht="12.75">
      <c r="O1891" s="71"/>
    </row>
    <row r="1892" ht="12.75">
      <c r="O1892" s="71"/>
    </row>
    <row r="1893" ht="12.75">
      <c r="O1893" s="71"/>
    </row>
    <row r="1894" ht="12.75">
      <c r="O1894" s="71"/>
    </row>
    <row r="1895" ht="12.75">
      <c r="O1895" s="71"/>
    </row>
    <row r="1896" ht="12.75">
      <c r="O1896" s="71"/>
    </row>
    <row r="1897" ht="12.75">
      <c r="O1897" s="71"/>
    </row>
    <row r="1898" ht="12.75">
      <c r="O1898" s="71"/>
    </row>
    <row r="1899" ht="12.75">
      <c r="O1899" s="71"/>
    </row>
    <row r="1900" ht="12.75">
      <c r="O1900" s="71"/>
    </row>
    <row r="1901" ht="12.75">
      <c r="O1901" s="71"/>
    </row>
    <row r="1902" ht="12.75">
      <c r="O1902" s="71"/>
    </row>
    <row r="1903" ht="12.75">
      <c r="O1903" s="71"/>
    </row>
    <row r="1904" ht="12.75">
      <c r="O1904" s="71"/>
    </row>
    <row r="1905" ht="12.75">
      <c r="O1905" s="71"/>
    </row>
    <row r="1906" ht="12.75">
      <c r="O1906" s="71"/>
    </row>
    <row r="1907" ht="12.75">
      <c r="O1907" s="71"/>
    </row>
    <row r="1908" ht="12.75">
      <c r="O1908" s="71"/>
    </row>
    <row r="1909" ht="12.75">
      <c r="O1909" s="71"/>
    </row>
    <row r="1910" ht="12.75">
      <c r="O1910" s="71"/>
    </row>
    <row r="1911" ht="12.75">
      <c r="O1911" s="71"/>
    </row>
    <row r="1912" ht="12.75">
      <c r="O1912" s="71"/>
    </row>
    <row r="1913" ht="12.75">
      <c r="O1913" s="71"/>
    </row>
    <row r="1914" ht="12.75">
      <c r="O1914" s="71"/>
    </row>
    <row r="1915" ht="12.75">
      <c r="O1915" s="71"/>
    </row>
    <row r="1916" ht="12.75">
      <c r="O1916" s="71"/>
    </row>
    <row r="1917" ht="12.75">
      <c r="O1917" s="71"/>
    </row>
    <row r="1918" ht="12.75">
      <c r="O1918" s="71"/>
    </row>
    <row r="1919" ht="12.75">
      <c r="O1919" s="71"/>
    </row>
    <row r="1920" ht="12.75">
      <c r="O1920" s="71"/>
    </row>
    <row r="1921" ht="12.75">
      <c r="O1921" s="71"/>
    </row>
    <row r="1922" ht="12.75">
      <c r="O1922" s="71"/>
    </row>
    <row r="1923" ht="12.75">
      <c r="O1923" s="71"/>
    </row>
    <row r="1924" ht="12.75">
      <c r="O1924" s="71"/>
    </row>
    <row r="1925" ht="12.75">
      <c r="O1925" s="71"/>
    </row>
    <row r="1926" ht="12.75">
      <c r="O1926" s="71"/>
    </row>
    <row r="1927" ht="12.75">
      <c r="O1927" s="71"/>
    </row>
    <row r="1928" ht="12.75">
      <c r="O1928" s="71"/>
    </row>
    <row r="1929" ht="12.75">
      <c r="O1929" s="71"/>
    </row>
    <row r="1930" ht="12.75">
      <c r="O1930" s="71"/>
    </row>
    <row r="1931" ht="12.75">
      <c r="O1931" s="71"/>
    </row>
    <row r="1932" ht="12.75">
      <c r="O1932" s="71"/>
    </row>
    <row r="1933" ht="12.75">
      <c r="O1933" s="71"/>
    </row>
    <row r="1934" ht="12.75">
      <c r="O1934" s="71"/>
    </row>
    <row r="1935" ht="12.75">
      <c r="O1935" s="71"/>
    </row>
    <row r="1936" ht="12.75">
      <c r="O1936" s="71"/>
    </row>
    <row r="1937" ht="12.75">
      <c r="O1937" s="71"/>
    </row>
    <row r="1938" ht="12.75">
      <c r="O1938" s="71"/>
    </row>
    <row r="1939" ht="12.75">
      <c r="O1939" s="71"/>
    </row>
    <row r="1940" ht="12.75">
      <c r="O1940" s="71"/>
    </row>
    <row r="1941" ht="12.75">
      <c r="O1941" s="71"/>
    </row>
    <row r="1942" ht="12.75">
      <c r="O1942" s="71"/>
    </row>
    <row r="1943" ht="12.75">
      <c r="O1943" s="71"/>
    </row>
    <row r="1944" ht="12.75">
      <c r="O1944" s="71"/>
    </row>
    <row r="1945" ht="12.75">
      <c r="O1945" s="71"/>
    </row>
    <row r="1946" ht="12.75">
      <c r="O1946" s="71"/>
    </row>
    <row r="1947" ht="12.75">
      <c r="O1947" s="71"/>
    </row>
    <row r="1948" ht="12.75">
      <c r="O1948" s="71"/>
    </row>
    <row r="1949" ht="12.75">
      <c r="O1949" s="71"/>
    </row>
    <row r="1950" ht="12.75">
      <c r="O1950" s="71"/>
    </row>
    <row r="1951" ht="12.75">
      <c r="O1951" s="71"/>
    </row>
    <row r="1952" ht="12.75">
      <c r="O1952" s="71"/>
    </row>
    <row r="1953" ht="12.75">
      <c r="O1953" s="71"/>
    </row>
    <row r="1954" ht="12.75">
      <c r="O1954" s="71"/>
    </row>
    <row r="1955" ht="12.75">
      <c r="O1955" s="71"/>
    </row>
    <row r="1956" ht="12.75">
      <c r="O1956" s="71"/>
    </row>
    <row r="1957" ht="12.75">
      <c r="O1957" s="71"/>
    </row>
    <row r="1958" ht="12.75">
      <c r="O1958" s="71"/>
    </row>
    <row r="1959" ht="12.75">
      <c r="O1959" s="71"/>
    </row>
    <row r="1960" ht="12.75">
      <c r="O1960" s="71"/>
    </row>
    <row r="1961" ht="12.75">
      <c r="O1961" s="71"/>
    </row>
    <row r="1962" ht="12.75">
      <c r="O1962" s="71"/>
    </row>
    <row r="1963" ht="12.75">
      <c r="O1963" s="71"/>
    </row>
    <row r="1964" ht="12.75">
      <c r="O1964" s="71"/>
    </row>
    <row r="1965" ht="12.75">
      <c r="O1965" s="71"/>
    </row>
    <row r="1966" ht="12.75">
      <c r="O1966" s="71"/>
    </row>
    <row r="1967" ht="12.75">
      <c r="O1967" s="71"/>
    </row>
    <row r="1968" ht="12.75">
      <c r="O1968" s="71"/>
    </row>
    <row r="1969" ht="12.75">
      <c r="O1969" s="71"/>
    </row>
    <row r="1970" ht="12.75">
      <c r="O1970" s="71"/>
    </row>
    <row r="1971" ht="12.75">
      <c r="O1971" s="71"/>
    </row>
    <row r="1972" ht="12.75">
      <c r="O1972" s="71"/>
    </row>
    <row r="1973" ht="12.75">
      <c r="O1973" s="71"/>
    </row>
    <row r="1974" ht="12.75">
      <c r="O1974" s="71"/>
    </row>
    <row r="1975" ht="12.75">
      <c r="O1975" s="71"/>
    </row>
    <row r="1976" ht="12.75">
      <c r="O1976" s="71"/>
    </row>
    <row r="1977" ht="12.75">
      <c r="O1977" s="71"/>
    </row>
    <row r="1978" ht="12.75">
      <c r="O1978" s="71"/>
    </row>
    <row r="1979" ht="12.75">
      <c r="O1979" s="71"/>
    </row>
    <row r="1980" ht="12.75">
      <c r="O1980" s="71"/>
    </row>
    <row r="1981" ht="12.75">
      <c r="O1981" s="71"/>
    </row>
    <row r="1982" ht="12.75">
      <c r="O1982" s="71"/>
    </row>
    <row r="1983" ht="12.75">
      <c r="O1983" s="71"/>
    </row>
    <row r="1984" ht="12.75">
      <c r="O1984" s="71"/>
    </row>
    <row r="1985" ht="12.75">
      <c r="O1985" s="71"/>
    </row>
    <row r="1986" ht="12.75">
      <c r="O1986" s="71"/>
    </row>
    <row r="1987" ht="12.75">
      <c r="O1987" s="71"/>
    </row>
    <row r="1988" ht="12.75">
      <c r="O1988" s="71"/>
    </row>
    <row r="1989" ht="12.75">
      <c r="O1989" s="71"/>
    </row>
    <row r="1990" ht="12.75">
      <c r="O1990" s="71"/>
    </row>
    <row r="1991" ht="12.75">
      <c r="O1991" s="71"/>
    </row>
    <row r="1992" ht="12.75">
      <c r="O1992" s="71"/>
    </row>
    <row r="1993" ht="12.75">
      <c r="O1993" s="71"/>
    </row>
    <row r="1994" ht="12.75">
      <c r="O1994" s="71"/>
    </row>
    <row r="1995" ht="12.75">
      <c r="O1995" s="71"/>
    </row>
    <row r="1996" ht="12.75">
      <c r="O1996" s="71"/>
    </row>
    <row r="1997" ht="12.75">
      <c r="O1997" s="71"/>
    </row>
    <row r="1998" ht="12.75">
      <c r="O1998" s="71"/>
    </row>
    <row r="1999" ht="12.75">
      <c r="O1999" s="71"/>
    </row>
    <row r="2000" ht="12.75">
      <c r="O2000" s="71"/>
    </row>
    <row r="2001" ht="12.75">
      <c r="O2001" s="71"/>
    </row>
    <row r="2002" ht="12.75">
      <c r="O2002" s="71"/>
    </row>
    <row r="2003" ht="12.75">
      <c r="O2003" s="71"/>
    </row>
    <row r="2004" ht="12.75">
      <c r="O2004" s="71"/>
    </row>
    <row r="2005" ht="12.75">
      <c r="O2005" s="71"/>
    </row>
    <row r="2006" ht="12.75">
      <c r="O2006" s="71"/>
    </row>
    <row r="2007" ht="12.75">
      <c r="O2007" s="71"/>
    </row>
    <row r="2008" ht="12.75">
      <c r="O2008" s="71"/>
    </row>
    <row r="2009" ht="12.75">
      <c r="O2009" s="71"/>
    </row>
    <row r="2010" ht="12.75">
      <c r="O2010" s="71"/>
    </row>
    <row r="2011" ht="12.75">
      <c r="O2011" s="71"/>
    </row>
    <row r="2012" ht="12.75">
      <c r="O2012" s="71"/>
    </row>
    <row r="2013" ht="12.75">
      <c r="O2013" s="71"/>
    </row>
    <row r="2014" ht="12.75">
      <c r="O2014" s="71"/>
    </row>
    <row r="2015" ht="12.75">
      <c r="O2015" s="71"/>
    </row>
    <row r="2016" ht="12.75">
      <c r="O2016" s="71"/>
    </row>
    <row r="2017" ht="12.75">
      <c r="O2017" s="71"/>
    </row>
    <row r="2018" ht="12.75">
      <c r="O2018" s="71"/>
    </row>
    <row r="2019" ht="12.75">
      <c r="O2019" s="71"/>
    </row>
    <row r="2020" ht="12.75">
      <c r="O2020" s="71"/>
    </row>
    <row r="2021" ht="12.75">
      <c r="O2021" s="71"/>
    </row>
    <row r="2022" ht="12.75">
      <c r="O2022" s="71"/>
    </row>
    <row r="2023" ht="12.75">
      <c r="O2023" s="71"/>
    </row>
    <row r="2024" ht="12.75">
      <c r="O2024" s="71"/>
    </row>
    <row r="2025" ht="12.75">
      <c r="O2025" s="71"/>
    </row>
    <row r="2026" ht="12.75">
      <c r="O2026" s="71"/>
    </row>
    <row r="2027" ht="12.75">
      <c r="O2027" s="71"/>
    </row>
    <row r="2028" ht="12.75">
      <c r="O2028" s="71"/>
    </row>
    <row r="2029" ht="12.75">
      <c r="O2029" s="71"/>
    </row>
    <row r="2030" ht="12.75">
      <c r="O2030" s="71"/>
    </row>
    <row r="2031" ht="12.75">
      <c r="O2031" s="71"/>
    </row>
    <row r="2032" ht="12.75">
      <c r="O2032" s="71"/>
    </row>
    <row r="2033" ht="12.75">
      <c r="O2033" s="71"/>
    </row>
    <row r="2034" ht="12.75">
      <c r="O2034" s="71"/>
    </row>
    <row r="2035" ht="12.75">
      <c r="O2035" s="71"/>
    </row>
    <row r="2036" ht="12.75">
      <c r="O2036" s="71"/>
    </row>
    <row r="2037" ht="12.75">
      <c r="O2037" s="71"/>
    </row>
    <row r="2038" ht="12.75">
      <c r="O2038" s="71"/>
    </row>
    <row r="2039" ht="12.75">
      <c r="O2039" s="71"/>
    </row>
    <row r="2040" ht="12.75">
      <c r="O2040" s="71"/>
    </row>
    <row r="2041" ht="12.75">
      <c r="O2041" s="71"/>
    </row>
    <row r="2042" ht="12.75">
      <c r="O2042" s="71"/>
    </row>
    <row r="2043" ht="12.75">
      <c r="O2043" s="71"/>
    </row>
    <row r="2044" ht="12.75">
      <c r="O2044" s="71"/>
    </row>
    <row r="2045" ht="12.75">
      <c r="O2045" s="71"/>
    </row>
    <row r="2046" ht="12.75">
      <c r="O2046" s="71"/>
    </row>
    <row r="2047" ht="12.75">
      <c r="O2047" s="71"/>
    </row>
    <row r="2048" ht="12.75">
      <c r="O2048" s="71"/>
    </row>
    <row r="2049" ht="12.75">
      <c r="O2049" s="71"/>
    </row>
    <row r="2050" ht="12.75">
      <c r="O2050" s="71"/>
    </row>
    <row r="2051" ht="12.75">
      <c r="O2051" s="71"/>
    </row>
    <row r="2052" ht="12.75">
      <c r="O2052" s="71"/>
    </row>
    <row r="2053" ht="12.75">
      <c r="O2053" s="71"/>
    </row>
    <row r="2054" ht="12.75">
      <c r="O2054" s="71"/>
    </row>
    <row r="2055" ht="12.75">
      <c r="O2055" s="71"/>
    </row>
    <row r="2056" ht="12.75">
      <c r="O2056" s="71"/>
    </row>
    <row r="2057" ht="12.75">
      <c r="O2057" s="71"/>
    </row>
    <row r="2058" ht="12.75">
      <c r="O2058" s="71"/>
    </row>
    <row r="2059" ht="12.75">
      <c r="O2059" s="71"/>
    </row>
    <row r="2060" ht="12.75">
      <c r="O2060" s="71"/>
    </row>
    <row r="2061" ht="12.75">
      <c r="O2061" s="71"/>
    </row>
    <row r="2062" ht="12.75">
      <c r="O2062" s="71"/>
    </row>
    <row r="2063" ht="12.75">
      <c r="O2063" s="71"/>
    </row>
    <row r="2064" ht="12.75">
      <c r="O2064" s="71"/>
    </row>
    <row r="2065" ht="12.75">
      <c r="O2065" s="71"/>
    </row>
    <row r="2066" ht="12.75">
      <c r="O2066" s="71"/>
    </row>
    <row r="2067" ht="12.75">
      <c r="O2067" s="71"/>
    </row>
    <row r="2068" ht="12.75">
      <c r="O2068" s="71"/>
    </row>
    <row r="2069" ht="12.75">
      <c r="O2069" s="71"/>
    </row>
    <row r="2070" ht="12.75">
      <c r="O2070" s="71"/>
    </row>
    <row r="2071" ht="12.75">
      <c r="O2071" s="71"/>
    </row>
    <row r="2072" ht="12.75">
      <c r="O2072" s="71"/>
    </row>
    <row r="2073" ht="12.75">
      <c r="O2073" s="71"/>
    </row>
    <row r="2074" ht="12.75">
      <c r="O2074" s="71"/>
    </row>
    <row r="2075" ht="12.75">
      <c r="O2075" s="71"/>
    </row>
    <row r="2076" ht="12.75">
      <c r="O2076" s="71"/>
    </row>
    <row r="2077" ht="12.75">
      <c r="O2077" s="71"/>
    </row>
    <row r="2078" ht="12.75">
      <c r="O2078" s="71"/>
    </row>
    <row r="2079" ht="12.75">
      <c r="O2079" s="71"/>
    </row>
    <row r="2080" ht="12.75">
      <c r="O2080" s="71"/>
    </row>
    <row r="2081" ht="12.75">
      <c r="O2081" s="71"/>
    </row>
    <row r="2082" ht="12.75">
      <c r="O2082" s="71"/>
    </row>
    <row r="2083" ht="12.75">
      <c r="O2083" s="71"/>
    </row>
    <row r="2084" ht="12.75">
      <c r="O2084" s="71"/>
    </row>
    <row r="2085" ht="12.75">
      <c r="O2085" s="71"/>
    </row>
    <row r="2086" ht="12.75">
      <c r="O2086" s="71"/>
    </row>
    <row r="2087" ht="12.75">
      <c r="O2087" s="71"/>
    </row>
    <row r="2088" ht="12.75">
      <c r="O2088" s="71"/>
    </row>
    <row r="2089" ht="12.75">
      <c r="O2089" s="71"/>
    </row>
    <row r="2090" ht="12.75">
      <c r="O2090" s="71"/>
    </row>
    <row r="2091" ht="12.75">
      <c r="O2091" s="71"/>
    </row>
    <row r="2092" ht="12.75">
      <c r="O2092" s="71"/>
    </row>
    <row r="2093" ht="12.75">
      <c r="O2093" s="71"/>
    </row>
    <row r="2094" ht="12.75">
      <c r="O2094" s="71"/>
    </row>
    <row r="2095" ht="12.75">
      <c r="O2095" s="71"/>
    </row>
    <row r="2096" ht="12.75">
      <c r="O2096" s="71"/>
    </row>
    <row r="2097" ht="12.75">
      <c r="O2097" s="71"/>
    </row>
    <row r="2098" ht="12.75">
      <c r="O2098" s="71"/>
    </row>
    <row r="2099" ht="12.75">
      <c r="O2099" s="71"/>
    </row>
    <row r="2100" ht="12.75">
      <c r="O2100" s="71"/>
    </row>
    <row r="2101" ht="12.75">
      <c r="O2101" s="71"/>
    </row>
    <row r="2102" ht="12.75">
      <c r="O2102" s="71"/>
    </row>
    <row r="2103" ht="12.75">
      <c r="O2103" s="71"/>
    </row>
    <row r="2104" ht="12.75">
      <c r="O2104" s="71"/>
    </row>
    <row r="2105" ht="12.75">
      <c r="O2105" s="71"/>
    </row>
    <row r="2106" ht="12.75">
      <c r="O2106" s="71"/>
    </row>
    <row r="2107" ht="12.75">
      <c r="O2107" s="71"/>
    </row>
    <row r="2108" ht="12.75">
      <c r="O2108" s="71"/>
    </row>
    <row r="2109" ht="12.75">
      <c r="O2109" s="71"/>
    </row>
    <row r="2110" ht="12.75">
      <c r="O2110" s="71"/>
    </row>
    <row r="2111" ht="12.75">
      <c r="O2111" s="71"/>
    </row>
    <row r="2112" ht="12.75">
      <c r="O2112" s="71"/>
    </row>
    <row r="2113" ht="12.75">
      <c r="O2113" s="71"/>
    </row>
    <row r="2114" ht="12.75">
      <c r="O2114" s="71"/>
    </row>
    <row r="2115" ht="12.75">
      <c r="O2115" s="71"/>
    </row>
    <row r="2116" ht="12.75">
      <c r="O2116" s="71"/>
    </row>
    <row r="2117" ht="12.75">
      <c r="O2117" s="71"/>
    </row>
    <row r="2118" ht="12.75">
      <c r="O2118" s="71"/>
    </row>
    <row r="2119" ht="12.75">
      <c r="O2119" s="71"/>
    </row>
    <row r="2120" ht="12.75">
      <c r="O2120" s="71"/>
    </row>
    <row r="2121" ht="12.75">
      <c r="O2121" s="71"/>
    </row>
    <row r="2122" ht="12.75">
      <c r="O2122" s="71"/>
    </row>
    <row r="2123" ht="12.75">
      <c r="O2123" s="71"/>
    </row>
    <row r="2124" ht="12.75">
      <c r="O2124" s="71"/>
    </row>
    <row r="2125" ht="12.75">
      <c r="O2125" s="71"/>
    </row>
    <row r="2126" ht="12.75">
      <c r="O2126" s="71"/>
    </row>
    <row r="2127" ht="12.75">
      <c r="O2127" s="71"/>
    </row>
    <row r="2128" ht="12.75">
      <c r="O2128" s="71"/>
    </row>
    <row r="2129" ht="12.75">
      <c r="O2129" s="71"/>
    </row>
    <row r="2130" ht="12.75">
      <c r="O2130" s="71"/>
    </row>
    <row r="2131" ht="12.75">
      <c r="O2131" s="71"/>
    </row>
    <row r="2132" ht="12.75">
      <c r="O2132" s="71"/>
    </row>
    <row r="2133" ht="12.75">
      <c r="O2133" s="71"/>
    </row>
    <row r="2134" ht="12.75">
      <c r="O2134" s="71"/>
    </row>
    <row r="2135" ht="12.75">
      <c r="O2135" s="71"/>
    </row>
    <row r="2136" ht="12.75">
      <c r="O2136" s="71"/>
    </row>
    <row r="2137" ht="12.75">
      <c r="O2137" s="71"/>
    </row>
    <row r="2138" ht="12.75">
      <c r="O2138" s="71"/>
    </row>
    <row r="2139" ht="12.75">
      <c r="O2139" s="71"/>
    </row>
    <row r="2140" ht="12.75">
      <c r="O2140" s="71"/>
    </row>
    <row r="2141" ht="12.75">
      <c r="O2141" s="71"/>
    </row>
    <row r="2142" ht="12.75">
      <c r="O2142" s="71"/>
    </row>
    <row r="2143" ht="12.75">
      <c r="O2143" s="71"/>
    </row>
    <row r="2144" ht="12.75">
      <c r="O2144" s="71"/>
    </row>
    <row r="2145" ht="12.75">
      <c r="O2145" s="71"/>
    </row>
    <row r="2146" ht="12.75">
      <c r="O2146" s="71"/>
    </row>
    <row r="2147" ht="12.75">
      <c r="O2147" s="71"/>
    </row>
    <row r="2148" ht="12.75">
      <c r="O2148" s="71"/>
    </row>
    <row r="2149" ht="12.75">
      <c r="O2149" s="71"/>
    </row>
    <row r="2150" ht="12.75">
      <c r="O2150" s="71"/>
    </row>
    <row r="2151" ht="12.75">
      <c r="O2151" s="71"/>
    </row>
    <row r="2152" ht="12.75">
      <c r="O2152" s="71"/>
    </row>
    <row r="2153" ht="12.75">
      <c r="O2153" s="71"/>
    </row>
    <row r="2154" ht="12.75">
      <c r="O2154" s="71"/>
    </row>
    <row r="2155" ht="12.75">
      <c r="O2155" s="71"/>
    </row>
    <row r="2156" ht="12.75">
      <c r="O2156" s="71"/>
    </row>
    <row r="2157" ht="12.75">
      <c r="O2157" s="71"/>
    </row>
    <row r="2158" ht="12.75">
      <c r="O2158" s="71"/>
    </row>
    <row r="2159" ht="12.75">
      <c r="O2159" s="71"/>
    </row>
    <row r="2160" ht="12.75">
      <c r="O2160" s="71"/>
    </row>
    <row r="2161" ht="12.75">
      <c r="O2161" s="71"/>
    </row>
    <row r="2162" ht="12.75">
      <c r="O2162" s="71"/>
    </row>
    <row r="2163" ht="12.75">
      <c r="O2163" s="71"/>
    </row>
    <row r="2164" ht="12.75">
      <c r="O2164" s="71"/>
    </row>
    <row r="2165" ht="12.75">
      <c r="O2165" s="71"/>
    </row>
    <row r="2166" ht="12.75">
      <c r="O2166" s="71"/>
    </row>
    <row r="2167" ht="12.75">
      <c r="O2167" s="71"/>
    </row>
    <row r="2168" ht="12.75">
      <c r="O2168" s="71"/>
    </row>
    <row r="2169" ht="12.75">
      <c r="O2169" s="71"/>
    </row>
    <row r="2170" ht="12.75">
      <c r="O2170" s="71"/>
    </row>
    <row r="2171" ht="12.75">
      <c r="O2171" s="71"/>
    </row>
    <row r="2172" ht="12.75">
      <c r="O2172" s="71"/>
    </row>
    <row r="2173" ht="12.75">
      <c r="O2173" s="71"/>
    </row>
    <row r="2174" ht="12.75">
      <c r="O2174" s="71"/>
    </row>
    <row r="2175" ht="12.75">
      <c r="O2175" s="71"/>
    </row>
    <row r="2176" ht="12.75">
      <c r="O2176" s="71"/>
    </row>
    <row r="2177" ht="12.75">
      <c r="O2177" s="71"/>
    </row>
    <row r="2178" ht="12.75">
      <c r="O2178" s="71"/>
    </row>
    <row r="2179" ht="12.75">
      <c r="O2179" s="71"/>
    </row>
    <row r="2180" ht="12.75">
      <c r="O2180" s="71"/>
    </row>
    <row r="2181" ht="12.75">
      <c r="O2181" s="71"/>
    </row>
    <row r="2182" ht="12.75">
      <c r="O2182" s="71"/>
    </row>
    <row r="2183" ht="12.75">
      <c r="O2183" s="71"/>
    </row>
    <row r="2184" ht="12.75">
      <c r="O2184" s="71"/>
    </row>
    <row r="2185" ht="12.75">
      <c r="O2185" s="71"/>
    </row>
    <row r="2186" ht="12.75">
      <c r="O2186" s="71"/>
    </row>
    <row r="2187" ht="12.75">
      <c r="O2187" s="71"/>
    </row>
    <row r="2188" ht="12.75">
      <c r="O2188" s="71"/>
    </row>
    <row r="2189" ht="12.75">
      <c r="O2189" s="71"/>
    </row>
    <row r="2190" ht="12.75">
      <c r="O2190" s="71"/>
    </row>
    <row r="2191" ht="12.75">
      <c r="O2191" s="71"/>
    </row>
    <row r="2192" ht="12.75">
      <c r="O2192" s="71"/>
    </row>
    <row r="2193" ht="12.75">
      <c r="O2193" s="71"/>
    </row>
    <row r="2194" ht="12.75">
      <c r="O2194" s="71"/>
    </row>
    <row r="2195" ht="12.75">
      <c r="O2195" s="71"/>
    </row>
    <row r="2196" ht="12.75">
      <c r="O2196" s="71"/>
    </row>
    <row r="2197" ht="12.75">
      <c r="O2197" s="71"/>
    </row>
    <row r="2198" ht="12.75">
      <c r="O2198" s="71"/>
    </row>
    <row r="2199" ht="12.75">
      <c r="O2199" s="71"/>
    </row>
    <row r="2200" ht="12.75">
      <c r="O2200" s="71"/>
    </row>
    <row r="2201" ht="12.75">
      <c r="O2201" s="71"/>
    </row>
    <row r="2202" ht="12.75">
      <c r="O2202" s="71"/>
    </row>
    <row r="2203" ht="12.75">
      <c r="O2203" s="71"/>
    </row>
    <row r="2204" ht="12.75">
      <c r="O2204" s="71"/>
    </row>
    <row r="2205" ht="12.75">
      <c r="O2205" s="71"/>
    </row>
    <row r="2206" ht="12.75">
      <c r="O2206" s="71"/>
    </row>
    <row r="2207" ht="12.75">
      <c r="O2207" s="71"/>
    </row>
    <row r="2208" ht="12.75">
      <c r="O2208" s="71"/>
    </row>
    <row r="2209" ht="12.75">
      <c r="O2209" s="71"/>
    </row>
    <row r="2210" ht="12.75">
      <c r="O2210" s="71"/>
    </row>
    <row r="2211" ht="12.75">
      <c r="O2211" s="71"/>
    </row>
    <row r="2212" ht="12.75">
      <c r="O2212" s="71"/>
    </row>
    <row r="2213" ht="12.75">
      <c r="O2213" s="71"/>
    </row>
    <row r="2214" ht="12.75">
      <c r="O2214" s="71"/>
    </row>
    <row r="2215" ht="12.75">
      <c r="O2215" s="71"/>
    </row>
    <row r="2216" ht="12.75">
      <c r="O2216" s="71"/>
    </row>
    <row r="2217" ht="12.75">
      <c r="O2217" s="71"/>
    </row>
    <row r="2218" ht="12.75">
      <c r="O2218" s="71"/>
    </row>
    <row r="2219" ht="12.75">
      <c r="O2219" s="71"/>
    </row>
    <row r="2220" ht="12.75">
      <c r="O2220" s="71"/>
    </row>
    <row r="2221" ht="12.75">
      <c r="O2221" s="71"/>
    </row>
    <row r="2222" ht="12.75">
      <c r="O2222" s="71"/>
    </row>
    <row r="2223" ht="12.75">
      <c r="O2223" s="71"/>
    </row>
    <row r="2224" ht="12.75">
      <c r="O2224" s="71"/>
    </row>
    <row r="2225" ht="12.75">
      <c r="O2225" s="71"/>
    </row>
    <row r="2226" ht="12.75">
      <c r="O2226" s="71"/>
    </row>
    <row r="2227" ht="12.75">
      <c r="O2227" s="71"/>
    </row>
    <row r="2228" ht="12.75">
      <c r="O2228" s="71"/>
    </row>
    <row r="2229" ht="12.75">
      <c r="O2229" s="71"/>
    </row>
    <row r="2230" ht="12.75">
      <c r="O2230" s="71"/>
    </row>
    <row r="2231" ht="12.75">
      <c r="O2231" s="71"/>
    </row>
    <row r="2232" ht="12.75">
      <c r="O2232" s="71"/>
    </row>
    <row r="2233" ht="12.75">
      <c r="O2233" s="71"/>
    </row>
    <row r="2234" ht="12.75">
      <c r="O2234" s="71"/>
    </row>
    <row r="2235" ht="12.75">
      <c r="O2235" s="71"/>
    </row>
    <row r="2236" ht="12.75">
      <c r="O2236" s="71"/>
    </row>
    <row r="2237" ht="12.75">
      <c r="O2237" s="71"/>
    </row>
    <row r="2238" ht="12.75">
      <c r="O2238" s="71"/>
    </row>
    <row r="2239" ht="12.75">
      <c r="O2239" s="71"/>
    </row>
    <row r="2240" ht="12.75">
      <c r="O2240" s="71"/>
    </row>
    <row r="2241" ht="12.75">
      <c r="O2241" s="71"/>
    </row>
    <row r="2242" ht="12.75">
      <c r="O2242" s="71"/>
    </row>
    <row r="2243" ht="12.75">
      <c r="O2243" s="71"/>
    </row>
    <row r="2244" ht="12.75">
      <c r="O2244" s="71"/>
    </row>
    <row r="2245" ht="12.75">
      <c r="O2245" s="71"/>
    </row>
    <row r="2246" ht="12.75">
      <c r="O2246" s="71"/>
    </row>
    <row r="2247" ht="12.75">
      <c r="O2247" s="71"/>
    </row>
    <row r="2248" ht="12.75">
      <c r="O2248" s="71"/>
    </row>
    <row r="2249" ht="12.75">
      <c r="O2249" s="71"/>
    </row>
    <row r="2250" ht="12.75">
      <c r="O2250" s="71"/>
    </row>
    <row r="2251" ht="12.75">
      <c r="O2251" s="71"/>
    </row>
    <row r="2252" ht="12.75">
      <c r="O2252" s="71"/>
    </row>
    <row r="2253" ht="12.75">
      <c r="O2253" s="71"/>
    </row>
    <row r="2254" ht="12.75">
      <c r="O2254" s="71"/>
    </row>
    <row r="2255" ht="12.75">
      <c r="O2255" s="71"/>
    </row>
    <row r="2256" ht="12.75">
      <c r="O2256" s="71"/>
    </row>
    <row r="2257" ht="12.75">
      <c r="O2257" s="71"/>
    </row>
    <row r="2258" ht="12.75">
      <c r="O2258" s="71"/>
    </row>
    <row r="2259" ht="12.75">
      <c r="O2259" s="71"/>
    </row>
    <row r="2260" ht="12.75">
      <c r="O2260" s="71"/>
    </row>
    <row r="2261" ht="12.75">
      <c r="O2261" s="71"/>
    </row>
    <row r="2262" ht="12.75">
      <c r="O2262" s="71"/>
    </row>
    <row r="2263" ht="12.75">
      <c r="O2263" s="71"/>
    </row>
    <row r="2264" ht="12.75">
      <c r="O2264" s="71"/>
    </row>
    <row r="2265" ht="12.75">
      <c r="O2265" s="71"/>
    </row>
    <row r="2266" ht="12.75">
      <c r="O2266" s="71"/>
    </row>
    <row r="2267" ht="12.75">
      <c r="O2267" s="71"/>
    </row>
    <row r="2268" ht="12.75">
      <c r="O2268" s="71"/>
    </row>
    <row r="2269" ht="12.75">
      <c r="O2269" s="71"/>
    </row>
    <row r="2270" ht="12.75">
      <c r="O2270" s="71"/>
    </row>
    <row r="2271" ht="12.75">
      <c r="O2271" s="71"/>
    </row>
    <row r="2272" ht="12.75">
      <c r="O2272" s="71"/>
    </row>
    <row r="2273" ht="12.75">
      <c r="O2273" s="71"/>
    </row>
    <row r="2274" ht="12.75">
      <c r="O2274" s="71"/>
    </row>
    <row r="2275" ht="12.75">
      <c r="O2275" s="71"/>
    </row>
    <row r="2276" ht="12.75">
      <c r="O2276" s="71"/>
    </row>
    <row r="2277" ht="12.75">
      <c r="O2277" s="71"/>
    </row>
    <row r="2278" ht="12.75">
      <c r="O2278" s="71"/>
    </row>
    <row r="2279" ht="12.75">
      <c r="O2279" s="71"/>
    </row>
    <row r="2280" ht="12.75">
      <c r="O2280" s="71"/>
    </row>
    <row r="2281" ht="12.75">
      <c r="O2281" s="71"/>
    </row>
    <row r="2282" ht="12.75">
      <c r="O2282" s="71"/>
    </row>
    <row r="2283" ht="12.75">
      <c r="O2283" s="71"/>
    </row>
    <row r="2284" ht="12.75">
      <c r="O2284" s="71"/>
    </row>
    <row r="2285" ht="12.75">
      <c r="O2285" s="71"/>
    </row>
    <row r="2286" ht="12.75">
      <c r="O2286" s="71"/>
    </row>
    <row r="2287" ht="12.75">
      <c r="O2287" s="71"/>
    </row>
    <row r="2288" ht="12.75">
      <c r="O2288" s="71"/>
    </row>
    <row r="2289" ht="12.75">
      <c r="O2289" s="71"/>
    </row>
    <row r="2290" ht="12.75">
      <c r="O2290" s="71"/>
    </row>
    <row r="2291" ht="12.75">
      <c r="O2291" s="71"/>
    </row>
    <row r="2292" ht="12.75">
      <c r="O2292" s="71"/>
    </row>
    <row r="2293" ht="12.75">
      <c r="O2293" s="71"/>
    </row>
    <row r="2294" ht="12.75">
      <c r="O2294" s="71"/>
    </row>
    <row r="2295" ht="12.75">
      <c r="O2295" s="71"/>
    </row>
    <row r="2296" ht="12.75">
      <c r="O2296" s="71"/>
    </row>
    <row r="2297" ht="12.75">
      <c r="O2297" s="71"/>
    </row>
    <row r="2298" ht="12.75">
      <c r="O2298" s="71"/>
    </row>
    <row r="2299" ht="12.75">
      <c r="O2299" s="71"/>
    </row>
    <row r="2300" ht="12.75">
      <c r="O2300" s="71"/>
    </row>
    <row r="2301" ht="12.75">
      <c r="O2301" s="71"/>
    </row>
    <row r="2302" ht="12.75">
      <c r="O2302" s="71"/>
    </row>
    <row r="2303" ht="12.75">
      <c r="O2303" s="71"/>
    </row>
    <row r="2304" ht="12.75">
      <c r="O2304" s="71"/>
    </row>
    <row r="2305" ht="12.75">
      <c r="O2305" s="71"/>
    </row>
    <row r="2306" ht="12.75">
      <c r="O2306" s="71"/>
    </row>
    <row r="2307" ht="12.75">
      <c r="O2307" s="71"/>
    </row>
    <row r="2308" ht="12.75">
      <c r="O2308" s="71"/>
    </row>
    <row r="2309" ht="12.75">
      <c r="O2309" s="71"/>
    </row>
    <row r="2310" ht="12.75">
      <c r="O2310" s="71"/>
    </row>
    <row r="2311" ht="12.75">
      <c r="O2311" s="71"/>
    </row>
    <row r="2312" ht="12.75">
      <c r="O2312" s="71"/>
    </row>
    <row r="2313" ht="12.75">
      <c r="O2313" s="71"/>
    </row>
    <row r="2314" ht="12.75">
      <c r="O2314" s="71"/>
    </row>
    <row r="2315" ht="12.75">
      <c r="O2315" s="71"/>
    </row>
    <row r="2316" ht="12.75">
      <c r="O2316" s="71"/>
    </row>
    <row r="2317" ht="12.75">
      <c r="O2317" s="71"/>
    </row>
    <row r="2318" ht="12.75">
      <c r="O2318" s="71"/>
    </row>
    <row r="2319" ht="12.75">
      <c r="O2319" s="71"/>
    </row>
    <row r="2320" ht="12.75">
      <c r="O2320" s="71"/>
    </row>
    <row r="2321" ht="12.75">
      <c r="O2321" s="71"/>
    </row>
    <row r="2322" ht="12.75">
      <c r="O2322" s="71"/>
    </row>
    <row r="2323" ht="12.75">
      <c r="O2323" s="71"/>
    </row>
    <row r="2324" ht="12.75">
      <c r="O2324" s="71"/>
    </row>
    <row r="2325" ht="12.75">
      <c r="O2325" s="71"/>
    </row>
    <row r="2326" ht="12.75">
      <c r="O2326" s="71"/>
    </row>
    <row r="2327" ht="12.75">
      <c r="O2327" s="71"/>
    </row>
    <row r="2328" ht="12.75">
      <c r="O2328" s="71"/>
    </row>
    <row r="2329" ht="12.75">
      <c r="O2329" s="71"/>
    </row>
    <row r="2330" ht="12.75">
      <c r="O2330" s="71"/>
    </row>
    <row r="2331" ht="12.75">
      <c r="O2331" s="71"/>
    </row>
    <row r="2332" ht="12.75">
      <c r="O2332" s="71"/>
    </row>
    <row r="2333" ht="12.75">
      <c r="O2333" s="71"/>
    </row>
    <row r="2334" ht="12.75">
      <c r="O2334" s="71"/>
    </row>
    <row r="2335" ht="12.75">
      <c r="O2335" s="71"/>
    </row>
    <row r="2336" ht="12.75">
      <c r="O2336" s="71"/>
    </row>
    <row r="2337" ht="12.75">
      <c r="O2337" s="71"/>
    </row>
    <row r="2338" ht="12.75">
      <c r="O2338" s="71"/>
    </row>
    <row r="2339" ht="12.75">
      <c r="O2339" s="71"/>
    </row>
    <row r="2340" ht="12.75">
      <c r="O2340" s="71"/>
    </row>
    <row r="2341" ht="12.75">
      <c r="O2341" s="71"/>
    </row>
    <row r="2342" ht="12.75">
      <c r="O2342" s="71"/>
    </row>
    <row r="2343" ht="12.75">
      <c r="O2343" s="71"/>
    </row>
    <row r="2344" ht="12.75">
      <c r="O2344" s="71"/>
    </row>
    <row r="2345" ht="12.75">
      <c r="O2345" s="71"/>
    </row>
    <row r="2346" ht="12.75">
      <c r="O2346" s="71"/>
    </row>
    <row r="2347" ht="12.75">
      <c r="O2347" s="71"/>
    </row>
    <row r="2348" ht="12.75">
      <c r="O2348" s="71"/>
    </row>
    <row r="2349" ht="12.75">
      <c r="O2349" s="71"/>
    </row>
    <row r="2350" ht="12.75">
      <c r="O2350" s="71"/>
    </row>
    <row r="2351" ht="12.75">
      <c r="O2351" s="71"/>
    </row>
    <row r="2352" ht="12.75">
      <c r="O2352" s="71"/>
    </row>
    <row r="2353" ht="12.75">
      <c r="O2353" s="71"/>
    </row>
    <row r="2354" ht="12.75">
      <c r="O2354" s="71"/>
    </row>
    <row r="2355" ht="12.75">
      <c r="O2355" s="71"/>
    </row>
    <row r="2356" ht="12.75">
      <c r="O2356" s="71"/>
    </row>
    <row r="2357" ht="12.75">
      <c r="O2357" s="71"/>
    </row>
    <row r="2358" ht="12.75">
      <c r="O2358" s="71"/>
    </row>
    <row r="2359" ht="12.75">
      <c r="O2359" s="71"/>
    </row>
    <row r="2360" ht="12.75">
      <c r="O2360" s="71"/>
    </row>
    <row r="2361" ht="12.75">
      <c r="O2361" s="71"/>
    </row>
    <row r="2362" ht="12.75">
      <c r="O2362" s="71"/>
    </row>
    <row r="2363" ht="12.75">
      <c r="O2363" s="71"/>
    </row>
    <row r="2364" ht="12.75">
      <c r="O2364" s="71"/>
    </row>
    <row r="2365" ht="12.75">
      <c r="O2365" s="71"/>
    </row>
    <row r="2366" ht="12.75">
      <c r="O2366" s="71"/>
    </row>
    <row r="2367" ht="12.75">
      <c r="O2367" s="71"/>
    </row>
    <row r="2368" ht="12.75">
      <c r="O2368" s="71"/>
    </row>
    <row r="2369" ht="12.75">
      <c r="O2369" s="71"/>
    </row>
    <row r="2370" ht="12.75">
      <c r="O2370" s="71"/>
    </row>
    <row r="2371" ht="12.75">
      <c r="O2371" s="71"/>
    </row>
    <row r="2372" ht="12.75">
      <c r="O2372" s="71"/>
    </row>
    <row r="2373" ht="12.75">
      <c r="O2373" s="71"/>
    </row>
    <row r="2374" ht="12.75">
      <c r="O2374" s="71"/>
    </row>
    <row r="2375" ht="12.75">
      <c r="O2375" s="71"/>
    </row>
    <row r="2376" ht="12.75">
      <c r="O2376" s="71"/>
    </row>
    <row r="2377" ht="12.75">
      <c r="O2377" s="71"/>
    </row>
    <row r="2378" ht="12.75">
      <c r="O2378" s="71"/>
    </row>
    <row r="2379" ht="12.75">
      <c r="O2379" s="71"/>
    </row>
    <row r="2380" ht="12.75">
      <c r="O2380" s="71"/>
    </row>
    <row r="2381" ht="12.75">
      <c r="O2381" s="71"/>
    </row>
    <row r="2382" ht="12.75">
      <c r="O2382" s="71"/>
    </row>
    <row r="2383" ht="12.75">
      <c r="O2383" s="71"/>
    </row>
    <row r="2384" ht="12.75">
      <c r="O2384" s="71"/>
    </row>
    <row r="2385" ht="12.75">
      <c r="O2385" s="71"/>
    </row>
    <row r="2386" ht="12.75">
      <c r="O2386" s="71"/>
    </row>
    <row r="2387" ht="12.75">
      <c r="O2387" s="71"/>
    </row>
    <row r="2388" ht="12.75">
      <c r="O2388" s="71"/>
    </row>
    <row r="2389" ht="12.75">
      <c r="O2389" s="71"/>
    </row>
    <row r="2390" ht="12.75">
      <c r="O2390" s="71"/>
    </row>
    <row r="2391" ht="12.75">
      <c r="O2391" s="71"/>
    </row>
    <row r="2392" ht="12.75">
      <c r="O2392" s="71"/>
    </row>
    <row r="2393" ht="12.75">
      <c r="O2393" s="71"/>
    </row>
    <row r="2394" ht="12.75">
      <c r="O2394" s="71"/>
    </row>
    <row r="2395" ht="12.75">
      <c r="O2395" s="71"/>
    </row>
    <row r="2396" ht="12.75">
      <c r="O2396" s="71"/>
    </row>
    <row r="2397" ht="12.75">
      <c r="O2397" s="71"/>
    </row>
    <row r="2398" ht="12.75">
      <c r="O2398" s="71"/>
    </row>
    <row r="2399" ht="12.75">
      <c r="O2399" s="71"/>
    </row>
    <row r="2400" ht="12.75">
      <c r="O2400" s="71"/>
    </row>
    <row r="2401" ht="12.75">
      <c r="O2401" s="71"/>
    </row>
    <row r="2402" ht="12.75">
      <c r="O2402" s="71"/>
    </row>
    <row r="2403" ht="12.75">
      <c r="O2403" s="71"/>
    </row>
    <row r="2404" ht="12.75">
      <c r="O2404" s="71"/>
    </row>
    <row r="2405" ht="12.75">
      <c r="O2405" s="71"/>
    </row>
    <row r="2406" ht="12.75">
      <c r="O2406" s="71"/>
    </row>
    <row r="2407" ht="12.75">
      <c r="O2407" s="71"/>
    </row>
    <row r="2408" ht="12.75">
      <c r="O2408" s="71"/>
    </row>
    <row r="2409" ht="12.75">
      <c r="O2409" s="71"/>
    </row>
    <row r="2410" ht="12.75">
      <c r="O2410" s="71"/>
    </row>
    <row r="2411" ht="12.75">
      <c r="O2411" s="71"/>
    </row>
    <row r="2412" ht="12.75">
      <c r="O2412" s="71"/>
    </row>
    <row r="2413" ht="12.75">
      <c r="O2413" s="71"/>
    </row>
    <row r="2414" ht="12.75">
      <c r="O2414" s="71"/>
    </row>
    <row r="2415" ht="12.75">
      <c r="O2415" s="71"/>
    </row>
    <row r="2416" ht="12.75">
      <c r="O2416" s="71"/>
    </row>
    <row r="2417" ht="12.75">
      <c r="O2417" s="71"/>
    </row>
    <row r="2418" ht="12.75">
      <c r="O2418" s="71"/>
    </row>
    <row r="2419" ht="12.75">
      <c r="O2419" s="71"/>
    </row>
    <row r="2420" ht="12.75">
      <c r="O2420" s="71"/>
    </row>
    <row r="2421" ht="12.75">
      <c r="O2421" s="71"/>
    </row>
    <row r="2422" ht="12.75">
      <c r="O2422" s="71"/>
    </row>
    <row r="2423" ht="12.75">
      <c r="O2423" s="71"/>
    </row>
    <row r="2424" ht="12.75">
      <c r="O2424" s="71"/>
    </row>
    <row r="2425" ht="12.75">
      <c r="O2425" s="71"/>
    </row>
    <row r="2426" ht="12.75">
      <c r="O2426" s="71"/>
    </row>
    <row r="2427" ht="12.75">
      <c r="O2427" s="71"/>
    </row>
    <row r="2428" ht="12.75">
      <c r="O2428" s="71"/>
    </row>
    <row r="2429" ht="12.75">
      <c r="O2429" s="71"/>
    </row>
    <row r="2430" ht="12.75">
      <c r="O2430" s="71"/>
    </row>
    <row r="2431" ht="12.75">
      <c r="O2431" s="71"/>
    </row>
    <row r="2432" ht="12.75">
      <c r="O2432" s="71"/>
    </row>
    <row r="2433" ht="12.75">
      <c r="O2433" s="71"/>
    </row>
    <row r="2434" ht="12.75">
      <c r="O2434" s="71"/>
    </row>
    <row r="2435" ht="12.75">
      <c r="O2435" s="71"/>
    </row>
    <row r="2436" ht="12.75">
      <c r="O2436" s="71"/>
    </row>
    <row r="2437" ht="12.75">
      <c r="O2437" s="71"/>
    </row>
    <row r="2438" ht="12.75">
      <c r="O2438" s="71"/>
    </row>
    <row r="2439" ht="12.75">
      <c r="O2439" s="71"/>
    </row>
    <row r="2440" ht="12.75">
      <c r="O2440" s="71"/>
    </row>
    <row r="2441" ht="12.75">
      <c r="O2441" s="71"/>
    </row>
    <row r="2442" ht="12.75">
      <c r="O2442" s="71"/>
    </row>
    <row r="2443" ht="12.75">
      <c r="O2443" s="71"/>
    </row>
    <row r="2444" ht="12.75">
      <c r="O2444" s="71"/>
    </row>
    <row r="2445" ht="12.75">
      <c r="O2445" s="71"/>
    </row>
    <row r="2446" ht="12.75">
      <c r="O2446" s="71"/>
    </row>
    <row r="2447" ht="12.75">
      <c r="O2447" s="71"/>
    </row>
    <row r="2448" ht="12.75">
      <c r="O2448" s="71"/>
    </row>
    <row r="2449" ht="12.75">
      <c r="O2449" s="71"/>
    </row>
    <row r="2450" ht="12.75">
      <c r="O2450" s="71"/>
    </row>
    <row r="2451" ht="12.75">
      <c r="O2451" s="71"/>
    </row>
    <row r="2452" ht="12.75">
      <c r="O2452" s="71"/>
    </row>
    <row r="2453" ht="12.75">
      <c r="O2453" s="71"/>
    </row>
    <row r="2454" ht="12.75">
      <c r="O2454" s="71"/>
    </row>
    <row r="2455" ht="12.75">
      <c r="O2455" s="71"/>
    </row>
    <row r="2456" ht="12.75">
      <c r="O2456" s="71"/>
    </row>
    <row r="2457" ht="12.75">
      <c r="O2457" s="71"/>
    </row>
    <row r="2458" ht="12.75">
      <c r="O2458" s="71"/>
    </row>
    <row r="2459" ht="12.75">
      <c r="O2459" s="71"/>
    </row>
    <row r="2460" ht="12.75">
      <c r="O2460" s="71"/>
    </row>
    <row r="2461" ht="12.75">
      <c r="O2461" s="71"/>
    </row>
    <row r="2462" ht="12.75">
      <c r="O2462" s="71"/>
    </row>
    <row r="2463" ht="12.75">
      <c r="O2463" s="71"/>
    </row>
    <row r="2464" ht="12.75">
      <c r="O2464" s="71"/>
    </row>
    <row r="2465" ht="12.75">
      <c r="O2465" s="71"/>
    </row>
    <row r="2466" ht="12.75">
      <c r="O2466" s="71"/>
    </row>
    <row r="2467" ht="12.75">
      <c r="O2467" s="71"/>
    </row>
    <row r="2468" ht="12.75">
      <c r="O2468" s="71"/>
    </row>
    <row r="2469" ht="12.75">
      <c r="O2469" s="71"/>
    </row>
    <row r="2470" ht="12.75">
      <c r="O2470" s="71"/>
    </row>
    <row r="2471" ht="12.75">
      <c r="O2471" s="71"/>
    </row>
    <row r="2472" ht="12.75">
      <c r="O2472" s="71"/>
    </row>
    <row r="2473" ht="12.75">
      <c r="O2473" s="71"/>
    </row>
    <row r="2474" ht="12.75">
      <c r="O2474" s="71"/>
    </row>
    <row r="2475" ht="12.75">
      <c r="O2475" s="71"/>
    </row>
    <row r="2476" ht="12.75">
      <c r="O2476" s="71"/>
    </row>
    <row r="2477" ht="12.75">
      <c r="O2477" s="71"/>
    </row>
    <row r="2478" ht="12.75">
      <c r="O2478" s="71"/>
    </row>
    <row r="2479" ht="12.75">
      <c r="O2479" s="71"/>
    </row>
    <row r="2480" ht="12.75">
      <c r="O2480" s="71"/>
    </row>
    <row r="2481" ht="12.75">
      <c r="O2481" s="71"/>
    </row>
    <row r="2482" ht="12.75">
      <c r="O2482" s="71"/>
    </row>
    <row r="2483" ht="12.75">
      <c r="O2483" s="71"/>
    </row>
    <row r="2484" ht="12.75">
      <c r="O2484" s="71"/>
    </row>
    <row r="2485" ht="12.75">
      <c r="O2485" s="71"/>
    </row>
    <row r="2486" ht="12.75">
      <c r="O2486" s="71"/>
    </row>
    <row r="2487" ht="12.75">
      <c r="O2487" s="71"/>
    </row>
    <row r="2488" ht="12.75">
      <c r="O2488" s="71"/>
    </row>
    <row r="2489" ht="12.75">
      <c r="O2489" s="71"/>
    </row>
    <row r="2490" ht="12.75">
      <c r="O2490" s="71"/>
    </row>
    <row r="2491" ht="12.75">
      <c r="O2491" s="71"/>
    </row>
    <row r="2492" ht="12.75">
      <c r="O2492" s="71"/>
    </row>
    <row r="2493" ht="12.75">
      <c r="O2493" s="71"/>
    </row>
    <row r="2494" ht="12.75">
      <c r="O2494" s="71"/>
    </row>
    <row r="2495" ht="12.75">
      <c r="O2495" s="71"/>
    </row>
    <row r="2496" ht="12.75">
      <c r="O2496" s="71"/>
    </row>
    <row r="2497" ht="12.75">
      <c r="O2497" s="71"/>
    </row>
    <row r="2498" ht="12.75">
      <c r="O2498" s="71"/>
    </row>
    <row r="2499" ht="12.75">
      <c r="O2499" s="71"/>
    </row>
    <row r="2500" ht="12.75">
      <c r="O2500" s="71"/>
    </row>
    <row r="2501" ht="12.75">
      <c r="O2501" s="71"/>
    </row>
    <row r="2502" ht="12.75">
      <c r="O2502" s="71"/>
    </row>
    <row r="2503" ht="12.75">
      <c r="O2503" s="71"/>
    </row>
    <row r="2504" ht="12.75">
      <c r="O2504" s="71"/>
    </row>
    <row r="2505" ht="12.75">
      <c r="O2505" s="71"/>
    </row>
    <row r="2506" ht="12.75">
      <c r="O2506" s="71"/>
    </row>
    <row r="2507" ht="12.75">
      <c r="O2507" s="71"/>
    </row>
    <row r="2508" ht="12.75">
      <c r="O2508" s="71"/>
    </row>
    <row r="2509" ht="12.75">
      <c r="O2509" s="71"/>
    </row>
    <row r="2510" ht="12.75">
      <c r="O2510" s="71"/>
    </row>
    <row r="2511" ht="12.75">
      <c r="O2511" s="71"/>
    </row>
    <row r="2512" ht="12.75">
      <c r="O2512" s="71"/>
    </row>
    <row r="2513" ht="12.75">
      <c r="O2513" s="71"/>
    </row>
    <row r="2514" ht="12.75">
      <c r="O2514" s="71"/>
    </row>
    <row r="2515" ht="12.75">
      <c r="O2515" s="71"/>
    </row>
    <row r="2516" ht="12.75">
      <c r="O2516" s="71"/>
    </row>
    <row r="2517" ht="12.75">
      <c r="O2517" s="71"/>
    </row>
    <row r="2518" ht="12.75">
      <c r="O2518" s="71"/>
    </row>
    <row r="2519" ht="12.75">
      <c r="O2519" s="71"/>
    </row>
    <row r="2520" ht="12.75">
      <c r="O2520" s="71"/>
    </row>
    <row r="2521" ht="12.75">
      <c r="O2521" s="71"/>
    </row>
    <row r="2522" ht="12.75">
      <c r="O2522" s="71"/>
    </row>
    <row r="2523" ht="12.75">
      <c r="O2523" s="71"/>
    </row>
    <row r="2524" ht="12.75">
      <c r="O2524" s="71"/>
    </row>
    <row r="2525" ht="12.75">
      <c r="O2525" s="71"/>
    </row>
    <row r="2526" ht="12.75">
      <c r="O2526" s="71"/>
    </row>
    <row r="2527" ht="12.75">
      <c r="O2527" s="71"/>
    </row>
    <row r="2528" ht="12.75">
      <c r="O2528" s="71"/>
    </row>
    <row r="2529" ht="12.75">
      <c r="O2529" s="71"/>
    </row>
    <row r="2530" ht="12.75">
      <c r="O2530" s="71"/>
    </row>
    <row r="2531" ht="12.75">
      <c r="O2531" s="71"/>
    </row>
    <row r="2532" ht="12.75">
      <c r="O2532" s="71"/>
    </row>
    <row r="2533" ht="12.75">
      <c r="O2533" s="71"/>
    </row>
    <row r="2534" ht="12.75">
      <c r="O2534" s="71"/>
    </row>
    <row r="2535" ht="12.75">
      <c r="O2535" s="71"/>
    </row>
    <row r="2536" ht="12.75">
      <c r="O2536" s="71"/>
    </row>
    <row r="2537" ht="12.75">
      <c r="O2537" s="71"/>
    </row>
    <row r="2538" ht="12.75">
      <c r="O2538" s="71"/>
    </row>
    <row r="2539" ht="12.75">
      <c r="O2539" s="71"/>
    </row>
    <row r="2540" ht="12.75">
      <c r="O2540" s="71"/>
    </row>
    <row r="2541" ht="12.75">
      <c r="O2541" s="71"/>
    </row>
    <row r="2542" ht="12.75">
      <c r="O2542" s="71"/>
    </row>
    <row r="2543" ht="12.75">
      <c r="O2543" s="71"/>
    </row>
    <row r="2544" ht="12.75">
      <c r="O2544" s="71"/>
    </row>
    <row r="2545" ht="12.75">
      <c r="O2545" s="71"/>
    </row>
    <row r="2546" ht="12.75">
      <c r="O2546" s="71"/>
    </row>
    <row r="2547" ht="12.75">
      <c r="O2547" s="71"/>
    </row>
    <row r="2548" ht="12.75">
      <c r="O2548" s="71"/>
    </row>
    <row r="2549" ht="12.75">
      <c r="O2549" s="71"/>
    </row>
    <row r="2550" ht="12.75">
      <c r="O2550" s="71"/>
    </row>
    <row r="2551" ht="12.75">
      <c r="O2551" s="71"/>
    </row>
    <row r="2552" ht="12.75">
      <c r="O2552" s="71"/>
    </row>
    <row r="2553" ht="12.75">
      <c r="O2553" s="71"/>
    </row>
    <row r="2554" ht="12.75">
      <c r="O2554" s="71"/>
    </row>
    <row r="2555" ht="12.75">
      <c r="O2555" s="71"/>
    </row>
    <row r="2556" ht="12.75">
      <c r="O2556" s="71"/>
    </row>
    <row r="2557" ht="12.75">
      <c r="O2557" s="71"/>
    </row>
    <row r="2558" ht="12.75">
      <c r="O2558" s="71"/>
    </row>
    <row r="2559" ht="12.75">
      <c r="O2559" s="71"/>
    </row>
    <row r="2560" ht="12.75">
      <c r="O2560" s="71"/>
    </row>
    <row r="2561" ht="12.75">
      <c r="O2561" s="71"/>
    </row>
    <row r="2562" ht="12.75">
      <c r="O2562" s="71"/>
    </row>
    <row r="2563" ht="12.75">
      <c r="O2563" s="71"/>
    </row>
    <row r="2564" ht="12.75">
      <c r="O2564" s="71"/>
    </row>
    <row r="2565" ht="12.75">
      <c r="O2565" s="71"/>
    </row>
    <row r="2566" ht="12.75">
      <c r="O2566" s="71"/>
    </row>
    <row r="2567" ht="12.75">
      <c r="O2567" s="71"/>
    </row>
    <row r="2568" ht="12.75">
      <c r="O2568" s="71"/>
    </row>
    <row r="2569" ht="12.75">
      <c r="O2569" s="71"/>
    </row>
    <row r="2570" ht="12.75">
      <c r="O2570" s="71"/>
    </row>
    <row r="2571" ht="12.75">
      <c r="O2571" s="71"/>
    </row>
    <row r="2572" ht="12.75">
      <c r="O2572" s="71"/>
    </row>
    <row r="2573" ht="12.75">
      <c r="O2573" s="71"/>
    </row>
    <row r="2574" ht="12.75">
      <c r="O2574" s="71"/>
    </row>
    <row r="2575" ht="12.75">
      <c r="O2575" s="71"/>
    </row>
    <row r="2576" ht="12.75">
      <c r="O2576" s="71"/>
    </row>
    <row r="2577" ht="12.75">
      <c r="O2577" s="71"/>
    </row>
    <row r="2578" ht="12.75">
      <c r="O2578" s="71"/>
    </row>
    <row r="2579" ht="12.75">
      <c r="O2579" s="71"/>
    </row>
    <row r="2580" ht="12.75">
      <c r="O2580" s="71"/>
    </row>
    <row r="2581" ht="12.75">
      <c r="O2581" s="71"/>
    </row>
    <row r="2582" ht="12.75">
      <c r="O2582" s="71"/>
    </row>
    <row r="2583" ht="12.75">
      <c r="O2583" s="71"/>
    </row>
    <row r="2584" ht="12.75">
      <c r="O2584" s="71"/>
    </row>
    <row r="2585" ht="12.75">
      <c r="O2585" s="71"/>
    </row>
    <row r="2586" ht="12.75">
      <c r="O2586" s="71"/>
    </row>
    <row r="2587" ht="12.75">
      <c r="O2587" s="71"/>
    </row>
    <row r="2588" ht="12.75">
      <c r="O2588" s="71"/>
    </row>
    <row r="2589" ht="12.75">
      <c r="O2589" s="71"/>
    </row>
    <row r="2590" ht="12.75">
      <c r="O2590" s="71"/>
    </row>
    <row r="2591" ht="12.75">
      <c r="O2591" s="71"/>
    </row>
    <row r="2592" ht="12.75">
      <c r="O2592" s="71"/>
    </row>
    <row r="2593" ht="12.75">
      <c r="O2593" s="71"/>
    </row>
    <row r="2594" ht="12.75">
      <c r="O2594" s="71"/>
    </row>
    <row r="2595" ht="12.75">
      <c r="O2595" s="71"/>
    </row>
    <row r="2596" ht="12.75">
      <c r="O2596" s="71"/>
    </row>
    <row r="2597" ht="12.75">
      <c r="O2597" s="71"/>
    </row>
    <row r="2598" ht="12.75">
      <c r="O2598" s="71"/>
    </row>
    <row r="2599" ht="12.75">
      <c r="O2599" s="71"/>
    </row>
    <row r="2600" ht="12.75">
      <c r="O2600" s="71"/>
    </row>
    <row r="2601" ht="12.75">
      <c r="O2601" s="71"/>
    </row>
    <row r="2602" ht="12.75">
      <c r="O2602" s="71"/>
    </row>
    <row r="2603" ht="12.75">
      <c r="O2603" s="71"/>
    </row>
    <row r="2604" ht="12.75">
      <c r="O2604" s="71"/>
    </row>
    <row r="2605" ht="12.75">
      <c r="O2605" s="71"/>
    </row>
    <row r="2606" ht="12.75">
      <c r="O2606" s="71"/>
    </row>
    <row r="2607" ht="12.75">
      <c r="O2607" s="71"/>
    </row>
    <row r="2608" ht="12.75">
      <c r="O2608" s="71"/>
    </row>
    <row r="2609" ht="12.75">
      <c r="O2609" s="71"/>
    </row>
    <row r="2610" ht="12.75">
      <c r="O2610" s="71"/>
    </row>
    <row r="2611" ht="12.75">
      <c r="O2611" s="71"/>
    </row>
    <row r="2612" ht="12.75">
      <c r="O2612" s="71"/>
    </row>
    <row r="2613" ht="12.75">
      <c r="O2613" s="71"/>
    </row>
    <row r="2614" ht="12.75">
      <c r="O2614" s="71"/>
    </row>
    <row r="2615" ht="12.75">
      <c r="O2615" s="71"/>
    </row>
    <row r="2616" ht="12.75">
      <c r="O2616" s="71"/>
    </row>
    <row r="2617" ht="12.75">
      <c r="O2617" s="71"/>
    </row>
    <row r="2618" ht="12.75">
      <c r="O2618" s="71"/>
    </row>
    <row r="2619" ht="12.75">
      <c r="O2619" s="71"/>
    </row>
    <row r="2620" ht="12.75">
      <c r="O2620" s="71"/>
    </row>
    <row r="2621" ht="12.75">
      <c r="O2621" s="71"/>
    </row>
    <row r="2622" ht="12.75">
      <c r="O2622" s="71"/>
    </row>
    <row r="2623" ht="12.75">
      <c r="O2623" s="71"/>
    </row>
    <row r="2624" ht="12.75">
      <c r="O2624" s="71"/>
    </row>
    <row r="2625" ht="12.75">
      <c r="O2625" s="71"/>
    </row>
    <row r="2626" ht="12.75">
      <c r="O2626" s="71"/>
    </row>
    <row r="2627" ht="12.75">
      <c r="O2627" s="71"/>
    </row>
    <row r="2628" ht="12.75">
      <c r="O2628" s="71"/>
    </row>
    <row r="2629" ht="12.75">
      <c r="O2629" s="71"/>
    </row>
    <row r="2630" ht="12.75">
      <c r="O2630" s="71"/>
    </row>
    <row r="2631" ht="12.75">
      <c r="O2631" s="71"/>
    </row>
    <row r="2632" ht="12.75">
      <c r="O2632" s="71"/>
    </row>
    <row r="2633" ht="12.75">
      <c r="O2633" s="71"/>
    </row>
    <row r="2634" ht="12.75">
      <c r="O2634" s="71"/>
    </row>
    <row r="2635" ht="12.75">
      <c r="O2635" s="71"/>
    </row>
    <row r="2636" ht="12.75">
      <c r="O2636" s="71"/>
    </row>
    <row r="2637" ht="12.75">
      <c r="O2637" s="71"/>
    </row>
    <row r="2638" ht="12.75">
      <c r="O2638" s="71"/>
    </row>
    <row r="2639" ht="12.75">
      <c r="O2639" s="71"/>
    </row>
    <row r="2640" ht="12.75">
      <c r="O2640" s="71"/>
    </row>
    <row r="2641" ht="12.75">
      <c r="O2641" s="71"/>
    </row>
    <row r="2642" ht="12.75">
      <c r="O2642" s="71"/>
    </row>
    <row r="2643" ht="12.75">
      <c r="O2643" s="71"/>
    </row>
    <row r="2644" ht="12.75">
      <c r="O2644" s="71"/>
    </row>
    <row r="2645" ht="12.75">
      <c r="O2645" s="71"/>
    </row>
    <row r="2646" ht="12.75">
      <c r="O2646" s="71"/>
    </row>
    <row r="2647" ht="12.75">
      <c r="O2647" s="71"/>
    </row>
    <row r="2648" ht="12.75">
      <c r="O2648" s="71"/>
    </row>
    <row r="2649" ht="12.75">
      <c r="O2649" s="71"/>
    </row>
    <row r="2650" ht="12.75">
      <c r="O2650" s="71"/>
    </row>
    <row r="2651" ht="12.75">
      <c r="O2651" s="71"/>
    </row>
    <row r="2652" ht="12.75">
      <c r="O2652" s="71"/>
    </row>
    <row r="2653" ht="12.75">
      <c r="O2653" s="71"/>
    </row>
    <row r="2654" ht="12.75">
      <c r="O2654" s="71"/>
    </row>
    <row r="2655" ht="12.75">
      <c r="O2655" s="71"/>
    </row>
    <row r="2656" ht="12.75">
      <c r="O2656" s="71"/>
    </row>
    <row r="2657" ht="12.75">
      <c r="O2657" s="71"/>
    </row>
    <row r="2658" ht="12.75">
      <c r="O2658" s="71"/>
    </row>
    <row r="2659" ht="12.75">
      <c r="O2659" s="71"/>
    </row>
    <row r="2660" ht="12.75">
      <c r="O2660" s="71"/>
    </row>
    <row r="2661" ht="12.75">
      <c r="O2661" s="71"/>
    </row>
    <row r="2662" ht="12.75">
      <c r="O2662" s="71"/>
    </row>
    <row r="2663" ht="12.75">
      <c r="O2663" s="71"/>
    </row>
    <row r="2664" ht="12.75">
      <c r="O2664" s="71"/>
    </row>
    <row r="2665" ht="12.75">
      <c r="O2665" s="71"/>
    </row>
    <row r="2666" ht="12.75">
      <c r="O2666" s="71"/>
    </row>
    <row r="2667" ht="12.75">
      <c r="O2667" s="71"/>
    </row>
    <row r="2668" ht="12.75">
      <c r="O2668" s="71"/>
    </row>
    <row r="2669" ht="12.75">
      <c r="O2669" s="71"/>
    </row>
    <row r="2670" ht="12.75">
      <c r="O2670" s="71"/>
    </row>
    <row r="2671" ht="12.75">
      <c r="O2671" s="71"/>
    </row>
    <row r="2672" ht="12.75">
      <c r="O2672" s="71"/>
    </row>
    <row r="2673" ht="12.75">
      <c r="O2673" s="71"/>
    </row>
    <row r="2674" ht="12.75">
      <c r="O2674" s="71"/>
    </row>
    <row r="2675" ht="12.75">
      <c r="O2675" s="71"/>
    </row>
    <row r="2676" ht="12.75">
      <c r="O2676" s="71"/>
    </row>
    <row r="2677" ht="12.75">
      <c r="O2677" s="71"/>
    </row>
    <row r="2678" ht="12.75">
      <c r="O2678" s="71"/>
    </row>
    <row r="2679" ht="12.75">
      <c r="O2679" s="71"/>
    </row>
    <row r="2680" ht="12.75">
      <c r="O2680" s="71"/>
    </row>
    <row r="2681" ht="12.75">
      <c r="O2681" s="71"/>
    </row>
    <row r="2682" ht="12.75">
      <c r="O2682" s="71"/>
    </row>
    <row r="2683" ht="12.75">
      <c r="O2683" s="71"/>
    </row>
    <row r="2684" ht="12.75">
      <c r="O2684" s="71"/>
    </row>
    <row r="2685" ht="12.75">
      <c r="O2685" s="71"/>
    </row>
    <row r="2686" ht="12.75">
      <c r="O2686" s="71"/>
    </row>
    <row r="2687" ht="12.75">
      <c r="O2687" s="71"/>
    </row>
    <row r="2688" ht="12.75">
      <c r="O2688" s="71"/>
    </row>
    <row r="2689" ht="12.75">
      <c r="O2689" s="71"/>
    </row>
    <row r="2690" ht="12.75">
      <c r="O2690" s="71"/>
    </row>
    <row r="2691" ht="12.75">
      <c r="O2691" s="71"/>
    </row>
    <row r="2692" ht="12.75">
      <c r="O2692" s="71"/>
    </row>
    <row r="2693" ht="12.75">
      <c r="O2693" s="71"/>
    </row>
    <row r="2694" ht="12.75">
      <c r="O2694" s="71"/>
    </row>
    <row r="2695" ht="12.75">
      <c r="O2695" s="71"/>
    </row>
    <row r="2696" ht="12.75">
      <c r="O2696" s="71"/>
    </row>
    <row r="2697" ht="12.75">
      <c r="O2697" s="71"/>
    </row>
    <row r="2698" ht="12.75">
      <c r="O2698" s="71"/>
    </row>
    <row r="2699" ht="12.75">
      <c r="O2699" s="71"/>
    </row>
    <row r="2700" ht="12.75">
      <c r="O2700" s="71"/>
    </row>
    <row r="2701" ht="12.75">
      <c r="O2701" s="71"/>
    </row>
    <row r="2702" ht="12.75">
      <c r="O2702" s="71"/>
    </row>
    <row r="2703" ht="12.75">
      <c r="O2703" s="71"/>
    </row>
    <row r="2704" ht="12.75">
      <c r="O2704" s="71"/>
    </row>
    <row r="2705" ht="12.75">
      <c r="O2705" s="71"/>
    </row>
    <row r="2706" ht="12.75">
      <c r="O2706" s="71"/>
    </row>
    <row r="2707" ht="12.75">
      <c r="O2707" s="71"/>
    </row>
    <row r="2708" ht="12.75">
      <c r="O2708" s="71"/>
    </row>
    <row r="2709" ht="12.75">
      <c r="O2709" s="71"/>
    </row>
    <row r="2710" ht="12.75">
      <c r="O2710" s="71"/>
    </row>
    <row r="2711" ht="12.75">
      <c r="O2711" s="71"/>
    </row>
    <row r="2712" ht="12.75">
      <c r="O2712" s="71"/>
    </row>
    <row r="2713" ht="12.75">
      <c r="O2713" s="71"/>
    </row>
    <row r="2714" ht="12.75">
      <c r="O2714" s="71"/>
    </row>
    <row r="2715" ht="12.75">
      <c r="O2715" s="71"/>
    </row>
    <row r="2716" ht="12.75">
      <c r="O2716" s="71"/>
    </row>
    <row r="2717" ht="12.75">
      <c r="O2717" s="71"/>
    </row>
    <row r="2718" ht="12.75">
      <c r="O2718" s="71"/>
    </row>
    <row r="2719" ht="12.75">
      <c r="O2719" s="71"/>
    </row>
    <row r="2720" ht="12.75">
      <c r="O2720" s="71"/>
    </row>
    <row r="2721" ht="12.75">
      <c r="O2721" s="71"/>
    </row>
    <row r="2722" ht="12.75">
      <c r="O2722" s="71"/>
    </row>
    <row r="2723" ht="12.75">
      <c r="O2723" s="71"/>
    </row>
    <row r="2724" ht="12.75">
      <c r="O2724" s="71"/>
    </row>
    <row r="2725" ht="12.75">
      <c r="O2725" s="71"/>
    </row>
    <row r="2726" ht="12.75">
      <c r="O2726" s="71"/>
    </row>
    <row r="2727" ht="12.75">
      <c r="O2727" s="71"/>
    </row>
    <row r="2728" ht="12.75">
      <c r="O2728" s="71"/>
    </row>
    <row r="2729" ht="12.75">
      <c r="O2729" s="71"/>
    </row>
    <row r="2730" ht="12.75">
      <c r="O2730" s="71"/>
    </row>
    <row r="2731" ht="12.75">
      <c r="O2731" s="71"/>
    </row>
    <row r="2732" ht="12.75">
      <c r="O2732" s="71"/>
    </row>
    <row r="2733" ht="12.75">
      <c r="O2733" s="71"/>
    </row>
    <row r="2734" ht="12.75">
      <c r="O2734" s="71"/>
    </row>
    <row r="2735" ht="12.75">
      <c r="O2735" s="71"/>
    </row>
    <row r="2736" ht="12.75">
      <c r="O2736" s="71"/>
    </row>
    <row r="2737" ht="12.75">
      <c r="O2737" s="71"/>
    </row>
    <row r="2738" ht="12.75">
      <c r="O2738" s="71"/>
    </row>
    <row r="2739" ht="12.75">
      <c r="O2739" s="71"/>
    </row>
    <row r="2740" ht="12.75">
      <c r="O2740" s="71"/>
    </row>
    <row r="2741" ht="12.75">
      <c r="O2741" s="71"/>
    </row>
    <row r="2742" ht="12.75">
      <c r="O2742" s="71"/>
    </row>
    <row r="2743" ht="12.75">
      <c r="O2743" s="71"/>
    </row>
    <row r="2744" ht="12.75">
      <c r="O2744" s="71"/>
    </row>
    <row r="2745" ht="12.75">
      <c r="O2745" s="71"/>
    </row>
    <row r="2746" ht="12.75">
      <c r="O2746" s="71"/>
    </row>
    <row r="2747" ht="12.75">
      <c r="O2747" s="71"/>
    </row>
    <row r="2748" ht="12.75">
      <c r="O2748" s="71"/>
    </row>
    <row r="2749" ht="12.75">
      <c r="O2749" s="71"/>
    </row>
    <row r="2750" ht="12.75">
      <c r="O2750" s="71"/>
    </row>
    <row r="2751" ht="12.75">
      <c r="O2751" s="71"/>
    </row>
    <row r="2752" ht="12.75">
      <c r="O2752" s="71"/>
    </row>
    <row r="2753" ht="12.75">
      <c r="O2753" s="71"/>
    </row>
    <row r="2754" ht="12.75">
      <c r="O2754" s="71"/>
    </row>
    <row r="2755" ht="12.75">
      <c r="O2755" s="71"/>
    </row>
    <row r="2756" ht="12.75">
      <c r="O2756" s="71"/>
    </row>
    <row r="2757" ht="12.75">
      <c r="O2757" s="71"/>
    </row>
    <row r="2758" ht="12.75">
      <c r="O2758" s="71"/>
    </row>
    <row r="2759" ht="12.75">
      <c r="O2759" s="71"/>
    </row>
    <row r="2760" ht="12.75">
      <c r="O2760" s="71"/>
    </row>
    <row r="2761" ht="12.75">
      <c r="O2761" s="71"/>
    </row>
    <row r="2762" ht="12.75">
      <c r="O2762" s="71"/>
    </row>
    <row r="2763" ht="12.75">
      <c r="O2763" s="71"/>
    </row>
    <row r="2764" ht="12.75">
      <c r="O2764" s="71"/>
    </row>
    <row r="2765" ht="12.75">
      <c r="O2765" s="71"/>
    </row>
    <row r="2766" ht="12.75">
      <c r="O2766" s="71"/>
    </row>
    <row r="2767" ht="12.75">
      <c r="O2767" s="71"/>
    </row>
    <row r="2768" ht="12.75">
      <c r="O2768" s="71"/>
    </row>
    <row r="2769" ht="12.75">
      <c r="O2769" s="71"/>
    </row>
    <row r="2770" ht="12.75">
      <c r="O2770" s="71"/>
    </row>
    <row r="2771" ht="12.75">
      <c r="O2771" s="71"/>
    </row>
    <row r="2772" ht="12.75">
      <c r="O2772" s="71"/>
    </row>
    <row r="2773" ht="12.75">
      <c r="O2773" s="71"/>
    </row>
    <row r="2774" ht="12.75">
      <c r="O2774" s="71"/>
    </row>
    <row r="2775" ht="12.75">
      <c r="O2775" s="71"/>
    </row>
    <row r="2776" ht="12.75">
      <c r="O2776" s="71"/>
    </row>
    <row r="2777" ht="12.75">
      <c r="O2777" s="71"/>
    </row>
    <row r="2778" ht="12.75">
      <c r="O2778" s="71"/>
    </row>
    <row r="2779" ht="12.75">
      <c r="O2779" s="71"/>
    </row>
    <row r="2780" ht="12.75">
      <c r="O2780" s="71"/>
    </row>
    <row r="2781" ht="12.75">
      <c r="O2781" s="71"/>
    </row>
    <row r="2782" ht="12.75">
      <c r="O2782" s="71"/>
    </row>
    <row r="2783" ht="12.75">
      <c r="O2783" s="71"/>
    </row>
    <row r="2784" ht="12.75">
      <c r="O2784" s="71"/>
    </row>
    <row r="2785" ht="12.75">
      <c r="O2785" s="71"/>
    </row>
    <row r="2786" ht="12.75">
      <c r="O2786" s="71"/>
    </row>
    <row r="2787" ht="12.75">
      <c r="O2787" s="71"/>
    </row>
    <row r="2788" ht="12.75">
      <c r="O2788" s="71"/>
    </row>
    <row r="2789" ht="12.75">
      <c r="O2789" s="71"/>
    </row>
    <row r="2790" ht="12.75">
      <c r="O2790" s="71"/>
    </row>
    <row r="2791" ht="12.75">
      <c r="O2791" s="71"/>
    </row>
    <row r="2792" ht="12.75">
      <c r="O2792" s="71"/>
    </row>
    <row r="2793" ht="12.75">
      <c r="O2793" s="71"/>
    </row>
    <row r="2794" ht="12.75">
      <c r="O2794" s="71"/>
    </row>
    <row r="2795" ht="12.75">
      <c r="O2795" s="71"/>
    </row>
    <row r="2796" ht="12.75">
      <c r="O2796" s="71"/>
    </row>
    <row r="2797" ht="12.75">
      <c r="O2797" s="71"/>
    </row>
    <row r="2798" ht="12.75">
      <c r="O2798" s="71"/>
    </row>
    <row r="2799" ht="12.75">
      <c r="O2799" s="71"/>
    </row>
    <row r="2800" ht="12.75">
      <c r="O2800" s="71"/>
    </row>
    <row r="2801" ht="12.75">
      <c r="O2801" s="71"/>
    </row>
    <row r="2802" ht="12.75">
      <c r="O2802" s="71"/>
    </row>
    <row r="2803" ht="12.75">
      <c r="O2803" s="71"/>
    </row>
    <row r="2804" ht="12.75">
      <c r="O2804" s="71"/>
    </row>
    <row r="2805" ht="12.75">
      <c r="O2805" s="71"/>
    </row>
    <row r="2806" ht="12.75">
      <c r="O2806" s="71"/>
    </row>
    <row r="2807" ht="12.75">
      <c r="O2807" s="71"/>
    </row>
    <row r="2808" ht="12.75">
      <c r="O2808" s="71"/>
    </row>
    <row r="2809" ht="12.75">
      <c r="O2809" s="71"/>
    </row>
    <row r="2810" ht="12.75">
      <c r="O2810" s="71"/>
    </row>
    <row r="2811" ht="12.75">
      <c r="O2811" s="71"/>
    </row>
    <row r="2812" ht="12.75">
      <c r="O2812" s="71"/>
    </row>
    <row r="2813" ht="12.75">
      <c r="O2813" s="71"/>
    </row>
    <row r="2814" ht="12.75">
      <c r="O2814" s="71"/>
    </row>
    <row r="2815" ht="12.75">
      <c r="O2815" s="71"/>
    </row>
    <row r="2816" ht="12.75">
      <c r="O2816" s="71"/>
    </row>
    <row r="2817" ht="12.75">
      <c r="O2817" s="71"/>
    </row>
    <row r="2818" ht="12.75">
      <c r="O2818" s="71"/>
    </row>
    <row r="2819" ht="12.75">
      <c r="O2819" s="71"/>
    </row>
    <row r="2820" ht="12.75">
      <c r="O2820" s="71"/>
    </row>
    <row r="2821" ht="12.75">
      <c r="O2821" s="71"/>
    </row>
    <row r="2822" ht="12.75">
      <c r="O2822" s="71"/>
    </row>
    <row r="2823" ht="12.75">
      <c r="O2823" s="71"/>
    </row>
    <row r="2824" ht="12.75">
      <c r="O2824" s="71"/>
    </row>
    <row r="2825" ht="12.75">
      <c r="O2825" s="71"/>
    </row>
    <row r="2826" ht="12.75">
      <c r="O2826" s="71"/>
    </row>
    <row r="2827" ht="12.75">
      <c r="O2827" s="71"/>
    </row>
    <row r="2828" ht="12.75">
      <c r="O2828" s="71"/>
    </row>
    <row r="2829" ht="12.75">
      <c r="O2829" s="71"/>
    </row>
    <row r="2830" ht="12.75">
      <c r="O2830" s="71"/>
    </row>
    <row r="2831" ht="12.75">
      <c r="O2831" s="71"/>
    </row>
    <row r="2832" ht="12.75">
      <c r="O2832" s="71"/>
    </row>
    <row r="2833" ht="12.75">
      <c r="O2833" s="71"/>
    </row>
    <row r="2834" ht="12.75">
      <c r="O2834" s="71"/>
    </row>
    <row r="2835" ht="12.75">
      <c r="O2835" s="71"/>
    </row>
    <row r="2836" ht="12.75">
      <c r="O2836" s="71"/>
    </row>
    <row r="2837" ht="12.75">
      <c r="O2837" s="71"/>
    </row>
    <row r="2838" ht="12.75">
      <c r="O2838" s="71"/>
    </row>
    <row r="2839" ht="12.75">
      <c r="O2839" s="71"/>
    </row>
    <row r="2840" ht="12.75">
      <c r="O2840" s="71"/>
    </row>
    <row r="2841" ht="12.75">
      <c r="O2841" s="71"/>
    </row>
    <row r="2842" ht="12.75">
      <c r="O2842" s="71"/>
    </row>
    <row r="2843" ht="12.75">
      <c r="O2843" s="71"/>
    </row>
    <row r="2844" ht="12.75">
      <c r="O2844" s="71"/>
    </row>
    <row r="2845" ht="12.75">
      <c r="O2845" s="71"/>
    </row>
    <row r="2846" ht="12.75">
      <c r="O2846" s="71"/>
    </row>
    <row r="2847" ht="12.75">
      <c r="O2847" s="71"/>
    </row>
    <row r="2848" ht="12.75">
      <c r="O2848" s="71"/>
    </row>
    <row r="2849" ht="12.75">
      <c r="O2849" s="71"/>
    </row>
    <row r="2850" ht="12.75">
      <c r="O2850" s="71"/>
    </row>
    <row r="2851" ht="12.75">
      <c r="O2851" s="71"/>
    </row>
    <row r="2852" ht="12.75">
      <c r="O2852" s="71"/>
    </row>
    <row r="2853" ht="12.75">
      <c r="O2853" s="71"/>
    </row>
    <row r="2854" ht="12.75">
      <c r="O2854" s="71"/>
    </row>
    <row r="2855" ht="12.75">
      <c r="O2855" s="71"/>
    </row>
    <row r="2856" ht="12.75">
      <c r="O2856" s="71"/>
    </row>
    <row r="2857" ht="12.75">
      <c r="O2857" s="71"/>
    </row>
    <row r="2858" ht="12.75">
      <c r="O2858" s="71"/>
    </row>
    <row r="2859" ht="12.75">
      <c r="O2859" s="71"/>
    </row>
    <row r="2860" ht="12.75">
      <c r="O2860" s="71"/>
    </row>
    <row r="2861" ht="12.75">
      <c r="O2861" s="71"/>
    </row>
    <row r="2862" ht="12.75">
      <c r="O2862" s="71"/>
    </row>
    <row r="2863" ht="12.75">
      <c r="O2863" s="71"/>
    </row>
    <row r="2864" ht="12.75">
      <c r="O2864" s="71"/>
    </row>
    <row r="2865" ht="12.75">
      <c r="O2865" s="71"/>
    </row>
    <row r="2866" ht="12.75">
      <c r="O2866" s="71"/>
    </row>
    <row r="2867" ht="12.75">
      <c r="O2867" s="71"/>
    </row>
    <row r="2868" ht="12.75">
      <c r="O2868" s="71"/>
    </row>
    <row r="2869" ht="12.75">
      <c r="O2869" s="71"/>
    </row>
    <row r="2870" ht="12.75">
      <c r="O2870" s="71"/>
    </row>
    <row r="2871" ht="12.75">
      <c r="O2871" s="71"/>
    </row>
    <row r="2872" ht="12.75">
      <c r="O2872" s="71"/>
    </row>
    <row r="2873" ht="12.75">
      <c r="O2873" s="71"/>
    </row>
    <row r="2874" ht="12.75">
      <c r="O2874" s="71"/>
    </row>
    <row r="2875" ht="12.75">
      <c r="O2875" s="71"/>
    </row>
    <row r="2876" ht="12.75">
      <c r="O2876" s="71"/>
    </row>
    <row r="2877" ht="12.75">
      <c r="O2877" s="71"/>
    </row>
    <row r="2878" ht="12.75">
      <c r="O2878" s="71"/>
    </row>
    <row r="2879" ht="12.75">
      <c r="O2879" s="71"/>
    </row>
    <row r="2880" ht="12.75">
      <c r="O2880" s="71"/>
    </row>
    <row r="2881" ht="12.75">
      <c r="O2881" s="71"/>
    </row>
    <row r="2882" ht="12.75">
      <c r="O2882" s="71"/>
    </row>
    <row r="2883" ht="12.75">
      <c r="O2883" s="71"/>
    </row>
    <row r="2884" ht="12.75">
      <c r="O2884" s="71"/>
    </row>
    <row r="2885" ht="12.75">
      <c r="O2885" s="71"/>
    </row>
    <row r="2886" ht="12.75">
      <c r="O2886" s="71"/>
    </row>
    <row r="2887" ht="12.75">
      <c r="O2887" s="71"/>
    </row>
    <row r="2888" ht="12.75">
      <c r="O2888" s="71"/>
    </row>
    <row r="2889" ht="12.75">
      <c r="O2889" s="71"/>
    </row>
    <row r="2890" ht="12.75">
      <c r="O2890" s="71"/>
    </row>
    <row r="2891" ht="12.75">
      <c r="O2891" s="71"/>
    </row>
    <row r="2892" ht="12.75">
      <c r="O2892" s="71"/>
    </row>
    <row r="2893" ht="12.75">
      <c r="O2893" s="71"/>
    </row>
    <row r="2894" ht="12.75">
      <c r="O2894" s="71"/>
    </row>
    <row r="2895" ht="12.75">
      <c r="O2895" s="71"/>
    </row>
    <row r="2896" ht="12.75">
      <c r="O2896" s="71"/>
    </row>
    <row r="2897" ht="12.75">
      <c r="O2897" s="71"/>
    </row>
    <row r="2898" ht="12.75">
      <c r="O2898" s="71"/>
    </row>
    <row r="2899" ht="12.75">
      <c r="O2899" s="71"/>
    </row>
    <row r="2900" ht="12.75">
      <c r="O2900" s="71"/>
    </row>
    <row r="2901" ht="12.75">
      <c r="O2901" s="71"/>
    </row>
    <row r="2902" ht="12.75">
      <c r="O2902" s="71"/>
    </row>
    <row r="2903" ht="12.75">
      <c r="O2903" s="71"/>
    </row>
    <row r="2904" ht="12.75">
      <c r="O2904" s="71"/>
    </row>
    <row r="2905" ht="12.75">
      <c r="O2905" s="71"/>
    </row>
    <row r="2906" ht="12.75">
      <c r="O2906" s="71"/>
    </row>
    <row r="2907" ht="12.75">
      <c r="O2907" s="71"/>
    </row>
    <row r="2908" ht="12.75">
      <c r="O2908" s="71"/>
    </row>
    <row r="2909" ht="12.75">
      <c r="O2909" s="71"/>
    </row>
    <row r="2910" ht="12.75">
      <c r="O2910" s="71"/>
    </row>
    <row r="2911" ht="12.75">
      <c r="O2911" s="71"/>
    </row>
    <row r="2912" ht="12.75">
      <c r="O2912" s="71"/>
    </row>
    <row r="2913" ht="12.75">
      <c r="O2913" s="71"/>
    </row>
    <row r="2914" ht="12.75">
      <c r="O2914" s="71"/>
    </row>
    <row r="2915" ht="12.75">
      <c r="O2915" s="71"/>
    </row>
    <row r="2916" ht="12.75">
      <c r="O2916" s="71"/>
    </row>
    <row r="2917" ht="12.75">
      <c r="O2917" s="71"/>
    </row>
    <row r="2918" ht="12.75">
      <c r="O2918" s="71"/>
    </row>
    <row r="2919" ht="12.75">
      <c r="O2919" s="71"/>
    </row>
    <row r="2920" ht="12.75">
      <c r="O2920" s="71"/>
    </row>
    <row r="2921" ht="12.75">
      <c r="O2921" s="71"/>
    </row>
    <row r="2922" ht="12.75">
      <c r="O2922" s="71"/>
    </row>
    <row r="2923" ht="12.75">
      <c r="O2923" s="71"/>
    </row>
    <row r="2924" ht="12.75">
      <c r="O2924" s="71"/>
    </row>
    <row r="2925" ht="12.75">
      <c r="O2925" s="71"/>
    </row>
    <row r="2926" ht="12.75">
      <c r="O2926" s="71"/>
    </row>
    <row r="2927" ht="12.75">
      <c r="O2927" s="71"/>
    </row>
    <row r="2928" ht="12.75">
      <c r="O2928" s="71"/>
    </row>
    <row r="2929" ht="12.75">
      <c r="O2929" s="71"/>
    </row>
    <row r="2930" ht="12.75">
      <c r="O2930" s="71"/>
    </row>
    <row r="2931" ht="12.75">
      <c r="O2931" s="71"/>
    </row>
    <row r="2932" ht="12.75">
      <c r="O2932" s="71"/>
    </row>
    <row r="2933" ht="12.75">
      <c r="O2933" s="71"/>
    </row>
    <row r="2934" ht="12.75">
      <c r="O2934" s="71"/>
    </row>
    <row r="2935" ht="12.75">
      <c r="O2935" s="71"/>
    </row>
    <row r="2936" ht="12.75">
      <c r="O2936" s="71"/>
    </row>
    <row r="2937" ht="12.75">
      <c r="O2937" s="71"/>
    </row>
    <row r="2938" ht="12.75">
      <c r="O2938" s="71"/>
    </row>
    <row r="2939" ht="12.75">
      <c r="O2939" s="71"/>
    </row>
    <row r="2940" ht="12.75">
      <c r="O2940" s="71"/>
    </row>
    <row r="2941" ht="12.75">
      <c r="O2941" s="71"/>
    </row>
    <row r="2942" ht="12.75">
      <c r="O2942" s="71"/>
    </row>
    <row r="2943" ht="12.75">
      <c r="O2943" s="71"/>
    </row>
    <row r="2944" ht="12.75">
      <c r="O2944" s="71"/>
    </row>
    <row r="2945" ht="12.75">
      <c r="O2945" s="71"/>
    </row>
    <row r="2946" ht="12.75">
      <c r="O2946" s="71"/>
    </row>
    <row r="2947" ht="12.75">
      <c r="O2947" s="71"/>
    </row>
    <row r="2948" ht="12.75">
      <c r="O2948" s="71"/>
    </row>
    <row r="2949" ht="12.75">
      <c r="O2949" s="71"/>
    </row>
    <row r="2950" ht="12.75">
      <c r="O2950" s="71"/>
    </row>
    <row r="2951" ht="12.75">
      <c r="O2951" s="71"/>
    </row>
    <row r="2952" ht="12.75">
      <c r="O2952" s="71"/>
    </row>
    <row r="2953" ht="12.75">
      <c r="O2953" s="71"/>
    </row>
    <row r="2954" ht="12.75">
      <c r="O2954" s="71"/>
    </row>
    <row r="2955" ht="12.75">
      <c r="O2955" s="71"/>
    </row>
    <row r="2956" ht="12.75">
      <c r="O2956" s="71"/>
    </row>
    <row r="2957" ht="12.75">
      <c r="O2957" s="71"/>
    </row>
    <row r="2958" ht="12.75">
      <c r="O2958" s="71"/>
    </row>
    <row r="2959" ht="12.75">
      <c r="O2959" s="71"/>
    </row>
    <row r="2960" ht="12.75">
      <c r="O2960" s="71"/>
    </row>
    <row r="2961" ht="12.75">
      <c r="O2961" s="71"/>
    </row>
    <row r="2962" ht="12.75">
      <c r="O2962" s="71"/>
    </row>
    <row r="2963" ht="12.75">
      <c r="O2963" s="71"/>
    </row>
    <row r="2964" ht="12.75">
      <c r="O2964" s="71"/>
    </row>
    <row r="2965" ht="12.75">
      <c r="O2965" s="71"/>
    </row>
    <row r="2966" ht="12.75">
      <c r="O2966" s="71"/>
    </row>
    <row r="2967" ht="12.75">
      <c r="O2967" s="71"/>
    </row>
    <row r="2968" ht="12.75">
      <c r="O2968" s="71"/>
    </row>
    <row r="2969" ht="12.75">
      <c r="O2969" s="71"/>
    </row>
    <row r="2970" ht="12.75">
      <c r="O2970" s="71"/>
    </row>
    <row r="2971" ht="12.75">
      <c r="O2971" s="71"/>
    </row>
    <row r="2972" ht="12.75">
      <c r="O2972" s="71"/>
    </row>
    <row r="2973" ht="12.75">
      <c r="O2973" s="71"/>
    </row>
    <row r="2974" ht="12.75">
      <c r="O2974" s="71"/>
    </row>
    <row r="2975" ht="12.75">
      <c r="O2975" s="71"/>
    </row>
    <row r="2976" ht="12.75">
      <c r="O2976" s="71"/>
    </row>
    <row r="2977" ht="12.75">
      <c r="O2977" s="71"/>
    </row>
    <row r="2978" ht="12.75">
      <c r="O2978" s="71"/>
    </row>
    <row r="2979" ht="12.75">
      <c r="O2979" s="71"/>
    </row>
    <row r="2980" ht="12.75">
      <c r="O2980" s="71"/>
    </row>
    <row r="2981" ht="12.75">
      <c r="O2981" s="71"/>
    </row>
    <row r="2982" ht="12.75">
      <c r="O2982" s="71"/>
    </row>
    <row r="2983" ht="12.75">
      <c r="O2983" s="71"/>
    </row>
    <row r="2984" ht="12.75">
      <c r="O2984" s="71"/>
    </row>
    <row r="2985" ht="12.75">
      <c r="O2985" s="71"/>
    </row>
    <row r="2986" ht="12.75">
      <c r="O2986" s="71"/>
    </row>
    <row r="2987" ht="12.75">
      <c r="O2987" s="71"/>
    </row>
    <row r="2988" ht="12.75">
      <c r="O2988" s="71"/>
    </row>
    <row r="2989" ht="12.75">
      <c r="O2989" s="71"/>
    </row>
    <row r="2990" ht="12.75">
      <c r="O2990" s="71"/>
    </row>
    <row r="2991" ht="12.75">
      <c r="O2991" s="71"/>
    </row>
    <row r="2992" ht="12.75">
      <c r="O2992" s="71"/>
    </row>
    <row r="2993" ht="12.75">
      <c r="O2993" s="71"/>
    </row>
    <row r="2994" ht="12.75">
      <c r="O2994" s="71"/>
    </row>
    <row r="2995" ht="12.75">
      <c r="O2995" s="71"/>
    </row>
    <row r="2996" ht="12.75">
      <c r="O2996" s="71"/>
    </row>
    <row r="2997" ht="12.75">
      <c r="O2997" s="71"/>
    </row>
    <row r="2998" ht="12.75">
      <c r="O2998" s="71"/>
    </row>
    <row r="2999" ht="12.75">
      <c r="O2999" s="71"/>
    </row>
    <row r="3000" ht="12.75">
      <c r="O3000" s="71"/>
    </row>
    <row r="3001" ht="12.75">
      <c r="O3001" s="71"/>
    </row>
    <row r="3002" ht="12.75">
      <c r="O3002" s="71"/>
    </row>
    <row r="3003" ht="12.75">
      <c r="O3003" s="71"/>
    </row>
    <row r="3004" ht="12.75">
      <c r="O3004" s="71"/>
    </row>
    <row r="3005" ht="12.75">
      <c r="O3005" s="71"/>
    </row>
    <row r="3006" ht="12.75">
      <c r="O3006" s="71"/>
    </row>
    <row r="3007" ht="12.75">
      <c r="O3007" s="71"/>
    </row>
    <row r="3008" ht="12.75">
      <c r="O3008" s="71"/>
    </row>
    <row r="3009" ht="12.75">
      <c r="O3009" s="71"/>
    </row>
    <row r="3010" ht="12.75">
      <c r="O3010" s="71"/>
    </row>
    <row r="3011" ht="12.75">
      <c r="O3011" s="71"/>
    </row>
    <row r="3012" ht="12.75">
      <c r="O3012" s="71"/>
    </row>
    <row r="3013" ht="12.75">
      <c r="O3013" s="71"/>
    </row>
    <row r="3014" ht="12.75">
      <c r="O3014" s="71"/>
    </row>
    <row r="3015" ht="12.75">
      <c r="O3015" s="71"/>
    </row>
    <row r="3016" ht="12.75">
      <c r="O3016" s="71"/>
    </row>
    <row r="3017" ht="12.75">
      <c r="O3017" s="71"/>
    </row>
    <row r="3018" ht="12.75">
      <c r="O3018" s="71"/>
    </row>
    <row r="3019" ht="12.75">
      <c r="O3019" s="71"/>
    </row>
    <row r="3020" ht="12.75">
      <c r="O3020" s="71"/>
    </row>
    <row r="3021" ht="12.75">
      <c r="O3021" s="71"/>
    </row>
    <row r="3022" ht="12.75">
      <c r="O3022" s="71"/>
    </row>
    <row r="3023" ht="12.75">
      <c r="O3023" s="71"/>
    </row>
    <row r="3024" ht="12.75">
      <c r="O3024" s="71"/>
    </row>
    <row r="3025" ht="12.75">
      <c r="O3025" s="71"/>
    </row>
    <row r="3026" ht="12.75">
      <c r="O3026" s="71"/>
    </row>
    <row r="3027" ht="12.75">
      <c r="O3027" s="71"/>
    </row>
    <row r="3028" ht="12.75">
      <c r="O3028" s="71"/>
    </row>
    <row r="3029" ht="12.75">
      <c r="O3029" s="71"/>
    </row>
    <row r="3030" ht="12.75">
      <c r="O3030" s="71"/>
    </row>
    <row r="3031" ht="12.75">
      <c r="O3031" s="71"/>
    </row>
    <row r="3032" ht="12.75">
      <c r="O3032" s="71"/>
    </row>
    <row r="3033" ht="12.75">
      <c r="O3033" s="71"/>
    </row>
    <row r="3034" ht="12.75">
      <c r="O3034" s="71"/>
    </row>
    <row r="3035" ht="12.75">
      <c r="O3035" s="71"/>
    </row>
    <row r="3036" ht="12.75">
      <c r="O3036" s="71"/>
    </row>
    <row r="3037" ht="12.75">
      <c r="O3037" s="71"/>
    </row>
    <row r="3038" ht="12.75">
      <c r="O3038" s="71"/>
    </row>
    <row r="3039" ht="12.75">
      <c r="O3039" s="71"/>
    </row>
    <row r="3040" ht="12.75">
      <c r="O3040" s="71"/>
    </row>
    <row r="3041" ht="12.75">
      <c r="O3041" s="71"/>
    </row>
    <row r="3042" ht="12.75">
      <c r="O3042" s="71"/>
    </row>
    <row r="3043" ht="12.75">
      <c r="O3043" s="71"/>
    </row>
    <row r="3044" ht="12.75">
      <c r="O3044" s="71"/>
    </row>
    <row r="3045" ht="12.75">
      <c r="O3045" s="71"/>
    </row>
    <row r="3046" ht="12.75">
      <c r="O3046" s="71"/>
    </row>
    <row r="3047" ht="12.75">
      <c r="O3047" s="71"/>
    </row>
    <row r="3048" ht="12.75">
      <c r="O3048" s="71"/>
    </row>
    <row r="3049" ht="12.75">
      <c r="O3049" s="71"/>
    </row>
    <row r="3050" ht="12.75">
      <c r="O3050" s="71"/>
    </row>
    <row r="3051" ht="12.75">
      <c r="O3051" s="71"/>
    </row>
    <row r="3052" ht="12.75">
      <c r="O3052" s="71"/>
    </row>
    <row r="3053" ht="12.75">
      <c r="O3053" s="71"/>
    </row>
    <row r="3054" ht="12.75">
      <c r="O3054" s="71"/>
    </row>
    <row r="3055" ht="12.75">
      <c r="O3055" s="71"/>
    </row>
    <row r="3056" ht="12.75">
      <c r="O3056" s="71"/>
    </row>
    <row r="3057" ht="12.75">
      <c r="O3057" s="71"/>
    </row>
    <row r="3058" ht="12.75">
      <c r="O3058" s="71"/>
    </row>
    <row r="3059" ht="12.75">
      <c r="O3059" s="71"/>
    </row>
    <row r="3060" ht="12.75">
      <c r="O3060" s="71"/>
    </row>
    <row r="3061" ht="12.75">
      <c r="O3061" s="71"/>
    </row>
    <row r="3062" ht="12.75">
      <c r="O3062" s="71"/>
    </row>
    <row r="3063" ht="12.75">
      <c r="O3063" s="71"/>
    </row>
    <row r="3064" ht="12.75">
      <c r="O3064" s="71"/>
    </row>
    <row r="3065" ht="12.75">
      <c r="O3065" s="71"/>
    </row>
    <row r="3066" ht="12.75">
      <c r="O3066" s="71"/>
    </row>
    <row r="3067" ht="12.75">
      <c r="O3067" s="71"/>
    </row>
    <row r="3068" ht="12.75">
      <c r="O3068" s="71"/>
    </row>
    <row r="3069" ht="12.75">
      <c r="O3069" s="71"/>
    </row>
    <row r="3070" ht="12.75">
      <c r="O3070" s="71"/>
    </row>
    <row r="3071" ht="12.75">
      <c r="O3071" s="71"/>
    </row>
    <row r="3072" ht="12.75">
      <c r="O3072" s="71"/>
    </row>
    <row r="3073" ht="12.75">
      <c r="O3073" s="71"/>
    </row>
    <row r="3074" ht="12.75">
      <c r="O3074" s="71"/>
    </row>
    <row r="3075" ht="12.75">
      <c r="O3075" s="71"/>
    </row>
    <row r="3076" ht="12.75">
      <c r="O3076" s="71"/>
    </row>
    <row r="3077" ht="12.75">
      <c r="O3077" s="71"/>
    </row>
    <row r="3078" ht="12.75">
      <c r="O3078" s="71"/>
    </row>
    <row r="3079" ht="12.75">
      <c r="O3079" s="71"/>
    </row>
    <row r="3080" ht="12.75">
      <c r="O3080" s="71"/>
    </row>
    <row r="3081" ht="12.75">
      <c r="O3081" s="71"/>
    </row>
    <row r="3082" ht="12.75">
      <c r="O3082" s="71"/>
    </row>
    <row r="3083" ht="12.75">
      <c r="O3083" s="71"/>
    </row>
    <row r="3084" ht="12.75">
      <c r="O3084" s="71"/>
    </row>
    <row r="3085" ht="12.75">
      <c r="O3085" s="71"/>
    </row>
    <row r="3086" ht="12.75">
      <c r="O3086" s="71"/>
    </row>
    <row r="3087" ht="12.75">
      <c r="O3087" s="71"/>
    </row>
    <row r="3088" ht="12.75">
      <c r="O3088" s="71"/>
    </row>
    <row r="3089" ht="12.75">
      <c r="O3089" s="71"/>
    </row>
    <row r="3090" ht="12.75">
      <c r="O3090" s="71"/>
    </row>
    <row r="3091" ht="12.75">
      <c r="O3091" s="71"/>
    </row>
    <row r="3092" ht="12.75">
      <c r="O3092" s="71"/>
    </row>
    <row r="3093" ht="12.75">
      <c r="O3093" s="71"/>
    </row>
    <row r="3094" ht="12.75">
      <c r="O3094" s="71"/>
    </row>
    <row r="3095" ht="12.75">
      <c r="O3095" s="71"/>
    </row>
    <row r="3096" ht="12.75">
      <c r="O3096" s="71"/>
    </row>
    <row r="3097" ht="12.75">
      <c r="O3097" s="71"/>
    </row>
    <row r="3098" ht="12.75">
      <c r="O3098" s="71"/>
    </row>
    <row r="3099" ht="12.75">
      <c r="O3099" s="71"/>
    </row>
    <row r="3100" ht="12.75">
      <c r="O3100" s="71"/>
    </row>
    <row r="3101" ht="12.75">
      <c r="O3101" s="71"/>
    </row>
    <row r="3102" ht="12.75">
      <c r="O3102" s="71"/>
    </row>
    <row r="3103" ht="12.75">
      <c r="O3103" s="71"/>
    </row>
    <row r="3104" ht="12.75">
      <c r="O3104" s="71"/>
    </row>
    <row r="3105" ht="12.75">
      <c r="O3105" s="71"/>
    </row>
    <row r="3106" ht="12.75">
      <c r="O3106" s="71"/>
    </row>
    <row r="3107" ht="12.75">
      <c r="O3107" s="71"/>
    </row>
    <row r="3108" ht="12.75">
      <c r="O3108" s="71"/>
    </row>
    <row r="3109" ht="12.75">
      <c r="O3109" s="71"/>
    </row>
    <row r="3110" ht="12.75">
      <c r="O3110" s="71"/>
    </row>
    <row r="3111" ht="12.75">
      <c r="O3111" s="71"/>
    </row>
    <row r="3112" ht="12.75">
      <c r="O3112" s="71"/>
    </row>
    <row r="3113" ht="12.75">
      <c r="O3113" s="71"/>
    </row>
    <row r="3114" ht="12.75">
      <c r="O3114" s="71"/>
    </row>
    <row r="3115" ht="12.75">
      <c r="O3115" s="71"/>
    </row>
    <row r="3116" ht="12.75">
      <c r="O3116" s="71"/>
    </row>
    <row r="3117" ht="12.75">
      <c r="O3117" s="71"/>
    </row>
    <row r="3118" ht="12.75">
      <c r="O3118" s="71"/>
    </row>
    <row r="3119" ht="12.75">
      <c r="O3119" s="71"/>
    </row>
    <row r="3120" ht="12.75">
      <c r="O3120" s="71"/>
    </row>
    <row r="3121" ht="12.75">
      <c r="O3121" s="71"/>
    </row>
    <row r="3122" ht="12.75">
      <c r="O3122" s="71"/>
    </row>
    <row r="3123" ht="12.75">
      <c r="O3123" s="71"/>
    </row>
    <row r="3124" ht="12.75">
      <c r="O3124" s="71"/>
    </row>
    <row r="3125" ht="12.75">
      <c r="O3125" s="71"/>
    </row>
    <row r="3126" ht="12.75">
      <c r="O3126" s="71"/>
    </row>
    <row r="3127" ht="12.75">
      <c r="O3127" s="71"/>
    </row>
    <row r="3128" ht="12.75">
      <c r="O3128" s="71"/>
    </row>
    <row r="3129" ht="12.75">
      <c r="O3129" s="71"/>
    </row>
    <row r="3130" ht="12.75">
      <c r="O3130" s="71"/>
    </row>
    <row r="3131" ht="12.75">
      <c r="O3131" s="71"/>
    </row>
    <row r="3132" ht="12.75">
      <c r="O3132" s="71"/>
    </row>
    <row r="3133" ht="12.75">
      <c r="O3133" s="71"/>
    </row>
    <row r="3134" ht="12.75">
      <c r="O3134" s="71"/>
    </row>
    <row r="3135" ht="12.75">
      <c r="O3135" s="71"/>
    </row>
    <row r="3136" ht="12.75">
      <c r="O3136" s="71"/>
    </row>
    <row r="3137" ht="12.75">
      <c r="O3137" s="71"/>
    </row>
    <row r="3138" ht="12.75">
      <c r="O3138" s="71"/>
    </row>
    <row r="3139" ht="12.75">
      <c r="O3139" s="71"/>
    </row>
    <row r="3140" ht="12.75">
      <c r="O3140" s="71"/>
    </row>
    <row r="3141" ht="12.75">
      <c r="O3141" s="71"/>
    </row>
    <row r="3142" ht="12.75">
      <c r="O3142" s="71"/>
    </row>
    <row r="3143" ht="12.75">
      <c r="O3143" s="71"/>
    </row>
    <row r="3144" ht="12.75">
      <c r="O3144" s="71"/>
    </row>
    <row r="3145" ht="12.75">
      <c r="O3145" s="71"/>
    </row>
    <row r="3146" ht="12.75">
      <c r="O3146" s="71"/>
    </row>
    <row r="3147" ht="12.75">
      <c r="O3147" s="71"/>
    </row>
    <row r="3148" ht="12.75">
      <c r="O3148" s="71"/>
    </row>
    <row r="3149" ht="12.75">
      <c r="O3149" s="71"/>
    </row>
    <row r="3150" ht="12.75">
      <c r="O3150" s="71"/>
    </row>
    <row r="3151" ht="12.75">
      <c r="O3151" s="71"/>
    </row>
    <row r="3152" ht="12.75">
      <c r="O3152" s="71"/>
    </row>
    <row r="3153" ht="12.75">
      <c r="O3153" s="71"/>
    </row>
    <row r="3154" ht="12.75">
      <c r="O3154" s="71"/>
    </row>
    <row r="3155" ht="12.75">
      <c r="O3155" s="71"/>
    </row>
    <row r="3156" ht="12.75">
      <c r="O3156" s="71"/>
    </row>
    <row r="3157" ht="12.75">
      <c r="O3157" s="71"/>
    </row>
    <row r="3158" ht="12.75">
      <c r="O3158" s="71"/>
    </row>
    <row r="3159" ht="12.75">
      <c r="O3159" s="71"/>
    </row>
    <row r="3160" ht="12.75">
      <c r="O3160" s="71"/>
    </row>
    <row r="3161" ht="12.75">
      <c r="O3161" s="71"/>
    </row>
    <row r="3162" ht="12.75">
      <c r="O3162" s="71"/>
    </row>
    <row r="3163" ht="12.75">
      <c r="O3163" s="71"/>
    </row>
    <row r="3164" ht="12.75">
      <c r="O3164" s="71"/>
    </row>
    <row r="3165" ht="12.75">
      <c r="O3165" s="71"/>
    </row>
    <row r="3166" ht="12.75">
      <c r="O3166" s="71"/>
    </row>
    <row r="3167" ht="12.75">
      <c r="O3167" s="71"/>
    </row>
    <row r="3168" ht="12.75">
      <c r="O3168" s="71"/>
    </row>
    <row r="3169" ht="12.75">
      <c r="O3169" s="71"/>
    </row>
    <row r="3170" ht="12.75">
      <c r="O3170" s="71"/>
    </row>
    <row r="3171" ht="12.75">
      <c r="O3171" s="71"/>
    </row>
    <row r="3172" ht="12.75">
      <c r="O3172" s="71"/>
    </row>
    <row r="3173" ht="12.75">
      <c r="O3173" s="71"/>
    </row>
    <row r="3174" ht="12.75">
      <c r="O3174" s="71"/>
    </row>
    <row r="3175" ht="12.75">
      <c r="O3175" s="71"/>
    </row>
    <row r="3176" ht="12.75">
      <c r="O3176" s="71"/>
    </row>
    <row r="3177" ht="12.75">
      <c r="O3177" s="71"/>
    </row>
    <row r="3178" ht="12.75">
      <c r="O3178" s="71"/>
    </row>
    <row r="3179" ht="12.75">
      <c r="O3179" s="71"/>
    </row>
    <row r="3180" ht="12.75">
      <c r="O3180" s="71"/>
    </row>
    <row r="3181" ht="12.75">
      <c r="O3181" s="71"/>
    </row>
    <row r="3182" ht="12.75">
      <c r="O3182" s="71"/>
    </row>
    <row r="3183" ht="12.75">
      <c r="O3183" s="71"/>
    </row>
    <row r="3184" ht="12.75">
      <c r="O3184" s="71"/>
    </row>
    <row r="3185" ht="12.75">
      <c r="O3185" s="71"/>
    </row>
    <row r="3186" ht="12.75">
      <c r="O3186" s="71"/>
    </row>
    <row r="3187" ht="12.75">
      <c r="O3187" s="71"/>
    </row>
    <row r="3188" ht="12.75">
      <c r="O3188" s="71"/>
    </row>
    <row r="3189" ht="12.75">
      <c r="O3189" s="71"/>
    </row>
    <row r="3190" ht="12.75">
      <c r="O3190" s="71"/>
    </row>
    <row r="3191" ht="12.75">
      <c r="O3191" s="71"/>
    </row>
    <row r="3192" ht="12.75">
      <c r="O3192" s="71"/>
    </row>
    <row r="3193" ht="12.75">
      <c r="O3193" s="71"/>
    </row>
    <row r="3194" ht="12.75">
      <c r="O3194" s="71"/>
    </row>
    <row r="3195" ht="12.75">
      <c r="O3195" s="71"/>
    </row>
    <row r="3196" ht="12.75">
      <c r="O3196" s="71"/>
    </row>
    <row r="3197" ht="12.75">
      <c r="O3197" s="71"/>
    </row>
    <row r="3198" ht="12.75">
      <c r="O3198" s="71"/>
    </row>
    <row r="3199" ht="12.75">
      <c r="O3199" s="71"/>
    </row>
    <row r="3200" ht="12.75">
      <c r="O3200" s="71"/>
    </row>
    <row r="3201" ht="12.75">
      <c r="O3201" s="71"/>
    </row>
    <row r="3202" ht="12.75">
      <c r="O3202" s="71"/>
    </row>
    <row r="3203" ht="12.75">
      <c r="O3203" s="71"/>
    </row>
    <row r="3204" ht="12.75">
      <c r="O3204" s="71"/>
    </row>
    <row r="3205" ht="12.75">
      <c r="O3205" s="71"/>
    </row>
    <row r="3206" ht="12.75">
      <c r="O3206" s="71"/>
    </row>
    <row r="3207" ht="12.75">
      <c r="O3207" s="71"/>
    </row>
    <row r="3208" ht="12.75">
      <c r="O3208" s="71"/>
    </row>
    <row r="3209" ht="12.75">
      <c r="O3209" s="71"/>
    </row>
    <row r="3210" ht="12.75">
      <c r="O3210" s="71"/>
    </row>
    <row r="3211" ht="12.75">
      <c r="O3211" s="71"/>
    </row>
    <row r="3212" ht="12.75">
      <c r="O3212" s="71"/>
    </row>
    <row r="3213" ht="12.75">
      <c r="O3213" s="71"/>
    </row>
    <row r="3214" ht="12.75">
      <c r="O3214" s="71"/>
    </row>
    <row r="3215" ht="12.75">
      <c r="O3215" s="71"/>
    </row>
    <row r="3216" ht="12.75">
      <c r="O3216" s="71"/>
    </row>
    <row r="3217" ht="12.75">
      <c r="O3217" s="71"/>
    </row>
    <row r="3218" ht="12.75">
      <c r="O3218" s="71"/>
    </row>
    <row r="3219" ht="12.75">
      <c r="O3219" s="71"/>
    </row>
    <row r="3220" ht="12.75">
      <c r="O3220" s="71"/>
    </row>
    <row r="3221" ht="12.75">
      <c r="O3221" s="71"/>
    </row>
    <row r="3222" ht="12.75">
      <c r="O3222" s="71"/>
    </row>
    <row r="3223" ht="12.75">
      <c r="O3223" s="71"/>
    </row>
    <row r="3224" ht="12.75">
      <c r="O3224" s="71"/>
    </row>
    <row r="3225" ht="12.75">
      <c r="O3225" s="71"/>
    </row>
    <row r="3226" ht="12.75">
      <c r="O3226" s="71"/>
    </row>
    <row r="3227" ht="12.75">
      <c r="O3227" s="71"/>
    </row>
    <row r="3228" ht="12.75">
      <c r="O3228" s="71"/>
    </row>
    <row r="3229" ht="12.75">
      <c r="O3229" s="71"/>
    </row>
    <row r="3230" ht="12.75">
      <c r="O3230" s="71"/>
    </row>
    <row r="3231" ht="12.75">
      <c r="O3231" s="71"/>
    </row>
    <row r="3232" ht="12.75">
      <c r="O3232" s="71"/>
    </row>
    <row r="3233" ht="12.75">
      <c r="O3233" s="71"/>
    </row>
    <row r="3234" ht="12.75">
      <c r="O3234" s="71"/>
    </row>
    <row r="3235" ht="12.75">
      <c r="O3235" s="71"/>
    </row>
    <row r="3236" ht="12.75">
      <c r="O3236" s="71"/>
    </row>
    <row r="3237" ht="12.75">
      <c r="O3237" s="71"/>
    </row>
    <row r="3238" ht="12.75">
      <c r="O3238" s="71"/>
    </row>
    <row r="3239" ht="12.75">
      <c r="O3239" s="71"/>
    </row>
    <row r="3240" ht="12.75">
      <c r="O3240" s="71"/>
    </row>
    <row r="3241" ht="12.75">
      <c r="O3241" s="71"/>
    </row>
    <row r="3242" ht="12.75">
      <c r="O3242" s="71"/>
    </row>
    <row r="3243" ht="12.75">
      <c r="O3243" s="71"/>
    </row>
    <row r="3244" ht="12.75">
      <c r="O3244" s="71"/>
    </row>
    <row r="3245" ht="12.75">
      <c r="O3245" s="71"/>
    </row>
    <row r="3246" ht="12.75">
      <c r="O3246" s="71"/>
    </row>
    <row r="3247" ht="12.75">
      <c r="O3247" s="71"/>
    </row>
    <row r="3248" ht="12.75">
      <c r="O3248" s="71"/>
    </row>
    <row r="3249" ht="12.75">
      <c r="O3249" s="71"/>
    </row>
    <row r="3250" ht="12.75">
      <c r="O3250" s="71"/>
    </row>
    <row r="3251" ht="12.75">
      <c r="O3251" s="71"/>
    </row>
    <row r="3252" ht="12.75">
      <c r="O3252" s="71"/>
    </row>
    <row r="3253" ht="12.75">
      <c r="O3253" s="71"/>
    </row>
    <row r="3254" ht="12.75">
      <c r="O3254" s="71"/>
    </row>
    <row r="3255" ht="12.75">
      <c r="O3255" s="71"/>
    </row>
    <row r="3256" ht="12.75">
      <c r="O3256" s="71"/>
    </row>
    <row r="3257" ht="12.75">
      <c r="O3257" s="71"/>
    </row>
    <row r="3258" ht="12.75">
      <c r="O3258" s="71"/>
    </row>
    <row r="3259" ht="12.75">
      <c r="O3259" s="71"/>
    </row>
    <row r="3260" ht="12.75">
      <c r="O3260" s="71"/>
    </row>
    <row r="3261" ht="12.75">
      <c r="O3261" s="71"/>
    </row>
    <row r="3262" ht="12.75">
      <c r="O3262" s="71"/>
    </row>
    <row r="3263" ht="12.75">
      <c r="O3263" s="71"/>
    </row>
    <row r="3264" ht="12.75">
      <c r="O3264" s="71"/>
    </row>
    <row r="3265" ht="12.75">
      <c r="O3265" s="71"/>
    </row>
    <row r="3266" ht="12.75">
      <c r="O3266" s="71"/>
    </row>
    <row r="3267" ht="12.75">
      <c r="O3267" s="71"/>
    </row>
    <row r="3268" ht="12.75">
      <c r="O3268" s="71"/>
    </row>
    <row r="3269" ht="12.75">
      <c r="O3269" s="71"/>
    </row>
    <row r="3270" ht="12.75">
      <c r="O3270" s="71"/>
    </row>
    <row r="3271" ht="12.75">
      <c r="O3271" s="71"/>
    </row>
    <row r="3272" ht="12.75">
      <c r="O3272" s="71"/>
    </row>
    <row r="3273" ht="12.75">
      <c r="O3273" s="71"/>
    </row>
    <row r="3274" ht="12.75">
      <c r="O3274" s="71"/>
    </row>
    <row r="3275" ht="12.75">
      <c r="O3275" s="71"/>
    </row>
    <row r="3276" ht="12.75">
      <c r="O3276" s="71"/>
    </row>
    <row r="3277" ht="12.75">
      <c r="O3277" s="71"/>
    </row>
    <row r="3278" ht="12.75">
      <c r="O3278" s="71"/>
    </row>
    <row r="3279" ht="12.75">
      <c r="O3279" s="71"/>
    </row>
    <row r="3280" ht="12.75">
      <c r="O3280" s="71"/>
    </row>
    <row r="3281" ht="12.75">
      <c r="O3281" s="71"/>
    </row>
    <row r="3282" ht="12.75">
      <c r="O3282" s="71"/>
    </row>
    <row r="3283" ht="12.75">
      <c r="O3283" s="71"/>
    </row>
    <row r="3284" ht="12.75">
      <c r="O3284" s="71"/>
    </row>
    <row r="3285" ht="12.75">
      <c r="O3285" s="71"/>
    </row>
    <row r="3286" ht="12.75">
      <c r="O3286" s="71"/>
    </row>
    <row r="3287" ht="12.75">
      <c r="O3287" s="71"/>
    </row>
    <row r="3288" ht="12.75">
      <c r="O3288" s="71"/>
    </row>
    <row r="3289" ht="12.75">
      <c r="O3289" s="71"/>
    </row>
    <row r="3290" ht="12.75">
      <c r="O3290" s="71"/>
    </row>
    <row r="3291" ht="12.75">
      <c r="O3291" s="71"/>
    </row>
    <row r="3292" ht="12.75">
      <c r="O3292" s="71"/>
    </row>
    <row r="3293" ht="12.75">
      <c r="O3293" s="71"/>
    </row>
    <row r="3294" ht="12.75">
      <c r="O3294" s="71"/>
    </row>
    <row r="3295" ht="12.75">
      <c r="O3295" s="71"/>
    </row>
    <row r="3296" ht="12.75">
      <c r="O3296" s="71"/>
    </row>
    <row r="3297" ht="12.75">
      <c r="O3297" s="71"/>
    </row>
    <row r="3298" ht="12.75">
      <c r="O3298" s="71"/>
    </row>
    <row r="3299" ht="12.75">
      <c r="O3299" s="71"/>
    </row>
    <row r="3300" ht="12.75">
      <c r="O3300" s="71"/>
    </row>
    <row r="3301" ht="12.75">
      <c r="O3301" s="71"/>
    </row>
    <row r="3302" ht="12.75">
      <c r="O3302" s="71"/>
    </row>
    <row r="3303" ht="12.75">
      <c r="O3303" s="71"/>
    </row>
    <row r="3304" ht="12.75">
      <c r="O3304" s="71"/>
    </row>
    <row r="3305" ht="12.75">
      <c r="O3305" s="71"/>
    </row>
    <row r="3306" ht="12.75">
      <c r="O3306" s="71"/>
    </row>
    <row r="3307" ht="12.75">
      <c r="O3307" s="71"/>
    </row>
    <row r="3308" ht="12.75">
      <c r="O3308" s="71"/>
    </row>
    <row r="3309" ht="12.75">
      <c r="O3309" s="71"/>
    </row>
    <row r="3310" ht="12.75">
      <c r="O3310" s="71"/>
    </row>
    <row r="3311" ht="12.75">
      <c r="O3311" s="71"/>
    </row>
    <row r="3312" ht="12.75">
      <c r="O3312" s="71"/>
    </row>
    <row r="3313" ht="12.75">
      <c r="O3313" s="71"/>
    </row>
    <row r="3314" ht="12.75">
      <c r="O3314" s="71"/>
    </row>
    <row r="3315" ht="12.75">
      <c r="O3315" s="71"/>
    </row>
    <row r="3316" ht="12.75">
      <c r="O3316" s="71"/>
    </row>
    <row r="3317" ht="12.75">
      <c r="O3317" s="71"/>
    </row>
    <row r="3318" ht="12.75">
      <c r="O3318" s="71"/>
    </row>
    <row r="3319" ht="12.75">
      <c r="O3319" s="71"/>
    </row>
    <row r="3320" ht="12.75">
      <c r="O3320" s="71"/>
    </row>
    <row r="3321" ht="12.75">
      <c r="O3321" s="71"/>
    </row>
    <row r="3322" ht="12.75">
      <c r="O3322" s="71"/>
    </row>
    <row r="3323" ht="12.75">
      <c r="O3323" s="71"/>
    </row>
    <row r="3324" ht="12.75">
      <c r="O3324" s="71"/>
    </row>
    <row r="3325" ht="12.75">
      <c r="O3325" s="71"/>
    </row>
    <row r="3326" ht="12.75">
      <c r="O3326" s="71"/>
    </row>
    <row r="3327" ht="12.75">
      <c r="O3327" s="71"/>
    </row>
    <row r="3328" ht="12.75">
      <c r="O3328" s="71"/>
    </row>
    <row r="3329" ht="12.75">
      <c r="O3329" s="71"/>
    </row>
    <row r="3330" ht="12.75">
      <c r="O3330" s="71"/>
    </row>
    <row r="3331" ht="12.75">
      <c r="O3331" s="71"/>
    </row>
    <row r="3332" ht="12.75">
      <c r="O3332" s="71"/>
    </row>
    <row r="3333" ht="12.75">
      <c r="O3333" s="71"/>
    </row>
    <row r="3334" ht="12.75">
      <c r="O3334" s="71"/>
    </row>
    <row r="3335" ht="12.75">
      <c r="O3335" s="71"/>
    </row>
    <row r="3336" ht="12.75">
      <c r="O3336" s="71"/>
    </row>
    <row r="3337" ht="12.75">
      <c r="O3337" s="71"/>
    </row>
    <row r="3338" ht="12.75">
      <c r="O3338" s="71"/>
    </row>
    <row r="3339" ht="12.75">
      <c r="O3339" s="71"/>
    </row>
    <row r="3340" ht="12.75">
      <c r="O3340" s="71"/>
    </row>
    <row r="3341" ht="12.75">
      <c r="O3341" s="71"/>
    </row>
    <row r="3342" ht="12.75">
      <c r="O3342" s="71"/>
    </row>
    <row r="3343" ht="12.75">
      <c r="O3343" s="71"/>
    </row>
    <row r="3344" ht="12.75">
      <c r="O3344" s="71"/>
    </row>
    <row r="3345" ht="12.75">
      <c r="O3345" s="71"/>
    </row>
    <row r="3346" ht="12.75">
      <c r="O3346" s="71"/>
    </row>
    <row r="3347" ht="12.75">
      <c r="O3347" s="71"/>
    </row>
    <row r="3348" ht="12.75">
      <c r="O3348" s="71"/>
    </row>
    <row r="3349" ht="12.75">
      <c r="O3349" s="71"/>
    </row>
    <row r="3350" ht="12.75">
      <c r="O3350" s="71"/>
    </row>
    <row r="3351" ht="12.75">
      <c r="O3351" s="71"/>
    </row>
    <row r="3352" ht="12.75">
      <c r="O3352" s="71"/>
    </row>
    <row r="3353" ht="12.75">
      <c r="O3353" s="71"/>
    </row>
    <row r="3354" ht="12.75">
      <c r="O3354" s="71"/>
    </row>
    <row r="3355" ht="12.75">
      <c r="O3355" s="71"/>
    </row>
    <row r="3356" ht="12.75">
      <c r="O3356" s="71"/>
    </row>
    <row r="3357" ht="12.75">
      <c r="O3357" s="71"/>
    </row>
    <row r="3358" ht="12.75">
      <c r="O3358" s="71"/>
    </row>
    <row r="3359" ht="12.75">
      <c r="O3359" s="71"/>
    </row>
    <row r="3360" ht="12.75">
      <c r="O3360" s="71"/>
    </row>
    <row r="3361" ht="12.75">
      <c r="O3361" s="71"/>
    </row>
    <row r="3362" ht="12.75">
      <c r="O3362" s="71"/>
    </row>
    <row r="3363" ht="12.75">
      <c r="O3363" s="71"/>
    </row>
    <row r="3364" ht="12.75">
      <c r="O3364" s="71"/>
    </row>
    <row r="3365" ht="12.75">
      <c r="O3365" s="71"/>
    </row>
    <row r="3366" ht="12.75">
      <c r="O3366" s="71"/>
    </row>
    <row r="3367" ht="12.75">
      <c r="O3367" s="71"/>
    </row>
    <row r="3368" ht="12.75">
      <c r="O3368" s="71"/>
    </row>
    <row r="3369" ht="12.75">
      <c r="O3369" s="71"/>
    </row>
    <row r="3370" ht="12.75">
      <c r="O3370" s="71"/>
    </row>
    <row r="3371" ht="12.75">
      <c r="O3371" s="71"/>
    </row>
    <row r="3372" ht="12.75">
      <c r="O3372" s="71"/>
    </row>
    <row r="3373" ht="12.75">
      <c r="O3373" s="71"/>
    </row>
    <row r="3374" ht="12.75">
      <c r="O3374" s="71"/>
    </row>
    <row r="3375" ht="12.75">
      <c r="O3375" s="71"/>
    </row>
    <row r="3376" ht="12.75">
      <c r="O3376" s="71"/>
    </row>
    <row r="3377" ht="12.75">
      <c r="O3377" s="71"/>
    </row>
    <row r="3378" ht="12.75">
      <c r="O3378" s="71"/>
    </row>
    <row r="3379" ht="12.75">
      <c r="O3379" s="71"/>
    </row>
    <row r="3380" ht="12.75">
      <c r="O3380" s="71"/>
    </row>
    <row r="3381" ht="12.75">
      <c r="O3381" s="71"/>
    </row>
    <row r="3382" ht="12.75">
      <c r="O3382" s="71"/>
    </row>
    <row r="3383" ht="12.75">
      <c r="O3383" s="71"/>
    </row>
    <row r="3384" ht="12.75">
      <c r="O3384" s="71"/>
    </row>
    <row r="3385" ht="12.75">
      <c r="O3385" s="71"/>
    </row>
    <row r="3386" ht="12.75">
      <c r="O3386" s="71"/>
    </row>
    <row r="3387" ht="12.75">
      <c r="O3387" s="71"/>
    </row>
    <row r="3388" ht="12.75">
      <c r="O3388" s="71"/>
    </row>
    <row r="3389" ht="12.75">
      <c r="O3389" s="71"/>
    </row>
    <row r="3390" ht="12.75">
      <c r="O3390" s="71"/>
    </row>
    <row r="3391" ht="12.75">
      <c r="O3391" s="71"/>
    </row>
    <row r="3392" ht="12.75">
      <c r="O3392" s="71"/>
    </row>
    <row r="3393" ht="12.75">
      <c r="O3393" s="71"/>
    </row>
    <row r="3394" ht="12.75">
      <c r="O3394" s="71"/>
    </row>
    <row r="3395" ht="12.75">
      <c r="O3395" s="71"/>
    </row>
    <row r="3396" ht="12.75">
      <c r="O3396" s="71"/>
    </row>
    <row r="3397" ht="12.75">
      <c r="O3397" s="71"/>
    </row>
    <row r="3398" ht="12.75">
      <c r="O3398" s="71"/>
    </row>
    <row r="3399" ht="12.75">
      <c r="O3399" s="71"/>
    </row>
    <row r="3400" ht="12.75">
      <c r="O3400" s="71"/>
    </row>
    <row r="3401" ht="12.75">
      <c r="O3401" s="71"/>
    </row>
    <row r="3402" ht="12.75">
      <c r="O3402" s="71"/>
    </row>
    <row r="3403" ht="12.75">
      <c r="O3403" s="71"/>
    </row>
    <row r="3404" ht="12.75">
      <c r="O3404" s="71"/>
    </row>
    <row r="3405" ht="12.75">
      <c r="O3405" s="71"/>
    </row>
    <row r="3406" ht="12.75">
      <c r="O3406" s="71"/>
    </row>
    <row r="3407" ht="12.75">
      <c r="O3407" s="71"/>
    </row>
    <row r="3408" ht="12.75">
      <c r="O3408" s="71"/>
    </row>
    <row r="3409" ht="12.75">
      <c r="O3409" s="71"/>
    </row>
    <row r="3410" ht="12.75">
      <c r="O3410" s="71"/>
    </row>
    <row r="3411" ht="12.75">
      <c r="O3411" s="71"/>
    </row>
    <row r="3412" ht="12.75">
      <c r="O3412" s="71"/>
    </row>
    <row r="3413" ht="12.75">
      <c r="O3413" s="71"/>
    </row>
    <row r="3414" ht="12.75">
      <c r="O3414" s="71"/>
    </row>
    <row r="3415" ht="12.75">
      <c r="O3415" s="71"/>
    </row>
    <row r="3416" ht="12.75">
      <c r="O3416" s="71"/>
    </row>
    <row r="3417" ht="12.75">
      <c r="O3417" s="71"/>
    </row>
    <row r="3418" ht="12.75">
      <c r="O3418" s="71"/>
    </row>
    <row r="3419" ht="12.75">
      <c r="O3419" s="71"/>
    </row>
    <row r="3420" ht="12.75">
      <c r="O3420" s="71"/>
    </row>
    <row r="3421" ht="12.75">
      <c r="O3421" s="71"/>
    </row>
    <row r="3422" ht="12.75">
      <c r="O3422" s="71"/>
    </row>
    <row r="3423" ht="12.75">
      <c r="O3423" s="71"/>
    </row>
    <row r="3424" ht="12.75">
      <c r="O3424" s="71"/>
    </row>
    <row r="3425" ht="12.75">
      <c r="O3425" s="71"/>
    </row>
    <row r="3426" ht="12.75">
      <c r="O3426" s="71"/>
    </row>
    <row r="3427" ht="12.75">
      <c r="O3427" s="71"/>
    </row>
    <row r="3428" ht="12.75">
      <c r="O3428" s="71"/>
    </row>
    <row r="3429" ht="12.75">
      <c r="O3429" s="71"/>
    </row>
    <row r="3430" ht="12.75">
      <c r="O3430" s="71"/>
    </row>
    <row r="3431" ht="12.75">
      <c r="O3431" s="71"/>
    </row>
    <row r="3432" ht="12.75">
      <c r="O3432" s="71"/>
    </row>
    <row r="3433" ht="12.75">
      <c r="O3433" s="71"/>
    </row>
    <row r="3434" ht="12.75">
      <c r="O3434" s="71"/>
    </row>
    <row r="3435" ht="12.75">
      <c r="O3435" s="71"/>
    </row>
    <row r="3436" ht="12.75">
      <c r="O3436" s="71"/>
    </row>
    <row r="3437" ht="12.75">
      <c r="O3437" s="71"/>
    </row>
    <row r="3438" ht="12.75">
      <c r="O3438" s="71"/>
    </row>
    <row r="3439" ht="12.75">
      <c r="O3439" s="71"/>
    </row>
    <row r="3440" ht="12.75">
      <c r="O3440" s="71"/>
    </row>
    <row r="3441" ht="12.75">
      <c r="O3441" s="71"/>
    </row>
    <row r="3442" ht="12.75">
      <c r="O3442" s="71"/>
    </row>
    <row r="3443" ht="12.75">
      <c r="O3443" s="71"/>
    </row>
    <row r="3444" ht="12.75">
      <c r="O3444" s="71"/>
    </row>
    <row r="3445" ht="12.75">
      <c r="O3445" s="71"/>
    </row>
    <row r="3446" ht="12.75">
      <c r="O3446" s="71"/>
    </row>
    <row r="3447" ht="12.75">
      <c r="O3447" s="71"/>
    </row>
    <row r="3448" ht="12.75">
      <c r="O3448" s="71"/>
    </row>
    <row r="3449" ht="12.75">
      <c r="O3449" s="71"/>
    </row>
    <row r="3450" ht="12.75">
      <c r="O3450" s="71"/>
    </row>
    <row r="3451" ht="12.75">
      <c r="O3451" s="71"/>
    </row>
    <row r="3452" ht="12.75">
      <c r="O3452" s="71"/>
    </row>
    <row r="3453" ht="12.75">
      <c r="O3453" s="71"/>
    </row>
    <row r="3454" ht="12.75">
      <c r="O3454" s="71"/>
    </row>
    <row r="3455" ht="12.75">
      <c r="O3455" s="71"/>
    </row>
    <row r="3456" ht="12.75">
      <c r="O3456" s="71"/>
    </row>
    <row r="3457" ht="12.75">
      <c r="O3457" s="71"/>
    </row>
    <row r="3458" ht="12.75">
      <c r="O3458" s="71"/>
    </row>
    <row r="3459" ht="12.75">
      <c r="O3459" s="71"/>
    </row>
    <row r="3460" ht="12.75">
      <c r="O3460" s="71"/>
    </row>
    <row r="3461" ht="12.75">
      <c r="O3461" s="71"/>
    </row>
    <row r="3462" ht="12.75">
      <c r="O3462" s="71"/>
    </row>
    <row r="3463" ht="12.75">
      <c r="O3463" s="71"/>
    </row>
    <row r="3464" ht="12.75">
      <c r="O3464" s="71"/>
    </row>
    <row r="3465" ht="12.75">
      <c r="O3465" s="71"/>
    </row>
    <row r="3466" ht="12.75">
      <c r="O3466" s="71"/>
    </row>
    <row r="3467" ht="12.75">
      <c r="O3467" s="71"/>
    </row>
    <row r="3468" ht="12.75">
      <c r="O3468" s="71"/>
    </row>
    <row r="3469" ht="12.75">
      <c r="O3469" s="71"/>
    </row>
    <row r="3470" ht="12.75">
      <c r="O3470" s="71"/>
    </row>
    <row r="3471" ht="12.75">
      <c r="O3471" s="71"/>
    </row>
    <row r="3472" ht="12.75">
      <c r="O3472" s="71"/>
    </row>
    <row r="3473" ht="12.75">
      <c r="O3473" s="71"/>
    </row>
    <row r="3474" ht="12.75">
      <c r="O3474" s="71"/>
    </row>
    <row r="3475" ht="12.75">
      <c r="O3475" s="71"/>
    </row>
    <row r="3476" ht="12.75">
      <c r="O3476" s="71"/>
    </row>
    <row r="3477" ht="12.75">
      <c r="O3477" s="71"/>
    </row>
    <row r="3478" ht="12.75">
      <c r="O3478" s="71"/>
    </row>
    <row r="3479" ht="12.75">
      <c r="O3479" s="71"/>
    </row>
    <row r="3480" ht="12.75">
      <c r="O3480" s="71"/>
    </row>
    <row r="3481" ht="12.75">
      <c r="O3481" s="71"/>
    </row>
    <row r="3482" ht="12.75">
      <c r="O3482" s="71"/>
    </row>
    <row r="3483" ht="12.75">
      <c r="O3483" s="71"/>
    </row>
    <row r="3484" ht="12.75">
      <c r="O3484" s="71"/>
    </row>
    <row r="3485" ht="12.75">
      <c r="O3485" s="71"/>
    </row>
    <row r="3486" ht="12.75">
      <c r="O3486" s="71"/>
    </row>
    <row r="3487" ht="12.75">
      <c r="O3487" s="71"/>
    </row>
    <row r="3488" ht="12.75">
      <c r="O3488" s="71"/>
    </row>
    <row r="3489" ht="12.75">
      <c r="O3489" s="71"/>
    </row>
    <row r="3490" ht="12.75">
      <c r="O3490" s="71"/>
    </row>
    <row r="3491" ht="12.75">
      <c r="O3491" s="71"/>
    </row>
    <row r="3492" ht="12.75">
      <c r="O3492" s="71"/>
    </row>
    <row r="3493" ht="12.75">
      <c r="O3493" s="71"/>
    </row>
    <row r="3494" ht="12.75">
      <c r="O3494" s="71"/>
    </row>
    <row r="3495" ht="12.75">
      <c r="O3495" s="71"/>
    </row>
    <row r="3496" ht="12.75">
      <c r="O3496" s="71"/>
    </row>
    <row r="3497" ht="12.75">
      <c r="O3497" s="71"/>
    </row>
    <row r="3498" ht="12.75">
      <c r="O3498" s="71"/>
    </row>
    <row r="3499" ht="12.75">
      <c r="O3499" s="71"/>
    </row>
    <row r="3500" ht="12.75">
      <c r="O3500" s="71"/>
    </row>
    <row r="3501" ht="12.75">
      <c r="O3501" s="71"/>
    </row>
    <row r="3502" ht="12.75">
      <c r="O3502" s="71"/>
    </row>
    <row r="3503" ht="12.75">
      <c r="O3503" s="71"/>
    </row>
    <row r="3504" ht="12.75">
      <c r="O3504" s="71"/>
    </row>
    <row r="3505" ht="12.75">
      <c r="O3505" s="71"/>
    </row>
    <row r="3506" ht="12.75">
      <c r="O3506" s="71"/>
    </row>
    <row r="3507" ht="12.75">
      <c r="O3507" s="71"/>
    </row>
    <row r="3508" ht="12.75">
      <c r="O3508" s="71"/>
    </row>
    <row r="3509" ht="12.75">
      <c r="O3509" s="71"/>
    </row>
    <row r="3510" ht="12.75">
      <c r="O3510" s="71"/>
    </row>
    <row r="3511" ht="12.75">
      <c r="O3511" s="71"/>
    </row>
    <row r="3512" ht="12.75">
      <c r="O3512" s="71"/>
    </row>
    <row r="3513" ht="12.75">
      <c r="O3513" s="71"/>
    </row>
    <row r="3514" ht="12.75">
      <c r="O3514" s="71"/>
    </row>
    <row r="3515" ht="12.75">
      <c r="O3515" s="71"/>
    </row>
    <row r="3516" ht="12.75">
      <c r="O3516" s="71"/>
    </row>
    <row r="3517" ht="12.75">
      <c r="O3517" s="71"/>
    </row>
    <row r="3518" ht="12.75">
      <c r="O3518" s="71"/>
    </row>
    <row r="3519" ht="12.75">
      <c r="O3519" s="71"/>
    </row>
    <row r="3520" ht="12.75">
      <c r="O3520" s="71"/>
    </row>
    <row r="3521" ht="12.75">
      <c r="O3521" s="71"/>
    </row>
    <row r="3522" ht="12.75">
      <c r="O3522" s="71"/>
    </row>
    <row r="3523" ht="12.75">
      <c r="O3523" s="71"/>
    </row>
    <row r="3524" ht="12.75">
      <c r="O3524" s="71"/>
    </row>
    <row r="3525" ht="12.75">
      <c r="O3525" s="71"/>
    </row>
    <row r="3526" ht="12.75">
      <c r="O3526" s="71"/>
    </row>
    <row r="3527" ht="12.75">
      <c r="O3527" s="71"/>
    </row>
    <row r="3528" ht="12.75">
      <c r="O3528" s="71"/>
    </row>
    <row r="3529" ht="12.75">
      <c r="O3529" s="71"/>
    </row>
    <row r="3530" ht="12.75">
      <c r="O3530" s="71"/>
    </row>
    <row r="3531" ht="12.75">
      <c r="O3531" s="71"/>
    </row>
    <row r="3532" ht="12.75">
      <c r="O3532" s="71"/>
    </row>
    <row r="3533" ht="12.75">
      <c r="O3533" s="71"/>
    </row>
    <row r="3534" ht="12.75">
      <c r="O3534" s="71"/>
    </row>
    <row r="3535" ht="12.75">
      <c r="O3535" s="71"/>
    </row>
    <row r="3536" ht="12.75">
      <c r="O3536" s="71"/>
    </row>
    <row r="3537" ht="12.75">
      <c r="O3537" s="71"/>
    </row>
    <row r="3538" ht="12.75">
      <c r="O3538" s="71"/>
    </row>
    <row r="3539" ht="12.75">
      <c r="O3539" s="71"/>
    </row>
    <row r="3540" ht="12.75">
      <c r="O3540" s="71"/>
    </row>
    <row r="3541" ht="12.75">
      <c r="O3541" s="71"/>
    </row>
    <row r="3542" ht="12.75">
      <c r="O3542" s="71"/>
    </row>
    <row r="3543" ht="12.75">
      <c r="O3543" s="71"/>
    </row>
    <row r="3544" ht="12.75">
      <c r="O3544" s="71"/>
    </row>
    <row r="3545" ht="12.75">
      <c r="O3545" s="71"/>
    </row>
    <row r="3546" ht="12.75">
      <c r="O3546" s="71"/>
    </row>
    <row r="3547" ht="12.75">
      <c r="O3547" s="71"/>
    </row>
    <row r="3548" ht="12.75">
      <c r="O3548" s="71"/>
    </row>
    <row r="3549" ht="12.75">
      <c r="O3549" s="71"/>
    </row>
    <row r="3550" ht="12.75">
      <c r="O3550" s="71"/>
    </row>
    <row r="3551" ht="12.75">
      <c r="O3551" s="71"/>
    </row>
    <row r="3552" ht="12.75">
      <c r="O3552" s="71"/>
    </row>
    <row r="3553" ht="12.75">
      <c r="O3553" s="71"/>
    </row>
    <row r="3554" ht="12.75">
      <c r="O3554" s="71"/>
    </row>
    <row r="3555" ht="12.75">
      <c r="O3555" s="71"/>
    </row>
    <row r="3556" ht="12.75">
      <c r="O3556" s="71"/>
    </row>
    <row r="3557" ht="12.75">
      <c r="O3557" s="71"/>
    </row>
    <row r="3558" ht="12.75">
      <c r="O3558" s="71"/>
    </row>
    <row r="3559" ht="12.75">
      <c r="O3559" s="71"/>
    </row>
    <row r="3560" ht="12.75">
      <c r="O3560" s="71"/>
    </row>
    <row r="3561" ht="12.75">
      <c r="O3561" s="71"/>
    </row>
    <row r="3562" ht="12.75">
      <c r="O3562" s="71"/>
    </row>
    <row r="3563" ht="12.75">
      <c r="O3563" s="71"/>
    </row>
    <row r="3564" ht="12.75">
      <c r="O3564" s="71"/>
    </row>
    <row r="3565" ht="12.75">
      <c r="O3565" s="71"/>
    </row>
    <row r="3566" ht="12.75">
      <c r="O3566" s="71"/>
    </row>
    <row r="3567" ht="12.75">
      <c r="O3567" s="71"/>
    </row>
    <row r="3568" ht="12.75">
      <c r="O3568" s="71"/>
    </row>
    <row r="3569" ht="12.75">
      <c r="O3569" s="71"/>
    </row>
    <row r="3570" ht="12.75">
      <c r="O3570" s="71"/>
    </row>
    <row r="3571" ht="12.75">
      <c r="O3571" s="71"/>
    </row>
    <row r="3572" ht="12.75">
      <c r="O3572" s="71"/>
    </row>
    <row r="3573" ht="12.75">
      <c r="O3573" s="71"/>
    </row>
    <row r="3574" ht="12.75">
      <c r="O3574" s="71"/>
    </row>
    <row r="3575" ht="12.75">
      <c r="O3575" s="71"/>
    </row>
    <row r="3576" ht="12.75">
      <c r="O3576" s="71"/>
    </row>
    <row r="3577" ht="12.75">
      <c r="O3577" s="71"/>
    </row>
    <row r="3578" ht="12.75">
      <c r="O3578" s="71"/>
    </row>
    <row r="3579" ht="12.75">
      <c r="O3579" s="71"/>
    </row>
    <row r="3580" ht="12.75">
      <c r="O3580" s="71"/>
    </row>
    <row r="3581" ht="12.75">
      <c r="O3581" s="71"/>
    </row>
    <row r="3582" ht="12.75">
      <c r="O3582" s="71"/>
    </row>
    <row r="3583" ht="12.75">
      <c r="O3583" s="71"/>
    </row>
    <row r="3584" ht="12.75">
      <c r="O3584" s="71"/>
    </row>
    <row r="3585" ht="12.75">
      <c r="O3585" s="71"/>
    </row>
    <row r="3586" ht="12.75">
      <c r="O3586" s="71"/>
    </row>
    <row r="3587" ht="12.75">
      <c r="O3587" s="71"/>
    </row>
    <row r="3588" ht="12.75">
      <c r="O3588" s="71"/>
    </row>
    <row r="3589" ht="12.75">
      <c r="O3589" s="71"/>
    </row>
    <row r="3590" ht="12.75">
      <c r="O3590" s="71"/>
    </row>
    <row r="3591" ht="12.75">
      <c r="O3591" s="71"/>
    </row>
    <row r="3592" ht="12.75">
      <c r="O3592" s="71"/>
    </row>
    <row r="3593" ht="12.75">
      <c r="O3593" s="71"/>
    </row>
    <row r="3594" ht="12.75">
      <c r="O3594" s="71"/>
    </row>
    <row r="3595" ht="12.75">
      <c r="O3595" s="71"/>
    </row>
    <row r="3596" ht="12.75">
      <c r="O3596" s="71"/>
    </row>
    <row r="3597" ht="12.75">
      <c r="O3597" s="71"/>
    </row>
    <row r="3598" ht="12.75">
      <c r="O3598" s="71"/>
    </row>
    <row r="3599" ht="12.75">
      <c r="O3599" s="71"/>
    </row>
    <row r="3600" ht="12.75">
      <c r="O3600" s="71"/>
    </row>
    <row r="3601" ht="12.75">
      <c r="O3601" s="71"/>
    </row>
    <row r="3602" ht="12.75">
      <c r="O3602" s="71"/>
    </row>
    <row r="3603" ht="12.75">
      <c r="O3603" s="71"/>
    </row>
    <row r="3604" ht="12.75">
      <c r="O3604" s="71"/>
    </row>
    <row r="3605" ht="12.75">
      <c r="O3605" s="71"/>
    </row>
    <row r="3606" ht="12.75">
      <c r="O3606" s="71"/>
    </row>
    <row r="3607" ht="12.75">
      <c r="O3607" s="71"/>
    </row>
    <row r="3608" ht="12.75">
      <c r="O3608" s="71"/>
    </row>
    <row r="3609" ht="12.75">
      <c r="O3609" s="71"/>
    </row>
    <row r="3610" ht="12.75">
      <c r="O3610" s="71"/>
    </row>
    <row r="3611" ht="12.75">
      <c r="O3611" s="71"/>
    </row>
    <row r="3612" ht="12.75">
      <c r="O3612" s="71"/>
    </row>
    <row r="3613" ht="12.75">
      <c r="O3613" s="71"/>
    </row>
    <row r="3614" ht="12.75">
      <c r="O3614" s="71"/>
    </row>
    <row r="3615" ht="12.75">
      <c r="O3615" s="71"/>
    </row>
    <row r="3616" ht="12.75">
      <c r="O3616" s="71"/>
    </row>
    <row r="3617" ht="12.75">
      <c r="O3617" s="71"/>
    </row>
    <row r="3618" ht="12.75">
      <c r="O3618" s="71"/>
    </row>
    <row r="3619" ht="12.75">
      <c r="O3619" s="71"/>
    </row>
    <row r="3620" ht="12.75">
      <c r="O3620" s="71"/>
    </row>
    <row r="3621" ht="12.75">
      <c r="O3621" s="71"/>
    </row>
    <row r="3622" ht="12.75">
      <c r="O3622" s="71"/>
    </row>
    <row r="3623" ht="12.75">
      <c r="O3623" s="71"/>
    </row>
    <row r="3624" ht="12.75">
      <c r="O3624" s="71"/>
    </row>
    <row r="3625" ht="12.75">
      <c r="O3625" s="71"/>
    </row>
    <row r="3626" ht="12.75">
      <c r="O3626" s="71"/>
    </row>
    <row r="3627" ht="12.75">
      <c r="O3627" s="71"/>
    </row>
    <row r="3628" ht="12.75">
      <c r="O3628" s="71"/>
    </row>
    <row r="3629" ht="12.75">
      <c r="O3629" s="71"/>
    </row>
    <row r="3630" ht="12.75">
      <c r="O3630" s="71"/>
    </row>
    <row r="3631" ht="12.75">
      <c r="O3631" s="71"/>
    </row>
    <row r="3632" ht="12.75">
      <c r="O3632" s="71"/>
    </row>
    <row r="3633" ht="12.75">
      <c r="O3633" s="71"/>
    </row>
    <row r="3634" ht="12.75">
      <c r="O3634" s="71"/>
    </row>
    <row r="3635" ht="12.75">
      <c r="O3635" s="71"/>
    </row>
    <row r="3636" ht="12.75">
      <c r="O3636" s="71"/>
    </row>
    <row r="3637" ht="12.75">
      <c r="O3637" s="71"/>
    </row>
    <row r="3638" ht="12.75">
      <c r="O3638" s="71"/>
    </row>
    <row r="3639" ht="12.75">
      <c r="O3639" s="71"/>
    </row>
    <row r="3640" ht="12.75">
      <c r="O3640" s="71"/>
    </row>
    <row r="3641" ht="12.75">
      <c r="O3641" s="71"/>
    </row>
    <row r="3642" ht="12.75">
      <c r="O3642" s="71"/>
    </row>
    <row r="3643" ht="12.75">
      <c r="O3643" s="71"/>
    </row>
    <row r="3644" ht="12.75">
      <c r="O3644" s="71"/>
    </row>
    <row r="3645" ht="12.75">
      <c r="O3645" s="71"/>
    </row>
    <row r="3646" ht="12.75">
      <c r="O3646" s="71"/>
    </row>
    <row r="3647" ht="12.75">
      <c r="O3647" s="71"/>
    </row>
    <row r="3648" ht="12.75">
      <c r="O3648" s="71"/>
    </row>
    <row r="3649" ht="12.75">
      <c r="O3649" s="71"/>
    </row>
    <row r="3650" ht="12.75">
      <c r="O3650" s="71"/>
    </row>
    <row r="3651" ht="12.75">
      <c r="O3651" s="71"/>
    </row>
    <row r="3652" ht="12.75">
      <c r="O3652" s="71"/>
    </row>
    <row r="3653" ht="12.75">
      <c r="O3653" s="71"/>
    </row>
    <row r="3654" ht="12.75">
      <c r="O3654" s="71"/>
    </row>
    <row r="3655" ht="12.75">
      <c r="O3655" s="71"/>
    </row>
    <row r="3656" ht="12.75">
      <c r="O3656" s="71"/>
    </row>
    <row r="3657" ht="12.75">
      <c r="O3657" s="71"/>
    </row>
    <row r="3658" ht="12.75">
      <c r="O3658" s="71"/>
    </row>
    <row r="3659" ht="12.75">
      <c r="O3659" s="71"/>
    </row>
    <row r="3660" ht="12.75">
      <c r="O3660" s="71"/>
    </row>
    <row r="3661" ht="12.75">
      <c r="O3661" s="71"/>
    </row>
    <row r="3662" ht="12.75">
      <c r="O3662" s="71"/>
    </row>
    <row r="3663" ht="12.75">
      <c r="O3663" s="71"/>
    </row>
    <row r="3664" ht="12.75">
      <c r="O3664" s="71"/>
    </row>
    <row r="3665" ht="12.75">
      <c r="O3665" s="71"/>
    </row>
    <row r="3666" ht="12.75">
      <c r="O3666" s="71"/>
    </row>
    <row r="3667" ht="12.75">
      <c r="O3667" s="71"/>
    </row>
    <row r="3668" ht="12.75">
      <c r="O3668" s="71"/>
    </row>
    <row r="3669" ht="12.75">
      <c r="O3669" s="71"/>
    </row>
    <row r="3670" ht="12.75">
      <c r="O3670" s="71"/>
    </row>
    <row r="3671" ht="12.75">
      <c r="O3671" s="71"/>
    </row>
    <row r="3672" ht="12.75">
      <c r="O3672" s="71"/>
    </row>
    <row r="3673" ht="12.75">
      <c r="O3673" s="71"/>
    </row>
    <row r="3674" ht="12.75">
      <c r="O3674" s="71"/>
    </row>
    <row r="3675" ht="12.75">
      <c r="O3675" s="71"/>
    </row>
    <row r="3676" ht="12.75">
      <c r="O3676" s="71"/>
    </row>
    <row r="3677" ht="12.75">
      <c r="O3677" s="71"/>
    </row>
    <row r="3678" ht="12.75">
      <c r="O3678" s="71"/>
    </row>
    <row r="3679" ht="12.75">
      <c r="O3679" s="71"/>
    </row>
    <row r="3680" ht="12.75">
      <c r="O3680" s="71"/>
    </row>
    <row r="3681" ht="12.75">
      <c r="O3681" s="71"/>
    </row>
    <row r="3682" ht="12.75">
      <c r="O3682" s="71"/>
    </row>
    <row r="3683" ht="12.75">
      <c r="O3683" s="71"/>
    </row>
    <row r="3684" ht="12.75">
      <c r="O3684" s="71"/>
    </row>
    <row r="3685" ht="12.75">
      <c r="O3685" s="71"/>
    </row>
    <row r="3686" ht="12.75">
      <c r="O3686" s="71"/>
    </row>
    <row r="3687" ht="12.75">
      <c r="O3687" s="71"/>
    </row>
    <row r="3688" ht="12.75">
      <c r="O3688" s="71"/>
    </row>
    <row r="3689" ht="12.75">
      <c r="O3689" s="71"/>
    </row>
    <row r="3690" ht="12.75">
      <c r="O3690" s="71"/>
    </row>
    <row r="3691" ht="12.75">
      <c r="O3691" s="71"/>
    </row>
    <row r="3692" ht="12.75">
      <c r="O3692" s="71"/>
    </row>
    <row r="3693" ht="12.75">
      <c r="O3693" s="71"/>
    </row>
    <row r="3694" ht="12.75">
      <c r="O3694" s="71"/>
    </row>
    <row r="3695" ht="12.75">
      <c r="O3695" s="71"/>
    </row>
    <row r="3696" ht="12.75">
      <c r="O3696" s="71"/>
    </row>
    <row r="3697" ht="12.75">
      <c r="O3697" s="71"/>
    </row>
    <row r="3698" ht="12.75">
      <c r="O3698" s="71"/>
    </row>
    <row r="3699" ht="12.75">
      <c r="O3699" s="71"/>
    </row>
    <row r="3700" ht="12.75">
      <c r="O3700" s="71"/>
    </row>
    <row r="3701" ht="12.75">
      <c r="O3701" s="71"/>
    </row>
    <row r="3702" ht="12.75">
      <c r="O3702" s="71"/>
    </row>
    <row r="3703" ht="12.75">
      <c r="O3703" s="71"/>
    </row>
    <row r="3704" ht="12.75">
      <c r="O3704" s="71"/>
    </row>
    <row r="3705" ht="12.75">
      <c r="O3705" s="71"/>
    </row>
    <row r="3706" ht="12.75">
      <c r="O3706" s="71"/>
    </row>
    <row r="3707" ht="12.75">
      <c r="O3707" s="71"/>
    </row>
    <row r="3708" ht="12.75">
      <c r="O3708" s="71"/>
    </row>
    <row r="3709" ht="12.75">
      <c r="O3709" s="71"/>
    </row>
    <row r="3710" ht="12.75">
      <c r="O3710" s="71"/>
    </row>
    <row r="3711" ht="12.75">
      <c r="O3711" s="71"/>
    </row>
    <row r="3712" ht="12.75">
      <c r="O3712" s="71"/>
    </row>
    <row r="3713" ht="12.75">
      <c r="O3713" s="71"/>
    </row>
    <row r="3714" ht="12.75">
      <c r="O3714" s="71"/>
    </row>
    <row r="3715" ht="12.75">
      <c r="O3715" s="71"/>
    </row>
    <row r="3716" ht="12.75">
      <c r="O3716" s="71"/>
    </row>
    <row r="3717" ht="12.75">
      <c r="O3717" s="71"/>
    </row>
    <row r="3718" ht="12.75">
      <c r="O3718" s="71"/>
    </row>
    <row r="3719" ht="12.75">
      <c r="O3719" s="71"/>
    </row>
    <row r="3720" ht="12.75">
      <c r="O3720" s="71"/>
    </row>
    <row r="3721" ht="12.75">
      <c r="O3721" s="71"/>
    </row>
    <row r="3722" ht="12.75">
      <c r="O3722" s="71"/>
    </row>
    <row r="3723" ht="12.75">
      <c r="O3723" s="71"/>
    </row>
    <row r="3724" ht="12.75">
      <c r="O3724" s="71"/>
    </row>
    <row r="3725" ht="12.75">
      <c r="O3725" s="71"/>
    </row>
    <row r="3726" ht="12.75">
      <c r="O3726" s="71"/>
    </row>
    <row r="3727" ht="12.75">
      <c r="O3727" s="71"/>
    </row>
    <row r="3728" ht="12.75">
      <c r="O3728" s="71"/>
    </row>
    <row r="3729" ht="12.75">
      <c r="O3729" s="71"/>
    </row>
    <row r="3730" ht="12.75">
      <c r="O3730" s="71"/>
    </row>
    <row r="3731" ht="12.75">
      <c r="O3731" s="71"/>
    </row>
    <row r="3732" ht="12.75">
      <c r="O3732" s="71"/>
    </row>
    <row r="3733" ht="12.75">
      <c r="O3733" s="71"/>
    </row>
    <row r="3734" ht="12.75">
      <c r="O3734" s="71"/>
    </row>
    <row r="3735" ht="12.75">
      <c r="O3735" s="71"/>
    </row>
    <row r="3736" ht="12.75">
      <c r="O3736" s="71"/>
    </row>
    <row r="3737" ht="12.75">
      <c r="O3737" s="71"/>
    </row>
    <row r="3738" ht="12.75">
      <c r="O3738" s="71"/>
    </row>
    <row r="3739" ht="12.75">
      <c r="O3739" s="71"/>
    </row>
    <row r="3740" ht="12.75">
      <c r="O3740" s="71"/>
    </row>
    <row r="3741" ht="12.75">
      <c r="O3741" s="71"/>
    </row>
    <row r="3742" ht="12.75">
      <c r="O3742" s="71"/>
    </row>
    <row r="3743" ht="12.75">
      <c r="O3743" s="71"/>
    </row>
    <row r="3744" ht="12.75">
      <c r="O3744" s="71"/>
    </row>
    <row r="3745" ht="12.75">
      <c r="O3745" s="71"/>
    </row>
    <row r="3746" ht="12.75">
      <c r="O3746" s="71"/>
    </row>
    <row r="3747" ht="12.75">
      <c r="O3747" s="71"/>
    </row>
    <row r="3748" ht="12.75">
      <c r="O3748" s="71"/>
    </row>
    <row r="3749" ht="12.75">
      <c r="O3749" s="71"/>
    </row>
    <row r="3750" ht="12.75">
      <c r="O3750" s="71"/>
    </row>
    <row r="3751" ht="12.75">
      <c r="O3751" s="71"/>
    </row>
    <row r="3752" ht="12.75">
      <c r="O3752" s="71"/>
    </row>
    <row r="3753" ht="12.75">
      <c r="O3753" s="71"/>
    </row>
    <row r="3754" ht="12.75">
      <c r="O3754" s="71"/>
    </row>
    <row r="3755" ht="12.75">
      <c r="O3755" s="71"/>
    </row>
    <row r="3756" ht="12.75">
      <c r="O3756" s="71"/>
    </row>
    <row r="3757" ht="12.75">
      <c r="O3757" s="71"/>
    </row>
    <row r="3758" ht="12.75">
      <c r="O3758" s="71"/>
    </row>
    <row r="3759" ht="12.75">
      <c r="O3759" s="71"/>
    </row>
    <row r="3760" ht="12.75">
      <c r="O3760" s="71"/>
    </row>
    <row r="3761" ht="12.75">
      <c r="O3761" s="71"/>
    </row>
    <row r="3762" ht="12.75">
      <c r="O3762" s="71"/>
    </row>
    <row r="3763" ht="12.75">
      <c r="O3763" s="71"/>
    </row>
    <row r="3764" ht="12.75">
      <c r="O3764" s="71"/>
    </row>
    <row r="3765" ht="12.75">
      <c r="O3765" s="71"/>
    </row>
    <row r="3766" ht="12.75">
      <c r="O3766" s="71"/>
    </row>
    <row r="3767" ht="12.75">
      <c r="O3767" s="71"/>
    </row>
    <row r="3768" ht="12.75">
      <c r="O3768" s="71"/>
    </row>
    <row r="3769" ht="12.75">
      <c r="O3769" s="71"/>
    </row>
    <row r="3770" ht="12.75">
      <c r="O3770" s="71"/>
    </row>
    <row r="3771" ht="12.75">
      <c r="O3771" s="71"/>
    </row>
    <row r="3772" ht="12.75">
      <c r="O3772" s="71"/>
    </row>
    <row r="3773" ht="12.75">
      <c r="O3773" s="71"/>
    </row>
    <row r="3774" ht="12.75">
      <c r="O3774" s="71"/>
    </row>
    <row r="3775" ht="12.75">
      <c r="O3775" s="71"/>
    </row>
    <row r="3776" ht="12.75">
      <c r="O3776" s="71"/>
    </row>
    <row r="3777" ht="12.75">
      <c r="O3777" s="71"/>
    </row>
    <row r="3778" ht="12.75">
      <c r="O3778" s="71"/>
    </row>
    <row r="3779" ht="12.75">
      <c r="O3779" s="71"/>
    </row>
    <row r="3780" ht="12.75">
      <c r="O3780" s="71"/>
    </row>
    <row r="3781" ht="12.75">
      <c r="O3781" s="71"/>
    </row>
    <row r="3782" ht="12.75">
      <c r="O3782" s="71"/>
    </row>
    <row r="3783" ht="12.75">
      <c r="O3783" s="71"/>
    </row>
    <row r="3784" ht="12.75">
      <c r="O3784" s="71"/>
    </row>
    <row r="3785" ht="12.75">
      <c r="O3785" s="71"/>
    </row>
    <row r="3786" ht="12.75">
      <c r="O3786" s="71"/>
    </row>
    <row r="3787" ht="12.75">
      <c r="O3787" s="71"/>
    </row>
    <row r="3788" ht="12.75">
      <c r="O3788" s="71"/>
    </row>
    <row r="3789" ht="12.75">
      <c r="O3789" s="71"/>
    </row>
    <row r="3790" ht="12.75">
      <c r="O3790" s="71"/>
    </row>
    <row r="3791" ht="12.75">
      <c r="O3791" s="71"/>
    </row>
    <row r="3792" ht="12.75">
      <c r="O3792" s="71"/>
    </row>
    <row r="3793" ht="12.75">
      <c r="O3793" s="71"/>
    </row>
    <row r="3794" ht="12.75">
      <c r="O3794" s="71"/>
    </row>
    <row r="3795" ht="12.75">
      <c r="O3795" s="71"/>
    </row>
    <row r="3796" ht="12.75">
      <c r="O3796" s="71"/>
    </row>
    <row r="3797" ht="12.75">
      <c r="O3797" s="71"/>
    </row>
    <row r="3798" ht="12.75">
      <c r="O3798" s="71"/>
    </row>
    <row r="3799" ht="12.75">
      <c r="O3799" s="71"/>
    </row>
    <row r="3800" ht="12.75">
      <c r="O3800" s="71"/>
    </row>
    <row r="3801" ht="12.75">
      <c r="O3801" s="71"/>
    </row>
    <row r="3802" ht="12.75">
      <c r="O3802" s="71"/>
    </row>
    <row r="3803" ht="12.75">
      <c r="O3803" s="71"/>
    </row>
    <row r="3804" ht="12.75">
      <c r="O3804" s="71"/>
    </row>
    <row r="3805" ht="12.75">
      <c r="O3805" s="71"/>
    </row>
    <row r="3806" ht="12.75">
      <c r="O3806" s="71"/>
    </row>
    <row r="3807" ht="12.75">
      <c r="O3807" s="71"/>
    </row>
    <row r="3808" ht="12.75">
      <c r="O3808" s="71"/>
    </row>
    <row r="3809" ht="12.75">
      <c r="O3809" s="71"/>
    </row>
    <row r="3810" ht="12.75">
      <c r="O3810" s="71"/>
    </row>
    <row r="3811" ht="12.75">
      <c r="O3811" s="71"/>
    </row>
    <row r="3812" ht="12.75">
      <c r="O3812" s="71"/>
    </row>
    <row r="3813" ht="12.75">
      <c r="O3813" s="71"/>
    </row>
    <row r="3814" ht="12.75">
      <c r="O3814" s="71"/>
    </row>
    <row r="3815" ht="12.75">
      <c r="O3815" s="71"/>
    </row>
    <row r="3816" ht="12.75">
      <c r="O3816" s="71"/>
    </row>
    <row r="3817" ht="12.75">
      <c r="O3817" s="71"/>
    </row>
    <row r="3818" ht="12.75">
      <c r="O3818" s="71"/>
    </row>
    <row r="3819" ht="12.75">
      <c r="O3819" s="71"/>
    </row>
    <row r="3820" ht="12.75">
      <c r="O3820" s="71"/>
    </row>
    <row r="3821" ht="12.75">
      <c r="O3821" s="71"/>
    </row>
    <row r="3822" ht="12.75">
      <c r="O3822" s="71"/>
    </row>
    <row r="3823" ht="12.75">
      <c r="O3823" s="71"/>
    </row>
    <row r="3824" ht="12.75">
      <c r="O3824" s="71"/>
    </row>
    <row r="3825" ht="12.75">
      <c r="O3825" s="71"/>
    </row>
    <row r="3826" ht="12.75">
      <c r="O3826" s="71"/>
    </row>
    <row r="3827" ht="12.75">
      <c r="O3827" s="71"/>
    </row>
    <row r="3828" ht="12.75">
      <c r="O3828" s="71"/>
    </row>
    <row r="3829" ht="12.75">
      <c r="O3829" s="71"/>
    </row>
    <row r="3830" ht="12.75">
      <c r="O3830" s="71"/>
    </row>
    <row r="3831" ht="12.75">
      <c r="O3831" s="71"/>
    </row>
    <row r="3832" ht="12.75">
      <c r="O3832" s="71"/>
    </row>
    <row r="3833" ht="12.75">
      <c r="O3833" s="71"/>
    </row>
    <row r="3834" ht="12.75">
      <c r="O3834" s="71"/>
    </row>
    <row r="3835" ht="12.75">
      <c r="O3835" s="71"/>
    </row>
    <row r="3836" ht="12.75">
      <c r="O3836" s="71"/>
    </row>
    <row r="3837" ht="12.75">
      <c r="O3837" s="71"/>
    </row>
    <row r="3838" ht="12.75">
      <c r="O3838" s="71"/>
    </row>
    <row r="3839" ht="12.75">
      <c r="O3839" s="71"/>
    </row>
    <row r="3840" ht="12.75">
      <c r="O3840" s="71"/>
    </row>
    <row r="3841" ht="12.75">
      <c r="O3841" s="71"/>
    </row>
    <row r="3842" ht="12.75">
      <c r="O3842" s="71"/>
    </row>
    <row r="3843" ht="12.75">
      <c r="O3843" s="71"/>
    </row>
    <row r="3844" ht="12.75">
      <c r="O3844" s="71"/>
    </row>
    <row r="3845" ht="12.75">
      <c r="O3845" s="71"/>
    </row>
    <row r="3846" ht="12.75">
      <c r="O3846" s="71"/>
    </row>
    <row r="3847" ht="12.75">
      <c r="O3847" s="71"/>
    </row>
    <row r="3848" ht="12.75">
      <c r="O3848" s="71"/>
    </row>
    <row r="3849" ht="12.75">
      <c r="O3849" s="71"/>
    </row>
    <row r="3850" ht="12.75">
      <c r="O3850" s="71"/>
    </row>
    <row r="3851" ht="12.75">
      <c r="O3851" s="71"/>
    </row>
    <row r="3852" ht="12.75">
      <c r="O3852" s="71"/>
    </row>
    <row r="3853" ht="12.75">
      <c r="O3853" s="71"/>
    </row>
    <row r="3854" ht="12.75">
      <c r="O3854" s="71"/>
    </row>
    <row r="3855" ht="12.75">
      <c r="O3855" s="71"/>
    </row>
    <row r="3856" ht="12.75">
      <c r="O3856" s="71"/>
    </row>
    <row r="3857" ht="12.75">
      <c r="O3857" s="71"/>
    </row>
    <row r="3858" ht="12.75">
      <c r="O3858" s="71"/>
    </row>
    <row r="3859" ht="12.75">
      <c r="O3859" s="71"/>
    </row>
    <row r="3860" ht="12.75">
      <c r="O3860" s="71"/>
    </row>
    <row r="3861" ht="12.75">
      <c r="O3861" s="71"/>
    </row>
    <row r="3862" ht="12.75">
      <c r="O3862" s="71"/>
    </row>
    <row r="3863" ht="12.75">
      <c r="O3863" s="71"/>
    </row>
    <row r="3864" ht="12.75">
      <c r="O3864" s="71"/>
    </row>
    <row r="3865" ht="12.75">
      <c r="O3865" s="71"/>
    </row>
    <row r="3866" ht="12.75">
      <c r="O3866" s="71"/>
    </row>
    <row r="3867" ht="12.75">
      <c r="O3867" s="71"/>
    </row>
    <row r="3868" ht="12.75">
      <c r="O3868" s="71"/>
    </row>
    <row r="3869" ht="12.75">
      <c r="O3869" s="71"/>
    </row>
    <row r="3870" ht="12.75">
      <c r="O3870" s="71"/>
    </row>
    <row r="3871" ht="12.75">
      <c r="O3871" s="71"/>
    </row>
    <row r="3872" ht="12.75">
      <c r="O3872" s="71"/>
    </row>
    <row r="3873" ht="12.75">
      <c r="O3873" s="71"/>
    </row>
    <row r="3874" ht="12.75">
      <c r="O3874" s="71"/>
    </row>
    <row r="3875" ht="12.75">
      <c r="O3875" s="71"/>
    </row>
    <row r="3876" ht="12.75">
      <c r="O3876" s="71"/>
    </row>
    <row r="3877" ht="12.75">
      <c r="O3877" s="71"/>
    </row>
    <row r="3878" ht="12.75">
      <c r="O3878" s="71"/>
    </row>
    <row r="3879" ht="12.75">
      <c r="O3879" s="71"/>
    </row>
    <row r="3880" ht="12.75">
      <c r="O3880" s="71"/>
    </row>
    <row r="3881" ht="12.75">
      <c r="O3881" s="71"/>
    </row>
    <row r="3882" ht="12.75">
      <c r="O3882" s="71"/>
    </row>
    <row r="3883" ht="12.75">
      <c r="O3883" s="71"/>
    </row>
    <row r="3884" ht="12.75">
      <c r="O3884" s="71"/>
    </row>
    <row r="3885" ht="12.75">
      <c r="O3885" s="71"/>
    </row>
    <row r="3886" ht="12.75">
      <c r="O3886" s="71"/>
    </row>
    <row r="3887" ht="12.75">
      <c r="O3887" s="71"/>
    </row>
    <row r="3888" ht="12.75">
      <c r="O3888" s="71"/>
    </row>
    <row r="3889" ht="12.75">
      <c r="O3889" s="71"/>
    </row>
    <row r="3890" ht="12.75">
      <c r="O3890" s="71"/>
    </row>
    <row r="3891" ht="12.75">
      <c r="O3891" s="71"/>
    </row>
    <row r="3892" ht="12.75">
      <c r="O3892" s="71"/>
    </row>
    <row r="3893" ht="12.75">
      <c r="O3893" s="71"/>
    </row>
    <row r="3894" ht="12.75">
      <c r="O3894" s="71"/>
    </row>
    <row r="3895" ht="12.75">
      <c r="O3895" s="71"/>
    </row>
    <row r="3896" ht="12.75">
      <c r="O3896" s="71"/>
    </row>
    <row r="3897" ht="12.75">
      <c r="O3897" s="71"/>
    </row>
    <row r="3898" ht="12.75">
      <c r="O3898" s="71"/>
    </row>
    <row r="3899" ht="12.75">
      <c r="O3899" s="71"/>
    </row>
    <row r="3900" ht="12.75">
      <c r="O3900" s="71"/>
    </row>
    <row r="3901" ht="12.75">
      <c r="O3901" s="71"/>
    </row>
    <row r="3902" ht="12.75">
      <c r="O3902" s="71"/>
    </row>
    <row r="3903" ht="12.75">
      <c r="O3903" s="71"/>
    </row>
    <row r="3904" ht="12.75">
      <c r="O3904" s="71"/>
    </row>
    <row r="3905" ht="12.75">
      <c r="O3905" s="71"/>
    </row>
    <row r="3906" ht="12.75">
      <c r="O3906" s="71"/>
    </row>
    <row r="3907" ht="12.75">
      <c r="O3907" s="71"/>
    </row>
    <row r="3908" ht="12.75">
      <c r="O3908" s="71"/>
    </row>
    <row r="3909" ht="12.75">
      <c r="O3909" s="71"/>
    </row>
    <row r="3910" ht="12.75">
      <c r="O3910" s="71"/>
    </row>
    <row r="3911" ht="12.75">
      <c r="O3911" s="71"/>
    </row>
    <row r="3912" ht="12.75">
      <c r="O3912" s="71"/>
    </row>
    <row r="3913" ht="12.75">
      <c r="O3913" s="71"/>
    </row>
    <row r="3914" ht="12.75">
      <c r="O3914" s="71"/>
    </row>
    <row r="3915" ht="12.75">
      <c r="O3915" s="71"/>
    </row>
    <row r="3916" ht="12.75">
      <c r="O3916" s="71"/>
    </row>
    <row r="3917" ht="12.75">
      <c r="O3917" s="71"/>
    </row>
    <row r="3918" ht="12.75">
      <c r="O3918" s="71"/>
    </row>
    <row r="3919" ht="12.75">
      <c r="O3919" s="71"/>
    </row>
    <row r="3920" ht="12.75">
      <c r="O3920" s="71"/>
    </row>
    <row r="3921" ht="12.75">
      <c r="O3921" s="71"/>
    </row>
    <row r="3922" ht="12.75">
      <c r="O3922" s="71"/>
    </row>
    <row r="3923" ht="12.75">
      <c r="O3923" s="71"/>
    </row>
    <row r="3924" ht="12.75">
      <c r="O3924" s="71"/>
    </row>
    <row r="3925" ht="12.75">
      <c r="O3925" s="71"/>
    </row>
    <row r="3926" ht="12.75">
      <c r="O3926" s="71"/>
    </row>
    <row r="3927" ht="12.75">
      <c r="O3927" s="71"/>
    </row>
    <row r="3928" ht="12.75">
      <c r="O3928" s="71"/>
    </row>
    <row r="3929" ht="12.75">
      <c r="O3929" s="71"/>
    </row>
    <row r="3930" ht="12.75">
      <c r="O3930" s="71"/>
    </row>
    <row r="3931" ht="12.75">
      <c r="O3931" s="71"/>
    </row>
    <row r="3932" ht="12.75">
      <c r="O3932" s="71"/>
    </row>
    <row r="3933" ht="12.75">
      <c r="O3933" s="71"/>
    </row>
    <row r="3934" ht="12.75">
      <c r="O3934" s="71"/>
    </row>
    <row r="3935" ht="12.75">
      <c r="O3935" s="71"/>
    </row>
    <row r="3936" ht="12.75">
      <c r="O3936" s="71"/>
    </row>
    <row r="3937" ht="12.75">
      <c r="O3937" s="71"/>
    </row>
    <row r="3938" ht="12.75">
      <c r="O3938" s="71"/>
    </row>
    <row r="3939" ht="12.75">
      <c r="O3939" s="71"/>
    </row>
    <row r="3940" ht="12.75">
      <c r="O3940" s="71"/>
    </row>
    <row r="3941" ht="12.75">
      <c r="O3941" s="71"/>
    </row>
    <row r="3942" ht="12.75">
      <c r="O3942" s="71"/>
    </row>
    <row r="3943" ht="12.75">
      <c r="O3943" s="71"/>
    </row>
    <row r="3944" ht="12.75">
      <c r="O3944" s="71"/>
    </row>
    <row r="3945" ht="12.75">
      <c r="O3945" s="71"/>
    </row>
    <row r="3946" ht="12.75">
      <c r="O3946" s="71"/>
    </row>
    <row r="3947" ht="12.75">
      <c r="O3947" s="71"/>
    </row>
    <row r="3948" ht="12.75">
      <c r="O3948" s="71"/>
    </row>
    <row r="3949" ht="12.75">
      <c r="O3949" s="71"/>
    </row>
    <row r="3950" ht="12.75">
      <c r="O3950" s="71"/>
    </row>
    <row r="3951" ht="12.75">
      <c r="O3951" s="71"/>
    </row>
    <row r="3952" ht="12.75">
      <c r="O3952" s="71"/>
    </row>
    <row r="3953" ht="12.75">
      <c r="O3953" s="71"/>
    </row>
    <row r="3954" ht="12.75">
      <c r="O3954" s="71"/>
    </row>
    <row r="3955" ht="12.75">
      <c r="O3955" s="71"/>
    </row>
    <row r="3956" ht="12.75">
      <c r="O3956" s="71"/>
    </row>
    <row r="3957" ht="12.75">
      <c r="O3957" s="71"/>
    </row>
    <row r="3958" ht="12.75">
      <c r="O3958" s="71"/>
    </row>
    <row r="3959" ht="12.75">
      <c r="O3959" s="71"/>
    </row>
    <row r="3960" ht="12.75">
      <c r="O3960" s="71"/>
    </row>
    <row r="3961" ht="12.75">
      <c r="O3961" s="71"/>
    </row>
    <row r="3962" ht="12.75">
      <c r="O3962" s="71"/>
    </row>
    <row r="3963" ht="12.75">
      <c r="O3963" s="71"/>
    </row>
    <row r="3964" ht="12.75">
      <c r="O3964" s="71"/>
    </row>
    <row r="3965" ht="12.75">
      <c r="O3965" s="71"/>
    </row>
    <row r="3966" ht="12.75">
      <c r="O3966" s="71"/>
    </row>
    <row r="3967" ht="12.75">
      <c r="O3967" s="71"/>
    </row>
    <row r="3968" ht="12.75">
      <c r="O3968" s="71"/>
    </row>
    <row r="3969" ht="12.75">
      <c r="O3969" s="71"/>
    </row>
    <row r="3970" ht="12.75">
      <c r="O3970" s="71"/>
    </row>
    <row r="3971" ht="12.75">
      <c r="O3971" s="71"/>
    </row>
    <row r="3972" ht="12.75">
      <c r="O3972" s="71"/>
    </row>
    <row r="3973" ht="12.75">
      <c r="O3973" s="71"/>
    </row>
    <row r="3974" ht="12.75">
      <c r="O3974" s="71"/>
    </row>
    <row r="3975" ht="12.75">
      <c r="O3975" s="71"/>
    </row>
    <row r="3976" ht="12.75">
      <c r="O3976" s="71"/>
    </row>
    <row r="3977" ht="12.75">
      <c r="O3977" s="71"/>
    </row>
    <row r="3978" ht="12.75">
      <c r="O3978" s="71"/>
    </row>
    <row r="3979" ht="12.75">
      <c r="O3979" s="71"/>
    </row>
    <row r="3980" ht="12.75">
      <c r="O3980" s="71"/>
    </row>
    <row r="3981" ht="12.75">
      <c r="O3981" s="71"/>
    </row>
    <row r="3982" ht="12.75">
      <c r="O3982" s="71"/>
    </row>
    <row r="3983" ht="12.75">
      <c r="O3983" s="71"/>
    </row>
    <row r="3984" ht="12.75">
      <c r="O3984" s="71"/>
    </row>
    <row r="3985" ht="12.75">
      <c r="O3985" s="71"/>
    </row>
    <row r="3986" ht="12.75">
      <c r="O3986" s="71"/>
    </row>
    <row r="3987" ht="12.75">
      <c r="O3987" s="71"/>
    </row>
    <row r="3988" ht="12.75">
      <c r="O3988" s="71"/>
    </row>
    <row r="3989" ht="12.75">
      <c r="O3989" s="71"/>
    </row>
    <row r="3990" ht="12.75">
      <c r="O3990" s="71"/>
    </row>
    <row r="3991" ht="12.75">
      <c r="O3991" s="71"/>
    </row>
    <row r="3992" ht="12.75">
      <c r="O3992" s="71"/>
    </row>
    <row r="3993" ht="12.75">
      <c r="O3993" s="71"/>
    </row>
    <row r="3994" ht="12.75">
      <c r="O3994" s="71"/>
    </row>
    <row r="3995" ht="12.75">
      <c r="O3995" s="71"/>
    </row>
    <row r="3996" ht="12.75">
      <c r="O3996" s="71"/>
    </row>
    <row r="3997" ht="12.75">
      <c r="O3997" s="71"/>
    </row>
    <row r="3998" ht="12.75">
      <c r="O3998" s="71"/>
    </row>
    <row r="3999" ht="12.75">
      <c r="O3999" s="71"/>
    </row>
    <row r="4000" ht="12.75">
      <c r="O4000" s="71"/>
    </row>
    <row r="4001" ht="12.75">
      <c r="O4001" s="71"/>
    </row>
    <row r="4002" ht="12.75">
      <c r="O4002" s="71"/>
    </row>
    <row r="4003" ht="12.75">
      <c r="O4003" s="71"/>
    </row>
    <row r="4004" ht="12.75">
      <c r="O4004" s="71"/>
    </row>
    <row r="4005" ht="12.75">
      <c r="O4005" s="71"/>
    </row>
    <row r="4006" ht="12.75">
      <c r="O4006" s="71"/>
    </row>
    <row r="4007" ht="12.75">
      <c r="O4007" s="71"/>
    </row>
    <row r="4008" ht="12.75">
      <c r="O4008" s="71"/>
    </row>
    <row r="4009" ht="12.75">
      <c r="O4009" s="71"/>
    </row>
    <row r="4010" ht="12.75">
      <c r="O4010" s="71"/>
    </row>
    <row r="4011" ht="12.75">
      <c r="O4011" s="71"/>
    </row>
    <row r="4012" ht="12.75">
      <c r="O4012" s="71"/>
    </row>
    <row r="4013" ht="12.75">
      <c r="O4013" s="71"/>
    </row>
    <row r="4014" ht="12.75">
      <c r="O4014" s="71"/>
    </row>
    <row r="4015" ht="12.75">
      <c r="O4015" s="71"/>
    </row>
    <row r="4016" ht="12.75">
      <c r="O4016" s="71"/>
    </row>
    <row r="4017" ht="12.75">
      <c r="O4017" s="71"/>
    </row>
    <row r="4018" ht="12.75">
      <c r="O4018" s="71"/>
    </row>
    <row r="4019" ht="12.75">
      <c r="O4019" s="71"/>
    </row>
    <row r="4020" ht="12.75">
      <c r="O4020" s="71"/>
    </row>
    <row r="4021" ht="12.75">
      <c r="O4021" s="71"/>
    </row>
    <row r="4022" ht="12.75">
      <c r="O4022" s="71"/>
    </row>
    <row r="4023" ht="12.75">
      <c r="O4023" s="71"/>
    </row>
    <row r="4024" ht="12.75">
      <c r="O4024" s="71"/>
    </row>
    <row r="4025" ht="12.75">
      <c r="O4025" s="71"/>
    </row>
    <row r="4026" ht="12.75">
      <c r="O4026" s="71"/>
    </row>
    <row r="4027" ht="12.75">
      <c r="O4027" s="71"/>
    </row>
    <row r="4028" ht="12.75">
      <c r="O4028" s="71"/>
    </row>
    <row r="4029" ht="12.75">
      <c r="O4029" s="71"/>
    </row>
    <row r="4030" ht="12.75">
      <c r="O4030" s="71"/>
    </row>
    <row r="4031" ht="12.75">
      <c r="O4031" s="71"/>
    </row>
    <row r="4032" ht="12.75">
      <c r="O4032" s="71"/>
    </row>
    <row r="4033" ht="12.75">
      <c r="O4033" s="71"/>
    </row>
    <row r="4034" ht="12.75">
      <c r="O4034" s="71"/>
    </row>
    <row r="4035" ht="12.75">
      <c r="O4035" s="71"/>
    </row>
    <row r="4036" ht="12.75">
      <c r="O4036" s="71"/>
    </row>
    <row r="4037" ht="12.75">
      <c r="O4037" s="71"/>
    </row>
    <row r="4038" ht="12.75">
      <c r="O4038" s="71"/>
    </row>
    <row r="4039" ht="12.75">
      <c r="O4039" s="71"/>
    </row>
    <row r="4040" ht="12.75">
      <c r="O4040" s="71"/>
    </row>
    <row r="4041" ht="12.75">
      <c r="O4041" s="71"/>
    </row>
    <row r="4042" ht="12.75">
      <c r="O4042" s="71"/>
    </row>
    <row r="4043" ht="12.75">
      <c r="O4043" s="71"/>
    </row>
    <row r="4044" ht="12.75">
      <c r="O4044" s="71"/>
    </row>
    <row r="4045" ht="12.75">
      <c r="O4045" s="71"/>
    </row>
    <row r="4046" ht="12.75">
      <c r="O4046" s="71"/>
    </row>
    <row r="4047" ht="12.75">
      <c r="O4047" s="71"/>
    </row>
    <row r="4048" ht="12.75">
      <c r="O4048" s="71"/>
    </row>
    <row r="4049" ht="12.75">
      <c r="O4049" s="71"/>
    </row>
    <row r="4050" ht="12.75">
      <c r="O4050" s="71"/>
    </row>
    <row r="4051" ht="12.75">
      <c r="O4051" s="71"/>
    </row>
    <row r="4052" ht="12.75">
      <c r="O4052" s="71"/>
    </row>
    <row r="4053" ht="12.75">
      <c r="O4053" s="71"/>
    </row>
    <row r="4054" ht="12.75">
      <c r="O4054" s="71"/>
    </row>
    <row r="4055" ht="12.75">
      <c r="O4055" s="71"/>
    </row>
    <row r="4056" ht="12.75">
      <c r="O4056" s="71"/>
    </row>
    <row r="4057" ht="12.75">
      <c r="O4057" s="71"/>
    </row>
    <row r="4058" ht="12.75">
      <c r="O4058" s="71"/>
    </row>
    <row r="4059" ht="12.75">
      <c r="O4059" s="71"/>
    </row>
    <row r="4060" ht="12.75">
      <c r="O4060" s="71"/>
    </row>
    <row r="4061" ht="12.75">
      <c r="O4061" s="71"/>
    </row>
    <row r="4062" ht="12.75">
      <c r="O4062" s="71"/>
    </row>
    <row r="4063" ht="12.75">
      <c r="O4063" s="71"/>
    </row>
    <row r="4064" ht="12.75">
      <c r="O4064" s="71"/>
    </row>
    <row r="4065" ht="12.75">
      <c r="O4065" s="71"/>
    </row>
    <row r="4066" ht="12.75">
      <c r="O4066" s="71"/>
    </row>
    <row r="4067" ht="12.75">
      <c r="O4067" s="71"/>
    </row>
    <row r="4068" ht="12.75">
      <c r="O4068" s="71"/>
    </row>
  </sheetData>
  <mergeCells count="26">
    <mergeCell ref="F3:F4"/>
    <mergeCell ref="AA3:AA4"/>
    <mergeCell ref="W3:W4"/>
    <mergeCell ref="X3:X4"/>
    <mergeCell ref="Y3:Y4"/>
    <mergeCell ref="Z3:Z4"/>
    <mergeCell ref="O3:O4"/>
    <mergeCell ref="V3:V4"/>
    <mergeCell ref="R3:R4"/>
    <mergeCell ref="S3:S4"/>
    <mergeCell ref="AE9:AE10"/>
    <mergeCell ref="AE15:AE16"/>
    <mergeCell ref="AB3:AB4"/>
    <mergeCell ref="AE3:AE4"/>
    <mergeCell ref="AE7:AE8"/>
    <mergeCell ref="AC3:AC4"/>
    <mergeCell ref="AE115:AE116"/>
    <mergeCell ref="A3:A4"/>
    <mergeCell ref="B3:B4"/>
    <mergeCell ref="C3:C4"/>
    <mergeCell ref="D3:D4"/>
    <mergeCell ref="AD3:AD4"/>
    <mergeCell ref="P3:P4"/>
    <mergeCell ref="Q3:Q4"/>
    <mergeCell ref="T3:T4"/>
    <mergeCell ref="U3:U4"/>
  </mergeCells>
  <printOptions horizontalCentered="1"/>
  <pageMargins left="0.13" right="0.11811023622047245" top="0.2362204724409449" bottom="0.15748031496062992" header="0.2362204724409449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B1:AI333"/>
  <sheetViews>
    <sheetView workbookViewId="0" topLeftCell="B1">
      <pane xSplit="4" ySplit="4" topLeftCell="R225" activePane="bottomRight" state="frozen"/>
      <selection pane="topLeft" activeCell="B1" sqref="B1"/>
      <selection pane="topRight" activeCell="G1" sqref="G1"/>
      <selection pane="bottomLeft" activeCell="B2" sqref="B2"/>
      <selection pane="bottomRight" activeCell="AE229" sqref="AE229"/>
    </sheetView>
  </sheetViews>
  <sheetFormatPr defaultColWidth="9.00390625" defaultRowHeight="12.75"/>
  <cols>
    <col min="1" max="1" width="2.25390625" style="63" customWidth="1"/>
    <col min="2" max="2" width="4.25390625" style="63" customWidth="1"/>
    <col min="3" max="3" width="6.625" style="63" customWidth="1"/>
    <col min="4" max="4" width="4.875" style="63" customWidth="1"/>
    <col min="5" max="5" width="22.125" style="63" customWidth="1"/>
    <col min="6" max="6" width="18.75390625" style="63" hidden="1" customWidth="1"/>
    <col min="7" max="7" width="18.00390625" style="151" hidden="1" customWidth="1"/>
    <col min="8" max="8" width="21.625" style="63" customWidth="1"/>
    <col min="9" max="9" width="40.75390625" style="103" hidden="1" customWidth="1"/>
    <col min="10" max="10" width="12.75390625" style="125" hidden="1" customWidth="1"/>
    <col min="11" max="11" width="10.25390625" style="125" hidden="1" customWidth="1"/>
    <col min="12" max="12" width="11.125" style="125" hidden="1" customWidth="1"/>
    <col min="13" max="13" width="10.625" style="125" hidden="1" customWidth="1"/>
    <col min="14" max="14" width="11.25390625" style="125" hidden="1" customWidth="1"/>
    <col min="15" max="15" width="10.625" style="125" hidden="1" customWidth="1"/>
    <col min="16" max="16" width="9.625" style="125" hidden="1" customWidth="1"/>
    <col min="17" max="17" width="10.75390625" style="125" hidden="1" customWidth="1"/>
    <col min="18" max="18" width="18.25390625" style="76" customWidth="1"/>
    <col min="19" max="30" width="16.125" style="63" hidden="1" customWidth="1"/>
    <col min="31" max="31" width="16.00390625" style="63" customWidth="1"/>
    <col min="32" max="32" width="10.875" style="63" hidden="1" customWidth="1"/>
    <col min="33" max="33" width="10.00390625" style="63" customWidth="1"/>
    <col min="34" max="34" width="9.125" style="63" customWidth="1"/>
    <col min="35" max="36" width="11.625" style="63" customWidth="1"/>
    <col min="37" max="16384" width="9.125" style="63" customWidth="1"/>
  </cols>
  <sheetData>
    <row r="1" spans="2:33" ht="15.75" thickBot="1">
      <c r="B1" s="59" t="s">
        <v>188</v>
      </c>
      <c r="C1" s="150"/>
      <c r="D1" s="64"/>
      <c r="F1" s="102"/>
      <c r="G1" s="138"/>
      <c r="H1" s="102"/>
      <c r="I1" s="50"/>
      <c r="J1" s="132"/>
      <c r="K1" s="132"/>
      <c r="L1" s="132"/>
      <c r="M1" s="132"/>
      <c r="N1" s="132"/>
      <c r="O1" s="132"/>
      <c r="P1" s="132"/>
      <c r="Q1" s="132"/>
      <c r="R1" s="71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90"/>
      <c r="AF1" s="55"/>
      <c r="AG1" s="122" t="s">
        <v>356</v>
      </c>
    </row>
    <row r="2" spans="2:33" s="7" customFormat="1" ht="63">
      <c r="B2" s="278" t="s">
        <v>107</v>
      </c>
      <c r="C2" s="288" t="s">
        <v>161</v>
      </c>
      <c r="D2" s="288" t="s">
        <v>109</v>
      </c>
      <c r="E2" s="288" t="s">
        <v>110</v>
      </c>
      <c r="F2" s="129" t="s">
        <v>372</v>
      </c>
      <c r="G2" s="218" t="s">
        <v>11</v>
      </c>
      <c r="H2" s="129" t="s">
        <v>153</v>
      </c>
      <c r="I2" s="304"/>
      <c r="J2" s="134" t="s">
        <v>291</v>
      </c>
      <c r="K2" s="134"/>
      <c r="L2" s="134"/>
      <c r="M2" s="134"/>
      <c r="N2" s="134"/>
      <c r="O2" s="134"/>
      <c r="P2" s="134"/>
      <c r="Q2" s="271"/>
      <c r="R2" s="280" t="s">
        <v>162</v>
      </c>
      <c r="S2" s="288" t="s">
        <v>112</v>
      </c>
      <c r="T2" s="288" t="s">
        <v>113</v>
      </c>
      <c r="U2" s="288" t="s">
        <v>114</v>
      </c>
      <c r="V2" s="288" t="s">
        <v>115</v>
      </c>
      <c r="W2" s="288" t="s">
        <v>116</v>
      </c>
      <c r="X2" s="288" t="s">
        <v>117</v>
      </c>
      <c r="Y2" s="288" t="s">
        <v>118</v>
      </c>
      <c r="Z2" s="288" t="s">
        <v>119</v>
      </c>
      <c r="AA2" s="288" t="s">
        <v>120</v>
      </c>
      <c r="AB2" s="288" t="s">
        <v>121</v>
      </c>
      <c r="AC2" s="288" t="s">
        <v>122</v>
      </c>
      <c r="AD2" s="288" t="s">
        <v>123</v>
      </c>
      <c r="AE2" s="290" t="s">
        <v>201</v>
      </c>
      <c r="AF2" s="294" t="s">
        <v>305</v>
      </c>
      <c r="AG2" s="296" t="s">
        <v>124</v>
      </c>
    </row>
    <row r="3" spans="2:33" s="221" customFormat="1" ht="86.25" customHeight="1" thickBot="1">
      <c r="B3" s="279"/>
      <c r="C3" s="289"/>
      <c r="D3" s="289"/>
      <c r="E3" s="289"/>
      <c r="F3" s="219" t="s">
        <v>357</v>
      </c>
      <c r="G3" s="220" t="s">
        <v>357</v>
      </c>
      <c r="H3" s="231" t="s">
        <v>105</v>
      </c>
      <c r="I3" s="305"/>
      <c r="J3" s="217" t="s">
        <v>106</v>
      </c>
      <c r="K3" s="217" t="s">
        <v>61</v>
      </c>
      <c r="L3" s="217" t="s">
        <v>327</v>
      </c>
      <c r="M3" s="217" t="s">
        <v>137</v>
      </c>
      <c r="N3" s="217" t="s">
        <v>13</v>
      </c>
      <c r="O3" s="217" t="s">
        <v>284</v>
      </c>
      <c r="P3" s="217" t="s">
        <v>143</v>
      </c>
      <c r="Q3" s="217" t="s">
        <v>202</v>
      </c>
      <c r="R3" s="293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91"/>
      <c r="AF3" s="295"/>
      <c r="AG3" s="297"/>
    </row>
    <row r="4" spans="2:33" ht="12.75">
      <c r="B4" s="189"/>
      <c r="C4" s="152"/>
      <c r="D4" s="152"/>
      <c r="E4" s="152"/>
      <c r="F4" s="152"/>
      <c r="G4" s="153"/>
      <c r="H4" s="152"/>
      <c r="I4" s="190"/>
      <c r="J4" s="154"/>
      <c r="K4" s="154"/>
      <c r="L4" s="154"/>
      <c r="M4" s="154"/>
      <c r="N4" s="154"/>
      <c r="O4" s="154"/>
      <c r="P4" s="154"/>
      <c r="Q4" s="154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5"/>
      <c r="AF4" s="155"/>
      <c r="AG4" s="60"/>
    </row>
    <row r="5" spans="2:33" ht="12.75">
      <c r="B5" s="191" t="s">
        <v>177</v>
      </c>
      <c r="C5" s="156"/>
      <c r="D5" s="156"/>
      <c r="E5" s="157" t="s">
        <v>179</v>
      </c>
      <c r="F5" s="158">
        <f>F6+F10+F13+F16</f>
        <v>244229.78999999998</v>
      </c>
      <c r="G5" s="159">
        <f>G6+G10+G13+G16</f>
        <v>117329.45000000001</v>
      </c>
      <c r="H5" s="158">
        <f>H6+H10+H13+H16</f>
        <v>651351</v>
      </c>
      <c r="I5" s="192"/>
      <c r="J5" s="160">
        <f>J6+J10+J13+J16</f>
        <v>0</v>
      </c>
      <c r="K5" s="160">
        <f>K6+K10+K13+K16</f>
        <v>56179</v>
      </c>
      <c r="L5" s="160">
        <f aca="true" t="shared" si="0" ref="L5:T5">L6+L10+L13+L16</f>
        <v>24630</v>
      </c>
      <c r="M5" s="160">
        <f t="shared" si="0"/>
        <v>30000</v>
      </c>
      <c r="N5" s="160">
        <f t="shared" si="0"/>
        <v>0</v>
      </c>
      <c r="O5" s="160">
        <f t="shared" si="0"/>
        <v>47350</v>
      </c>
      <c r="P5" s="160">
        <f>P6+P10+P13+P16</f>
        <v>0</v>
      </c>
      <c r="Q5" s="270">
        <f>Q6+Q10+Q13+Q16</f>
        <v>-6000</v>
      </c>
      <c r="R5" s="158">
        <f>R6+R10+R13+R16</f>
        <v>803510</v>
      </c>
      <c r="S5" s="158">
        <f t="shared" si="0"/>
        <v>0</v>
      </c>
      <c r="T5" s="158">
        <f t="shared" si="0"/>
        <v>6280</v>
      </c>
      <c r="U5" s="158">
        <f>U6+U10+U13+U16</f>
        <v>2852.2000000000003</v>
      </c>
      <c r="V5" s="158">
        <f>V6+V10+V13+V16</f>
        <v>4690.91</v>
      </c>
      <c r="W5" s="158">
        <f aca="true" t="shared" si="1" ref="W5:AF5">W6+W10+W13+W16</f>
        <v>32965.35</v>
      </c>
      <c r="X5" s="158">
        <f>X6+X10+X13+X16</f>
        <v>25597.79</v>
      </c>
      <c r="Y5" s="158">
        <f t="shared" si="1"/>
        <v>21802.39</v>
      </c>
      <c r="Z5" s="158">
        <f t="shared" si="1"/>
        <v>26869.54</v>
      </c>
      <c r="AA5" s="158">
        <f t="shared" si="1"/>
        <v>44670.66</v>
      </c>
      <c r="AB5" s="158">
        <f t="shared" si="1"/>
        <v>1830</v>
      </c>
      <c r="AC5" s="158">
        <f t="shared" si="1"/>
        <v>3129.46</v>
      </c>
      <c r="AD5" s="158">
        <f t="shared" si="1"/>
        <v>131644.6</v>
      </c>
      <c r="AE5" s="158">
        <f t="shared" si="1"/>
        <v>302332.89999999997</v>
      </c>
      <c r="AF5" s="158">
        <f t="shared" si="1"/>
        <v>501177.10000000003</v>
      </c>
      <c r="AG5" s="58">
        <f aca="true" t="shared" si="2" ref="AG5:AG30">AE5*100/R5</f>
        <v>37.626526116663136</v>
      </c>
    </row>
    <row r="6" spans="2:33" s="7" customFormat="1" ht="12.75">
      <c r="B6" s="193"/>
      <c r="C6" s="27" t="s">
        <v>180</v>
      </c>
      <c r="D6" s="3"/>
      <c r="E6" s="28" t="s">
        <v>360</v>
      </c>
      <c r="F6" s="25">
        <f>SUM(F7:F9)</f>
        <v>27099.4</v>
      </c>
      <c r="G6" s="161">
        <f>SUM(G7:G9)</f>
        <v>18781.54</v>
      </c>
      <c r="H6" s="25">
        <f>SUM(H7:H9)</f>
        <v>24000</v>
      </c>
      <c r="I6" s="301" t="s">
        <v>195</v>
      </c>
      <c r="J6" s="96">
        <f>SUM(J7:J9)</f>
        <v>0</v>
      </c>
      <c r="K6" s="96">
        <f>SUM(K7:K9)</f>
        <v>0</v>
      </c>
      <c r="L6" s="96">
        <f aca="true" t="shared" si="3" ref="L6:S6">SUM(L7:L9)</f>
        <v>0</v>
      </c>
      <c r="M6" s="96">
        <f t="shared" si="3"/>
        <v>0</v>
      </c>
      <c r="N6" s="96">
        <f t="shared" si="3"/>
        <v>0</v>
      </c>
      <c r="O6" s="96">
        <f t="shared" si="3"/>
        <v>0</v>
      </c>
      <c r="P6" s="96">
        <f>SUM(P7:P9)</f>
        <v>0</v>
      </c>
      <c r="Q6" s="96">
        <f>SUM(Q7:Q9)</f>
        <v>4510</v>
      </c>
      <c r="R6" s="13">
        <f>SUM(R7:R9)</f>
        <v>28510</v>
      </c>
      <c r="S6" s="25">
        <f t="shared" si="3"/>
        <v>0</v>
      </c>
      <c r="T6" s="25">
        <f aca="true" t="shared" si="4" ref="T6:AF6">SUM(T7:T9)</f>
        <v>0</v>
      </c>
      <c r="U6" s="25">
        <f>SUM(U7:U9)</f>
        <v>0</v>
      </c>
      <c r="V6" s="25">
        <f>SUM(V7:V9)</f>
        <v>0</v>
      </c>
      <c r="W6" s="25">
        <f t="shared" si="4"/>
        <v>0</v>
      </c>
      <c r="X6" s="25">
        <f t="shared" si="4"/>
        <v>5000</v>
      </c>
      <c r="Y6" s="25">
        <f t="shared" si="4"/>
        <v>0</v>
      </c>
      <c r="Z6" s="25">
        <f t="shared" si="4"/>
        <v>0</v>
      </c>
      <c r="AA6" s="25">
        <f t="shared" si="4"/>
        <v>14419.5</v>
      </c>
      <c r="AB6" s="25">
        <f t="shared" si="4"/>
        <v>0</v>
      </c>
      <c r="AC6" s="25">
        <f t="shared" si="4"/>
        <v>0</v>
      </c>
      <c r="AD6" s="25">
        <f t="shared" si="4"/>
        <v>8327.36</v>
      </c>
      <c r="AE6" s="25">
        <f t="shared" si="4"/>
        <v>27746.86</v>
      </c>
      <c r="AF6" s="25">
        <f t="shared" si="4"/>
        <v>763.1400000000012</v>
      </c>
      <c r="AG6" s="57">
        <f t="shared" si="2"/>
        <v>97.32325499824623</v>
      </c>
    </row>
    <row r="7" spans="2:35" s="7" customFormat="1" ht="25.5">
      <c r="B7" s="193"/>
      <c r="C7" s="20"/>
      <c r="D7" s="4">
        <v>4210</v>
      </c>
      <c r="E7" s="8" t="s">
        <v>256</v>
      </c>
      <c r="F7" s="15">
        <v>1651.68</v>
      </c>
      <c r="G7" s="140"/>
      <c r="H7" s="15">
        <v>2000</v>
      </c>
      <c r="I7" s="302"/>
      <c r="J7" s="99"/>
      <c r="K7" s="99"/>
      <c r="L7" s="99"/>
      <c r="M7" s="99"/>
      <c r="N7" s="99"/>
      <c r="O7" s="99"/>
      <c r="P7" s="99"/>
      <c r="Q7" s="208">
        <v>-1500</v>
      </c>
      <c r="R7" s="162">
        <f>H7+J7+K7+L7+M7+N7+O7+P7+Q7</f>
        <v>500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9">
        <f>SUM(Z7:AD7)</f>
        <v>0</v>
      </c>
      <c r="AF7" s="15">
        <f>R7-AE7</f>
        <v>500</v>
      </c>
      <c r="AG7" s="54">
        <f t="shared" si="2"/>
        <v>0</v>
      </c>
      <c r="AI7" s="19"/>
    </row>
    <row r="8" spans="2:35" s="7" customFormat="1" ht="12.75">
      <c r="B8" s="193"/>
      <c r="C8" s="20"/>
      <c r="D8" s="4">
        <v>4270</v>
      </c>
      <c r="E8" s="8" t="s">
        <v>250</v>
      </c>
      <c r="F8" s="15">
        <v>19047.89</v>
      </c>
      <c r="G8" s="140">
        <v>17590.21</v>
      </c>
      <c r="H8" s="15">
        <v>20000</v>
      </c>
      <c r="I8" s="302"/>
      <c r="J8" s="99"/>
      <c r="K8" s="99"/>
      <c r="L8" s="99"/>
      <c r="M8" s="99"/>
      <c r="N8" s="99"/>
      <c r="O8" s="99"/>
      <c r="P8" s="99"/>
      <c r="Q8" s="99">
        <v>6410</v>
      </c>
      <c r="R8" s="162">
        <f aca="true" t="shared" si="5" ref="R8:R17">H8+J8+K8+L8+M8+N8+O8+P8+Q8</f>
        <v>26410</v>
      </c>
      <c r="S8" s="15"/>
      <c r="T8" s="15"/>
      <c r="U8" s="15"/>
      <c r="V8" s="15"/>
      <c r="W8" s="15"/>
      <c r="X8" s="15">
        <v>5000</v>
      </c>
      <c r="Y8" s="15"/>
      <c r="Z8" s="15"/>
      <c r="AA8" s="15">
        <v>13716.78</v>
      </c>
      <c r="AB8" s="15"/>
      <c r="AC8" s="15"/>
      <c r="AD8" s="15">
        <v>7610</v>
      </c>
      <c r="AE8" s="9">
        <f>SUM(S8:AD8)</f>
        <v>26326.78</v>
      </c>
      <c r="AF8" s="15">
        <f>R8-AE8</f>
        <v>83.22000000000116</v>
      </c>
      <c r="AG8" s="54">
        <f t="shared" si="2"/>
        <v>99.68489208633093</v>
      </c>
      <c r="AI8" s="19"/>
    </row>
    <row r="9" spans="2:35" s="7" customFormat="1" ht="12.75">
      <c r="B9" s="193"/>
      <c r="C9" s="20"/>
      <c r="D9" s="4">
        <v>4300</v>
      </c>
      <c r="E9" s="8" t="s">
        <v>251</v>
      </c>
      <c r="F9" s="15">
        <v>6399.83</v>
      </c>
      <c r="G9" s="140">
        <v>1191.33</v>
      </c>
      <c r="H9" s="15">
        <v>2000</v>
      </c>
      <c r="I9" s="303"/>
      <c r="J9" s="99"/>
      <c r="K9" s="99"/>
      <c r="L9" s="99"/>
      <c r="M9" s="99"/>
      <c r="N9" s="99"/>
      <c r="O9" s="99"/>
      <c r="P9" s="99"/>
      <c r="Q9" s="208">
        <v>-400</v>
      </c>
      <c r="R9" s="162">
        <f t="shared" si="5"/>
        <v>1600</v>
      </c>
      <c r="S9" s="15"/>
      <c r="T9" s="15"/>
      <c r="U9" s="15"/>
      <c r="V9" s="15"/>
      <c r="W9" s="15"/>
      <c r="X9" s="15"/>
      <c r="Y9" s="15"/>
      <c r="Z9" s="15"/>
      <c r="AA9" s="15">
        <v>702.72</v>
      </c>
      <c r="AB9" s="15"/>
      <c r="AC9" s="15"/>
      <c r="AD9" s="15">
        <v>717.36</v>
      </c>
      <c r="AE9" s="9">
        <f>SUM(S9:AD9)</f>
        <v>1420.08</v>
      </c>
      <c r="AF9" s="15">
        <f>R9-AE9</f>
        <v>179.92000000000007</v>
      </c>
      <c r="AG9" s="54">
        <f t="shared" si="2"/>
        <v>88.755</v>
      </c>
      <c r="AI9" s="19"/>
    </row>
    <row r="10" spans="2:33" s="7" customFormat="1" ht="38.25">
      <c r="B10" s="193"/>
      <c r="C10" s="27" t="s">
        <v>181</v>
      </c>
      <c r="D10" s="3"/>
      <c r="E10" s="28" t="s">
        <v>206</v>
      </c>
      <c r="F10" s="25">
        <f>SUM(F12:F12)</f>
        <v>202570</v>
      </c>
      <c r="G10" s="161">
        <f>SUM(G12:G12)</f>
        <v>90321.59</v>
      </c>
      <c r="H10" s="25">
        <f>SUM(H11:H12)</f>
        <v>609672</v>
      </c>
      <c r="I10" s="196"/>
      <c r="J10" s="96">
        <f>SUM(J12:J12)</f>
        <v>0</v>
      </c>
      <c r="K10" s="96">
        <f>SUM(K11:K12)</f>
        <v>56179</v>
      </c>
      <c r="L10" s="96">
        <f aca="true" t="shared" si="6" ref="L10:V10">SUM(L12:L12)</f>
        <v>24630</v>
      </c>
      <c r="M10" s="96">
        <f t="shared" si="6"/>
        <v>30000</v>
      </c>
      <c r="N10" s="96">
        <f t="shared" si="6"/>
        <v>0</v>
      </c>
      <c r="O10" s="96">
        <f t="shared" si="6"/>
        <v>47350</v>
      </c>
      <c r="P10" s="96">
        <f>SUM(P12:P12)</f>
        <v>0</v>
      </c>
      <c r="Q10" s="212">
        <f>SUM(Q12:Q12)</f>
        <v>-10510</v>
      </c>
      <c r="R10" s="13">
        <f>SUM(R11:R12)</f>
        <v>757321</v>
      </c>
      <c r="S10" s="25">
        <f t="shared" si="6"/>
        <v>0</v>
      </c>
      <c r="T10" s="25">
        <f t="shared" si="6"/>
        <v>6280</v>
      </c>
      <c r="U10" s="25">
        <f t="shared" si="6"/>
        <v>69.69</v>
      </c>
      <c r="V10" s="25">
        <f t="shared" si="6"/>
        <v>1500</v>
      </c>
      <c r="W10" s="25">
        <f aca="true" t="shared" si="7" ref="W10:AC10">SUM(W12:W12)</f>
        <v>31950.06</v>
      </c>
      <c r="X10" s="25">
        <f t="shared" si="7"/>
        <v>17697.04</v>
      </c>
      <c r="Y10" s="25">
        <f t="shared" si="7"/>
        <v>21652.39</v>
      </c>
      <c r="Z10" s="25">
        <f>SUM(Z11:Z12)</f>
        <v>26869.54</v>
      </c>
      <c r="AA10" s="25">
        <f>SUM(AA11:AA12)</f>
        <v>29321.33</v>
      </c>
      <c r="AB10" s="25">
        <f t="shared" si="7"/>
        <v>1830</v>
      </c>
      <c r="AC10" s="25">
        <f t="shared" si="7"/>
        <v>0</v>
      </c>
      <c r="AD10" s="25">
        <f>SUM(AD11:AD12)</f>
        <v>120724.13</v>
      </c>
      <c r="AE10" s="25">
        <f>SUM(AE11:AE12)</f>
        <v>257894.18</v>
      </c>
      <c r="AF10" s="25">
        <f>SUM(AF11:AF12)</f>
        <v>499426.82</v>
      </c>
      <c r="AG10" s="57">
        <f t="shared" si="2"/>
        <v>34.053483265352476</v>
      </c>
    </row>
    <row r="11" spans="2:33" s="7" customFormat="1" ht="12.75">
      <c r="B11" s="193"/>
      <c r="C11" s="27"/>
      <c r="D11" s="4">
        <v>4300</v>
      </c>
      <c r="E11" s="8" t="s">
        <v>251</v>
      </c>
      <c r="F11" s="25"/>
      <c r="G11" s="161"/>
      <c r="H11" s="25"/>
      <c r="I11" s="196"/>
      <c r="J11" s="96"/>
      <c r="K11" s="99">
        <v>56179</v>
      </c>
      <c r="L11" s="96"/>
      <c r="M11" s="96"/>
      <c r="N11" s="96"/>
      <c r="O11" s="96"/>
      <c r="P11" s="96"/>
      <c r="Q11" s="96"/>
      <c r="R11" s="162">
        <f t="shared" si="5"/>
        <v>56179</v>
      </c>
      <c r="S11" s="25"/>
      <c r="T11" s="25"/>
      <c r="U11" s="25"/>
      <c r="V11" s="25"/>
      <c r="W11" s="25"/>
      <c r="X11" s="25"/>
      <c r="Y11" s="25"/>
      <c r="Z11" s="15">
        <v>26869.54</v>
      </c>
      <c r="AA11" s="15">
        <v>29309.33</v>
      </c>
      <c r="AB11" s="25"/>
      <c r="AC11" s="25"/>
      <c r="AD11" s="208">
        <v>-56178.87</v>
      </c>
      <c r="AE11" s="9">
        <f>SUM(S11:AD11)</f>
        <v>0</v>
      </c>
      <c r="AF11" s="15">
        <f>R11-AE11</f>
        <v>56179</v>
      </c>
      <c r="AG11" s="54">
        <f t="shared" si="2"/>
        <v>0</v>
      </c>
    </row>
    <row r="12" spans="2:33" s="7" customFormat="1" ht="50.25" customHeight="1">
      <c r="B12" s="197"/>
      <c r="C12" s="20"/>
      <c r="D12" s="4">
        <v>6050</v>
      </c>
      <c r="E12" s="8" t="s">
        <v>254</v>
      </c>
      <c r="F12" s="15">
        <v>202570</v>
      </c>
      <c r="G12" s="140">
        <v>90321.59</v>
      </c>
      <c r="H12" s="15">
        <v>609672</v>
      </c>
      <c r="I12" s="196" t="s">
        <v>97</v>
      </c>
      <c r="J12" s="99"/>
      <c r="K12" s="99"/>
      <c r="L12" s="99">
        <v>24630</v>
      </c>
      <c r="M12" s="99">
        <v>30000</v>
      </c>
      <c r="N12" s="99"/>
      <c r="O12" s="99">
        <f>47350</f>
        <v>47350</v>
      </c>
      <c r="P12" s="99"/>
      <c r="Q12" s="208">
        <v>-10510</v>
      </c>
      <c r="R12" s="162">
        <f t="shared" si="5"/>
        <v>701142</v>
      </c>
      <c r="S12" s="15"/>
      <c r="T12" s="15">
        <v>6280</v>
      </c>
      <c r="U12" s="15">
        <v>69.69</v>
      </c>
      <c r="V12" s="15">
        <v>1500</v>
      </c>
      <c r="W12" s="15">
        <v>31950.06</v>
      </c>
      <c r="X12" s="15">
        <v>17697.04</v>
      </c>
      <c r="Y12" s="15">
        <v>21652.39</v>
      </c>
      <c r="Z12" s="15"/>
      <c r="AA12" s="15">
        <v>12</v>
      </c>
      <c r="AB12" s="15">
        <v>1830</v>
      </c>
      <c r="AC12" s="15"/>
      <c r="AD12" s="15">
        <f>120724.13+56178.87</f>
        <v>176903</v>
      </c>
      <c r="AE12" s="9">
        <f>SUM(S12:AD12)</f>
        <v>257894.18</v>
      </c>
      <c r="AF12" s="15">
        <f>R12-AE12</f>
        <v>443247.82</v>
      </c>
      <c r="AG12" s="54">
        <f t="shared" si="2"/>
        <v>36.7820184784252</v>
      </c>
    </row>
    <row r="13" spans="2:33" s="7" customFormat="1" ht="102">
      <c r="B13" s="193"/>
      <c r="C13" s="27" t="s">
        <v>308</v>
      </c>
      <c r="D13" s="3"/>
      <c r="E13" s="28" t="s">
        <v>309</v>
      </c>
      <c r="F13" s="25">
        <f>SUM(F14)</f>
        <v>0</v>
      </c>
      <c r="G13" s="161">
        <f>SUM(G14)</f>
        <v>0</v>
      </c>
      <c r="H13" s="25">
        <f>SUM(H14:H15)</f>
        <v>500</v>
      </c>
      <c r="I13" s="306" t="s">
        <v>34</v>
      </c>
      <c r="J13" s="96">
        <f>SUM(J14)</f>
        <v>0</v>
      </c>
      <c r="K13" s="96">
        <f>SUM(K14)</f>
        <v>0</v>
      </c>
      <c r="L13" s="96">
        <f>SUM(L14)</f>
        <v>0</v>
      </c>
      <c r="M13" s="96">
        <f aca="true" t="shared" si="8" ref="M13:AF13">SUM(M14:M15)</f>
        <v>0</v>
      </c>
      <c r="N13" s="25">
        <f t="shared" si="8"/>
        <v>0</v>
      </c>
      <c r="O13" s="96">
        <f t="shared" si="8"/>
        <v>0</v>
      </c>
      <c r="P13" s="96">
        <f>SUM(P14:P15)</f>
        <v>0</v>
      </c>
      <c r="Q13" s="96">
        <f>SUM(Q14:Q15)</f>
        <v>0</v>
      </c>
      <c r="R13" s="13">
        <f t="shared" si="8"/>
        <v>500</v>
      </c>
      <c r="S13" s="25">
        <f t="shared" si="8"/>
        <v>0</v>
      </c>
      <c r="T13" s="25">
        <f t="shared" si="8"/>
        <v>0</v>
      </c>
      <c r="U13" s="25">
        <f t="shared" si="8"/>
        <v>0</v>
      </c>
      <c r="V13" s="25">
        <f t="shared" si="8"/>
        <v>0</v>
      </c>
      <c r="W13" s="25">
        <f t="shared" si="8"/>
        <v>0</v>
      </c>
      <c r="X13" s="25">
        <f t="shared" si="8"/>
        <v>50</v>
      </c>
      <c r="Y13" s="25">
        <f t="shared" si="8"/>
        <v>150</v>
      </c>
      <c r="Z13" s="25">
        <f t="shared" si="8"/>
        <v>0</v>
      </c>
      <c r="AA13" s="25">
        <f t="shared" si="8"/>
        <v>0</v>
      </c>
      <c r="AB13" s="25">
        <f t="shared" si="8"/>
        <v>0</v>
      </c>
      <c r="AC13" s="25">
        <f t="shared" si="8"/>
        <v>0</v>
      </c>
      <c r="AD13" s="25">
        <f t="shared" si="8"/>
        <v>0</v>
      </c>
      <c r="AE13" s="25">
        <f t="shared" si="8"/>
        <v>200</v>
      </c>
      <c r="AF13" s="25">
        <f t="shared" si="8"/>
        <v>300</v>
      </c>
      <c r="AG13" s="57">
        <f t="shared" si="2"/>
        <v>40</v>
      </c>
    </row>
    <row r="14" spans="2:33" s="7" customFormat="1" ht="25.5">
      <c r="B14" s="193"/>
      <c r="C14" s="4"/>
      <c r="D14" s="4">
        <v>4210</v>
      </c>
      <c r="E14" s="8" t="s">
        <v>256</v>
      </c>
      <c r="F14" s="15"/>
      <c r="G14" s="140"/>
      <c r="H14" s="15">
        <v>500</v>
      </c>
      <c r="I14" s="307"/>
      <c r="J14" s="99"/>
      <c r="K14" s="99"/>
      <c r="L14" s="99"/>
      <c r="M14" s="208">
        <v>-100</v>
      </c>
      <c r="N14" s="208">
        <v>-100</v>
      </c>
      <c r="O14" s="99"/>
      <c r="P14" s="99"/>
      <c r="Q14" s="99"/>
      <c r="R14" s="162">
        <f t="shared" si="5"/>
        <v>300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">
        <f>SUM(S14:AD14)</f>
        <v>0</v>
      </c>
      <c r="AF14" s="15">
        <f>R14-AE14</f>
        <v>300</v>
      </c>
      <c r="AG14" s="54">
        <f t="shared" si="2"/>
        <v>0</v>
      </c>
    </row>
    <row r="15" spans="2:33" s="7" customFormat="1" ht="12.75">
      <c r="B15" s="193"/>
      <c r="C15" s="4"/>
      <c r="D15" s="4">
        <v>4300</v>
      </c>
      <c r="E15" s="8" t="s">
        <v>251</v>
      </c>
      <c r="F15" s="15"/>
      <c r="G15" s="140"/>
      <c r="H15" s="15"/>
      <c r="I15" s="236"/>
      <c r="J15" s="99"/>
      <c r="K15" s="99"/>
      <c r="L15" s="99"/>
      <c r="M15" s="99">
        <v>100</v>
      </c>
      <c r="N15" s="99">
        <v>100</v>
      </c>
      <c r="O15" s="99"/>
      <c r="P15" s="99"/>
      <c r="Q15" s="99"/>
      <c r="R15" s="162">
        <f t="shared" si="5"/>
        <v>200</v>
      </c>
      <c r="S15" s="15"/>
      <c r="T15" s="15"/>
      <c r="U15" s="15"/>
      <c r="V15" s="15"/>
      <c r="W15" s="15"/>
      <c r="X15" s="15">
        <v>50</v>
      </c>
      <c r="Y15" s="15">
        <v>150</v>
      </c>
      <c r="Z15" s="15"/>
      <c r="AA15" s="15"/>
      <c r="AB15" s="15"/>
      <c r="AC15" s="15"/>
      <c r="AD15" s="15"/>
      <c r="AE15" s="9">
        <f>SUM(S15:AD15)</f>
        <v>200</v>
      </c>
      <c r="AF15" s="15">
        <f>R15-AE15</f>
        <v>0</v>
      </c>
      <c r="AG15" s="54">
        <f t="shared" si="2"/>
        <v>100</v>
      </c>
    </row>
    <row r="16" spans="2:33" s="7" customFormat="1" ht="12.75">
      <c r="B16" s="193"/>
      <c r="C16" s="27" t="s">
        <v>299</v>
      </c>
      <c r="D16" s="4"/>
      <c r="E16" s="28" t="s">
        <v>300</v>
      </c>
      <c r="F16" s="25">
        <f>SUM(F17)</f>
        <v>14560.39</v>
      </c>
      <c r="G16" s="161">
        <f>SUM(G17)</f>
        <v>8226.32</v>
      </c>
      <c r="H16" s="25">
        <f>SUM(H17)</f>
        <v>17179</v>
      </c>
      <c r="I16" s="198"/>
      <c r="J16" s="96">
        <f>SUM(J17)</f>
        <v>0</v>
      </c>
      <c r="K16" s="96">
        <f>SUM(K17)</f>
        <v>0</v>
      </c>
      <c r="L16" s="96">
        <f aca="true" t="shared" si="9" ref="L16:S16">SUM(L17)</f>
        <v>0</v>
      </c>
      <c r="M16" s="96">
        <f t="shared" si="9"/>
        <v>0</v>
      </c>
      <c r="N16" s="96">
        <f t="shared" si="9"/>
        <v>0</v>
      </c>
      <c r="O16" s="96">
        <f t="shared" si="9"/>
        <v>0</v>
      </c>
      <c r="P16" s="96">
        <f t="shared" si="9"/>
        <v>0</v>
      </c>
      <c r="Q16" s="96">
        <f t="shared" si="9"/>
        <v>0</v>
      </c>
      <c r="R16" s="13">
        <f>SUM(R17)</f>
        <v>17179</v>
      </c>
      <c r="S16" s="25">
        <f t="shared" si="9"/>
        <v>0</v>
      </c>
      <c r="T16" s="25">
        <f aca="true" t="shared" si="10" ref="T16:AF16">SUM(T17)</f>
        <v>0</v>
      </c>
      <c r="U16" s="25">
        <f t="shared" si="10"/>
        <v>2782.51</v>
      </c>
      <c r="V16" s="25">
        <f t="shared" si="10"/>
        <v>3190.91</v>
      </c>
      <c r="W16" s="25">
        <f t="shared" si="10"/>
        <v>1015.29</v>
      </c>
      <c r="X16" s="25">
        <f t="shared" si="10"/>
        <v>2850.75</v>
      </c>
      <c r="Y16" s="25">
        <f t="shared" si="10"/>
        <v>0</v>
      </c>
      <c r="Z16" s="25">
        <f t="shared" si="10"/>
        <v>0</v>
      </c>
      <c r="AA16" s="25">
        <f t="shared" si="10"/>
        <v>929.83</v>
      </c>
      <c r="AB16" s="25">
        <f t="shared" si="10"/>
        <v>0</v>
      </c>
      <c r="AC16" s="25">
        <f t="shared" si="10"/>
        <v>3129.46</v>
      </c>
      <c r="AD16" s="25">
        <f t="shared" si="10"/>
        <v>2593.11</v>
      </c>
      <c r="AE16" s="25">
        <f t="shared" si="10"/>
        <v>16491.86</v>
      </c>
      <c r="AF16" s="25">
        <f t="shared" si="10"/>
        <v>687.1399999999994</v>
      </c>
      <c r="AG16" s="57">
        <f>AE16*100/R16</f>
        <v>96.00011642121194</v>
      </c>
    </row>
    <row r="17" spans="2:33" s="7" customFormat="1" ht="51">
      <c r="B17" s="193"/>
      <c r="C17" s="4"/>
      <c r="D17" s="4">
        <v>2850</v>
      </c>
      <c r="E17" s="8" t="s">
        <v>315</v>
      </c>
      <c r="F17" s="15">
        <v>14560.39</v>
      </c>
      <c r="G17" s="140">
        <v>8226.32</v>
      </c>
      <c r="H17" s="15">
        <v>17179</v>
      </c>
      <c r="I17" s="196" t="s">
        <v>92</v>
      </c>
      <c r="J17" s="99"/>
      <c r="K17" s="99"/>
      <c r="L17" s="99"/>
      <c r="M17" s="99"/>
      <c r="N17" s="99"/>
      <c r="O17" s="99"/>
      <c r="P17" s="99"/>
      <c r="Q17" s="99"/>
      <c r="R17" s="162">
        <f t="shared" si="5"/>
        <v>17179</v>
      </c>
      <c r="S17" s="15"/>
      <c r="T17" s="15"/>
      <c r="U17" s="15">
        <v>2782.51</v>
      </c>
      <c r="V17" s="15">
        <v>3190.91</v>
      </c>
      <c r="W17" s="15">
        <v>1015.29</v>
      </c>
      <c r="X17" s="15">
        <v>2850.75</v>
      </c>
      <c r="Y17" s="15"/>
      <c r="Z17" s="15"/>
      <c r="AA17" s="15">
        <v>929.83</v>
      </c>
      <c r="AB17" s="15"/>
      <c r="AC17" s="15">
        <v>3129.46</v>
      </c>
      <c r="AD17" s="15">
        <v>2593.11</v>
      </c>
      <c r="AE17" s="9">
        <f>SUM(S17:AD17)</f>
        <v>16491.86</v>
      </c>
      <c r="AF17" s="15">
        <f>R17-AE17</f>
        <v>687.1399999999994</v>
      </c>
      <c r="AG17" s="54">
        <f>AE17*100/R17</f>
        <v>96.00011642121194</v>
      </c>
    </row>
    <row r="18" spans="2:33" s="7" customFormat="1" ht="12.75">
      <c r="B18" s="199">
        <v>600</v>
      </c>
      <c r="C18" s="164"/>
      <c r="D18" s="164"/>
      <c r="E18" s="22" t="s">
        <v>183</v>
      </c>
      <c r="F18" s="165">
        <f>F19</f>
        <v>9239.55</v>
      </c>
      <c r="G18" s="166">
        <f>G19</f>
        <v>85912.35</v>
      </c>
      <c r="H18" s="165">
        <f>H19</f>
        <v>894890</v>
      </c>
      <c r="I18" s="200"/>
      <c r="J18" s="167">
        <f>J19</f>
        <v>0</v>
      </c>
      <c r="K18" s="167">
        <f>K19</f>
        <v>0</v>
      </c>
      <c r="L18" s="211">
        <f aca="true" t="shared" si="11" ref="L18:V18">L19</f>
        <v>-72344</v>
      </c>
      <c r="M18" s="167">
        <f>M19+M22</f>
        <v>45000</v>
      </c>
      <c r="N18" s="167">
        <f>N19+N22</f>
        <v>5000</v>
      </c>
      <c r="O18" s="167">
        <f t="shared" si="11"/>
        <v>35480</v>
      </c>
      <c r="P18" s="167">
        <f>P19+P22</f>
        <v>18199</v>
      </c>
      <c r="Q18" s="167">
        <f>Q19+Q22</f>
        <v>10040</v>
      </c>
      <c r="R18" s="165">
        <f>R19+R22</f>
        <v>936265</v>
      </c>
      <c r="S18" s="165">
        <f t="shared" si="11"/>
        <v>0</v>
      </c>
      <c r="T18" s="165">
        <f t="shared" si="11"/>
        <v>125.89</v>
      </c>
      <c r="U18" s="165">
        <f t="shared" si="11"/>
        <v>19020.69</v>
      </c>
      <c r="V18" s="165">
        <f t="shared" si="11"/>
        <v>5737.99</v>
      </c>
      <c r="W18" s="165">
        <f>W19</f>
        <v>1178.52</v>
      </c>
      <c r="X18" s="165">
        <f>X19+X22</f>
        <v>0</v>
      </c>
      <c r="Y18" s="165">
        <f>Y19</f>
        <v>750214.15</v>
      </c>
      <c r="Z18" s="165">
        <f>Z19</f>
        <v>21350.85</v>
      </c>
      <c r="AA18" s="165">
        <f>AA19</f>
        <v>21663.66</v>
      </c>
      <c r="AB18" s="165">
        <f>AB19+AB22</f>
        <v>79151.89</v>
      </c>
      <c r="AC18" s="165">
        <f>AC19+AC22</f>
        <v>37800</v>
      </c>
      <c r="AD18" s="165">
        <f>AD19+AD22</f>
        <v>0</v>
      </c>
      <c r="AE18" s="165">
        <f>AE19+AE22</f>
        <v>936243.6400000001</v>
      </c>
      <c r="AF18" s="165">
        <f>AF19+AF22</f>
        <v>21.359999999927823</v>
      </c>
      <c r="AG18" s="58">
        <f t="shared" si="2"/>
        <v>99.99771859462868</v>
      </c>
    </row>
    <row r="19" spans="2:33" s="7" customFormat="1" ht="12.75">
      <c r="B19" s="193"/>
      <c r="C19" s="3">
        <v>60016</v>
      </c>
      <c r="D19" s="3"/>
      <c r="E19" s="28" t="s">
        <v>184</v>
      </c>
      <c r="F19" s="5">
        <f>SUM(F20:F20)</f>
        <v>9239.55</v>
      </c>
      <c r="G19" s="139">
        <f>SUM(G20:G20)</f>
        <v>85912.35</v>
      </c>
      <c r="H19" s="5">
        <f>SUM(H20:H21)</f>
        <v>894890</v>
      </c>
      <c r="I19" s="301" t="s">
        <v>104</v>
      </c>
      <c r="J19" s="127">
        <f>SUM(J20:J21)</f>
        <v>0</v>
      </c>
      <c r="K19" s="127">
        <f>SUM(K20:K21)</f>
        <v>0</v>
      </c>
      <c r="L19" s="210">
        <f aca="true" t="shared" si="12" ref="L19:S19">SUM(L20:L21)</f>
        <v>-72344</v>
      </c>
      <c r="M19" s="96">
        <f t="shared" si="12"/>
        <v>30000</v>
      </c>
      <c r="N19" s="127">
        <f t="shared" si="12"/>
        <v>0</v>
      </c>
      <c r="O19" s="96">
        <f t="shared" si="12"/>
        <v>35480</v>
      </c>
      <c r="P19" s="96">
        <f>SUM(P20:P21)</f>
        <v>11919</v>
      </c>
      <c r="Q19" s="96">
        <f>SUM(Q20:Q21)</f>
        <v>9500</v>
      </c>
      <c r="R19" s="13">
        <f>SUM(R20:R21)</f>
        <v>909445</v>
      </c>
      <c r="S19" s="5">
        <f t="shared" si="12"/>
        <v>0</v>
      </c>
      <c r="T19" s="5">
        <f aca="true" t="shared" si="13" ref="T19:AD19">SUM(T20:T21)</f>
        <v>125.89</v>
      </c>
      <c r="U19" s="5">
        <f t="shared" si="13"/>
        <v>19020.69</v>
      </c>
      <c r="V19" s="5">
        <f>SUM(V20:V21)</f>
        <v>5737.99</v>
      </c>
      <c r="W19" s="5">
        <f t="shared" si="13"/>
        <v>1178.52</v>
      </c>
      <c r="X19" s="25">
        <f t="shared" si="13"/>
        <v>0</v>
      </c>
      <c r="Y19" s="5">
        <f t="shared" si="13"/>
        <v>750214.15</v>
      </c>
      <c r="Z19" s="5">
        <f t="shared" si="13"/>
        <v>21350.85</v>
      </c>
      <c r="AA19" s="5">
        <f t="shared" si="13"/>
        <v>21663.66</v>
      </c>
      <c r="AB19" s="5">
        <f t="shared" si="13"/>
        <v>79151.89</v>
      </c>
      <c r="AC19" s="5">
        <f t="shared" si="13"/>
        <v>10980</v>
      </c>
      <c r="AD19" s="5">
        <f t="shared" si="13"/>
        <v>0</v>
      </c>
      <c r="AE19" s="5">
        <f>SUM(AE20:AE21)</f>
        <v>909423.6400000001</v>
      </c>
      <c r="AF19" s="91">
        <f>SUM(AF20:AF21)</f>
        <v>21.359999999927823</v>
      </c>
      <c r="AG19" s="57">
        <f t="shared" si="2"/>
        <v>99.9976513148129</v>
      </c>
    </row>
    <row r="20" spans="2:33" s="7" customFormat="1" ht="25.5">
      <c r="B20" s="197"/>
      <c r="C20" s="20"/>
      <c r="D20" s="4">
        <v>6050</v>
      </c>
      <c r="E20" s="8" t="s">
        <v>254</v>
      </c>
      <c r="F20" s="15">
        <v>9239.55</v>
      </c>
      <c r="G20" s="140">
        <v>85912.35</v>
      </c>
      <c r="H20" s="15">
        <v>447445</v>
      </c>
      <c r="I20" s="302"/>
      <c r="J20" s="99"/>
      <c r="K20" s="99"/>
      <c r="L20" s="99"/>
      <c r="M20" s="99">
        <v>30000</v>
      </c>
      <c r="N20" s="99"/>
      <c r="O20" s="99">
        <v>35480</v>
      </c>
      <c r="P20" s="99">
        <f>483+9936+1500</f>
        <v>11919</v>
      </c>
      <c r="Q20" s="99">
        <v>9500</v>
      </c>
      <c r="R20" s="162">
        <f>H20+J20+K20+L20+M20+N20+O20+P20+Q20</f>
        <v>534344</v>
      </c>
      <c r="S20" s="15"/>
      <c r="T20" s="15">
        <v>125.89</v>
      </c>
      <c r="U20" s="15">
        <v>19020.69</v>
      </c>
      <c r="V20" s="15">
        <v>5737.99</v>
      </c>
      <c r="W20" s="15">
        <v>1178.52</v>
      </c>
      <c r="X20" s="15"/>
      <c r="Y20" s="15">
        <v>375113.07</v>
      </c>
      <c r="Z20" s="15">
        <v>21350.85</v>
      </c>
      <c r="AA20" s="15">
        <v>21663.66</v>
      </c>
      <c r="AB20" s="15">
        <v>79151.89</v>
      </c>
      <c r="AC20" s="15">
        <v>10980</v>
      </c>
      <c r="AD20" s="15"/>
      <c r="AE20" s="9">
        <f>SUM(S20:AD20)</f>
        <v>534322.56</v>
      </c>
      <c r="AF20" s="15">
        <f>R20-AE20</f>
        <v>21.43999999994412</v>
      </c>
      <c r="AG20" s="54">
        <f t="shared" si="2"/>
        <v>99.9959876034914</v>
      </c>
    </row>
    <row r="21" spans="2:33" s="7" customFormat="1" ht="25.5">
      <c r="B21" s="197"/>
      <c r="C21" s="20"/>
      <c r="D21" s="4">
        <v>6051</v>
      </c>
      <c r="E21" s="8" t="s">
        <v>254</v>
      </c>
      <c r="F21" s="15"/>
      <c r="G21" s="140"/>
      <c r="H21" s="15">
        <v>447445</v>
      </c>
      <c r="I21" s="303"/>
      <c r="J21" s="99"/>
      <c r="K21" s="99"/>
      <c r="L21" s="208">
        <v>-72344</v>
      </c>
      <c r="M21" s="99"/>
      <c r="N21" s="99"/>
      <c r="O21" s="99"/>
      <c r="P21" s="99"/>
      <c r="Q21" s="99"/>
      <c r="R21" s="162">
        <f>H21+J21+K21+L21+M21+N21+O21+P21+Q21</f>
        <v>375101</v>
      </c>
      <c r="S21" s="15"/>
      <c r="T21" s="15"/>
      <c r="U21" s="15"/>
      <c r="V21" s="15"/>
      <c r="W21" s="15"/>
      <c r="X21" s="15"/>
      <c r="Y21" s="15">
        <v>375101.08</v>
      </c>
      <c r="Z21" s="15"/>
      <c r="AA21" s="15"/>
      <c r="AB21" s="15"/>
      <c r="AC21" s="15"/>
      <c r="AD21" s="15"/>
      <c r="AE21" s="9">
        <f>SUM(S21:AD21)</f>
        <v>375101.08</v>
      </c>
      <c r="AF21" s="15">
        <f>R21-AE21</f>
        <v>-0.08000000001629815</v>
      </c>
      <c r="AG21" s="54">
        <f t="shared" si="2"/>
        <v>100.0000213275891</v>
      </c>
    </row>
    <row r="22" spans="2:33" s="7" customFormat="1" ht="12.75">
      <c r="B22" s="197"/>
      <c r="C22" s="51">
        <v>60014</v>
      </c>
      <c r="D22" s="51"/>
      <c r="E22" s="56" t="s">
        <v>282</v>
      </c>
      <c r="F22" s="15"/>
      <c r="G22" s="140"/>
      <c r="H22" s="15"/>
      <c r="I22" s="195"/>
      <c r="J22" s="99"/>
      <c r="K22" s="99"/>
      <c r="L22" s="208"/>
      <c r="M22" s="96">
        <f aca="true" t="shared" si="14" ref="M22:R22">M23</f>
        <v>15000</v>
      </c>
      <c r="N22" s="96">
        <f t="shared" si="14"/>
        <v>5000</v>
      </c>
      <c r="O22" s="96">
        <f t="shared" si="14"/>
        <v>0</v>
      </c>
      <c r="P22" s="96">
        <f t="shared" si="14"/>
        <v>6280</v>
      </c>
      <c r="Q22" s="96">
        <f t="shared" si="14"/>
        <v>540</v>
      </c>
      <c r="R22" s="13">
        <f t="shared" si="14"/>
        <v>26820</v>
      </c>
      <c r="S22" s="25"/>
      <c r="T22" s="25"/>
      <c r="U22" s="25"/>
      <c r="V22" s="25"/>
      <c r="W22" s="25"/>
      <c r="X22" s="25">
        <f aca="true" t="shared" si="15" ref="X22:AC22">X23</f>
        <v>0</v>
      </c>
      <c r="Y22" s="25">
        <f t="shared" si="15"/>
        <v>0</v>
      </c>
      <c r="Z22" s="25">
        <f t="shared" si="15"/>
        <v>0</v>
      </c>
      <c r="AA22" s="25">
        <f t="shared" si="15"/>
        <v>0</v>
      </c>
      <c r="AB22" s="25">
        <f t="shared" si="15"/>
        <v>0</v>
      </c>
      <c r="AC22" s="25">
        <f t="shared" si="15"/>
        <v>26820</v>
      </c>
      <c r="AD22" s="25">
        <f>AD23</f>
        <v>0</v>
      </c>
      <c r="AE22" s="25">
        <f>AE23</f>
        <v>26820</v>
      </c>
      <c r="AF22" s="25">
        <f>AF23</f>
        <v>0</v>
      </c>
      <c r="AG22" s="57">
        <f t="shared" si="2"/>
        <v>100</v>
      </c>
    </row>
    <row r="23" spans="2:33" s="7" customFormat="1" ht="76.5">
      <c r="B23" s="197"/>
      <c r="C23" s="52"/>
      <c r="D23" s="52">
        <v>2710</v>
      </c>
      <c r="E23" s="53" t="s">
        <v>283</v>
      </c>
      <c r="F23" s="15"/>
      <c r="G23" s="140"/>
      <c r="H23" s="15"/>
      <c r="I23" s="195"/>
      <c r="J23" s="99"/>
      <c r="K23" s="99"/>
      <c r="L23" s="208"/>
      <c r="M23" s="99">
        <v>15000</v>
      </c>
      <c r="N23" s="99">
        <v>5000</v>
      </c>
      <c r="O23" s="99"/>
      <c r="P23" s="99">
        <v>6280</v>
      </c>
      <c r="Q23" s="99">
        <v>540</v>
      </c>
      <c r="R23" s="162">
        <f>H23+J23+K23+L23+M23+N23+O23+P23+Q23</f>
        <v>26820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>
        <v>26820</v>
      </c>
      <c r="AD23" s="15"/>
      <c r="AE23" s="9">
        <f>SUM(S23:AD23)</f>
        <v>26820</v>
      </c>
      <c r="AF23" s="15">
        <f>R23-AE23</f>
        <v>0</v>
      </c>
      <c r="AG23" s="54">
        <f t="shared" si="2"/>
        <v>100</v>
      </c>
    </row>
    <row r="24" spans="2:33" s="7" customFormat="1" ht="12.75">
      <c r="B24" s="199">
        <v>700</v>
      </c>
      <c r="C24" s="164"/>
      <c r="D24" s="164"/>
      <c r="E24" s="22" t="s">
        <v>145</v>
      </c>
      <c r="F24" s="165">
        <f>F28+F25</f>
        <v>1571429.27</v>
      </c>
      <c r="G24" s="166">
        <f>G28+G25</f>
        <v>253613.77000000002</v>
      </c>
      <c r="H24" s="165">
        <f>H28+H25</f>
        <v>592524</v>
      </c>
      <c r="I24" s="200"/>
      <c r="J24" s="167">
        <f>J28+J25</f>
        <v>0</v>
      </c>
      <c r="K24" s="211">
        <f>K28+K25</f>
        <v>-94812</v>
      </c>
      <c r="L24" s="167">
        <f aca="true" t="shared" si="16" ref="L24:T24">L28+L25</f>
        <v>10000</v>
      </c>
      <c r="M24" s="167">
        <f t="shared" si="16"/>
        <v>0</v>
      </c>
      <c r="N24" s="167">
        <f t="shared" si="16"/>
        <v>0</v>
      </c>
      <c r="O24" s="167">
        <f t="shared" si="16"/>
        <v>0</v>
      </c>
      <c r="P24" s="211">
        <f>P28+P25</f>
        <v>-1500</v>
      </c>
      <c r="Q24" s="211">
        <f>Q28+Q25</f>
        <v>4000</v>
      </c>
      <c r="R24" s="165">
        <f>R28+R25</f>
        <v>510212</v>
      </c>
      <c r="S24" s="165">
        <f t="shared" si="16"/>
        <v>40547</v>
      </c>
      <c r="T24" s="165">
        <f t="shared" si="16"/>
        <v>62206.67</v>
      </c>
      <c r="U24" s="165">
        <f>U28+U25</f>
        <v>26738.16</v>
      </c>
      <c r="V24" s="165">
        <f>V28+V25</f>
        <v>62359.61</v>
      </c>
      <c r="W24" s="165">
        <f>W28+W25</f>
        <v>42692.85</v>
      </c>
      <c r="X24" s="165">
        <f aca="true" t="shared" si="17" ref="X24:AE24">X28+X25</f>
        <v>6977.37</v>
      </c>
      <c r="Y24" s="165">
        <f t="shared" si="17"/>
        <v>4408.25</v>
      </c>
      <c r="Z24" s="165">
        <f t="shared" si="17"/>
        <v>38093.82</v>
      </c>
      <c r="AA24" s="165">
        <f t="shared" si="17"/>
        <v>43743.78</v>
      </c>
      <c r="AB24" s="165">
        <f t="shared" si="17"/>
        <v>33119.25</v>
      </c>
      <c r="AC24" s="165">
        <f t="shared" si="17"/>
        <v>66560.21</v>
      </c>
      <c r="AD24" s="165">
        <f t="shared" si="17"/>
        <v>54940.11</v>
      </c>
      <c r="AE24" s="165">
        <f t="shared" si="17"/>
        <v>482387.08</v>
      </c>
      <c r="AF24" s="165">
        <f>AF28+AF25</f>
        <v>27824.920000000006</v>
      </c>
      <c r="AG24" s="58">
        <f t="shared" si="2"/>
        <v>94.54640031986703</v>
      </c>
    </row>
    <row r="25" spans="2:33" s="7" customFormat="1" ht="25.5">
      <c r="B25" s="193"/>
      <c r="C25" s="3">
        <v>70004</v>
      </c>
      <c r="D25" s="3"/>
      <c r="E25" s="28" t="s">
        <v>301</v>
      </c>
      <c r="F25" s="25">
        <f>SUM(F26:F26)</f>
        <v>1571429.27</v>
      </c>
      <c r="G25" s="161">
        <f>SUM(G26:G26)</f>
        <v>128300</v>
      </c>
      <c r="H25" s="25">
        <f>SUM(H26:H27)</f>
        <v>546024</v>
      </c>
      <c r="I25" s="198"/>
      <c r="J25" s="96">
        <f>SUM(J26:J27)</f>
        <v>0</v>
      </c>
      <c r="K25" s="212">
        <f>SUM(K26:K27)</f>
        <v>-94812</v>
      </c>
      <c r="L25" s="96">
        <f aca="true" t="shared" si="18" ref="L25:Q25">SUM(L26:L26)</f>
        <v>0</v>
      </c>
      <c r="M25" s="96">
        <f t="shared" si="18"/>
        <v>0</v>
      </c>
      <c r="N25" s="96">
        <f t="shared" si="18"/>
        <v>0</v>
      </c>
      <c r="O25" s="96">
        <f t="shared" si="18"/>
        <v>0</v>
      </c>
      <c r="P25" s="96">
        <f t="shared" si="18"/>
        <v>0</v>
      </c>
      <c r="Q25" s="96">
        <f t="shared" si="18"/>
        <v>0</v>
      </c>
      <c r="R25" s="13">
        <f aca="true" t="shared" si="19" ref="R25:W25">SUM(R26:R27)</f>
        <v>451212</v>
      </c>
      <c r="S25" s="25">
        <f t="shared" si="19"/>
        <v>40507</v>
      </c>
      <c r="T25" s="25">
        <f t="shared" si="19"/>
        <v>59572</v>
      </c>
      <c r="U25" s="25">
        <f t="shared" si="19"/>
        <v>25700</v>
      </c>
      <c r="V25" s="25">
        <f t="shared" si="19"/>
        <v>60976</v>
      </c>
      <c r="W25" s="25">
        <f t="shared" si="19"/>
        <v>36000</v>
      </c>
      <c r="X25" s="25">
        <f aca="true" t="shared" si="20" ref="X25:AE25">SUM(X26:X27)</f>
        <v>0</v>
      </c>
      <c r="Y25" s="25">
        <f t="shared" si="20"/>
        <v>0</v>
      </c>
      <c r="Z25" s="25">
        <f t="shared" si="20"/>
        <v>36000</v>
      </c>
      <c r="AA25" s="25">
        <f t="shared" si="20"/>
        <v>41000</v>
      </c>
      <c r="AB25" s="25">
        <f t="shared" si="20"/>
        <v>37000</v>
      </c>
      <c r="AC25" s="25">
        <f t="shared" si="20"/>
        <v>66000</v>
      </c>
      <c r="AD25" s="25">
        <f t="shared" si="20"/>
        <v>26000</v>
      </c>
      <c r="AE25" s="25">
        <f t="shared" si="20"/>
        <v>428755</v>
      </c>
      <c r="AF25" s="25">
        <f>SUM(AF26:AF27)</f>
        <v>22457</v>
      </c>
      <c r="AG25" s="57">
        <f>AE25*100/R25</f>
        <v>95.02296038225934</v>
      </c>
    </row>
    <row r="26" spans="2:33" s="102" customFormat="1" ht="38.25">
      <c r="B26" s="201"/>
      <c r="C26" s="148"/>
      <c r="D26" s="4">
        <v>2510</v>
      </c>
      <c r="E26" s="8" t="s">
        <v>325</v>
      </c>
      <c r="F26" s="15">
        <v>1571429.27</v>
      </c>
      <c r="G26" s="140">
        <v>128300</v>
      </c>
      <c r="H26" s="15">
        <v>546024</v>
      </c>
      <c r="I26" s="301" t="s">
        <v>135</v>
      </c>
      <c r="J26" s="208">
        <v>-546024</v>
      </c>
      <c r="K26" s="99"/>
      <c r="L26" s="99"/>
      <c r="M26" s="99"/>
      <c r="N26" s="99"/>
      <c r="O26" s="99"/>
      <c r="P26" s="99"/>
      <c r="Q26" s="99"/>
      <c r="R26" s="162">
        <f aca="true" t="shared" si="21" ref="R26:R34">H26+J26+K26+L26+M26+N26+O26+P26+Q26</f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9">
        <f>SUM(S26:AD26)</f>
        <v>0</v>
      </c>
      <c r="AF26" s="15">
        <f>R26-AE26</f>
        <v>0</v>
      </c>
      <c r="AG26" s="54">
        <v>0</v>
      </c>
    </row>
    <row r="27" spans="2:33" s="102" customFormat="1" ht="38.25">
      <c r="B27" s="201"/>
      <c r="C27" s="148"/>
      <c r="D27" s="4">
        <v>2650</v>
      </c>
      <c r="E27" s="8" t="s">
        <v>100</v>
      </c>
      <c r="F27" s="15"/>
      <c r="G27" s="140"/>
      <c r="H27" s="15"/>
      <c r="I27" s="303"/>
      <c r="J27" s="99">
        <v>546024</v>
      </c>
      <c r="K27" s="208">
        <v>-94812</v>
      </c>
      <c r="L27" s="99"/>
      <c r="M27" s="99"/>
      <c r="N27" s="99"/>
      <c r="O27" s="99"/>
      <c r="P27" s="99"/>
      <c r="Q27" s="99"/>
      <c r="R27" s="162">
        <f t="shared" si="21"/>
        <v>451212</v>
      </c>
      <c r="S27" s="15">
        <v>40507</v>
      </c>
      <c r="T27" s="15">
        <v>59572</v>
      </c>
      <c r="U27" s="15">
        <v>25700</v>
      </c>
      <c r="V27" s="15">
        <v>60976</v>
      </c>
      <c r="W27" s="15">
        <v>36000</v>
      </c>
      <c r="X27" s="15"/>
      <c r="Y27" s="15"/>
      <c r="Z27" s="15">
        <v>36000</v>
      </c>
      <c r="AA27" s="15">
        <v>41000</v>
      </c>
      <c r="AB27" s="15">
        <v>37000</v>
      </c>
      <c r="AC27" s="15">
        <v>66000</v>
      </c>
      <c r="AD27" s="15">
        <v>26000</v>
      </c>
      <c r="AE27" s="9">
        <f>SUM(S27:AD27)</f>
        <v>428755</v>
      </c>
      <c r="AF27" s="15">
        <f>R27-AE27</f>
        <v>22457</v>
      </c>
      <c r="AG27" s="54">
        <f>AE27*100/R27</f>
        <v>95.02296038225934</v>
      </c>
    </row>
    <row r="28" spans="2:33" s="169" customFormat="1" ht="25.5">
      <c r="B28" s="202"/>
      <c r="C28" s="3">
        <v>70005</v>
      </c>
      <c r="D28" s="3"/>
      <c r="E28" s="28" t="s">
        <v>15</v>
      </c>
      <c r="F28" s="25">
        <f>SUM(F29:F33)</f>
        <v>0</v>
      </c>
      <c r="G28" s="161">
        <f>SUM(G29:G33)</f>
        <v>125313.77</v>
      </c>
      <c r="H28" s="25">
        <f>SUM(H29:H34)</f>
        <v>46500</v>
      </c>
      <c r="I28" s="308" t="s">
        <v>134</v>
      </c>
      <c r="J28" s="96">
        <f>SUM(J29:J33)</f>
        <v>0</v>
      </c>
      <c r="K28" s="96">
        <f>SUM(K29:K33)</f>
        <v>0</v>
      </c>
      <c r="L28" s="96">
        <f aca="true" t="shared" si="22" ref="L28:V28">SUM(L29:L33)</f>
        <v>10000</v>
      </c>
      <c r="M28" s="96">
        <f t="shared" si="22"/>
        <v>0</v>
      </c>
      <c r="N28" s="96">
        <f t="shared" si="22"/>
        <v>0</v>
      </c>
      <c r="O28" s="96">
        <f t="shared" si="22"/>
        <v>0</v>
      </c>
      <c r="P28" s="212">
        <f>SUM(P29:P34)</f>
        <v>-1500</v>
      </c>
      <c r="Q28" s="96">
        <f>SUM(Q29:Q34)</f>
        <v>4000</v>
      </c>
      <c r="R28" s="13">
        <f>SUM(R29:R34)</f>
        <v>59000</v>
      </c>
      <c r="S28" s="25">
        <f t="shared" si="22"/>
        <v>40</v>
      </c>
      <c r="T28" s="25">
        <f t="shared" si="22"/>
        <v>2634.67</v>
      </c>
      <c r="U28" s="25">
        <f t="shared" si="22"/>
        <v>1038.16</v>
      </c>
      <c r="V28" s="25">
        <f t="shared" si="22"/>
        <v>1383.61</v>
      </c>
      <c r="W28" s="25">
        <f aca="true" t="shared" si="23" ref="W28:AD28">SUM(W29:W33)</f>
        <v>6692.85</v>
      </c>
      <c r="X28" s="25">
        <f t="shared" si="23"/>
        <v>6977.37</v>
      </c>
      <c r="Y28" s="25">
        <f t="shared" si="23"/>
        <v>4408.25</v>
      </c>
      <c r="Z28" s="25">
        <f t="shared" si="23"/>
        <v>2093.82</v>
      </c>
      <c r="AA28" s="25">
        <f t="shared" si="23"/>
        <v>2743.78</v>
      </c>
      <c r="AB28" s="212">
        <f t="shared" si="23"/>
        <v>-3880.75</v>
      </c>
      <c r="AC28" s="25">
        <f t="shared" si="23"/>
        <v>560.21</v>
      </c>
      <c r="AD28" s="25">
        <f t="shared" si="23"/>
        <v>28940.11</v>
      </c>
      <c r="AE28" s="25">
        <f>SUM(AE29:AE34)</f>
        <v>53632.079999999994</v>
      </c>
      <c r="AF28" s="25">
        <f>SUM(AF29:AF34)</f>
        <v>5367.920000000004</v>
      </c>
      <c r="AG28" s="57">
        <f t="shared" si="2"/>
        <v>90.90183050847456</v>
      </c>
    </row>
    <row r="29" spans="2:33" s="169" customFormat="1" ht="25.5">
      <c r="B29" s="202"/>
      <c r="C29" s="16"/>
      <c r="D29" s="4">
        <v>4210</v>
      </c>
      <c r="E29" s="8" t="s">
        <v>256</v>
      </c>
      <c r="F29" s="30"/>
      <c r="G29" s="141">
        <v>4023.7</v>
      </c>
      <c r="H29" s="30">
        <v>1000</v>
      </c>
      <c r="I29" s="309"/>
      <c r="J29" s="120"/>
      <c r="K29" s="120"/>
      <c r="L29" s="120">
        <v>10000</v>
      </c>
      <c r="M29" s="120"/>
      <c r="N29" s="120"/>
      <c r="O29" s="120"/>
      <c r="P29" s="120"/>
      <c r="Q29" s="120">
        <v>6000</v>
      </c>
      <c r="R29" s="162">
        <f t="shared" si="21"/>
        <v>17000</v>
      </c>
      <c r="S29" s="30"/>
      <c r="T29" s="30"/>
      <c r="U29" s="30"/>
      <c r="V29" s="30"/>
      <c r="W29" s="30"/>
      <c r="X29" s="30">
        <v>942</v>
      </c>
      <c r="Y29" s="30"/>
      <c r="Z29" s="30"/>
      <c r="AA29" s="30"/>
      <c r="AB29" s="30"/>
      <c r="AC29" s="30"/>
      <c r="AD29" s="30">
        <v>16000</v>
      </c>
      <c r="AE29" s="9">
        <f aca="true" t="shared" si="24" ref="AE29:AE39">SUM(S29:AD29)</f>
        <v>16942</v>
      </c>
      <c r="AF29" s="15">
        <f aca="true" t="shared" si="25" ref="AF29:AF34">R29-AE29</f>
        <v>58</v>
      </c>
      <c r="AG29" s="54">
        <f t="shared" si="2"/>
        <v>99.65882352941176</v>
      </c>
    </row>
    <row r="30" spans="2:33" s="169" customFormat="1" ht="12.75">
      <c r="B30" s="202"/>
      <c r="C30" s="16"/>
      <c r="D30" s="4">
        <v>4260</v>
      </c>
      <c r="E30" s="8" t="s">
        <v>252</v>
      </c>
      <c r="F30" s="30"/>
      <c r="G30" s="141">
        <v>73087.08</v>
      </c>
      <c r="H30" s="30">
        <v>3000</v>
      </c>
      <c r="I30" s="309"/>
      <c r="J30" s="120"/>
      <c r="K30" s="120"/>
      <c r="L30" s="120"/>
      <c r="M30" s="120"/>
      <c r="N30" s="120"/>
      <c r="O30" s="120"/>
      <c r="P30" s="120"/>
      <c r="Q30" s="263">
        <v>-2000</v>
      </c>
      <c r="R30" s="162">
        <f t="shared" si="21"/>
        <v>1000</v>
      </c>
      <c r="S30" s="30"/>
      <c r="T30" s="30">
        <v>105.26</v>
      </c>
      <c r="U30" s="30"/>
      <c r="V30" s="30">
        <v>114.26</v>
      </c>
      <c r="W30" s="30"/>
      <c r="X30" s="30"/>
      <c r="Y30" s="30"/>
      <c r="Z30" s="30">
        <v>63.53</v>
      </c>
      <c r="AA30" s="30"/>
      <c r="AB30" s="30">
        <v>106.89</v>
      </c>
      <c r="AC30" s="30"/>
      <c r="AD30" s="30">
        <v>113.16</v>
      </c>
      <c r="AE30" s="9">
        <f t="shared" si="24"/>
        <v>503.1</v>
      </c>
      <c r="AF30" s="15">
        <f t="shared" si="25"/>
        <v>496.9</v>
      </c>
      <c r="AG30" s="54">
        <f t="shared" si="2"/>
        <v>50.31</v>
      </c>
    </row>
    <row r="31" spans="2:33" s="169" customFormat="1" ht="12.75">
      <c r="B31" s="202"/>
      <c r="C31" s="16"/>
      <c r="D31" s="4">
        <v>4270</v>
      </c>
      <c r="E31" s="8" t="s">
        <v>250</v>
      </c>
      <c r="F31" s="30"/>
      <c r="G31" s="141">
        <v>1038.88</v>
      </c>
      <c r="H31" s="30">
        <v>4000</v>
      </c>
      <c r="I31" s="310" t="s">
        <v>30</v>
      </c>
      <c r="J31" s="120"/>
      <c r="K31" s="120"/>
      <c r="L31" s="120"/>
      <c r="M31" s="120"/>
      <c r="N31" s="120"/>
      <c r="O31" s="120"/>
      <c r="P31" s="263">
        <v>-3000</v>
      </c>
      <c r="Q31" s="120"/>
      <c r="R31" s="162">
        <f t="shared" si="21"/>
        <v>1000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9">
        <f t="shared" si="24"/>
        <v>0</v>
      </c>
      <c r="AF31" s="15">
        <f t="shared" si="25"/>
        <v>1000</v>
      </c>
      <c r="AG31" s="54">
        <f aca="true" t="shared" si="26" ref="AG31:AG50">AE31*100/R31</f>
        <v>0</v>
      </c>
    </row>
    <row r="32" spans="2:33" s="169" customFormat="1" ht="12.75">
      <c r="B32" s="202"/>
      <c r="C32" s="16"/>
      <c r="D32" s="4">
        <v>4300</v>
      </c>
      <c r="E32" s="8" t="s">
        <v>251</v>
      </c>
      <c r="F32" s="30"/>
      <c r="G32" s="141">
        <v>46991.91</v>
      </c>
      <c r="H32" s="30">
        <v>38000</v>
      </c>
      <c r="I32" s="309"/>
      <c r="J32" s="120"/>
      <c r="K32" s="120"/>
      <c r="L32" s="120"/>
      <c r="M32" s="120"/>
      <c r="N32" s="120"/>
      <c r="O32" s="120"/>
      <c r="P32" s="263"/>
      <c r="Q32" s="120"/>
      <c r="R32" s="162">
        <f t="shared" si="21"/>
        <v>38000</v>
      </c>
      <c r="S32" s="30">
        <v>40</v>
      </c>
      <c r="T32" s="30">
        <v>2529.41</v>
      </c>
      <c r="U32" s="30">
        <v>1038.16</v>
      </c>
      <c r="V32" s="30">
        <v>1269.35</v>
      </c>
      <c r="W32" s="30">
        <v>6692.85</v>
      </c>
      <c r="X32" s="30">
        <v>6035.37</v>
      </c>
      <c r="Y32" s="30">
        <v>4408.25</v>
      </c>
      <c r="Z32" s="30">
        <v>2030.29</v>
      </c>
      <c r="AA32" s="30">
        <v>2743.78</v>
      </c>
      <c r="AB32" s="263">
        <v>-3987.64</v>
      </c>
      <c r="AC32" s="30">
        <v>560.21</v>
      </c>
      <c r="AD32" s="30">
        <v>12826.95</v>
      </c>
      <c r="AE32" s="9">
        <f t="shared" si="24"/>
        <v>36186.979999999996</v>
      </c>
      <c r="AF32" s="15">
        <f t="shared" si="25"/>
        <v>1813.020000000004</v>
      </c>
      <c r="AG32" s="54">
        <f t="shared" si="26"/>
        <v>95.2288947368421</v>
      </c>
    </row>
    <row r="33" spans="2:33" s="169" customFormat="1" ht="25.5">
      <c r="B33" s="202"/>
      <c r="C33" s="16"/>
      <c r="D33" s="4">
        <v>4530</v>
      </c>
      <c r="E33" s="8" t="s">
        <v>257</v>
      </c>
      <c r="F33" s="30"/>
      <c r="G33" s="141">
        <v>172.2</v>
      </c>
      <c r="H33" s="30">
        <v>500</v>
      </c>
      <c r="I33" s="311"/>
      <c r="J33" s="120"/>
      <c r="K33" s="120"/>
      <c r="L33" s="120"/>
      <c r="M33" s="120"/>
      <c r="N33" s="120"/>
      <c r="O33" s="120"/>
      <c r="P33" s="120"/>
      <c r="Q33" s="120"/>
      <c r="R33" s="162">
        <f t="shared" si="21"/>
        <v>500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9">
        <f>SUM(S33:AD33)</f>
        <v>0</v>
      </c>
      <c r="AF33" s="15">
        <f t="shared" si="25"/>
        <v>500</v>
      </c>
      <c r="AG33" s="54">
        <f>AE33*100/R33</f>
        <v>0</v>
      </c>
    </row>
    <row r="34" spans="2:33" s="169" customFormat="1" ht="25.5">
      <c r="B34" s="202"/>
      <c r="C34" s="16"/>
      <c r="D34" s="4">
        <v>6050</v>
      </c>
      <c r="E34" s="8" t="s">
        <v>254</v>
      </c>
      <c r="F34" s="30"/>
      <c r="G34" s="141"/>
      <c r="H34" s="30"/>
      <c r="I34" s="269"/>
      <c r="J34" s="120"/>
      <c r="K34" s="120"/>
      <c r="L34" s="120"/>
      <c r="M34" s="120"/>
      <c r="N34" s="120"/>
      <c r="O34" s="120"/>
      <c r="P34" s="120">
        <v>1500</v>
      </c>
      <c r="Q34" s="120"/>
      <c r="R34" s="162">
        <f t="shared" si="21"/>
        <v>1500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9">
        <f>SUM(S34:AD34)</f>
        <v>0</v>
      </c>
      <c r="AF34" s="15">
        <f t="shared" si="25"/>
        <v>1500</v>
      </c>
      <c r="AG34" s="54">
        <f>AE34*100/R34</f>
        <v>0</v>
      </c>
    </row>
    <row r="35" spans="2:33" s="7" customFormat="1" ht="12.75">
      <c r="B35" s="199">
        <v>710</v>
      </c>
      <c r="C35" s="164"/>
      <c r="D35" s="164"/>
      <c r="E35" s="22" t="s">
        <v>318</v>
      </c>
      <c r="F35" s="165">
        <f>F36+F38</f>
        <v>191875.56</v>
      </c>
      <c r="G35" s="166">
        <f>G36+G38</f>
        <v>118445.03</v>
      </c>
      <c r="H35" s="165">
        <f>H36+H38</f>
        <v>27950</v>
      </c>
      <c r="I35" s="200"/>
      <c r="J35" s="167">
        <f>J36+J38</f>
        <v>51651</v>
      </c>
      <c r="K35" s="167">
        <f>K36+K38</f>
        <v>0</v>
      </c>
      <c r="L35" s="167">
        <f aca="true" t="shared" si="27" ref="L35:S35">L36+L38</f>
        <v>0</v>
      </c>
      <c r="M35" s="167">
        <f t="shared" si="27"/>
        <v>0</v>
      </c>
      <c r="N35" s="167">
        <f t="shared" si="27"/>
        <v>0</v>
      </c>
      <c r="O35" s="167">
        <f t="shared" si="27"/>
        <v>0</v>
      </c>
      <c r="P35" s="167">
        <f>P36+P38</f>
        <v>0</v>
      </c>
      <c r="Q35" s="167">
        <f>Q36+Q38</f>
        <v>0</v>
      </c>
      <c r="R35" s="165">
        <f>R36+R38</f>
        <v>79601</v>
      </c>
      <c r="S35" s="165">
        <f t="shared" si="27"/>
        <v>23656.49</v>
      </c>
      <c r="T35" s="165">
        <f>T36+T38</f>
        <v>4940.56</v>
      </c>
      <c r="U35" s="165">
        <f>U36+U38</f>
        <v>18652.44</v>
      </c>
      <c r="V35" s="165">
        <f>V36+V38</f>
        <v>1581.05</v>
      </c>
      <c r="W35" s="165">
        <f aca="true" t="shared" si="28" ref="W35:AF35">W36+W38</f>
        <v>152.5</v>
      </c>
      <c r="X35" s="165">
        <f>X36+X38</f>
        <v>1744.92</v>
      </c>
      <c r="Y35" s="165">
        <f t="shared" si="28"/>
        <v>5762.0599999999995</v>
      </c>
      <c r="Z35" s="165">
        <f t="shared" si="28"/>
        <v>0</v>
      </c>
      <c r="AA35" s="165">
        <f t="shared" si="28"/>
        <v>11647.58</v>
      </c>
      <c r="AB35" s="165">
        <f t="shared" si="28"/>
        <v>1958.2600000000002</v>
      </c>
      <c r="AC35" s="165">
        <f t="shared" si="28"/>
        <v>0</v>
      </c>
      <c r="AD35" s="165">
        <f t="shared" si="28"/>
        <v>785.05</v>
      </c>
      <c r="AE35" s="165">
        <f t="shared" si="28"/>
        <v>70880.91</v>
      </c>
      <c r="AF35" s="165">
        <f t="shared" si="28"/>
        <v>8720.089999999993</v>
      </c>
      <c r="AG35" s="58">
        <f t="shared" si="26"/>
        <v>89.04525068780544</v>
      </c>
    </row>
    <row r="36" spans="2:33" s="7" customFormat="1" ht="25.5">
      <c r="B36" s="193"/>
      <c r="C36" s="3">
        <v>71004</v>
      </c>
      <c r="D36" s="3"/>
      <c r="E36" s="28" t="s">
        <v>319</v>
      </c>
      <c r="F36" s="5">
        <f aca="true" t="shared" si="29" ref="F36:AF38">SUM(F37:F37)</f>
        <v>191875.56</v>
      </c>
      <c r="G36" s="139">
        <f t="shared" si="29"/>
        <v>65414.69</v>
      </c>
      <c r="H36" s="5">
        <f t="shared" si="29"/>
        <v>12950</v>
      </c>
      <c r="I36" s="196"/>
      <c r="J36" s="127">
        <f t="shared" si="29"/>
        <v>35700</v>
      </c>
      <c r="K36" s="127">
        <f t="shared" si="29"/>
        <v>0</v>
      </c>
      <c r="L36" s="96">
        <f t="shared" si="29"/>
        <v>0</v>
      </c>
      <c r="M36" s="96">
        <f t="shared" si="29"/>
        <v>0</v>
      </c>
      <c r="N36" s="127">
        <f t="shared" si="29"/>
        <v>0</v>
      </c>
      <c r="O36" s="127">
        <f t="shared" si="29"/>
        <v>0</v>
      </c>
      <c r="P36" s="96">
        <f t="shared" si="29"/>
        <v>8000</v>
      </c>
      <c r="Q36" s="96">
        <f t="shared" si="29"/>
        <v>0</v>
      </c>
      <c r="R36" s="168">
        <f t="shared" si="29"/>
        <v>56650</v>
      </c>
      <c r="S36" s="5">
        <f t="shared" si="29"/>
        <v>23656.49</v>
      </c>
      <c r="T36" s="5">
        <f t="shared" si="29"/>
        <v>4940.56</v>
      </c>
      <c r="U36" s="5">
        <f t="shared" si="29"/>
        <v>7537.28</v>
      </c>
      <c r="V36" s="5">
        <f t="shared" si="29"/>
        <v>1581.05</v>
      </c>
      <c r="W36" s="5">
        <f t="shared" si="29"/>
        <v>152.5</v>
      </c>
      <c r="X36" s="5">
        <f t="shared" si="29"/>
        <v>1744.92</v>
      </c>
      <c r="Y36" s="5">
        <f t="shared" si="29"/>
        <v>2284.56</v>
      </c>
      <c r="Z36" s="5">
        <f t="shared" si="29"/>
        <v>0</v>
      </c>
      <c r="AA36" s="5">
        <f t="shared" si="29"/>
        <v>22.08</v>
      </c>
      <c r="AB36" s="5">
        <f t="shared" si="29"/>
        <v>10106.26</v>
      </c>
      <c r="AC36" s="5">
        <f t="shared" si="29"/>
        <v>0</v>
      </c>
      <c r="AD36" s="5">
        <f t="shared" si="29"/>
        <v>785.05</v>
      </c>
      <c r="AE36" s="5">
        <f t="shared" si="29"/>
        <v>52810.75000000001</v>
      </c>
      <c r="AF36" s="5">
        <f t="shared" si="29"/>
        <v>3839.2499999999927</v>
      </c>
      <c r="AG36" s="57">
        <f>AE36*100/R36</f>
        <v>93.22285966460726</v>
      </c>
    </row>
    <row r="37" spans="2:33" s="7" customFormat="1" ht="12.75">
      <c r="B37" s="193"/>
      <c r="C37" s="4"/>
      <c r="D37" s="4">
        <v>4300</v>
      </c>
      <c r="E37" s="8" t="s">
        <v>251</v>
      </c>
      <c r="F37" s="15">
        <v>191875.56</v>
      </c>
      <c r="G37" s="140">
        <v>65414.69</v>
      </c>
      <c r="H37" s="15">
        <v>12950</v>
      </c>
      <c r="I37" s="196" t="s">
        <v>154</v>
      </c>
      <c r="J37" s="99">
        <v>35700</v>
      </c>
      <c r="K37" s="99"/>
      <c r="L37" s="99"/>
      <c r="M37" s="99"/>
      <c r="N37" s="99"/>
      <c r="O37" s="99"/>
      <c r="P37" s="99">
        <v>8000</v>
      </c>
      <c r="Q37" s="99"/>
      <c r="R37" s="162">
        <f>H37+J37+K37+L37+M37+N37+O37+P37+Q37</f>
        <v>56650</v>
      </c>
      <c r="S37" s="15">
        <v>23656.49</v>
      </c>
      <c r="T37" s="15">
        <v>4940.56</v>
      </c>
      <c r="U37" s="15">
        <v>7537.28</v>
      </c>
      <c r="V37" s="15">
        <v>1581.05</v>
      </c>
      <c r="W37" s="15">
        <v>152.5</v>
      </c>
      <c r="X37" s="15">
        <v>1744.92</v>
      </c>
      <c r="Y37" s="15">
        <v>2284.56</v>
      </c>
      <c r="Z37" s="15"/>
      <c r="AA37" s="15">
        <v>22.08</v>
      </c>
      <c r="AB37" s="15">
        <v>10106.26</v>
      </c>
      <c r="AC37" s="15"/>
      <c r="AD37" s="15">
        <v>785.05</v>
      </c>
      <c r="AE37" s="9">
        <f>SUM(S37:AD37)</f>
        <v>52810.75000000001</v>
      </c>
      <c r="AF37" s="15">
        <f>R37-AE37</f>
        <v>3839.2499999999927</v>
      </c>
      <c r="AG37" s="54">
        <f>AE37*100/R37</f>
        <v>93.22285966460726</v>
      </c>
    </row>
    <row r="38" spans="2:33" s="7" customFormat="1" ht="25.5">
      <c r="B38" s="193"/>
      <c r="C38" s="3">
        <v>71014</v>
      </c>
      <c r="D38" s="3"/>
      <c r="E38" s="28" t="s">
        <v>320</v>
      </c>
      <c r="F38" s="5">
        <f t="shared" si="29"/>
        <v>0</v>
      </c>
      <c r="G38" s="139">
        <f t="shared" si="29"/>
        <v>53030.34</v>
      </c>
      <c r="H38" s="5">
        <f t="shared" si="29"/>
        <v>15000</v>
      </c>
      <c r="I38" s="196"/>
      <c r="J38" s="127">
        <f t="shared" si="29"/>
        <v>15951</v>
      </c>
      <c r="K38" s="127">
        <f t="shared" si="29"/>
        <v>0</v>
      </c>
      <c r="L38" s="96">
        <f t="shared" si="29"/>
        <v>0</v>
      </c>
      <c r="M38" s="96">
        <f t="shared" si="29"/>
        <v>0</v>
      </c>
      <c r="N38" s="127">
        <f t="shared" si="29"/>
        <v>0</v>
      </c>
      <c r="O38" s="127">
        <f t="shared" si="29"/>
        <v>0</v>
      </c>
      <c r="P38" s="212">
        <f t="shared" si="29"/>
        <v>-8000</v>
      </c>
      <c r="Q38" s="96">
        <f t="shared" si="29"/>
        <v>0</v>
      </c>
      <c r="R38" s="168">
        <f t="shared" si="29"/>
        <v>22951</v>
      </c>
      <c r="S38" s="5">
        <f t="shared" si="29"/>
        <v>0</v>
      </c>
      <c r="T38" s="5">
        <f t="shared" si="29"/>
        <v>0</v>
      </c>
      <c r="U38" s="5">
        <f t="shared" si="29"/>
        <v>11115.16</v>
      </c>
      <c r="V38" s="5">
        <f t="shared" si="29"/>
        <v>0</v>
      </c>
      <c r="W38" s="5">
        <f t="shared" si="29"/>
        <v>0</v>
      </c>
      <c r="X38" s="5">
        <f t="shared" si="29"/>
        <v>0</v>
      </c>
      <c r="Y38" s="5">
        <f t="shared" si="29"/>
        <v>3477.5</v>
      </c>
      <c r="Z38" s="5">
        <f t="shared" si="29"/>
        <v>0</v>
      </c>
      <c r="AA38" s="5">
        <f t="shared" si="29"/>
        <v>11625.5</v>
      </c>
      <c r="AB38" s="210">
        <f t="shared" si="29"/>
        <v>-8148</v>
      </c>
      <c r="AC38" s="5">
        <f t="shared" si="29"/>
        <v>0</v>
      </c>
      <c r="AD38" s="5">
        <f t="shared" si="29"/>
        <v>0</v>
      </c>
      <c r="AE38" s="5">
        <f t="shared" si="29"/>
        <v>18070.16</v>
      </c>
      <c r="AF38" s="5">
        <f t="shared" si="29"/>
        <v>4880.84</v>
      </c>
      <c r="AG38" s="57">
        <f t="shared" si="26"/>
        <v>78.73364994989325</v>
      </c>
    </row>
    <row r="39" spans="2:33" s="7" customFormat="1" ht="25.5">
      <c r="B39" s="193"/>
      <c r="C39" s="4"/>
      <c r="D39" s="4">
        <v>4300</v>
      </c>
      <c r="E39" s="8" t="s">
        <v>251</v>
      </c>
      <c r="F39" s="15"/>
      <c r="G39" s="140">
        <v>53030.34</v>
      </c>
      <c r="H39" s="15">
        <v>15000</v>
      </c>
      <c r="I39" s="196" t="s">
        <v>31</v>
      </c>
      <c r="J39" s="99">
        <v>15951</v>
      </c>
      <c r="K39" s="99"/>
      <c r="L39" s="99"/>
      <c r="M39" s="99"/>
      <c r="N39" s="99"/>
      <c r="O39" s="99"/>
      <c r="P39" s="208">
        <v>-8000</v>
      </c>
      <c r="Q39" s="99"/>
      <c r="R39" s="162">
        <f>H39+J39+K39+L39+M39+N39+O39+P39+Q39</f>
        <v>22951</v>
      </c>
      <c r="S39" s="15"/>
      <c r="T39" s="15"/>
      <c r="U39" s="15">
        <v>11115.16</v>
      </c>
      <c r="V39" s="15"/>
      <c r="W39" s="15"/>
      <c r="X39" s="15"/>
      <c r="Y39" s="15">
        <v>3477.5</v>
      </c>
      <c r="Z39" s="15"/>
      <c r="AA39" s="15">
        <v>11625.5</v>
      </c>
      <c r="AB39" s="208">
        <v>-8148</v>
      </c>
      <c r="AC39" s="15"/>
      <c r="AD39" s="15"/>
      <c r="AE39" s="9">
        <f t="shared" si="24"/>
        <v>18070.16</v>
      </c>
      <c r="AF39" s="15">
        <f>R39-AE39</f>
        <v>4880.84</v>
      </c>
      <c r="AG39" s="54">
        <f t="shared" si="26"/>
        <v>78.73364994989325</v>
      </c>
    </row>
    <row r="40" spans="2:33" s="7" customFormat="1" ht="12.75">
      <c r="B40" s="199">
        <v>750</v>
      </c>
      <c r="C40" s="164"/>
      <c r="D40" s="164"/>
      <c r="E40" s="22" t="s">
        <v>185</v>
      </c>
      <c r="F40" s="165">
        <f>F41+F44+F50+F74+F65+F69</f>
        <v>1702401.34</v>
      </c>
      <c r="G40" s="166">
        <f>G41+G44+G50+G74+G65+G69</f>
        <v>1501106.7900000003</v>
      </c>
      <c r="H40" s="165">
        <f>H41+H44+H50+H74+H65+H69</f>
        <v>1825427</v>
      </c>
      <c r="I40" s="200"/>
      <c r="J40" s="211">
        <f aca="true" t="shared" si="30" ref="J40:T40">J41+J44+J50+J74+J65+J69</f>
        <v>-300</v>
      </c>
      <c r="K40" s="167">
        <f t="shared" si="30"/>
        <v>37633</v>
      </c>
      <c r="L40" s="167">
        <f t="shared" si="30"/>
        <v>7529</v>
      </c>
      <c r="M40" s="167">
        <f t="shared" si="30"/>
        <v>0</v>
      </c>
      <c r="N40" s="167">
        <f t="shared" si="30"/>
        <v>53500</v>
      </c>
      <c r="O40" s="167">
        <f t="shared" si="30"/>
        <v>0</v>
      </c>
      <c r="P40" s="167">
        <f>P41+P44+P50+P74+P65+P69</f>
        <v>8750</v>
      </c>
      <c r="Q40" s="167">
        <f>Q41+Q44+Q50+Q74+Q65+Q69</f>
        <v>64835</v>
      </c>
      <c r="R40" s="165">
        <f t="shared" si="30"/>
        <v>1997374</v>
      </c>
      <c r="S40" s="165">
        <f t="shared" si="30"/>
        <v>140677.34999999998</v>
      </c>
      <c r="T40" s="165">
        <f t="shared" si="30"/>
        <v>193951.01</v>
      </c>
      <c r="U40" s="165">
        <f>U41+U44+U50+U74+U65+U69</f>
        <v>196309.34</v>
      </c>
      <c r="V40" s="165">
        <f>V41+V44+V50+V74+V65+V69</f>
        <v>136124.04</v>
      </c>
      <c r="W40" s="165">
        <f aca="true" t="shared" si="31" ref="W40:AF40">W41+W44+W50+W74+W65+W69</f>
        <v>122801.76999999999</v>
      </c>
      <c r="X40" s="165">
        <f>X41+X44+X50+X74+X65+X69</f>
        <v>135797.02000000002</v>
      </c>
      <c r="Y40" s="165">
        <f t="shared" si="31"/>
        <v>131341.38000000003</v>
      </c>
      <c r="Z40" s="165">
        <f t="shared" si="31"/>
        <v>126352.31000000003</v>
      </c>
      <c r="AA40" s="165">
        <f t="shared" si="31"/>
        <v>168500.82</v>
      </c>
      <c r="AB40" s="165">
        <f t="shared" si="31"/>
        <v>132494.55000000002</v>
      </c>
      <c r="AC40" s="165">
        <f t="shared" si="31"/>
        <v>138150.11000000002</v>
      </c>
      <c r="AD40" s="165">
        <f t="shared" si="31"/>
        <v>226385.98</v>
      </c>
      <c r="AE40" s="165">
        <f>AE41+AE44+AE50+AE74+AE65+AE69</f>
        <v>1848885.6800000002</v>
      </c>
      <c r="AF40" s="165">
        <f t="shared" si="31"/>
        <v>148488.32000000004</v>
      </c>
      <c r="AG40" s="58">
        <f t="shared" si="26"/>
        <v>92.5658229255012</v>
      </c>
    </row>
    <row r="41" spans="2:33" s="7" customFormat="1" ht="12.75">
      <c r="B41" s="193"/>
      <c r="C41" s="3">
        <v>75011</v>
      </c>
      <c r="D41" s="3"/>
      <c r="E41" s="28" t="s">
        <v>22</v>
      </c>
      <c r="F41" s="25">
        <f>SUM(F42:F43)</f>
        <v>43994</v>
      </c>
      <c r="G41" s="161">
        <f>SUM(G42:G43)</f>
        <v>35318</v>
      </c>
      <c r="H41" s="25">
        <f>SUM(H42:H43)</f>
        <v>45100</v>
      </c>
      <c r="I41" s="196"/>
      <c r="J41" s="212">
        <f>SUM(J42:J43)</f>
        <v>-300</v>
      </c>
      <c r="K41" s="96">
        <f>SUM(K42:K43)</f>
        <v>0</v>
      </c>
      <c r="L41" s="96">
        <f aca="true" t="shared" si="32" ref="L41:T41">SUM(L42:L43)</f>
        <v>0</v>
      </c>
      <c r="M41" s="96">
        <f t="shared" si="32"/>
        <v>0</v>
      </c>
      <c r="N41" s="96">
        <f t="shared" si="32"/>
        <v>0</v>
      </c>
      <c r="O41" s="96">
        <f t="shared" si="32"/>
        <v>0</v>
      </c>
      <c r="P41" s="96">
        <f>SUM(P42:P43)</f>
        <v>0</v>
      </c>
      <c r="Q41" s="96">
        <f>SUM(Q42:Q43)</f>
        <v>0</v>
      </c>
      <c r="R41" s="13">
        <f>SUM(R42:R43)</f>
        <v>44800</v>
      </c>
      <c r="S41" s="25">
        <f t="shared" si="32"/>
        <v>0</v>
      </c>
      <c r="T41" s="25">
        <f t="shared" si="32"/>
        <v>0</v>
      </c>
      <c r="U41" s="25">
        <f>SUM(U42:U43)</f>
        <v>11994</v>
      </c>
      <c r="V41" s="25">
        <f>SUM(V42:V43)</f>
        <v>0</v>
      </c>
      <c r="W41" s="25">
        <f aca="true" t="shared" si="33" ref="W41:AF41">SUM(W42:W43)</f>
        <v>0</v>
      </c>
      <c r="X41" s="25">
        <f t="shared" si="33"/>
        <v>0</v>
      </c>
      <c r="Y41" s="25">
        <f t="shared" si="33"/>
        <v>0</v>
      </c>
      <c r="Z41" s="25">
        <f t="shared" si="33"/>
        <v>0</v>
      </c>
      <c r="AA41" s="25">
        <f t="shared" si="33"/>
        <v>0</v>
      </c>
      <c r="AB41" s="25">
        <f t="shared" si="33"/>
        <v>0</v>
      </c>
      <c r="AC41" s="25">
        <f t="shared" si="33"/>
        <v>0</v>
      </c>
      <c r="AD41" s="25">
        <f t="shared" si="33"/>
        <v>32806</v>
      </c>
      <c r="AE41" s="25">
        <f>SUM(AE42:AE43)</f>
        <v>44800</v>
      </c>
      <c r="AF41" s="25">
        <f t="shared" si="33"/>
        <v>0</v>
      </c>
      <c r="AG41" s="57">
        <f t="shared" si="26"/>
        <v>100</v>
      </c>
    </row>
    <row r="42" spans="2:33" s="7" customFormat="1" ht="25.5">
      <c r="B42" s="193"/>
      <c r="C42" s="4"/>
      <c r="D42" s="4">
        <v>4010</v>
      </c>
      <c r="E42" s="8" t="s">
        <v>163</v>
      </c>
      <c r="F42" s="15">
        <v>37322</v>
      </c>
      <c r="G42" s="140">
        <v>29961</v>
      </c>
      <c r="H42" s="15">
        <v>38260</v>
      </c>
      <c r="I42" s="301" t="s">
        <v>324</v>
      </c>
      <c r="J42" s="208">
        <v>-44</v>
      </c>
      <c r="K42" s="99"/>
      <c r="L42" s="99"/>
      <c r="M42" s="99"/>
      <c r="N42" s="99"/>
      <c r="O42" s="99"/>
      <c r="P42" s="99"/>
      <c r="Q42" s="208">
        <v>-1</v>
      </c>
      <c r="R42" s="162">
        <f aca="true" t="shared" si="34" ref="R42:R68">H42+J42+K42+L42+M42+N42+O42+P42+Q42</f>
        <v>38215</v>
      </c>
      <c r="S42" s="15"/>
      <c r="T42" s="15"/>
      <c r="U42" s="15">
        <v>10231</v>
      </c>
      <c r="V42" s="15"/>
      <c r="W42" s="15"/>
      <c r="X42" s="15"/>
      <c r="Y42" s="15"/>
      <c r="Z42" s="15"/>
      <c r="AA42" s="15"/>
      <c r="AB42" s="15"/>
      <c r="AC42" s="15"/>
      <c r="AD42" s="15">
        <v>27984</v>
      </c>
      <c r="AE42" s="9">
        <f aca="true" t="shared" si="35" ref="AE42:AE81">SUM(S42:AD42)</f>
        <v>38215</v>
      </c>
      <c r="AF42" s="15">
        <f>R42-AE42</f>
        <v>0</v>
      </c>
      <c r="AG42" s="54">
        <f t="shared" si="26"/>
        <v>100</v>
      </c>
    </row>
    <row r="43" spans="2:33" s="7" customFormat="1" ht="25.5">
      <c r="B43" s="193"/>
      <c r="C43" s="4"/>
      <c r="D43" s="4">
        <v>4110</v>
      </c>
      <c r="E43" s="8" t="s">
        <v>255</v>
      </c>
      <c r="F43" s="15">
        <v>6672</v>
      </c>
      <c r="G43" s="140">
        <v>5357</v>
      </c>
      <c r="H43" s="15">
        <v>6840</v>
      </c>
      <c r="I43" s="303"/>
      <c r="J43" s="208">
        <v>-256</v>
      </c>
      <c r="K43" s="99"/>
      <c r="L43" s="99"/>
      <c r="M43" s="99"/>
      <c r="N43" s="99"/>
      <c r="O43" s="99"/>
      <c r="P43" s="99"/>
      <c r="Q43" s="99">
        <v>1</v>
      </c>
      <c r="R43" s="162">
        <f t="shared" si="34"/>
        <v>6585</v>
      </c>
      <c r="S43" s="15"/>
      <c r="T43" s="15"/>
      <c r="U43" s="15">
        <v>1763</v>
      </c>
      <c r="V43" s="15"/>
      <c r="W43" s="15"/>
      <c r="X43" s="15"/>
      <c r="Y43" s="15"/>
      <c r="Z43" s="15"/>
      <c r="AA43" s="15"/>
      <c r="AB43" s="15"/>
      <c r="AC43" s="15"/>
      <c r="AD43" s="15">
        <v>4822</v>
      </c>
      <c r="AE43" s="9">
        <f t="shared" si="35"/>
        <v>6585</v>
      </c>
      <c r="AF43" s="15">
        <f>R43-AE43</f>
        <v>0</v>
      </c>
      <c r="AG43" s="54">
        <f t="shared" si="26"/>
        <v>100</v>
      </c>
    </row>
    <row r="44" spans="2:33" s="7" customFormat="1" ht="12.75">
      <c r="B44" s="193"/>
      <c r="C44" s="3">
        <v>75022</v>
      </c>
      <c r="D44" s="3"/>
      <c r="E44" s="28" t="s">
        <v>175</v>
      </c>
      <c r="F44" s="25">
        <f>SUM(F45:F48)</f>
        <v>82659.52</v>
      </c>
      <c r="G44" s="161">
        <f>SUM(G45:G48)</f>
        <v>78891.09</v>
      </c>
      <c r="H44" s="25">
        <f>SUM(H45:H48)</f>
        <v>116917</v>
      </c>
      <c r="I44" s="196"/>
      <c r="J44" s="96">
        <f>SUM(J45:J48)</f>
        <v>0</v>
      </c>
      <c r="K44" s="96">
        <f>SUM(K45:K48)</f>
        <v>0</v>
      </c>
      <c r="L44" s="96">
        <f aca="true" t="shared" si="36" ref="L44:V44">SUM(L45:L48)</f>
        <v>0</v>
      </c>
      <c r="M44" s="96">
        <f t="shared" si="36"/>
        <v>0</v>
      </c>
      <c r="N44" s="96">
        <f t="shared" si="36"/>
        <v>0</v>
      </c>
      <c r="O44" s="96">
        <f t="shared" si="36"/>
        <v>0</v>
      </c>
      <c r="P44" s="96">
        <f>SUM(P45:P48)</f>
        <v>0</v>
      </c>
      <c r="Q44" s="96">
        <f>SUM(Q45:Q49)</f>
        <v>0</v>
      </c>
      <c r="R44" s="13">
        <f>SUM(R45:R49)</f>
        <v>116917</v>
      </c>
      <c r="S44" s="25">
        <f t="shared" si="36"/>
        <v>7062.07</v>
      </c>
      <c r="T44" s="25">
        <f t="shared" si="36"/>
        <v>5178.22</v>
      </c>
      <c r="U44" s="25">
        <f t="shared" si="36"/>
        <v>5773.73</v>
      </c>
      <c r="V44" s="25">
        <f t="shared" si="36"/>
        <v>8675.14</v>
      </c>
      <c r="W44" s="25">
        <f aca="true" t="shared" si="37" ref="W44:AB44">SUM(W45:W48)</f>
        <v>7284.14</v>
      </c>
      <c r="X44" s="25">
        <f t="shared" si="37"/>
        <v>6966.360000000001</v>
      </c>
      <c r="Y44" s="25">
        <f t="shared" si="37"/>
        <v>5449.49</v>
      </c>
      <c r="Z44" s="25">
        <f t="shared" si="37"/>
        <v>6733.5</v>
      </c>
      <c r="AA44" s="25">
        <f t="shared" si="37"/>
        <v>5661.64</v>
      </c>
      <c r="AB44" s="25">
        <f t="shared" si="37"/>
        <v>5609.56</v>
      </c>
      <c r="AC44" s="25">
        <f>SUM(AC45:AC49)</f>
        <v>7346.7300000000005</v>
      </c>
      <c r="AD44" s="25">
        <f>SUM(AD45:AD49)</f>
        <v>19943.260000000002</v>
      </c>
      <c r="AE44" s="25">
        <f>SUM(AE45:AE49)</f>
        <v>91683.84000000001</v>
      </c>
      <c r="AF44" s="25">
        <f>SUM(AF45:AF49)</f>
        <v>25233.159999999996</v>
      </c>
      <c r="AG44" s="57">
        <f t="shared" si="26"/>
        <v>78.41788619276925</v>
      </c>
    </row>
    <row r="45" spans="2:33" s="7" customFormat="1" ht="25.5">
      <c r="B45" s="193"/>
      <c r="C45" s="4"/>
      <c r="D45" s="4">
        <v>3030</v>
      </c>
      <c r="E45" s="8" t="s">
        <v>165</v>
      </c>
      <c r="F45" s="15">
        <v>50374.4</v>
      </c>
      <c r="G45" s="140">
        <v>46981.76</v>
      </c>
      <c r="H45" s="15">
        <v>66000</v>
      </c>
      <c r="I45" s="196" t="s">
        <v>81</v>
      </c>
      <c r="J45" s="99"/>
      <c r="K45" s="99"/>
      <c r="L45" s="99"/>
      <c r="M45" s="99"/>
      <c r="N45" s="99"/>
      <c r="O45" s="99"/>
      <c r="P45" s="99"/>
      <c r="Q45" s="99">
        <v>1700</v>
      </c>
      <c r="R45" s="162">
        <f t="shared" si="34"/>
        <v>67700</v>
      </c>
      <c r="S45" s="15">
        <v>4877.5</v>
      </c>
      <c r="T45" s="15">
        <v>5060</v>
      </c>
      <c r="U45" s="15">
        <v>5091.43</v>
      </c>
      <c r="V45" s="15">
        <v>5484.84</v>
      </c>
      <c r="W45" s="15">
        <v>5175</v>
      </c>
      <c r="X45" s="15">
        <v>5370</v>
      </c>
      <c r="Y45" s="15">
        <v>5250</v>
      </c>
      <c r="Z45" s="15">
        <v>5267.5</v>
      </c>
      <c r="AA45" s="15">
        <v>5330</v>
      </c>
      <c r="AB45" s="15">
        <v>5290</v>
      </c>
      <c r="AC45" s="15">
        <v>5140</v>
      </c>
      <c r="AD45" s="15">
        <v>10304.7</v>
      </c>
      <c r="AE45" s="9">
        <f t="shared" si="35"/>
        <v>67640.97</v>
      </c>
      <c r="AF45" s="15">
        <f>R45-AE45</f>
        <v>59.029999999998836</v>
      </c>
      <c r="AG45" s="54">
        <f t="shared" si="26"/>
        <v>99.91280649926145</v>
      </c>
    </row>
    <row r="46" spans="2:33" s="7" customFormat="1" ht="25.5">
      <c r="B46" s="193"/>
      <c r="C46" s="4"/>
      <c r="D46" s="4">
        <v>4210</v>
      </c>
      <c r="E46" s="8" t="s">
        <v>256</v>
      </c>
      <c r="F46" s="15">
        <v>16689.56</v>
      </c>
      <c r="G46" s="140">
        <v>10585.06</v>
      </c>
      <c r="H46" s="15">
        <v>10000</v>
      </c>
      <c r="I46" s="196" t="s">
        <v>321</v>
      </c>
      <c r="J46" s="99"/>
      <c r="K46" s="99"/>
      <c r="L46" s="99"/>
      <c r="M46" s="99"/>
      <c r="N46" s="99"/>
      <c r="O46" s="99"/>
      <c r="P46" s="99"/>
      <c r="Q46" s="99">
        <v>3000</v>
      </c>
      <c r="R46" s="162">
        <f t="shared" si="34"/>
        <v>13000</v>
      </c>
      <c r="S46" s="15">
        <v>2180.57</v>
      </c>
      <c r="T46" s="15">
        <v>116.22</v>
      </c>
      <c r="U46" s="15">
        <v>376.9</v>
      </c>
      <c r="V46" s="15">
        <v>1573.84</v>
      </c>
      <c r="W46" s="15">
        <v>377.85</v>
      </c>
      <c r="X46" s="15">
        <v>410.56</v>
      </c>
      <c r="Y46" s="15">
        <v>79.65</v>
      </c>
      <c r="Z46" s="15">
        <v>610</v>
      </c>
      <c r="AA46" s="15">
        <v>247</v>
      </c>
      <c r="AB46" s="15">
        <v>234.92</v>
      </c>
      <c r="AC46" s="15">
        <v>119.81</v>
      </c>
      <c r="AD46" s="15">
        <v>6580.1</v>
      </c>
      <c r="AE46" s="9">
        <f t="shared" si="35"/>
        <v>12907.420000000002</v>
      </c>
      <c r="AF46" s="15">
        <f>R46-AE46</f>
        <v>92.57999999999811</v>
      </c>
      <c r="AG46" s="54">
        <f t="shared" si="26"/>
        <v>99.28784615384617</v>
      </c>
    </row>
    <row r="47" spans="2:33" s="7" customFormat="1" ht="25.5">
      <c r="B47" s="193"/>
      <c r="C47" s="4"/>
      <c r="D47" s="4">
        <v>4300</v>
      </c>
      <c r="E47" s="8" t="s">
        <v>251</v>
      </c>
      <c r="F47" s="15">
        <v>15337.07</v>
      </c>
      <c r="G47" s="140">
        <v>21141.87</v>
      </c>
      <c r="H47" s="15">
        <v>35917</v>
      </c>
      <c r="I47" s="196" t="s">
        <v>59</v>
      </c>
      <c r="J47" s="99"/>
      <c r="K47" s="99"/>
      <c r="L47" s="99"/>
      <c r="M47" s="99"/>
      <c r="N47" s="99"/>
      <c r="O47" s="99"/>
      <c r="P47" s="99"/>
      <c r="Q47" s="208">
        <v>-5200</v>
      </c>
      <c r="R47" s="162">
        <f t="shared" si="34"/>
        <v>30717</v>
      </c>
      <c r="S47" s="15">
        <v>4</v>
      </c>
      <c r="T47" s="15">
        <v>2</v>
      </c>
      <c r="U47" s="15">
        <v>108</v>
      </c>
      <c r="V47" s="15">
        <v>1334.4</v>
      </c>
      <c r="W47" s="15">
        <v>1482.4</v>
      </c>
      <c r="X47" s="15">
        <v>250</v>
      </c>
      <c r="Y47" s="15">
        <v>10</v>
      </c>
      <c r="Z47" s="15">
        <v>808</v>
      </c>
      <c r="AA47" s="15"/>
      <c r="AB47" s="15"/>
      <c r="AC47" s="15">
        <v>970</v>
      </c>
      <c r="AD47" s="15">
        <v>2500</v>
      </c>
      <c r="AE47" s="9">
        <f t="shared" si="35"/>
        <v>7468.8</v>
      </c>
      <c r="AF47" s="15">
        <f>R47-AE47</f>
        <v>23248.2</v>
      </c>
      <c r="AG47" s="54">
        <f t="shared" si="26"/>
        <v>24.31487449946284</v>
      </c>
    </row>
    <row r="48" spans="2:33" s="7" customFormat="1" ht="12.75">
      <c r="B48" s="193"/>
      <c r="C48" s="4"/>
      <c r="D48" s="4">
        <v>4410</v>
      </c>
      <c r="E48" s="8" t="s">
        <v>166</v>
      </c>
      <c r="F48" s="15">
        <v>258.49</v>
      </c>
      <c r="G48" s="140">
        <v>182.4</v>
      </c>
      <c r="H48" s="15">
        <v>5000</v>
      </c>
      <c r="I48" s="196"/>
      <c r="J48" s="99"/>
      <c r="K48" s="99"/>
      <c r="L48" s="99"/>
      <c r="M48" s="99"/>
      <c r="N48" s="99"/>
      <c r="O48" s="99"/>
      <c r="P48" s="99"/>
      <c r="Q48" s="208">
        <v>-1200</v>
      </c>
      <c r="R48" s="162">
        <f t="shared" si="34"/>
        <v>3800</v>
      </c>
      <c r="S48" s="15"/>
      <c r="T48" s="15"/>
      <c r="U48" s="15">
        <v>197.4</v>
      </c>
      <c r="V48" s="15">
        <v>282.06</v>
      </c>
      <c r="W48" s="15">
        <v>248.89</v>
      </c>
      <c r="X48" s="15">
        <v>935.8</v>
      </c>
      <c r="Y48" s="15">
        <v>109.84</v>
      </c>
      <c r="Z48" s="15">
        <v>48</v>
      </c>
      <c r="AA48" s="15">
        <v>84.64</v>
      </c>
      <c r="AB48" s="15">
        <v>84.64</v>
      </c>
      <c r="AC48" s="15"/>
      <c r="AD48" s="15"/>
      <c r="AE48" s="9">
        <f t="shared" si="35"/>
        <v>1991.2700000000002</v>
      </c>
      <c r="AF48" s="15">
        <f>R48-AE48</f>
        <v>1808.7299999999998</v>
      </c>
      <c r="AG48" s="54">
        <f t="shared" si="26"/>
        <v>52.401842105263164</v>
      </c>
    </row>
    <row r="49" spans="2:33" s="7" customFormat="1" ht="25.5">
      <c r="B49" s="193"/>
      <c r="C49" s="4"/>
      <c r="D49" s="4">
        <v>4420</v>
      </c>
      <c r="E49" s="8" t="s">
        <v>103</v>
      </c>
      <c r="F49" s="15"/>
      <c r="G49" s="140"/>
      <c r="H49" s="15"/>
      <c r="I49" s="196"/>
      <c r="J49" s="99"/>
      <c r="K49" s="99"/>
      <c r="L49" s="99"/>
      <c r="M49" s="99"/>
      <c r="N49" s="99"/>
      <c r="O49" s="99"/>
      <c r="P49" s="99"/>
      <c r="Q49" s="99">
        <v>1700</v>
      </c>
      <c r="R49" s="162">
        <f t="shared" si="34"/>
        <v>1700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1116.92</v>
      </c>
      <c r="AD49" s="15">
        <v>558.46</v>
      </c>
      <c r="AE49" s="9">
        <f>SUM(S49:AD49)</f>
        <v>1675.38</v>
      </c>
      <c r="AF49" s="15">
        <f>R49-AE49</f>
        <v>24.61999999999989</v>
      </c>
      <c r="AG49" s="54">
        <f t="shared" si="26"/>
        <v>98.55176470588235</v>
      </c>
    </row>
    <row r="50" spans="2:33" s="7" customFormat="1" ht="12.75">
      <c r="B50" s="193"/>
      <c r="C50" s="3">
        <v>75023</v>
      </c>
      <c r="D50" s="3"/>
      <c r="E50" s="28" t="s">
        <v>23</v>
      </c>
      <c r="F50" s="5">
        <f>SUM(F51:F64)</f>
        <v>1453063.56</v>
      </c>
      <c r="G50" s="139">
        <f>SUM(G51:G64)</f>
        <v>1310250.9000000001</v>
      </c>
      <c r="H50" s="5">
        <f>SUM(H51:H64)</f>
        <v>1468400</v>
      </c>
      <c r="I50" s="196"/>
      <c r="J50" s="96">
        <f>SUM(J51:J64)</f>
        <v>0</v>
      </c>
      <c r="K50" s="127">
        <f>SUM(K51:K64)</f>
        <v>24540</v>
      </c>
      <c r="L50" s="96">
        <f aca="true" t="shared" si="38" ref="L50:V50">SUM(L51:L64)</f>
        <v>0</v>
      </c>
      <c r="M50" s="96">
        <f t="shared" si="38"/>
        <v>0</v>
      </c>
      <c r="N50" s="127">
        <f t="shared" si="38"/>
        <v>53500</v>
      </c>
      <c r="O50" s="127">
        <f t="shared" si="38"/>
        <v>0</v>
      </c>
      <c r="P50" s="96">
        <f>SUM(P51:P64)</f>
        <v>8500</v>
      </c>
      <c r="Q50" s="96">
        <f>SUM(Q51:Q64)</f>
        <v>70335</v>
      </c>
      <c r="R50" s="13">
        <f>SUM(R51:R64)</f>
        <v>1625275</v>
      </c>
      <c r="S50" s="5">
        <f t="shared" si="38"/>
        <v>114830.59999999999</v>
      </c>
      <c r="T50" s="5">
        <f t="shared" si="38"/>
        <v>164866.91</v>
      </c>
      <c r="U50" s="5">
        <f t="shared" si="38"/>
        <v>159932.02</v>
      </c>
      <c r="V50" s="5">
        <f t="shared" si="38"/>
        <v>114915.99</v>
      </c>
      <c r="W50" s="5">
        <f aca="true" t="shared" si="39" ref="W50:AF50">SUM(W51:W64)</f>
        <v>104790.87999999999</v>
      </c>
      <c r="X50" s="5">
        <f t="shared" si="39"/>
        <v>120791.34000000001</v>
      </c>
      <c r="Y50" s="5">
        <f t="shared" si="39"/>
        <v>114814.68000000001</v>
      </c>
      <c r="Z50" s="5">
        <f t="shared" si="39"/>
        <v>110016.94000000002</v>
      </c>
      <c r="AA50" s="5">
        <f t="shared" si="39"/>
        <v>141323.07</v>
      </c>
      <c r="AB50" s="5">
        <f t="shared" si="39"/>
        <v>115325.99000000002</v>
      </c>
      <c r="AC50" s="5">
        <f t="shared" si="39"/>
        <v>123192.79000000001</v>
      </c>
      <c r="AD50" s="5">
        <f t="shared" si="39"/>
        <v>162503.76</v>
      </c>
      <c r="AE50" s="5">
        <f t="shared" si="39"/>
        <v>1547304.97</v>
      </c>
      <c r="AF50" s="5">
        <f t="shared" si="39"/>
        <v>77970.03000000004</v>
      </c>
      <c r="AG50" s="57">
        <f t="shared" si="26"/>
        <v>95.20265616587962</v>
      </c>
    </row>
    <row r="51" spans="2:33" s="7" customFormat="1" ht="38.25">
      <c r="B51" s="193"/>
      <c r="C51" s="4"/>
      <c r="D51" s="4">
        <v>3020</v>
      </c>
      <c r="E51" s="8" t="s">
        <v>253</v>
      </c>
      <c r="F51" s="15">
        <v>9890.39</v>
      </c>
      <c r="G51" s="140">
        <v>4381.66</v>
      </c>
      <c r="H51" s="15">
        <v>5000</v>
      </c>
      <c r="I51" s="196"/>
      <c r="J51" s="99"/>
      <c r="K51" s="99"/>
      <c r="L51" s="99"/>
      <c r="M51" s="99"/>
      <c r="N51" s="99"/>
      <c r="O51" s="99">
        <v>2000</v>
      </c>
      <c r="P51" s="99"/>
      <c r="Q51" s="99">
        <v>1200</v>
      </c>
      <c r="R51" s="162">
        <f t="shared" si="34"/>
        <v>8200</v>
      </c>
      <c r="S51" s="15">
        <v>155.91</v>
      </c>
      <c r="T51" s="15">
        <v>527.82</v>
      </c>
      <c r="U51" s="15">
        <v>1546.76</v>
      </c>
      <c r="V51" s="15">
        <v>695.1</v>
      </c>
      <c r="W51" s="15">
        <v>302</v>
      </c>
      <c r="X51" s="15">
        <v>322.86</v>
      </c>
      <c r="Y51" s="15">
        <v>612.46</v>
      </c>
      <c r="Z51" s="15">
        <v>282.55</v>
      </c>
      <c r="AA51" s="15">
        <v>1944.1</v>
      </c>
      <c r="AB51" s="15">
        <v>196</v>
      </c>
      <c r="AC51" s="15">
        <v>750</v>
      </c>
      <c r="AD51" s="15">
        <v>708</v>
      </c>
      <c r="AE51" s="9">
        <f t="shared" si="35"/>
        <v>8043.5599999999995</v>
      </c>
      <c r="AF51" s="15">
        <f aca="true" t="shared" si="40" ref="AF51:AF81">R51-AE51</f>
        <v>156.4400000000005</v>
      </c>
      <c r="AG51" s="54">
        <f aca="true" t="shared" si="41" ref="AG51:AG105">AE51*100/R51</f>
        <v>98.09219512195122</v>
      </c>
    </row>
    <row r="52" spans="2:33" s="7" customFormat="1" ht="25.5">
      <c r="B52" s="193"/>
      <c r="C52" s="4"/>
      <c r="D52" s="4">
        <v>4010</v>
      </c>
      <c r="E52" s="8" t="s">
        <v>163</v>
      </c>
      <c r="F52" s="15">
        <v>841431.13</v>
      </c>
      <c r="G52" s="140">
        <v>768433.59</v>
      </c>
      <c r="H52" s="15">
        <v>825900</v>
      </c>
      <c r="I52" s="196" t="s">
        <v>155</v>
      </c>
      <c r="J52" s="99"/>
      <c r="K52" s="99"/>
      <c r="L52" s="99"/>
      <c r="M52" s="99"/>
      <c r="N52" s="99">
        <v>45600</v>
      </c>
      <c r="O52" s="99"/>
      <c r="P52" s="99"/>
      <c r="Q52" s="99"/>
      <c r="R52" s="162">
        <f t="shared" si="34"/>
        <v>871500</v>
      </c>
      <c r="S52" s="15">
        <v>67887.39</v>
      </c>
      <c r="T52" s="15">
        <v>67407.53</v>
      </c>
      <c r="U52" s="15">
        <v>86312.74</v>
      </c>
      <c r="V52" s="15">
        <v>67445.24</v>
      </c>
      <c r="W52" s="15">
        <v>40961.94</v>
      </c>
      <c r="X52" s="15">
        <v>67795.33</v>
      </c>
      <c r="Y52" s="15">
        <v>67163.05</v>
      </c>
      <c r="Z52" s="15">
        <v>70788.94</v>
      </c>
      <c r="AA52" s="15">
        <v>74032.49</v>
      </c>
      <c r="AB52" s="15">
        <v>73235.57</v>
      </c>
      <c r="AC52" s="15">
        <v>80972.61</v>
      </c>
      <c r="AD52" s="15">
        <v>58781.84</v>
      </c>
      <c r="AE52" s="9">
        <f t="shared" si="35"/>
        <v>822784.6699999999</v>
      </c>
      <c r="AF52" s="15">
        <f t="shared" si="40"/>
        <v>48715.330000000075</v>
      </c>
      <c r="AG52" s="54">
        <f t="shared" si="41"/>
        <v>94.41017441193345</v>
      </c>
    </row>
    <row r="53" spans="2:33" s="7" customFormat="1" ht="25.5">
      <c r="B53" s="193"/>
      <c r="C53" s="4"/>
      <c r="D53" s="4">
        <v>4040</v>
      </c>
      <c r="E53" s="8" t="s">
        <v>164</v>
      </c>
      <c r="F53" s="15">
        <v>65928.1</v>
      </c>
      <c r="G53" s="140">
        <v>67448.99</v>
      </c>
      <c r="H53" s="15">
        <v>62000</v>
      </c>
      <c r="I53" s="196"/>
      <c r="J53" s="99"/>
      <c r="K53" s="99">
        <v>20505</v>
      </c>
      <c r="L53" s="99"/>
      <c r="M53" s="99"/>
      <c r="N53" s="99"/>
      <c r="O53" s="99"/>
      <c r="P53" s="99"/>
      <c r="Q53" s="99"/>
      <c r="R53" s="162">
        <f t="shared" si="34"/>
        <v>82505</v>
      </c>
      <c r="S53" s="15"/>
      <c r="T53" s="15">
        <v>55943.09</v>
      </c>
      <c r="U53" s="15"/>
      <c r="V53" s="15"/>
      <c r="W53" s="15">
        <v>26561.91</v>
      </c>
      <c r="X53" s="15"/>
      <c r="Y53" s="15"/>
      <c r="Z53" s="15"/>
      <c r="AA53" s="15"/>
      <c r="AB53" s="15"/>
      <c r="AC53" s="15"/>
      <c r="AD53" s="15"/>
      <c r="AE53" s="9">
        <f t="shared" si="35"/>
        <v>82505</v>
      </c>
      <c r="AF53" s="15">
        <f t="shared" si="40"/>
        <v>0</v>
      </c>
      <c r="AG53" s="54">
        <f t="shared" si="41"/>
        <v>100</v>
      </c>
    </row>
    <row r="54" spans="2:33" s="7" customFormat="1" ht="25.5">
      <c r="B54" s="193"/>
      <c r="C54" s="4"/>
      <c r="D54" s="4">
        <v>4110</v>
      </c>
      <c r="E54" s="8" t="s">
        <v>255</v>
      </c>
      <c r="F54" s="15">
        <v>148438.71</v>
      </c>
      <c r="G54" s="140">
        <v>132540.59</v>
      </c>
      <c r="H54" s="15">
        <v>157000</v>
      </c>
      <c r="I54" s="196"/>
      <c r="J54" s="99"/>
      <c r="K54" s="99">
        <v>3533</v>
      </c>
      <c r="L54" s="99"/>
      <c r="M54" s="99"/>
      <c r="N54" s="99">
        <v>7900</v>
      </c>
      <c r="O54" s="99"/>
      <c r="P54" s="99"/>
      <c r="Q54" s="99"/>
      <c r="R54" s="162">
        <f t="shared" si="34"/>
        <v>168433</v>
      </c>
      <c r="S54" s="15">
        <v>10174.07</v>
      </c>
      <c r="T54" s="15">
        <v>12143.68</v>
      </c>
      <c r="U54" s="15">
        <v>24557.92</v>
      </c>
      <c r="V54" s="15">
        <v>11734.71</v>
      </c>
      <c r="W54" s="15">
        <v>10943.23</v>
      </c>
      <c r="X54" s="15">
        <v>11862.13</v>
      </c>
      <c r="Y54" s="15">
        <v>11636.18</v>
      </c>
      <c r="Z54" s="15">
        <v>12346.6</v>
      </c>
      <c r="AA54" s="15">
        <v>12357.08</v>
      </c>
      <c r="AB54" s="15">
        <v>11015.97</v>
      </c>
      <c r="AC54" s="15">
        <v>12044.47</v>
      </c>
      <c r="AD54" s="15">
        <v>4916.76</v>
      </c>
      <c r="AE54" s="9">
        <f t="shared" si="35"/>
        <v>145732.80000000002</v>
      </c>
      <c r="AF54" s="15">
        <f t="shared" si="40"/>
        <v>22700.199999999983</v>
      </c>
      <c r="AG54" s="54">
        <f t="shared" si="41"/>
        <v>86.52271229509658</v>
      </c>
    </row>
    <row r="55" spans="2:33" s="7" customFormat="1" ht="12.75">
      <c r="B55" s="193"/>
      <c r="C55" s="4"/>
      <c r="D55" s="4">
        <v>4120</v>
      </c>
      <c r="E55" s="8" t="s">
        <v>168</v>
      </c>
      <c r="F55" s="15">
        <v>21778.68</v>
      </c>
      <c r="G55" s="140">
        <v>20009.23</v>
      </c>
      <c r="H55" s="15">
        <v>21500</v>
      </c>
      <c r="I55" s="196"/>
      <c r="J55" s="99"/>
      <c r="K55" s="99">
        <v>502</v>
      </c>
      <c r="L55" s="99"/>
      <c r="M55" s="99"/>
      <c r="N55" s="99"/>
      <c r="O55" s="99"/>
      <c r="P55" s="99"/>
      <c r="Q55" s="99"/>
      <c r="R55" s="162">
        <f t="shared" si="34"/>
        <v>22002</v>
      </c>
      <c r="S55" s="15">
        <v>1649.19</v>
      </c>
      <c r="T55" s="15">
        <v>1602.52</v>
      </c>
      <c r="U55" s="15">
        <v>3695.39</v>
      </c>
      <c r="V55" s="15">
        <v>1587.62</v>
      </c>
      <c r="W55" s="15">
        <v>1626.65</v>
      </c>
      <c r="X55" s="15">
        <v>1642.92</v>
      </c>
      <c r="Y55" s="15">
        <v>1642.92</v>
      </c>
      <c r="Z55" s="15">
        <v>1593.29</v>
      </c>
      <c r="AA55" s="15">
        <v>1572.9</v>
      </c>
      <c r="AB55" s="15">
        <v>1628.07</v>
      </c>
      <c r="AC55" s="15">
        <v>1627.65</v>
      </c>
      <c r="AD55" s="15">
        <v>1920.52</v>
      </c>
      <c r="AE55" s="9">
        <f t="shared" si="35"/>
        <v>21789.640000000003</v>
      </c>
      <c r="AF55" s="15">
        <f t="shared" si="40"/>
        <v>212.35999999999694</v>
      </c>
      <c r="AG55" s="54">
        <f t="shared" si="41"/>
        <v>99.03481501681668</v>
      </c>
    </row>
    <row r="56" spans="2:33" s="7" customFormat="1" ht="25.5">
      <c r="B56" s="193"/>
      <c r="C56" s="4"/>
      <c r="D56" s="4">
        <v>4210</v>
      </c>
      <c r="E56" s="8" t="s">
        <v>256</v>
      </c>
      <c r="F56" s="15">
        <v>89538.38</v>
      </c>
      <c r="G56" s="140">
        <v>100637.19</v>
      </c>
      <c r="H56" s="15">
        <v>80000</v>
      </c>
      <c r="I56" s="196" t="s">
        <v>156</v>
      </c>
      <c r="J56" s="99"/>
      <c r="K56" s="99"/>
      <c r="L56" s="99"/>
      <c r="M56" s="99"/>
      <c r="N56" s="99">
        <v>5000</v>
      </c>
      <c r="O56" s="99">
        <v>7953</v>
      </c>
      <c r="P56" s="99">
        <v>5500</v>
      </c>
      <c r="Q56" s="99">
        <v>35000</v>
      </c>
      <c r="R56" s="162">
        <f t="shared" si="34"/>
        <v>133453</v>
      </c>
      <c r="S56" s="15">
        <v>16785.48</v>
      </c>
      <c r="T56" s="15">
        <v>6303.95</v>
      </c>
      <c r="U56" s="15">
        <v>14224.77</v>
      </c>
      <c r="V56" s="15">
        <v>8070.69</v>
      </c>
      <c r="W56" s="15">
        <v>4181.87</v>
      </c>
      <c r="X56" s="15">
        <v>6567.91</v>
      </c>
      <c r="Y56" s="15">
        <v>8721.83</v>
      </c>
      <c r="Z56" s="15">
        <v>3604.24</v>
      </c>
      <c r="AA56" s="15">
        <v>8195.81</v>
      </c>
      <c r="AB56" s="15">
        <v>5131.79</v>
      </c>
      <c r="AC56" s="15">
        <v>10694.52</v>
      </c>
      <c r="AD56" s="15">
        <v>40890.72</v>
      </c>
      <c r="AE56" s="9">
        <f t="shared" si="35"/>
        <v>133373.58000000002</v>
      </c>
      <c r="AF56" s="15">
        <f t="shared" si="40"/>
        <v>79.4199999999837</v>
      </c>
      <c r="AG56" s="54">
        <f t="shared" si="41"/>
        <v>99.94048841165056</v>
      </c>
    </row>
    <row r="57" spans="2:33" s="7" customFormat="1" ht="12.75">
      <c r="B57" s="193"/>
      <c r="C57" s="4"/>
      <c r="D57" s="4">
        <v>4260</v>
      </c>
      <c r="E57" s="8" t="s">
        <v>252</v>
      </c>
      <c r="F57" s="15">
        <v>5681.54</v>
      </c>
      <c r="G57" s="140">
        <v>11497.58</v>
      </c>
      <c r="H57" s="15">
        <v>20000</v>
      </c>
      <c r="I57" s="196" t="s">
        <v>89</v>
      </c>
      <c r="J57" s="99"/>
      <c r="K57" s="99"/>
      <c r="L57" s="99"/>
      <c r="M57" s="99"/>
      <c r="N57" s="99"/>
      <c r="O57" s="208">
        <v>-7000</v>
      </c>
      <c r="P57" s="99"/>
      <c r="Q57" s="208">
        <v>-4000</v>
      </c>
      <c r="R57" s="162">
        <f t="shared" si="34"/>
        <v>9000</v>
      </c>
      <c r="S57" s="15">
        <v>79.04</v>
      </c>
      <c r="T57" s="15">
        <v>1396.76</v>
      </c>
      <c r="U57" s="15">
        <v>10.09</v>
      </c>
      <c r="V57" s="15">
        <v>1173.29</v>
      </c>
      <c r="W57" s="15">
        <v>10.09</v>
      </c>
      <c r="X57" s="15">
        <v>9063.35</v>
      </c>
      <c r="Y57" s="15">
        <v>10.74</v>
      </c>
      <c r="Z57" s="15">
        <v>922.45</v>
      </c>
      <c r="AA57" s="15">
        <v>-7355.91</v>
      </c>
      <c r="AB57" s="15">
        <v>1582.45</v>
      </c>
      <c r="AC57" s="15">
        <v>10.74</v>
      </c>
      <c r="AD57" s="15">
        <v>1570.87</v>
      </c>
      <c r="AE57" s="9">
        <f t="shared" si="35"/>
        <v>8473.960000000001</v>
      </c>
      <c r="AF57" s="15">
        <f t="shared" si="40"/>
        <v>526.039999999999</v>
      </c>
      <c r="AG57" s="54">
        <f t="shared" si="41"/>
        <v>94.15511111111113</v>
      </c>
    </row>
    <row r="58" spans="2:33" s="7" customFormat="1" ht="25.5">
      <c r="B58" s="193"/>
      <c r="C58" s="4"/>
      <c r="D58" s="4">
        <v>4270</v>
      </c>
      <c r="E58" s="8" t="s">
        <v>250</v>
      </c>
      <c r="F58" s="15">
        <v>6926.54</v>
      </c>
      <c r="G58" s="140">
        <v>7933.05</v>
      </c>
      <c r="H58" s="15">
        <v>47000</v>
      </c>
      <c r="I58" s="188" t="s">
        <v>33</v>
      </c>
      <c r="J58" s="99"/>
      <c r="K58" s="99"/>
      <c r="L58" s="99"/>
      <c r="M58" s="99"/>
      <c r="N58" s="99"/>
      <c r="O58" s="208">
        <v>-7953</v>
      </c>
      <c r="P58" s="99"/>
      <c r="Q58" s="99">
        <v>3000</v>
      </c>
      <c r="R58" s="162">
        <f t="shared" si="34"/>
        <v>42047</v>
      </c>
      <c r="S58" s="15"/>
      <c r="T58" s="15">
        <v>1625</v>
      </c>
      <c r="U58" s="15">
        <v>420</v>
      </c>
      <c r="V58" s="15">
        <v>1339.56</v>
      </c>
      <c r="W58" s="15">
        <v>2803.8</v>
      </c>
      <c r="X58" s="15">
        <v>329.4</v>
      </c>
      <c r="Y58" s="15">
        <v>2114.26</v>
      </c>
      <c r="Z58" s="15">
        <v>414.8</v>
      </c>
      <c r="AA58" s="15">
        <v>689.78</v>
      </c>
      <c r="AB58" s="15">
        <v>1651.88</v>
      </c>
      <c r="AC58" s="15">
        <v>850.46</v>
      </c>
      <c r="AD58" s="15">
        <v>29604.21</v>
      </c>
      <c r="AE58" s="9">
        <f t="shared" si="35"/>
        <v>41843.149999999994</v>
      </c>
      <c r="AF58" s="15">
        <f t="shared" si="40"/>
        <v>203.85000000000582</v>
      </c>
      <c r="AG58" s="54">
        <f t="shared" si="41"/>
        <v>99.51518538778033</v>
      </c>
    </row>
    <row r="59" spans="2:34" s="7" customFormat="1" ht="38.25">
      <c r="B59" s="193"/>
      <c r="C59" s="4"/>
      <c r="D59" s="4">
        <v>4300</v>
      </c>
      <c r="E59" s="8" t="s">
        <v>251</v>
      </c>
      <c r="F59" s="15">
        <v>100801.31</v>
      </c>
      <c r="G59" s="140">
        <v>121930.47</v>
      </c>
      <c r="H59" s="15">
        <v>140000</v>
      </c>
      <c r="I59" s="196" t="s">
        <v>35</v>
      </c>
      <c r="J59" s="99"/>
      <c r="K59" s="99"/>
      <c r="L59" s="99"/>
      <c r="M59" s="99"/>
      <c r="N59" s="99">
        <v>5000</v>
      </c>
      <c r="O59" s="99">
        <v>25000</v>
      </c>
      <c r="P59" s="99">
        <v>3000</v>
      </c>
      <c r="Q59" s="99">
        <v>34570</v>
      </c>
      <c r="R59" s="162">
        <f t="shared" si="34"/>
        <v>207570</v>
      </c>
      <c r="S59" s="15">
        <v>16591.58</v>
      </c>
      <c r="T59" s="15">
        <v>14559.18</v>
      </c>
      <c r="U59" s="15">
        <v>25852.57</v>
      </c>
      <c r="V59" s="15">
        <v>17327.14</v>
      </c>
      <c r="W59" s="15">
        <v>10323.53</v>
      </c>
      <c r="X59" s="15">
        <v>17523.58</v>
      </c>
      <c r="Y59" s="15">
        <v>17702.3</v>
      </c>
      <c r="Z59" s="15">
        <v>13853.53</v>
      </c>
      <c r="AA59" s="15">
        <v>28541.56</v>
      </c>
      <c r="AB59" s="15">
        <v>14741.58</v>
      </c>
      <c r="AC59" s="15">
        <v>12732.59</v>
      </c>
      <c r="AD59" s="15">
        <v>17473.79</v>
      </c>
      <c r="AE59" s="9">
        <f t="shared" si="35"/>
        <v>207222.93</v>
      </c>
      <c r="AF59" s="15">
        <f t="shared" si="40"/>
        <v>347.070000000007</v>
      </c>
      <c r="AG59" s="54">
        <f t="shared" si="41"/>
        <v>99.83279375632317</v>
      </c>
      <c r="AH59" s="170"/>
    </row>
    <row r="60" spans="2:33" s="7" customFormat="1" ht="12.75">
      <c r="B60" s="193"/>
      <c r="C60" s="4"/>
      <c r="D60" s="4">
        <v>4410</v>
      </c>
      <c r="E60" s="8" t="s">
        <v>166</v>
      </c>
      <c r="F60" s="15">
        <v>34762.77</v>
      </c>
      <c r="G60" s="140">
        <v>32023.24</v>
      </c>
      <c r="H60" s="15">
        <v>30000</v>
      </c>
      <c r="I60" s="196" t="s">
        <v>157</v>
      </c>
      <c r="J60" s="99"/>
      <c r="K60" s="208">
        <v>-3000</v>
      </c>
      <c r="L60" s="99"/>
      <c r="M60" s="99"/>
      <c r="N60" s="99">
        <v>10000</v>
      </c>
      <c r="O60" s="99"/>
      <c r="P60" s="99"/>
      <c r="Q60" s="99"/>
      <c r="R60" s="162">
        <f t="shared" si="34"/>
        <v>37000</v>
      </c>
      <c r="S60" s="15">
        <v>1471.34</v>
      </c>
      <c r="T60" s="15">
        <v>3284.18</v>
      </c>
      <c r="U60" s="15">
        <v>3275.18</v>
      </c>
      <c r="V60" s="15">
        <v>5542.64</v>
      </c>
      <c r="W60" s="15">
        <v>3150.86</v>
      </c>
      <c r="X60" s="15">
        <v>2972.4</v>
      </c>
      <c r="Y60" s="15">
        <v>2768.58</v>
      </c>
      <c r="Z60" s="15">
        <v>2206.88</v>
      </c>
      <c r="AA60" s="15">
        <v>880.66</v>
      </c>
      <c r="AB60" s="15">
        <v>2935.35</v>
      </c>
      <c r="AC60" s="15">
        <v>3152.84</v>
      </c>
      <c r="AD60" s="15">
        <v>4310.95</v>
      </c>
      <c r="AE60" s="9">
        <f t="shared" si="35"/>
        <v>35951.86</v>
      </c>
      <c r="AF60" s="15">
        <f t="shared" si="40"/>
        <v>1048.1399999999994</v>
      </c>
      <c r="AG60" s="54">
        <f t="shared" si="41"/>
        <v>97.16718918918919</v>
      </c>
    </row>
    <row r="61" spans="2:33" s="7" customFormat="1" ht="25.5">
      <c r="B61" s="193"/>
      <c r="C61" s="4"/>
      <c r="D61" s="4">
        <v>4420</v>
      </c>
      <c r="E61" s="8" t="s">
        <v>103</v>
      </c>
      <c r="F61" s="15"/>
      <c r="G61" s="140"/>
      <c r="H61" s="15"/>
      <c r="I61" s="196"/>
      <c r="J61" s="99"/>
      <c r="K61" s="99">
        <v>3000</v>
      </c>
      <c r="L61" s="99"/>
      <c r="M61" s="99"/>
      <c r="N61" s="99"/>
      <c r="O61" s="99"/>
      <c r="P61" s="99"/>
      <c r="Q61" s="99"/>
      <c r="R61" s="162">
        <f t="shared" si="34"/>
        <v>3000</v>
      </c>
      <c r="S61" s="15"/>
      <c r="T61" s="15"/>
      <c r="U61" s="15"/>
      <c r="V61" s="15"/>
      <c r="W61" s="15"/>
      <c r="X61" s="15"/>
      <c r="Y61" s="15"/>
      <c r="Z61" s="15"/>
      <c r="AA61" s="15">
        <v>1460.94</v>
      </c>
      <c r="AB61" s="15">
        <v>627.33</v>
      </c>
      <c r="AC61" s="15"/>
      <c r="AD61" s="15"/>
      <c r="AE61" s="9">
        <f>SUM(S61:AD61)</f>
        <v>2088.27</v>
      </c>
      <c r="AF61" s="15">
        <f>R61-AE61</f>
        <v>911.73</v>
      </c>
      <c r="AG61" s="54">
        <f t="shared" si="41"/>
        <v>69.609</v>
      </c>
    </row>
    <row r="62" spans="2:33" s="7" customFormat="1" ht="25.5">
      <c r="B62" s="193"/>
      <c r="C62" s="4"/>
      <c r="D62" s="4">
        <v>4430</v>
      </c>
      <c r="E62" s="8" t="s">
        <v>167</v>
      </c>
      <c r="F62" s="15">
        <v>16606.14</v>
      </c>
      <c r="G62" s="140">
        <v>19895.31</v>
      </c>
      <c r="H62" s="15">
        <v>17000</v>
      </c>
      <c r="I62" s="196" t="s">
        <v>36</v>
      </c>
      <c r="J62" s="99"/>
      <c r="K62" s="99"/>
      <c r="L62" s="99"/>
      <c r="M62" s="99"/>
      <c r="N62" s="99"/>
      <c r="O62" s="99"/>
      <c r="P62" s="99"/>
      <c r="Q62" s="99"/>
      <c r="R62" s="162">
        <f t="shared" si="34"/>
        <v>17000</v>
      </c>
      <c r="S62" s="15">
        <v>36.6</v>
      </c>
      <c r="T62" s="15">
        <v>73.2</v>
      </c>
      <c r="U62" s="15">
        <v>36.6</v>
      </c>
      <c r="V62" s="15"/>
      <c r="W62" s="15">
        <v>3925</v>
      </c>
      <c r="X62" s="15">
        <v>2711.46</v>
      </c>
      <c r="Y62" s="15">
        <v>2442.36</v>
      </c>
      <c r="Z62" s="15">
        <v>3.66</v>
      </c>
      <c r="AA62" s="15">
        <v>3.66</v>
      </c>
      <c r="AB62" s="15">
        <v>2580</v>
      </c>
      <c r="AC62" s="15">
        <v>356.91</v>
      </c>
      <c r="AD62" s="15">
        <v>1761.1</v>
      </c>
      <c r="AE62" s="9">
        <f t="shared" si="35"/>
        <v>13930.550000000001</v>
      </c>
      <c r="AF62" s="15">
        <f t="shared" si="40"/>
        <v>3069.449999999999</v>
      </c>
      <c r="AG62" s="54">
        <f t="shared" si="41"/>
        <v>81.94441176470588</v>
      </c>
    </row>
    <row r="63" spans="2:33" s="7" customFormat="1" ht="38.25">
      <c r="B63" s="193"/>
      <c r="C63" s="4"/>
      <c r="D63" s="4">
        <v>4440</v>
      </c>
      <c r="E63" s="8" t="s">
        <v>169</v>
      </c>
      <c r="F63" s="15">
        <v>21590</v>
      </c>
      <c r="G63" s="140">
        <v>23520</v>
      </c>
      <c r="H63" s="15">
        <v>23000</v>
      </c>
      <c r="I63" s="196"/>
      <c r="J63" s="99"/>
      <c r="K63" s="99"/>
      <c r="L63" s="99"/>
      <c r="M63" s="99"/>
      <c r="N63" s="99"/>
      <c r="O63" s="99"/>
      <c r="P63" s="99"/>
      <c r="Q63" s="99">
        <v>565</v>
      </c>
      <c r="R63" s="162">
        <f t="shared" si="34"/>
        <v>23565</v>
      </c>
      <c r="S63" s="15"/>
      <c r="T63" s="15"/>
      <c r="U63" s="15"/>
      <c r="V63" s="15"/>
      <c r="W63" s="15"/>
      <c r="X63" s="15"/>
      <c r="Y63" s="15"/>
      <c r="Z63" s="15">
        <v>4000</v>
      </c>
      <c r="AA63" s="15">
        <v>19000</v>
      </c>
      <c r="AB63" s="15"/>
      <c r="AC63" s="15"/>
      <c r="AD63" s="15">
        <v>565</v>
      </c>
      <c r="AE63" s="9">
        <f t="shared" si="35"/>
        <v>23565</v>
      </c>
      <c r="AF63" s="15">
        <f t="shared" si="40"/>
        <v>0</v>
      </c>
      <c r="AG63" s="54">
        <f t="shared" si="41"/>
        <v>100</v>
      </c>
    </row>
    <row r="64" spans="2:33" s="7" customFormat="1" ht="38.25">
      <c r="B64" s="193"/>
      <c r="C64" s="4"/>
      <c r="D64" s="4">
        <v>6060</v>
      </c>
      <c r="E64" s="8" t="s">
        <v>258</v>
      </c>
      <c r="F64" s="15">
        <v>89689.87</v>
      </c>
      <c r="G64" s="140"/>
      <c r="H64" s="15">
        <v>40000</v>
      </c>
      <c r="I64" s="196" t="s">
        <v>32</v>
      </c>
      <c r="J64" s="99"/>
      <c r="K64" s="99"/>
      <c r="L64" s="99"/>
      <c r="M64" s="99"/>
      <c r="N64" s="208">
        <v>-20000</v>
      </c>
      <c r="O64" s="208">
        <v>-20000</v>
      </c>
      <c r="P64" s="99"/>
      <c r="Q64" s="99"/>
      <c r="R64" s="162">
        <f t="shared" si="34"/>
        <v>0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9">
        <f t="shared" si="35"/>
        <v>0</v>
      </c>
      <c r="AF64" s="15">
        <f t="shared" si="40"/>
        <v>0</v>
      </c>
      <c r="AG64" s="54"/>
    </row>
    <row r="65" spans="2:33" s="7" customFormat="1" ht="12.75">
      <c r="B65" s="193"/>
      <c r="C65" s="3">
        <v>75047</v>
      </c>
      <c r="D65" s="3"/>
      <c r="E65" s="28" t="s">
        <v>322</v>
      </c>
      <c r="F65" s="25">
        <f>SUM(F66:F68)</f>
        <v>49389.43</v>
      </c>
      <c r="G65" s="161">
        <f>SUM(G66:G68)</f>
        <v>35268.51</v>
      </c>
      <c r="H65" s="25">
        <f>SUM(H66:H68)</f>
        <v>35300</v>
      </c>
      <c r="I65" s="301" t="s">
        <v>370</v>
      </c>
      <c r="J65" s="96">
        <f>SUM(J66:J68)</f>
        <v>0</v>
      </c>
      <c r="K65" s="96">
        <f>SUM(K66:K68)</f>
        <v>0</v>
      </c>
      <c r="L65" s="96">
        <f aca="true" t="shared" si="42" ref="L65:V65">SUM(L66:L68)</f>
        <v>0</v>
      </c>
      <c r="M65" s="96">
        <f t="shared" si="42"/>
        <v>0</v>
      </c>
      <c r="N65" s="96">
        <f t="shared" si="42"/>
        <v>0</v>
      </c>
      <c r="O65" s="96">
        <f t="shared" si="42"/>
        <v>0</v>
      </c>
      <c r="P65" s="96">
        <f>SUM(P66:P68)</f>
        <v>250</v>
      </c>
      <c r="Q65" s="212">
        <f>SUM(Q66:Q68)</f>
        <v>-4500</v>
      </c>
      <c r="R65" s="13">
        <f>SUM(R66:R68)</f>
        <v>31050</v>
      </c>
      <c r="S65" s="25">
        <f t="shared" si="42"/>
        <v>410.61</v>
      </c>
      <c r="T65" s="25">
        <f t="shared" si="42"/>
        <v>449.75</v>
      </c>
      <c r="U65" s="25">
        <f t="shared" si="42"/>
        <v>6948.76</v>
      </c>
      <c r="V65" s="25">
        <f t="shared" si="42"/>
        <v>1417.67</v>
      </c>
      <c r="W65" s="25">
        <f aca="true" t="shared" si="43" ref="W65:AF65">SUM(W66:W68)</f>
        <v>6372.04</v>
      </c>
      <c r="X65" s="25">
        <f t="shared" si="43"/>
        <v>1043</v>
      </c>
      <c r="Y65" s="25">
        <f t="shared" si="43"/>
        <v>210.29</v>
      </c>
      <c r="Z65" s="25">
        <f t="shared" si="43"/>
        <v>134.19</v>
      </c>
      <c r="AA65" s="25">
        <f t="shared" si="43"/>
        <v>4569.83</v>
      </c>
      <c r="AB65" s="25">
        <f t="shared" si="43"/>
        <v>1543.74</v>
      </c>
      <c r="AC65" s="25">
        <f t="shared" si="43"/>
        <v>5228.9400000000005</v>
      </c>
      <c r="AD65" s="25">
        <f t="shared" si="43"/>
        <v>1060.52</v>
      </c>
      <c r="AE65" s="25">
        <f t="shared" si="43"/>
        <v>29389.339999999997</v>
      </c>
      <c r="AF65" s="25">
        <f t="shared" si="43"/>
        <v>1660.6600000000017</v>
      </c>
      <c r="AG65" s="54">
        <f>AE65*100/R65</f>
        <v>94.65165861513687</v>
      </c>
    </row>
    <row r="66" spans="2:33" s="7" customFormat="1" ht="25.5">
      <c r="B66" s="193"/>
      <c r="C66" s="4"/>
      <c r="D66" s="4">
        <v>4100</v>
      </c>
      <c r="E66" s="8" t="s">
        <v>261</v>
      </c>
      <c r="F66" s="15">
        <v>46926.41</v>
      </c>
      <c r="G66" s="140">
        <v>33567.1</v>
      </c>
      <c r="H66" s="15">
        <v>32000</v>
      </c>
      <c r="I66" s="302"/>
      <c r="J66" s="99"/>
      <c r="K66" s="99"/>
      <c r="L66" s="208">
        <v>-200</v>
      </c>
      <c r="M66" s="99"/>
      <c r="N66" s="99"/>
      <c r="O66" s="99"/>
      <c r="P66" s="99"/>
      <c r="Q66" s="208">
        <v>-4500</v>
      </c>
      <c r="R66" s="162">
        <f t="shared" si="34"/>
        <v>27300</v>
      </c>
      <c r="S66" s="15">
        <v>50.8</v>
      </c>
      <c r="T66" s="15"/>
      <c r="U66" s="15">
        <v>6381.05</v>
      </c>
      <c r="V66" s="15">
        <v>1215.2</v>
      </c>
      <c r="W66" s="15">
        <v>5829.74</v>
      </c>
      <c r="X66" s="15">
        <v>980.6</v>
      </c>
      <c r="Y66" s="15"/>
      <c r="Z66" s="15"/>
      <c r="AA66" s="15">
        <v>5097.5</v>
      </c>
      <c r="AB66" s="15">
        <v>971.2</v>
      </c>
      <c r="AC66" s="15">
        <v>5085.26</v>
      </c>
      <c r="AD66" s="15">
        <v>969</v>
      </c>
      <c r="AE66" s="9">
        <f>SUM(S66:AD66)</f>
        <v>26580.35</v>
      </c>
      <c r="AF66" s="15">
        <f>R66-AE66</f>
        <v>719.6500000000015</v>
      </c>
      <c r="AG66" s="54">
        <f>AE66*100/R66</f>
        <v>97.36391941391942</v>
      </c>
    </row>
    <row r="67" spans="2:33" s="7" customFormat="1" ht="25.5">
      <c r="B67" s="193"/>
      <c r="C67" s="4"/>
      <c r="D67" s="4">
        <v>4210</v>
      </c>
      <c r="E67" s="8" t="s">
        <v>256</v>
      </c>
      <c r="F67" s="15">
        <v>2463.02</v>
      </c>
      <c r="G67" s="140">
        <v>26.47</v>
      </c>
      <c r="H67" s="15">
        <v>300</v>
      </c>
      <c r="I67" s="302"/>
      <c r="J67" s="99"/>
      <c r="K67" s="99"/>
      <c r="L67" s="99">
        <v>200</v>
      </c>
      <c r="M67" s="99"/>
      <c r="N67" s="99"/>
      <c r="O67" s="99"/>
      <c r="P67" s="99">
        <v>250</v>
      </c>
      <c r="Q67" s="99"/>
      <c r="R67" s="162">
        <f t="shared" si="34"/>
        <v>750</v>
      </c>
      <c r="S67" s="15"/>
      <c r="T67" s="15"/>
      <c r="U67" s="15">
        <v>230.95</v>
      </c>
      <c r="V67" s="15"/>
      <c r="W67" s="15">
        <v>243.54</v>
      </c>
      <c r="X67" s="15"/>
      <c r="Y67" s="15"/>
      <c r="Z67" s="15"/>
      <c r="AA67" s="15"/>
      <c r="AB67" s="15">
        <v>270.11</v>
      </c>
      <c r="AC67" s="15"/>
      <c r="AD67" s="15"/>
      <c r="AE67" s="9">
        <f>SUM(S67:AD67)</f>
        <v>744.6</v>
      </c>
      <c r="AF67" s="15">
        <f>R67-AE67</f>
        <v>5.399999999999977</v>
      </c>
      <c r="AG67" s="54">
        <f>AE67*100/R67</f>
        <v>99.28</v>
      </c>
    </row>
    <row r="68" spans="2:33" s="7" customFormat="1" ht="12.75">
      <c r="B68" s="193"/>
      <c r="C68" s="4"/>
      <c r="D68" s="4">
        <v>4430</v>
      </c>
      <c r="E68" s="8" t="s">
        <v>167</v>
      </c>
      <c r="F68" s="15"/>
      <c r="G68" s="140">
        <v>1674.94</v>
      </c>
      <c r="H68" s="15">
        <v>3000</v>
      </c>
      <c r="I68" s="303"/>
      <c r="J68" s="99"/>
      <c r="K68" s="99"/>
      <c r="L68" s="99"/>
      <c r="M68" s="99"/>
      <c r="N68" s="99"/>
      <c r="O68" s="99"/>
      <c r="P68" s="99"/>
      <c r="Q68" s="99"/>
      <c r="R68" s="162">
        <f t="shared" si="34"/>
        <v>3000</v>
      </c>
      <c r="S68" s="15">
        <v>359.81</v>
      </c>
      <c r="T68" s="15">
        <v>449.75</v>
      </c>
      <c r="U68" s="15">
        <v>336.76</v>
      </c>
      <c r="V68" s="15">
        <v>202.47</v>
      </c>
      <c r="W68" s="15">
        <v>298.76</v>
      </c>
      <c r="X68" s="15">
        <v>62.4</v>
      </c>
      <c r="Y68" s="15">
        <v>210.29</v>
      </c>
      <c r="Z68" s="15">
        <v>134.19</v>
      </c>
      <c r="AA68" s="208">
        <v>-527.67</v>
      </c>
      <c r="AB68" s="15">
        <v>302.43</v>
      </c>
      <c r="AC68" s="15">
        <v>143.68</v>
      </c>
      <c r="AD68" s="15">
        <v>91.52</v>
      </c>
      <c r="AE68" s="9">
        <f>SUM(S68:AD68)</f>
        <v>2064.39</v>
      </c>
      <c r="AF68" s="15">
        <f>R68-AE68</f>
        <v>935.6100000000001</v>
      </c>
      <c r="AG68" s="54">
        <f>AE68*100/R68</f>
        <v>68.813</v>
      </c>
    </row>
    <row r="69" spans="2:33" s="7" customFormat="1" ht="12.75" hidden="1">
      <c r="B69" s="193"/>
      <c r="C69" s="3">
        <v>75056</v>
      </c>
      <c r="D69" s="3"/>
      <c r="E69" s="28" t="s">
        <v>306</v>
      </c>
      <c r="F69" s="25">
        <f>F70+F71+F72+F73</f>
        <v>0</v>
      </c>
      <c r="G69" s="161">
        <f>G70+G71+G72+G73</f>
        <v>0</v>
      </c>
      <c r="H69" s="25">
        <f>H70+H71+H72+H73</f>
        <v>0</v>
      </c>
      <c r="I69" s="196"/>
      <c r="J69" s="96">
        <f>J70+J71+J72+J73</f>
        <v>0</v>
      </c>
      <c r="K69" s="96">
        <f>K70+K71+K72+K73</f>
        <v>0</v>
      </c>
      <c r="L69" s="96">
        <f aca="true" t="shared" si="44" ref="L69:S69">L70+L71+L72+L73</f>
        <v>0</v>
      </c>
      <c r="M69" s="96">
        <f t="shared" si="44"/>
        <v>0</v>
      </c>
      <c r="N69" s="96">
        <f t="shared" si="44"/>
        <v>0</v>
      </c>
      <c r="O69" s="96">
        <f t="shared" si="44"/>
        <v>0</v>
      </c>
      <c r="P69" s="96">
        <f>P70+P71+P72+P73</f>
        <v>0</v>
      </c>
      <c r="Q69" s="96">
        <f>Q70+Q71+Q72+Q73</f>
        <v>0</v>
      </c>
      <c r="R69" s="13">
        <f>R70+R71+R72+R73</f>
        <v>0</v>
      </c>
      <c r="S69" s="25">
        <f t="shared" si="44"/>
        <v>0</v>
      </c>
      <c r="T69" s="25">
        <f aca="true" t="shared" si="45" ref="T69:AF69">T70+T71+T72+T73</f>
        <v>0</v>
      </c>
      <c r="U69" s="25">
        <f t="shared" si="45"/>
        <v>0</v>
      </c>
      <c r="V69" s="25">
        <f t="shared" si="45"/>
        <v>0</v>
      </c>
      <c r="W69" s="25">
        <f t="shared" si="45"/>
        <v>0</v>
      </c>
      <c r="X69" s="25">
        <f t="shared" si="45"/>
        <v>0</v>
      </c>
      <c r="Y69" s="25">
        <f t="shared" si="45"/>
        <v>0</v>
      </c>
      <c r="Z69" s="25">
        <f t="shared" si="45"/>
        <v>0</v>
      </c>
      <c r="AA69" s="25">
        <f t="shared" si="45"/>
        <v>0</v>
      </c>
      <c r="AB69" s="25">
        <f t="shared" si="45"/>
        <v>0</v>
      </c>
      <c r="AC69" s="25">
        <f t="shared" si="45"/>
        <v>0</v>
      </c>
      <c r="AD69" s="25">
        <f t="shared" si="45"/>
        <v>0</v>
      </c>
      <c r="AE69" s="25">
        <f t="shared" si="45"/>
        <v>0</v>
      </c>
      <c r="AF69" s="25">
        <f t="shared" si="45"/>
        <v>0</v>
      </c>
      <c r="AG69" s="54" t="e">
        <f t="shared" si="41"/>
        <v>#DIV/0!</v>
      </c>
    </row>
    <row r="70" spans="2:33" s="7" customFormat="1" ht="38.25" hidden="1">
      <c r="B70" s="193"/>
      <c r="C70" s="3"/>
      <c r="D70" s="4">
        <v>3020</v>
      </c>
      <c r="E70" s="8" t="s">
        <v>253</v>
      </c>
      <c r="F70" s="15"/>
      <c r="G70" s="140"/>
      <c r="H70" s="163"/>
      <c r="I70" s="301" t="s">
        <v>323</v>
      </c>
      <c r="J70" s="149"/>
      <c r="K70" s="149"/>
      <c r="L70" s="149"/>
      <c r="M70" s="149"/>
      <c r="N70" s="149"/>
      <c r="O70" s="149"/>
      <c r="P70" s="149"/>
      <c r="Q70" s="149"/>
      <c r="R70" s="162">
        <f>H70+J70+K70+L70+M70+N70+O70</f>
        <v>0</v>
      </c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9">
        <f>SUM(S70:AD70)</f>
        <v>0</v>
      </c>
      <c r="AF70" s="15">
        <f>R70-AE70</f>
        <v>0</v>
      </c>
      <c r="AG70" s="54" t="e">
        <f t="shared" si="41"/>
        <v>#DIV/0!</v>
      </c>
    </row>
    <row r="71" spans="2:33" s="7" customFormat="1" ht="25.5" hidden="1">
      <c r="B71" s="193"/>
      <c r="C71" s="3"/>
      <c r="D71" s="4">
        <v>4210</v>
      </c>
      <c r="E71" s="8" t="s">
        <v>256</v>
      </c>
      <c r="F71" s="15"/>
      <c r="G71" s="140"/>
      <c r="H71" s="163"/>
      <c r="I71" s="302"/>
      <c r="J71" s="149"/>
      <c r="K71" s="149"/>
      <c r="L71" s="149"/>
      <c r="M71" s="149"/>
      <c r="N71" s="149"/>
      <c r="O71" s="149"/>
      <c r="P71" s="149"/>
      <c r="Q71" s="149"/>
      <c r="R71" s="162">
        <f>H71+J71+K71+L71+M71+N71+O71</f>
        <v>0</v>
      </c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9">
        <f>SUM(S71:AD71)</f>
        <v>0</v>
      </c>
      <c r="AF71" s="15">
        <f>R71-AE71</f>
        <v>0</v>
      </c>
      <c r="AG71" s="54" t="e">
        <f t="shared" si="41"/>
        <v>#DIV/0!</v>
      </c>
    </row>
    <row r="72" spans="2:33" s="7" customFormat="1" ht="12.75" hidden="1">
      <c r="B72" s="193"/>
      <c r="C72" s="3"/>
      <c r="D72" s="4">
        <v>4300</v>
      </c>
      <c r="E72" s="8" t="s">
        <v>251</v>
      </c>
      <c r="F72" s="15"/>
      <c r="G72" s="140"/>
      <c r="H72" s="15"/>
      <c r="I72" s="302"/>
      <c r="J72" s="99"/>
      <c r="K72" s="99"/>
      <c r="L72" s="99"/>
      <c r="M72" s="99"/>
      <c r="N72" s="99"/>
      <c r="O72" s="99"/>
      <c r="P72" s="99"/>
      <c r="Q72" s="99"/>
      <c r="R72" s="162">
        <f>H72+J72+K72+L72+M72+N72+O72</f>
        <v>0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9">
        <f>SUM(S72:AD72)</f>
        <v>0</v>
      </c>
      <c r="AF72" s="15">
        <f>R72-AE72</f>
        <v>0</v>
      </c>
      <c r="AG72" s="54" t="e">
        <f t="shared" si="41"/>
        <v>#DIV/0!</v>
      </c>
    </row>
    <row r="73" spans="2:33" s="7" customFormat="1" ht="12.75" hidden="1">
      <c r="B73" s="193"/>
      <c r="C73" s="4"/>
      <c r="D73" s="4">
        <v>4410</v>
      </c>
      <c r="E73" s="8" t="s">
        <v>166</v>
      </c>
      <c r="F73" s="15"/>
      <c r="G73" s="140"/>
      <c r="H73" s="15"/>
      <c r="I73" s="303"/>
      <c r="J73" s="99"/>
      <c r="K73" s="99"/>
      <c r="L73" s="99"/>
      <c r="M73" s="99"/>
      <c r="N73" s="99"/>
      <c r="O73" s="99"/>
      <c r="P73" s="99"/>
      <c r="Q73" s="99"/>
      <c r="R73" s="162">
        <f>H73+J73+K73+L73+M73+N73+O73</f>
        <v>0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9">
        <f>SUM(S73:AD73)</f>
        <v>0</v>
      </c>
      <c r="AF73" s="15">
        <f>R73-AE73</f>
        <v>0</v>
      </c>
      <c r="AG73" s="54" t="e">
        <f t="shared" si="41"/>
        <v>#DIV/0!</v>
      </c>
    </row>
    <row r="74" spans="2:33" s="7" customFormat="1" ht="12.75">
      <c r="B74" s="193"/>
      <c r="C74" s="3">
        <v>75095</v>
      </c>
      <c r="D74" s="3"/>
      <c r="E74" s="28" t="s">
        <v>125</v>
      </c>
      <c r="F74" s="25">
        <f>SUM(F76:F81)</f>
        <v>73294.83</v>
      </c>
      <c r="G74" s="161">
        <f>SUM(G76:G81)</f>
        <v>41378.28999999999</v>
      </c>
      <c r="H74" s="25">
        <f>SUM(H75:H81)</f>
        <v>159710</v>
      </c>
      <c r="I74" s="196"/>
      <c r="J74" s="96">
        <f>SUM(J75:J81)</f>
        <v>0</v>
      </c>
      <c r="K74" s="96">
        <f>SUM(K75:K81)</f>
        <v>13093</v>
      </c>
      <c r="L74" s="96">
        <f aca="true" t="shared" si="46" ref="L74:V74">SUM(L75:L81)</f>
        <v>7529</v>
      </c>
      <c r="M74" s="96">
        <f t="shared" si="46"/>
        <v>0</v>
      </c>
      <c r="N74" s="96">
        <f t="shared" si="46"/>
        <v>0</v>
      </c>
      <c r="O74" s="96">
        <f t="shared" si="46"/>
        <v>0</v>
      </c>
      <c r="P74" s="96">
        <f>SUM(P75:P81)</f>
        <v>0</v>
      </c>
      <c r="Q74" s="212">
        <f>SUM(Q75:Q81)</f>
        <v>-1000</v>
      </c>
      <c r="R74" s="13">
        <f>SUM(R75:R81)</f>
        <v>179332</v>
      </c>
      <c r="S74" s="25">
        <f t="shared" si="46"/>
        <v>18374.07</v>
      </c>
      <c r="T74" s="25">
        <f t="shared" si="46"/>
        <v>23456.129999999997</v>
      </c>
      <c r="U74" s="25">
        <f t="shared" si="46"/>
        <v>11660.83</v>
      </c>
      <c r="V74" s="25">
        <f t="shared" si="46"/>
        <v>11115.24</v>
      </c>
      <c r="W74" s="25">
        <f aca="true" t="shared" si="47" ref="W74:AE74">SUM(W75:W81)</f>
        <v>4354.71</v>
      </c>
      <c r="X74" s="25">
        <f t="shared" si="47"/>
        <v>6996.320000000001</v>
      </c>
      <c r="Y74" s="25">
        <f t="shared" si="47"/>
        <v>10866.92</v>
      </c>
      <c r="Z74" s="25">
        <f t="shared" si="47"/>
        <v>9467.68</v>
      </c>
      <c r="AA74" s="25">
        <f t="shared" si="47"/>
        <v>16946.28</v>
      </c>
      <c r="AB74" s="25">
        <f t="shared" si="47"/>
        <v>10015.26</v>
      </c>
      <c r="AC74" s="25">
        <f t="shared" si="47"/>
        <v>2381.65</v>
      </c>
      <c r="AD74" s="25">
        <f t="shared" si="47"/>
        <v>10072.44</v>
      </c>
      <c r="AE74" s="25">
        <f t="shared" si="47"/>
        <v>135707.53</v>
      </c>
      <c r="AF74" s="25">
        <f>SUM(AF75:AF81)</f>
        <v>43624.47</v>
      </c>
      <c r="AG74" s="57">
        <f t="shared" si="41"/>
        <v>75.67390649744608</v>
      </c>
    </row>
    <row r="75" spans="2:33" s="7" customFormat="1" ht="25.5">
      <c r="B75" s="193"/>
      <c r="C75" s="3"/>
      <c r="D75" s="4">
        <v>3030</v>
      </c>
      <c r="E75" s="8" t="s">
        <v>165</v>
      </c>
      <c r="F75" s="25"/>
      <c r="G75" s="161"/>
      <c r="H75" s="15">
        <v>500</v>
      </c>
      <c r="I75" s="194" t="s">
        <v>148</v>
      </c>
      <c r="J75" s="99"/>
      <c r="K75" s="99"/>
      <c r="L75" s="99"/>
      <c r="M75" s="99"/>
      <c r="N75" s="99"/>
      <c r="O75" s="99"/>
      <c r="P75" s="99"/>
      <c r="Q75" s="208">
        <v>-500</v>
      </c>
      <c r="R75" s="162">
        <f aca="true" t="shared" si="48" ref="R75:R81">H75+J75+K75+L75+M75+N75+O75+P75+Q75</f>
        <v>0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9">
        <f>SUM(S75:AD75)</f>
        <v>0</v>
      </c>
      <c r="AF75" s="15">
        <f t="shared" si="40"/>
        <v>0</v>
      </c>
      <c r="AG75" s="54"/>
    </row>
    <row r="76" spans="2:33" s="7" customFormat="1" ht="25.5">
      <c r="B76" s="193"/>
      <c r="C76" s="3"/>
      <c r="D76" s="4">
        <v>4210</v>
      </c>
      <c r="E76" s="8" t="s">
        <v>256</v>
      </c>
      <c r="F76" s="15">
        <v>39861.26</v>
      </c>
      <c r="G76" s="140">
        <v>9655.5</v>
      </c>
      <c r="H76" s="15">
        <v>32500</v>
      </c>
      <c r="I76" s="301" t="s">
        <v>149</v>
      </c>
      <c r="J76" s="99"/>
      <c r="K76" s="99"/>
      <c r="L76" s="99"/>
      <c r="M76" s="99"/>
      <c r="N76" s="99"/>
      <c r="O76" s="99">
        <v>10808</v>
      </c>
      <c r="P76" s="99"/>
      <c r="Q76" s="99"/>
      <c r="R76" s="162">
        <f t="shared" si="48"/>
        <v>43308</v>
      </c>
      <c r="S76" s="15">
        <v>3356.23</v>
      </c>
      <c r="T76" s="15">
        <v>2254.15</v>
      </c>
      <c r="U76" s="15">
        <v>9397.82</v>
      </c>
      <c r="V76" s="15">
        <v>982.7</v>
      </c>
      <c r="W76" s="15">
        <v>2788.71</v>
      </c>
      <c r="X76" s="15">
        <v>3190.66</v>
      </c>
      <c r="Y76" s="15">
        <v>9417.78</v>
      </c>
      <c r="Z76" s="15">
        <v>1318.57</v>
      </c>
      <c r="AA76" s="15">
        <v>2545.28</v>
      </c>
      <c r="AB76" s="15">
        <v>1872.99</v>
      </c>
      <c r="AC76" s="15">
        <v>1946.26</v>
      </c>
      <c r="AD76" s="15">
        <v>2552.03</v>
      </c>
      <c r="AE76" s="9">
        <f t="shared" si="35"/>
        <v>41623.18</v>
      </c>
      <c r="AF76" s="15">
        <f t="shared" si="40"/>
        <v>1684.8199999999997</v>
      </c>
      <c r="AG76" s="54">
        <f t="shared" si="41"/>
        <v>96.10967950494135</v>
      </c>
    </row>
    <row r="77" spans="2:33" s="7" customFormat="1" ht="12.75">
      <c r="B77" s="193"/>
      <c r="C77" s="3"/>
      <c r="D77" s="4">
        <v>4260</v>
      </c>
      <c r="E77" s="8" t="s">
        <v>252</v>
      </c>
      <c r="F77" s="15">
        <v>21747.48</v>
      </c>
      <c r="G77" s="140">
        <v>17612.26</v>
      </c>
      <c r="H77" s="15">
        <v>29000</v>
      </c>
      <c r="I77" s="302"/>
      <c r="J77" s="99"/>
      <c r="K77" s="99">
        <v>3093</v>
      </c>
      <c r="L77" s="99">
        <v>7529</v>
      </c>
      <c r="M77" s="99"/>
      <c r="N77" s="99"/>
      <c r="O77" s="99"/>
      <c r="P77" s="99"/>
      <c r="Q77" s="99"/>
      <c r="R77" s="162">
        <f t="shared" si="48"/>
        <v>39622</v>
      </c>
      <c r="S77" s="15">
        <v>516.45</v>
      </c>
      <c r="T77" s="15">
        <v>11606.97</v>
      </c>
      <c r="U77" s="15">
        <v>546.33</v>
      </c>
      <c r="V77" s="15">
        <v>6835.46</v>
      </c>
      <c r="W77" s="15">
        <v>376.23</v>
      </c>
      <c r="X77" s="15">
        <v>2378.28</v>
      </c>
      <c r="Y77" s="15"/>
      <c r="Z77" s="15">
        <v>3309.46</v>
      </c>
      <c r="AA77" s="15">
        <v>33.45</v>
      </c>
      <c r="AB77" s="15">
        <v>2143.12</v>
      </c>
      <c r="AC77" s="15">
        <v>22.94</v>
      </c>
      <c r="AD77" s="15">
        <v>5345.65</v>
      </c>
      <c r="AE77" s="9">
        <f t="shared" si="35"/>
        <v>33114.34</v>
      </c>
      <c r="AF77" s="15">
        <f t="shared" si="40"/>
        <v>6507.6600000000035</v>
      </c>
      <c r="AG77" s="54">
        <f t="shared" si="41"/>
        <v>83.57563979607288</v>
      </c>
    </row>
    <row r="78" spans="2:33" s="7" customFormat="1" ht="12.75">
      <c r="B78" s="193"/>
      <c r="C78" s="3"/>
      <c r="D78" s="4">
        <v>4270</v>
      </c>
      <c r="E78" s="8" t="s">
        <v>260</v>
      </c>
      <c r="F78" s="15">
        <v>1564.99</v>
      </c>
      <c r="G78" s="140">
        <v>1243.03</v>
      </c>
      <c r="H78" s="15">
        <v>24000</v>
      </c>
      <c r="I78" s="302"/>
      <c r="J78" s="99"/>
      <c r="K78" s="99"/>
      <c r="L78" s="99"/>
      <c r="M78" s="99"/>
      <c r="N78" s="99"/>
      <c r="O78" s="99"/>
      <c r="P78" s="99"/>
      <c r="Q78" s="208">
        <v>-500</v>
      </c>
      <c r="R78" s="162">
        <f t="shared" si="48"/>
        <v>23500</v>
      </c>
      <c r="S78" s="15"/>
      <c r="T78" s="15"/>
      <c r="U78" s="15"/>
      <c r="V78" s="15"/>
      <c r="W78" s="15"/>
      <c r="X78" s="15">
        <v>600</v>
      </c>
      <c r="Y78" s="15">
        <v>92</v>
      </c>
      <c r="Z78" s="15"/>
      <c r="AA78" s="15"/>
      <c r="AB78" s="15"/>
      <c r="AC78" s="15"/>
      <c r="AD78" s="15"/>
      <c r="AE78" s="9">
        <f t="shared" si="35"/>
        <v>692</v>
      </c>
      <c r="AF78" s="15">
        <f t="shared" si="40"/>
        <v>22808</v>
      </c>
      <c r="AG78" s="54">
        <f t="shared" si="41"/>
        <v>2.9446808510638296</v>
      </c>
    </row>
    <row r="79" spans="2:33" s="7" customFormat="1" ht="12.75">
      <c r="B79" s="193"/>
      <c r="C79" s="4"/>
      <c r="D79" s="4">
        <v>4300</v>
      </c>
      <c r="E79" s="8" t="s">
        <v>251</v>
      </c>
      <c r="F79" s="15">
        <v>10121.1</v>
      </c>
      <c r="G79" s="140">
        <v>4307.5</v>
      </c>
      <c r="H79" s="15">
        <v>36210</v>
      </c>
      <c r="I79" s="303"/>
      <c r="J79" s="99"/>
      <c r="K79" s="99"/>
      <c r="L79" s="99"/>
      <c r="M79" s="99"/>
      <c r="N79" s="99"/>
      <c r="O79" s="99"/>
      <c r="P79" s="99"/>
      <c r="Q79" s="99"/>
      <c r="R79" s="162">
        <f t="shared" si="48"/>
        <v>36210</v>
      </c>
      <c r="S79" s="15">
        <v>265.35</v>
      </c>
      <c r="T79" s="15">
        <v>794.04</v>
      </c>
      <c r="U79" s="15">
        <v>740.68</v>
      </c>
      <c r="V79" s="15">
        <v>3297.08</v>
      </c>
      <c r="W79" s="15">
        <v>1189.77</v>
      </c>
      <c r="X79" s="15">
        <v>649.1</v>
      </c>
      <c r="Y79" s="15">
        <v>1279.14</v>
      </c>
      <c r="Z79" s="15">
        <v>4839.65</v>
      </c>
      <c r="AA79" s="15">
        <v>14367.55</v>
      </c>
      <c r="AB79" s="15">
        <v>372.97</v>
      </c>
      <c r="AC79" s="15">
        <v>412.45</v>
      </c>
      <c r="AD79" s="15">
        <v>1192</v>
      </c>
      <c r="AE79" s="9">
        <f t="shared" si="35"/>
        <v>29399.780000000002</v>
      </c>
      <c r="AF79" s="15">
        <f t="shared" si="40"/>
        <v>6810.2199999999975</v>
      </c>
      <c r="AG79" s="54">
        <f t="shared" si="41"/>
        <v>81.19243302954986</v>
      </c>
    </row>
    <row r="80" spans="2:33" s="7" customFormat="1" ht="12.75">
      <c r="B80" s="193"/>
      <c r="C80" s="4"/>
      <c r="D80" s="4">
        <v>4430</v>
      </c>
      <c r="E80" s="8" t="s">
        <v>167</v>
      </c>
      <c r="F80" s="15"/>
      <c r="G80" s="140"/>
      <c r="H80" s="15">
        <v>2500</v>
      </c>
      <c r="I80" s="195" t="s">
        <v>158</v>
      </c>
      <c r="J80" s="99"/>
      <c r="K80" s="99"/>
      <c r="L80" s="99"/>
      <c r="M80" s="99"/>
      <c r="N80" s="99"/>
      <c r="O80" s="99"/>
      <c r="P80" s="99"/>
      <c r="Q80" s="99"/>
      <c r="R80" s="162">
        <f t="shared" si="48"/>
        <v>2500</v>
      </c>
      <c r="S80" s="15"/>
      <c r="T80" s="15"/>
      <c r="U80" s="15"/>
      <c r="V80" s="15"/>
      <c r="W80" s="15"/>
      <c r="X80" s="15"/>
      <c r="Y80" s="15">
        <v>78</v>
      </c>
      <c r="Z80" s="15"/>
      <c r="AA80" s="15"/>
      <c r="AB80" s="15"/>
      <c r="AC80" s="15"/>
      <c r="AD80" s="15"/>
      <c r="AE80" s="9">
        <f t="shared" si="35"/>
        <v>78</v>
      </c>
      <c r="AF80" s="15">
        <f t="shared" si="40"/>
        <v>2422</v>
      </c>
      <c r="AG80" s="54">
        <f t="shared" si="41"/>
        <v>3.12</v>
      </c>
    </row>
    <row r="81" spans="2:33" s="7" customFormat="1" ht="35.25" customHeight="1">
      <c r="B81" s="193"/>
      <c r="C81" s="4"/>
      <c r="D81" s="4">
        <v>6050</v>
      </c>
      <c r="E81" s="8" t="s">
        <v>254</v>
      </c>
      <c r="F81" s="15"/>
      <c r="G81" s="140">
        <v>8560</v>
      </c>
      <c r="H81" s="15">
        <v>35000</v>
      </c>
      <c r="I81" s="196" t="s">
        <v>133</v>
      </c>
      <c r="J81" s="99"/>
      <c r="K81" s="99">
        <v>10000</v>
      </c>
      <c r="L81" s="99"/>
      <c r="M81" s="99"/>
      <c r="N81" s="99"/>
      <c r="O81" s="208">
        <v>-10808</v>
      </c>
      <c r="P81" s="99"/>
      <c r="Q81" s="99"/>
      <c r="R81" s="162">
        <f t="shared" si="48"/>
        <v>34192</v>
      </c>
      <c r="S81" s="15">
        <v>14236.04</v>
      </c>
      <c r="T81" s="15">
        <v>8800.97</v>
      </c>
      <c r="U81" s="15">
        <v>976</v>
      </c>
      <c r="V81" s="15"/>
      <c r="W81" s="15"/>
      <c r="X81" s="15">
        <v>178.28</v>
      </c>
      <c r="Y81" s="15"/>
      <c r="Z81" s="15"/>
      <c r="AA81" s="15"/>
      <c r="AB81" s="15">
        <v>5626.18</v>
      </c>
      <c r="AC81" s="15"/>
      <c r="AD81" s="15">
        <v>982.76</v>
      </c>
      <c r="AE81" s="9">
        <f t="shared" si="35"/>
        <v>30800.23</v>
      </c>
      <c r="AF81" s="15">
        <f t="shared" si="40"/>
        <v>3391.7700000000004</v>
      </c>
      <c r="AG81" s="54">
        <f t="shared" si="41"/>
        <v>90.08022344408049</v>
      </c>
    </row>
    <row r="82" spans="2:33" s="7" customFormat="1" ht="63.75">
      <c r="B82" s="199">
        <v>751</v>
      </c>
      <c r="C82" s="164"/>
      <c r="D82" s="164"/>
      <c r="E82" s="22" t="s">
        <v>294</v>
      </c>
      <c r="F82" s="165">
        <f>F83</f>
        <v>888</v>
      </c>
      <c r="G82" s="166">
        <f>G83</f>
        <v>936</v>
      </c>
      <c r="H82" s="165">
        <f>H83</f>
        <v>970</v>
      </c>
      <c r="I82" s="200"/>
      <c r="J82" s="167">
        <f>J83</f>
        <v>0</v>
      </c>
      <c r="K82" s="167">
        <f>K83</f>
        <v>0</v>
      </c>
      <c r="L82" s="167">
        <f>L83+L85</f>
        <v>13050</v>
      </c>
      <c r="M82" s="167">
        <f>M83</f>
        <v>0</v>
      </c>
      <c r="N82" s="167">
        <f>N83</f>
        <v>0</v>
      </c>
      <c r="O82" s="167">
        <f>O83</f>
        <v>0</v>
      </c>
      <c r="P82" s="167">
        <f>P83</f>
        <v>0</v>
      </c>
      <c r="Q82" s="167">
        <f>Q83</f>
        <v>0</v>
      </c>
      <c r="R82" s="165">
        <f>R83+R85</f>
        <v>14020</v>
      </c>
      <c r="S82" s="165">
        <f>S83</f>
        <v>0</v>
      </c>
      <c r="T82" s="165">
        <f aca="true" t="shared" si="49" ref="T82:AD82">T83</f>
        <v>0</v>
      </c>
      <c r="U82" s="165">
        <f t="shared" si="49"/>
        <v>0</v>
      </c>
      <c r="V82" s="165">
        <f t="shared" si="49"/>
        <v>0</v>
      </c>
      <c r="W82" s="165">
        <f>W83+W85</f>
        <v>269.95</v>
      </c>
      <c r="X82" s="165">
        <f>X83+X85</f>
        <v>9271.970000000001</v>
      </c>
      <c r="Y82" s="165">
        <f>Y83+Y85</f>
        <v>3507.12</v>
      </c>
      <c r="Z82" s="165">
        <f t="shared" si="49"/>
        <v>0</v>
      </c>
      <c r="AA82" s="165">
        <f t="shared" si="49"/>
        <v>0</v>
      </c>
      <c r="AB82" s="165">
        <f t="shared" si="49"/>
        <v>0</v>
      </c>
      <c r="AC82" s="165">
        <f t="shared" si="49"/>
        <v>0</v>
      </c>
      <c r="AD82" s="165">
        <f t="shared" si="49"/>
        <v>970</v>
      </c>
      <c r="AE82" s="165">
        <f>AE83+AE85</f>
        <v>14019.039999999999</v>
      </c>
      <c r="AF82" s="165">
        <f>AF83+AF85</f>
        <v>0.9600000000002424</v>
      </c>
      <c r="AG82" s="58">
        <f t="shared" si="41"/>
        <v>99.99315263908701</v>
      </c>
    </row>
    <row r="83" spans="2:33" s="121" customFormat="1" ht="51">
      <c r="B83" s="193"/>
      <c r="C83" s="16">
        <v>75101</v>
      </c>
      <c r="D83" s="16"/>
      <c r="E83" s="93" t="s">
        <v>278</v>
      </c>
      <c r="F83" s="25">
        <f aca="true" t="shared" si="50" ref="F83:AF83">SUM(F84:F84)</f>
        <v>888</v>
      </c>
      <c r="G83" s="161">
        <f t="shared" si="50"/>
        <v>936</v>
      </c>
      <c r="H83" s="25">
        <f t="shared" si="50"/>
        <v>970</v>
      </c>
      <c r="I83" s="301" t="s">
        <v>324</v>
      </c>
      <c r="J83" s="96">
        <f t="shared" si="50"/>
        <v>0</v>
      </c>
      <c r="K83" s="96">
        <f t="shared" si="50"/>
        <v>0</v>
      </c>
      <c r="L83" s="96">
        <f t="shared" si="50"/>
        <v>0</v>
      </c>
      <c r="M83" s="96">
        <f t="shared" si="50"/>
        <v>0</v>
      </c>
      <c r="N83" s="96">
        <f t="shared" si="50"/>
        <v>0</v>
      </c>
      <c r="O83" s="96">
        <f t="shared" si="50"/>
        <v>0</v>
      </c>
      <c r="P83" s="96">
        <f t="shared" si="50"/>
        <v>0</v>
      </c>
      <c r="Q83" s="96">
        <f t="shared" si="50"/>
        <v>0</v>
      </c>
      <c r="R83" s="13">
        <f t="shared" si="50"/>
        <v>970</v>
      </c>
      <c r="S83" s="25">
        <f t="shared" si="50"/>
        <v>0</v>
      </c>
      <c r="T83" s="25">
        <f t="shared" si="50"/>
        <v>0</v>
      </c>
      <c r="U83" s="25">
        <f t="shared" si="50"/>
        <v>0</v>
      </c>
      <c r="V83" s="25">
        <f t="shared" si="50"/>
        <v>0</v>
      </c>
      <c r="W83" s="25">
        <f t="shared" si="50"/>
        <v>0</v>
      </c>
      <c r="X83" s="25">
        <f t="shared" si="50"/>
        <v>0</v>
      </c>
      <c r="Y83" s="25">
        <f t="shared" si="50"/>
        <v>0</v>
      </c>
      <c r="Z83" s="25">
        <f t="shared" si="50"/>
        <v>0</v>
      </c>
      <c r="AA83" s="25">
        <f t="shared" si="50"/>
        <v>0</v>
      </c>
      <c r="AB83" s="25">
        <f t="shared" si="50"/>
        <v>0</v>
      </c>
      <c r="AC83" s="25">
        <f t="shared" si="50"/>
        <v>0</v>
      </c>
      <c r="AD83" s="25">
        <f t="shared" si="50"/>
        <v>970</v>
      </c>
      <c r="AE83" s="25">
        <f t="shared" si="50"/>
        <v>970</v>
      </c>
      <c r="AF83" s="25">
        <f t="shared" si="50"/>
        <v>0</v>
      </c>
      <c r="AG83" s="92">
        <f t="shared" si="41"/>
        <v>100</v>
      </c>
    </row>
    <row r="84" spans="2:33" s="7" customFormat="1" ht="12.75">
      <c r="B84" s="193"/>
      <c r="C84" s="4"/>
      <c r="D84" s="4">
        <v>4300</v>
      </c>
      <c r="E84" s="8" t="s">
        <v>251</v>
      </c>
      <c r="F84" s="15">
        <v>888</v>
      </c>
      <c r="G84" s="140">
        <v>936</v>
      </c>
      <c r="H84" s="15">
        <v>970</v>
      </c>
      <c r="I84" s="303"/>
      <c r="J84" s="99"/>
      <c r="K84" s="99"/>
      <c r="L84" s="99"/>
      <c r="M84" s="99"/>
      <c r="N84" s="99"/>
      <c r="O84" s="99"/>
      <c r="P84" s="99"/>
      <c r="Q84" s="99"/>
      <c r="R84" s="162">
        <f aca="true" t="shared" si="51" ref="R84:R92">H84+J84+K84+L84+M84+N84+O84+P84+Q84</f>
        <v>970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970</v>
      </c>
      <c r="AE84" s="9">
        <f>SUM(S84:AD84)</f>
        <v>970</v>
      </c>
      <c r="AF84" s="15">
        <f>R84-AE84</f>
        <v>0</v>
      </c>
      <c r="AG84" s="54">
        <f t="shared" si="41"/>
        <v>100</v>
      </c>
    </row>
    <row r="85" spans="2:33" s="7" customFormat="1" ht="25.5">
      <c r="B85" s="193"/>
      <c r="C85" s="16">
        <v>75110</v>
      </c>
      <c r="D85" s="4"/>
      <c r="E85" s="28" t="s">
        <v>78</v>
      </c>
      <c r="F85" s="15"/>
      <c r="G85" s="140"/>
      <c r="H85" s="15"/>
      <c r="I85" s="195"/>
      <c r="J85" s="99"/>
      <c r="K85" s="99"/>
      <c r="L85" s="96">
        <f aca="true" t="shared" si="52" ref="L85:R85">SUM(L86:L92)</f>
        <v>13050</v>
      </c>
      <c r="M85" s="96">
        <f t="shared" si="52"/>
        <v>0</v>
      </c>
      <c r="N85" s="96">
        <f t="shared" si="52"/>
        <v>0</v>
      </c>
      <c r="O85" s="96">
        <f t="shared" si="52"/>
        <v>0</v>
      </c>
      <c r="P85" s="96">
        <f t="shared" si="52"/>
        <v>0</v>
      </c>
      <c r="Q85" s="96">
        <f>SUM(Q86:Q92)</f>
        <v>0</v>
      </c>
      <c r="R85" s="13">
        <f t="shared" si="52"/>
        <v>13050</v>
      </c>
      <c r="S85" s="15"/>
      <c r="T85" s="15"/>
      <c r="U85" s="15"/>
      <c r="V85" s="15"/>
      <c r="W85" s="25">
        <f>SUM(W86:W92)</f>
        <v>269.95</v>
      </c>
      <c r="X85" s="25">
        <f aca="true" t="shared" si="53" ref="X85:AF85">SUM(X86:X92)</f>
        <v>9271.970000000001</v>
      </c>
      <c r="Y85" s="25">
        <f t="shared" si="53"/>
        <v>3507.12</v>
      </c>
      <c r="Z85" s="25">
        <f t="shared" si="53"/>
        <v>0</v>
      </c>
      <c r="AA85" s="25">
        <f t="shared" si="53"/>
        <v>0</v>
      </c>
      <c r="AB85" s="25">
        <f t="shared" si="53"/>
        <v>0</v>
      </c>
      <c r="AC85" s="25">
        <f t="shared" si="53"/>
        <v>0</v>
      </c>
      <c r="AD85" s="25">
        <f t="shared" si="53"/>
        <v>0</v>
      </c>
      <c r="AE85" s="25">
        <f t="shared" si="53"/>
        <v>13049.039999999999</v>
      </c>
      <c r="AF85" s="25">
        <f t="shared" si="53"/>
        <v>0.9600000000002424</v>
      </c>
      <c r="AG85" s="92">
        <f t="shared" si="41"/>
        <v>99.99264367816092</v>
      </c>
    </row>
    <row r="86" spans="2:33" s="7" customFormat="1" ht="25.5">
      <c r="B86" s="197"/>
      <c r="C86" s="17"/>
      <c r="D86" s="4">
        <v>3030</v>
      </c>
      <c r="E86" s="8" t="s">
        <v>165</v>
      </c>
      <c r="F86" s="15"/>
      <c r="G86" s="140"/>
      <c r="H86" s="15"/>
      <c r="I86" s="195"/>
      <c r="J86" s="99"/>
      <c r="K86" s="99"/>
      <c r="L86" s="99">
        <v>8350</v>
      </c>
      <c r="M86" s="99"/>
      <c r="N86" s="99"/>
      <c r="O86" s="99"/>
      <c r="P86" s="99"/>
      <c r="Q86" s="99"/>
      <c r="R86" s="162">
        <f t="shared" si="51"/>
        <v>8350</v>
      </c>
      <c r="S86" s="15"/>
      <c r="T86" s="15"/>
      <c r="U86" s="15"/>
      <c r="V86" s="15"/>
      <c r="W86" s="163"/>
      <c r="X86" s="15">
        <v>8349.65</v>
      </c>
      <c r="Y86" s="15"/>
      <c r="Z86" s="15"/>
      <c r="AA86" s="15"/>
      <c r="AB86" s="15"/>
      <c r="AC86" s="15"/>
      <c r="AD86" s="15"/>
      <c r="AE86" s="9">
        <f aca="true" t="shared" si="54" ref="AE86:AE92">SUM(S86:AD86)</f>
        <v>8349.65</v>
      </c>
      <c r="AF86" s="15">
        <f aca="true" t="shared" si="55" ref="AF86:AF92">R86-AE86</f>
        <v>0.3500000000003638</v>
      </c>
      <c r="AG86" s="54">
        <f t="shared" si="41"/>
        <v>99.99580838323354</v>
      </c>
    </row>
    <row r="87" spans="2:33" s="7" customFormat="1" ht="25.5">
      <c r="B87" s="197"/>
      <c r="C87" s="17"/>
      <c r="D87" s="4">
        <v>4010</v>
      </c>
      <c r="E87" s="8" t="s">
        <v>163</v>
      </c>
      <c r="F87" s="15"/>
      <c r="G87" s="140"/>
      <c r="H87" s="15"/>
      <c r="I87" s="195"/>
      <c r="J87" s="99"/>
      <c r="K87" s="99"/>
      <c r="L87" s="99">
        <v>2200</v>
      </c>
      <c r="M87" s="99"/>
      <c r="N87" s="99"/>
      <c r="O87" s="99"/>
      <c r="P87" s="99"/>
      <c r="Q87" s="99"/>
      <c r="R87" s="162">
        <f t="shared" si="51"/>
        <v>2200</v>
      </c>
      <c r="S87" s="15"/>
      <c r="T87" s="15"/>
      <c r="U87" s="15"/>
      <c r="V87" s="15"/>
      <c r="W87" s="163"/>
      <c r="X87" s="15">
        <v>320.87</v>
      </c>
      <c r="Y87" s="15">
        <v>1879.13</v>
      </c>
      <c r="Z87" s="15"/>
      <c r="AA87" s="15"/>
      <c r="AB87" s="15"/>
      <c r="AC87" s="15"/>
      <c r="AD87" s="15"/>
      <c r="AE87" s="9">
        <f t="shared" si="54"/>
        <v>2200</v>
      </c>
      <c r="AF87" s="15">
        <f t="shared" si="55"/>
        <v>0</v>
      </c>
      <c r="AG87" s="54">
        <f t="shared" si="41"/>
        <v>100</v>
      </c>
    </row>
    <row r="88" spans="2:33" s="7" customFormat="1" ht="25.5">
      <c r="B88" s="197"/>
      <c r="C88" s="17"/>
      <c r="D88" s="4">
        <v>4110</v>
      </c>
      <c r="E88" s="8" t="s">
        <v>255</v>
      </c>
      <c r="F88" s="15"/>
      <c r="G88" s="140"/>
      <c r="H88" s="15"/>
      <c r="I88" s="195"/>
      <c r="J88" s="99"/>
      <c r="K88" s="99"/>
      <c r="L88" s="99">
        <v>310</v>
      </c>
      <c r="M88" s="99">
        <v>33</v>
      </c>
      <c r="N88" s="99"/>
      <c r="O88" s="99"/>
      <c r="P88" s="99"/>
      <c r="Q88" s="99"/>
      <c r="R88" s="162">
        <f t="shared" si="51"/>
        <v>343</v>
      </c>
      <c r="S88" s="15"/>
      <c r="T88" s="15"/>
      <c r="U88" s="15"/>
      <c r="V88" s="15"/>
      <c r="W88" s="163"/>
      <c r="X88" s="15"/>
      <c r="Y88" s="15">
        <v>342.66</v>
      </c>
      <c r="Z88" s="15"/>
      <c r="AA88" s="15"/>
      <c r="AB88" s="15"/>
      <c r="AC88" s="15"/>
      <c r="AD88" s="15"/>
      <c r="AE88" s="9">
        <f t="shared" si="54"/>
        <v>342.66</v>
      </c>
      <c r="AF88" s="15">
        <f t="shared" si="55"/>
        <v>0.339999999999975</v>
      </c>
      <c r="AG88" s="54">
        <f t="shared" si="41"/>
        <v>99.90087463556851</v>
      </c>
    </row>
    <row r="89" spans="2:33" s="7" customFormat="1" ht="12.75">
      <c r="B89" s="197"/>
      <c r="C89" s="17"/>
      <c r="D89" s="4">
        <v>4120</v>
      </c>
      <c r="E89" s="8" t="s">
        <v>168</v>
      </c>
      <c r="F89" s="15"/>
      <c r="G89" s="140"/>
      <c r="H89" s="15"/>
      <c r="I89" s="195"/>
      <c r="J89" s="99"/>
      <c r="K89" s="99"/>
      <c r="L89" s="99">
        <v>44</v>
      </c>
      <c r="M89" s="208">
        <v>-2</v>
      </c>
      <c r="N89" s="99"/>
      <c r="O89" s="99"/>
      <c r="P89" s="99"/>
      <c r="Q89" s="99"/>
      <c r="R89" s="162">
        <f t="shared" si="51"/>
        <v>42</v>
      </c>
      <c r="S89" s="15"/>
      <c r="T89" s="15"/>
      <c r="U89" s="15"/>
      <c r="V89" s="15"/>
      <c r="W89" s="163"/>
      <c r="X89" s="15"/>
      <c r="Y89" s="15">
        <v>41.65</v>
      </c>
      <c r="Z89" s="15"/>
      <c r="AA89" s="15"/>
      <c r="AB89" s="15"/>
      <c r="AC89" s="15"/>
      <c r="AD89" s="15"/>
      <c r="AE89" s="9">
        <f t="shared" si="54"/>
        <v>41.65</v>
      </c>
      <c r="AF89" s="15">
        <f t="shared" si="55"/>
        <v>0.3500000000000014</v>
      </c>
      <c r="AG89" s="54">
        <f t="shared" si="41"/>
        <v>99.16666666666667</v>
      </c>
    </row>
    <row r="90" spans="2:33" s="7" customFormat="1" ht="25.5">
      <c r="B90" s="197"/>
      <c r="C90" s="17"/>
      <c r="D90" s="4">
        <v>4210</v>
      </c>
      <c r="E90" s="8" t="s">
        <v>256</v>
      </c>
      <c r="F90" s="15"/>
      <c r="G90" s="140"/>
      <c r="H90" s="15"/>
      <c r="I90" s="195"/>
      <c r="J90" s="99"/>
      <c r="K90" s="99"/>
      <c r="L90" s="99">
        <v>500</v>
      </c>
      <c r="M90" s="99">
        <v>226</v>
      </c>
      <c r="N90" s="99"/>
      <c r="O90" s="99"/>
      <c r="P90" s="99"/>
      <c r="Q90" s="99"/>
      <c r="R90" s="162">
        <f t="shared" si="51"/>
        <v>726</v>
      </c>
      <c r="S90" s="15"/>
      <c r="T90" s="15"/>
      <c r="U90" s="15"/>
      <c r="V90" s="15"/>
      <c r="W90" s="15">
        <v>269.95</v>
      </c>
      <c r="X90" s="15">
        <v>456.51</v>
      </c>
      <c r="Y90" s="15"/>
      <c r="Z90" s="15"/>
      <c r="AA90" s="15"/>
      <c r="AB90" s="15"/>
      <c r="AC90" s="15"/>
      <c r="AD90" s="15"/>
      <c r="AE90" s="9">
        <f t="shared" si="54"/>
        <v>726.46</v>
      </c>
      <c r="AF90" s="15">
        <f t="shared" si="55"/>
        <v>-0.4600000000000364</v>
      </c>
      <c r="AG90" s="54">
        <f t="shared" si="41"/>
        <v>100.0633608815427</v>
      </c>
    </row>
    <row r="91" spans="2:33" s="7" customFormat="1" ht="12.75">
      <c r="B91" s="193"/>
      <c r="C91" s="4"/>
      <c r="D91" s="4">
        <v>4300</v>
      </c>
      <c r="E91" s="8" t="s">
        <v>251</v>
      </c>
      <c r="F91" s="15"/>
      <c r="G91" s="140"/>
      <c r="H91" s="15"/>
      <c r="I91" s="195"/>
      <c r="J91" s="99"/>
      <c r="K91" s="99"/>
      <c r="L91" s="99">
        <v>1400</v>
      </c>
      <c r="M91" s="208">
        <v>-319</v>
      </c>
      <c r="N91" s="99"/>
      <c r="O91" s="99"/>
      <c r="P91" s="99"/>
      <c r="Q91" s="99"/>
      <c r="R91" s="162">
        <f t="shared" si="51"/>
        <v>1081</v>
      </c>
      <c r="S91" s="15"/>
      <c r="T91" s="15"/>
      <c r="U91" s="15"/>
      <c r="V91" s="15"/>
      <c r="W91" s="15"/>
      <c r="X91" s="15">
        <v>144.94</v>
      </c>
      <c r="Y91" s="15">
        <v>936</v>
      </c>
      <c r="Z91" s="15"/>
      <c r="AA91" s="15"/>
      <c r="AB91" s="15"/>
      <c r="AC91" s="15"/>
      <c r="AD91" s="15"/>
      <c r="AE91" s="9">
        <f t="shared" si="54"/>
        <v>1080.94</v>
      </c>
      <c r="AF91" s="15">
        <f t="shared" si="55"/>
        <v>0.05999999999994543</v>
      </c>
      <c r="AG91" s="54">
        <f t="shared" si="41"/>
        <v>99.99444958371878</v>
      </c>
    </row>
    <row r="92" spans="2:33" s="7" customFormat="1" ht="12.75">
      <c r="B92" s="193"/>
      <c r="C92" s="4"/>
      <c r="D92" s="4">
        <v>4410</v>
      </c>
      <c r="E92" s="8" t="s">
        <v>166</v>
      </c>
      <c r="F92" s="15"/>
      <c r="G92" s="140"/>
      <c r="H92" s="15"/>
      <c r="I92" s="195"/>
      <c r="J92" s="99"/>
      <c r="K92" s="99"/>
      <c r="L92" s="99">
        <v>246</v>
      </c>
      <c r="M92" s="99">
        <v>62</v>
      </c>
      <c r="N92" s="99"/>
      <c r="O92" s="99"/>
      <c r="P92" s="99"/>
      <c r="Q92" s="99"/>
      <c r="R92" s="162">
        <f t="shared" si="51"/>
        <v>308</v>
      </c>
      <c r="S92" s="15"/>
      <c r="T92" s="15"/>
      <c r="U92" s="15"/>
      <c r="V92" s="15"/>
      <c r="W92" s="15"/>
      <c r="X92" s="15"/>
      <c r="Y92" s="15">
        <v>307.68</v>
      </c>
      <c r="Z92" s="15"/>
      <c r="AA92" s="15"/>
      <c r="AB92" s="15"/>
      <c r="AC92" s="15"/>
      <c r="AD92" s="15"/>
      <c r="AE92" s="9">
        <f t="shared" si="54"/>
        <v>307.68</v>
      </c>
      <c r="AF92" s="15">
        <f t="shared" si="55"/>
        <v>0.3199999999999932</v>
      </c>
      <c r="AG92" s="54">
        <f t="shared" si="41"/>
        <v>99.8961038961039</v>
      </c>
    </row>
    <row r="93" spans="2:33" s="7" customFormat="1" ht="38.25">
      <c r="B93" s="199">
        <v>754</v>
      </c>
      <c r="C93" s="164"/>
      <c r="D93" s="164"/>
      <c r="E93" s="22" t="s">
        <v>187</v>
      </c>
      <c r="F93" s="165">
        <f>F94+F96+F106</f>
        <v>149466.85</v>
      </c>
      <c r="G93" s="166">
        <f>G94+G96+G106</f>
        <v>110669.90000000001</v>
      </c>
      <c r="H93" s="165">
        <f>H94+H96+H106</f>
        <v>166500</v>
      </c>
      <c r="I93" s="200"/>
      <c r="J93" s="167">
        <f aca="true" t="shared" si="56" ref="J93:S93">J94+J96+J106</f>
        <v>0</v>
      </c>
      <c r="K93" s="167">
        <f t="shared" si="56"/>
        <v>1000</v>
      </c>
      <c r="L93" s="211">
        <f t="shared" si="56"/>
        <v>-10000</v>
      </c>
      <c r="M93" s="167">
        <f t="shared" si="56"/>
        <v>0</v>
      </c>
      <c r="N93" s="167">
        <f t="shared" si="56"/>
        <v>0</v>
      </c>
      <c r="O93" s="167">
        <f t="shared" si="56"/>
        <v>0</v>
      </c>
      <c r="P93" s="167">
        <f>P94+P96+P106</f>
        <v>0</v>
      </c>
      <c r="Q93" s="167">
        <f>Q94+Q96+Q106</f>
        <v>0</v>
      </c>
      <c r="R93" s="165">
        <f t="shared" si="56"/>
        <v>157500</v>
      </c>
      <c r="S93" s="165">
        <f t="shared" si="56"/>
        <v>17373.18</v>
      </c>
      <c r="T93" s="165">
        <f>T94+T96+T106</f>
        <v>13913.59</v>
      </c>
      <c r="U93" s="165">
        <f>U94+U96+U106</f>
        <v>6644.650000000001</v>
      </c>
      <c r="V93" s="165">
        <f>V94+V96+V106</f>
        <v>4249.51</v>
      </c>
      <c r="W93" s="165">
        <f aca="true" t="shared" si="57" ref="W93:AF93">W94+W96+W106</f>
        <v>7268.13</v>
      </c>
      <c r="X93" s="165">
        <f>X94+X96+X106</f>
        <v>10425.09</v>
      </c>
      <c r="Y93" s="165">
        <f t="shared" si="57"/>
        <v>12842.51</v>
      </c>
      <c r="Z93" s="165">
        <f t="shared" si="57"/>
        <v>3028.17</v>
      </c>
      <c r="AA93" s="165">
        <f t="shared" si="57"/>
        <v>2649.19</v>
      </c>
      <c r="AB93" s="165">
        <f t="shared" si="57"/>
        <v>5125.860000000001</v>
      </c>
      <c r="AC93" s="165">
        <f t="shared" si="57"/>
        <v>9786.599999999999</v>
      </c>
      <c r="AD93" s="165">
        <f t="shared" si="57"/>
        <v>34702.3</v>
      </c>
      <c r="AE93" s="165">
        <f>AE94+AE96+AE106</f>
        <v>128008.78</v>
      </c>
      <c r="AF93" s="165">
        <f t="shared" si="57"/>
        <v>29491.22</v>
      </c>
      <c r="AG93" s="58">
        <f t="shared" si="41"/>
        <v>81.27541587301587</v>
      </c>
    </row>
    <row r="94" spans="2:33" s="7" customFormat="1" ht="12.75">
      <c r="B94" s="193"/>
      <c r="C94" s="3">
        <v>75403</v>
      </c>
      <c r="D94" s="3"/>
      <c r="E94" s="28" t="s">
        <v>176</v>
      </c>
      <c r="F94" s="25">
        <f aca="true" t="shared" si="58" ref="F94:AF94">SUM(F95:F95)</f>
        <v>999.8</v>
      </c>
      <c r="G94" s="161">
        <f t="shared" si="58"/>
        <v>1725.95</v>
      </c>
      <c r="H94" s="25">
        <f t="shared" si="58"/>
        <v>2000</v>
      </c>
      <c r="I94" s="196"/>
      <c r="J94" s="96">
        <f t="shared" si="58"/>
        <v>0</v>
      </c>
      <c r="K94" s="96">
        <f t="shared" si="58"/>
        <v>0</v>
      </c>
      <c r="L94" s="96">
        <f t="shared" si="58"/>
        <v>0</v>
      </c>
      <c r="M94" s="96">
        <f t="shared" si="58"/>
        <v>0</v>
      </c>
      <c r="N94" s="96">
        <f t="shared" si="58"/>
        <v>0</v>
      </c>
      <c r="O94" s="96">
        <f t="shared" si="58"/>
        <v>0</v>
      </c>
      <c r="P94" s="96">
        <f t="shared" si="58"/>
        <v>0</v>
      </c>
      <c r="Q94" s="96">
        <f t="shared" si="58"/>
        <v>0</v>
      </c>
      <c r="R94" s="13">
        <f t="shared" si="58"/>
        <v>2000</v>
      </c>
      <c r="S94" s="25">
        <f t="shared" si="58"/>
        <v>0</v>
      </c>
      <c r="T94" s="25">
        <f t="shared" si="58"/>
        <v>0</v>
      </c>
      <c r="U94" s="25">
        <f t="shared" si="58"/>
        <v>0</v>
      </c>
      <c r="V94" s="25">
        <f t="shared" si="58"/>
        <v>308.38</v>
      </c>
      <c r="W94" s="25">
        <f t="shared" si="58"/>
        <v>188.1</v>
      </c>
      <c r="X94" s="25">
        <f t="shared" si="58"/>
        <v>274.55</v>
      </c>
      <c r="Y94" s="25">
        <f t="shared" si="58"/>
        <v>237.95</v>
      </c>
      <c r="Z94" s="25">
        <f t="shared" si="58"/>
        <v>231.84</v>
      </c>
      <c r="AA94" s="25">
        <f t="shared" si="58"/>
        <v>229.81</v>
      </c>
      <c r="AB94" s="25">
        <f t="shared" si="58"/>
        <v>342.39</v>
      </c>
      <c r="AC94" s="25">
        <f t="shared" si="58"/>
        <v>186.98</v>
      </c>
      <c r="AD94" s="25">
        <f t="shared" si="58"/>
        <v>0</v>
      </c>
      <c r="AE94" s="25">
        <f t="shared" si="58"/>
        <v>2000</v>
      </c>
      <c r="AF94" s="25">
        <f t="shared" si="58"/>
        <v>0</v>
      </c>
      <c r="AG94" s="57">
        <f t="shared" si="41"/>
        <v>100</v>
      </c>
    </row>
    <row r="95" spans="2:33" s="7" customFormat="1" ht="25.5">
      <c r="B95" s="193"/>
      <c r="C95" s="171"/>
      <c r="D95" s="4">
        <v>4210</v>
      </c>
      <c r="E95" s="8" t="s">
        <v>256</v>
      </c>
      <c r="F95" s="15">
        <v>999.8</v>
      </c>
      <c r="G95" s="140">
        <v>1725.95</v>
      </c>
      <c r="H95" s="15">
        <v>2000</v>
      </c>
      <c r="I95" s="196" t="s">
        <v>150</v>
      </c>
      <c r="J95" s="99"/>
      <c r="K95" s="99"/>
      <c r="L95" s="99"/>
      <c r="M95" s="99"/>
      <c r="N95" s="99"/>
      <c r="O95" s="99"/>
      <c r="P95" s="99"/>
      <c r="Q95" s="99"/>
      <c r="R95" s="162">
        <f aca="true" t="shared" si="59" ref="R95:R110">H95+J95+K95+L95+M95+N95+O95+P95+Q95</f>
        <v>2000</v>
      </c>
      <c r="S95" s="15"/>
      <c r="T95" s="15"/>
      <c r="U95" s="15"/>
      <c r="V95" s="15">
        <v>308.38</v>
      </c>
      <c r="W95" s="15">
        <v>188.1</v>
      </c>
      <c r="X95" s="15">
        <v>274.55</v>
      </c>
      <c r="Y95" s="15">
        <v>237.95</v>
      </c>
      <c r="Z95" s="15">
        <v>231.84</v>
      </c>
      <c r="AA95" s="15">
        <v>229.81</v>
      </c>
      <c r="AB95" s="15">
        <v>342.39</v>
      </c>
      <c r="AC95" s="15">
        <v>186.98</v>
      </c>
      <c r="AD95" s="15"/>
      <c r="AE95" s="9">
        <f aca="true" t="shared" si="60" ref="AE95:AE110">SUM(S95:AD95)</f>
        <v>2000</v>
      </c>
      <c r="AF95" s="15">
        <f>R95-AE95</f>
        <v>0</v>
      </c>
      <c r="AG95" s="54">
        <f t="shared" si="41"/>
        <v>100</v>
      </c>
    </row>
    <row r="96" spans="2:33" s="7" customFormat="1" ht="12.75">
      <c r="B96" s="193"/>
      <c r="C96" s="3">
        <v>75412</v>
      </c>
      <c r="D96" s="3"/>
      <c r="E96" s="28" t="s">
        <v>14</v>
      </c>
      <c r="F96" s="25">
        <f>SUM(F97:F105)</f>
        <v>147393.33000000002</v>
      </c>
      <c r="G96" s="161">
        <f>SUM(G97:G105)</f>
        <v>108932.73000000001</v>
      </c>
      <c r="H96" s="25">
        <f>SUM(H97:H105)</f>
        <v>163500</v>
      </c>
      <c r="I96" s="196"/>
      <c r="J96" s="96">
        <f>SUM(J97:J105)</f>
        <v>0</v>
      </c>
      <c r="K96" s="96">
        <f>SUM(K97:K105)</f>
        <v>0</v>
      </c>
      <c r="L96" s="212">
        <f aca="true" t="shared" si="61" ref="L96:V96">SUM(L97:L105)</f>
        <v>-10000</v>
      </c>
      <c r="M96" s="96">
        <f t="shared" si="61"/>
        <v>0</v>
      </c>
      <c r="N96" s="96">
        <f t="shared" si="61"/>
        <v>0</v>
      </c>
      <c r="O96" s="96">
        <f t="shared" si="61"/>
        <v>0</v>
      </c>
      <c r="P96" s="96">
        <f>SUM(P97:P105)</f>
        <v>0</v>
      </c>
      <c r="Q96" s="96">
        <f>SUM(Q97:Q105)</f>
        <v>0</v>
      </c>
      <c r="R96" s="13">
        <f>SUM(R97:R105)</f>
        <v>153500</v>
      </c>
      <c r="S96" s="25">
        <f t="shared" si="61"/>
        <v>16735.61</v>
      </c>
      <c r="T96" s="25">
        <f t="shared" si="61"/>
        <v>13871.02</v>
      </c>
      <c r="U96" s="25">
        <f t="shared" si="61"/>
        <v>6644.650000000001</v>
      </c>
      <c r="V96" s="25">
        <f t="shared" si="61"/>
        <v>3915.1000000000004</v>
      </c>
      <c r="W96" s="25">
        <f aca="true" t="shared" si="62" ref="W96:AF96">SUM(W97:W105)</f>
        <v>6980.03</v>
      </c>
      <c r="X96" s="25">
        <f t="shared" si="62"/>
        <v>10125.54</v>
      </c>
      <c r="Y96" s="25">
        <f t="shared" si="62"/>
        <v>12604.56</v>
      </c>
      <c r="Z96" s="25">
        <f t="shared" si="62"/>
        <v>2796.33</v>
      </c>
      <c r="AA96" s="25">
        <f t="shared" si="62"/>
        <v>2419.38</v>
      </c>
      <c r="AB96" s="25">
        <f t="shared" si="62"/>
        <v>4783.47</v>
      </c>
      <c r="AC96" s="25">
        <f t="shared" si="62"/>
        <v>9599.619999999999</v>
      </c>
      <c r="AD96" s="25">
        <f t="shared" si="62"/>
        <v>34702.3</v>
      </c>
      <c r="AE96" s="25">
        <f t="shared" si="62"/>
        <v>125177.61</v>
      </c>
      <c r="AF96" s="25">
        <f t="shared" si="62"/>
        <v>28322.390000000003</v>
      </c>
      <c r="AG96" s="57">
        <f t="shared" si="41"/>
        <v>81.54893159609121</v>
      </c>
    </row>
    <row r="97" spans="2:33" s="7" customFormat="1" ht="25.5">
      <c r="B97" s="193"/>
      <c r="C97" s="4"/>
      <c r="D97" s="4">
        <v>3030</v>
      </c>
      <c r="E97" s="8" t="s">
        <v>165</v>
      </c>
      <c r="F97" s="15">
        <v>26683.5</v>
      </c>
      <c r="G97" s="140">
        <v>24818.5</v>
      </c>
      <c r="H97" s="15">
        <v>20000</v>
      </c>
      <c r="I97" s="301" t="s">
        <v>151</v>
      </c>
      <c r="J97" s="99"/>
      <c r="K97" s="208"/>
      <c r="L97" s="99"/>
      <c r="M97" s="99"/>
      <c r="N97" s="208">
        <v>-3000</v>
      </c>
      <c r="O97" s="99"/>
      <c r="P97" s="99"/>
      <c r="Q97" s="208">
        <v>-2500</v>
      </c>
      <c r="R97" s="162">
        <f t="shared" si="59"/>
        <v>14500</v>
      </c>
      <c r="S97" s="15">
        <v>365</v>
      </c>
      <c r="T97" s="15"/>
      <c r="U97" s="15"/>
      <c r="V97" s="15"/>
      <c r="W97" s="15">
        <v>2754</v>
      </c>
      <c r="X97" s="15"/>
      <c r="Y97" s="15">
        <v>2947.5</v>
      </c>
      <c r="Z97" s="15">
        <v>504</v>
      </c>
      <c r="AA97" s="15"/>
      <c r="AB97" s="15">
        <v>3861</v>
      </c>
      <c r="AC97" s="15"/>
      <c r="AD97" s="15">
        <v>3895.21</v>
      </c>
      <c r="AE97" s="9">
        <f t="shared" si="60"/>
        <v>14326.71</v>
      </c>
      <c r="AF97" s="15">
        <f aca="true" t="shared" si="63" ref="AF97:AF105">R97-AE97</f>
        <v>173.29000000000087</v>
      </c>
      <c r="AG97" s="54">
        <f t="shared" si="41"/>
        <v>98.80489655172414</v>
      </c>
    </row>
    <row r="98" spans="2:33" s="7" customFormat="1" ht="25.5">
      <c r="B98" s="193"/>
      <c r="C98" s="4"/>
      <c r="D98" s="4">
        <v>4210</v>
      </c>
      <c r="E98" s="8" t="s">
        <v>256</v>
      </c>
      <c r="F98" s="15">
        <v>38318.84</v>
      </c>
      <c r="G98" s="140">
        <v>42472.3</v>
      </c>
      <c r="H98" s="15">
        <v>42000</v>
      </c>
      <c r="I98" s="302"/>
      <c r="J98" s="99"/>
      <c r="K98" s="99"/>
      <c r="L98" s="208">
        <v>-16000</v>
      </c>
      <c r="M98" s="99"/>
      <c r="N98" s="208">
        <v>-2000</v>
      </c>
      <c r="O98" s="208">
        <v>-5000</v>
      </c>
      <c r="P98" s="99"/>
      <c r="Q98" s="99">
        <v>4000</v>
      </c>
      <c r="R98" s="162">
        <f t="shared" si="59"/>
        <v>23000</v>
      </c>
      <c r="S98" s="15">
        <v>1954.63</v>
      </c>
      <c r="T98" s="15">
        <v>1274.29</v>
      </c>
      <c r="U98" s="15">
        <v>2007.67</v>
      </c>
      <c r="V98" s="15">
        <v>206.5</v>
      </c>
      <c r="W98" s="15">
        <v>1348.12</v>
      </c>
      <c r="X98" s="15">
        <v>2582.36</v>
      </c>
      <c r="Y98" s="15">
        <v>4410.58</v>
      </c>
      <c r="Z98" s="15">
        <v>368.39</v>
      </c>
      <c r="AA98" s="15">
        <v>112.4</v>
      </c>
      <c r="AB98" s="15">
        <v>776.12</v>
      </c>
      <c r="AC98" s="15">
        <v>5241.71</v>
      </c>
      <c r="AD98" s="15">
        <v>2431.95</v>
      </c>
      <c r="AE98" s="9">
        <f t="shared" si="60"/>
        <v>22714.72</v>
      </c>
      <c r="AF98" s="15">
        <f t="shared" si="63"/>
        <v>285.27999999999884</v>
      </c>
      <c r="AG98" s="54">
        <f t="shared" si="41"/>
        <v>98.75965217391304</v>
      </c>
    </row>
    <row r="99" spans="2:33" s="7" customFormat="1" ht="12.75">
      <c r="B99" s="193"/>
      <c r="C99" s="4"/>
      <c r="D99" s="4">
        <v>4260</v>
      </c>
      <c r="E99" s="8" t="s">
        <v>252</v>
      </c>
      <c r="F99" s="15">
        <v>2008.33</v>
      </c>
      <c r="G99" s="140">
        <v>2503.41</v>
      </c>
      <c r="H99" s="15">
        <v>2000</v>
      </c>
      <c r="I99" s="302"/>
      <c r="J99" s="99"/>
      <c r="K99" s="99"/>
      <c r="L99" s="99">
        <v>6000</v>
      </c>
      <c r="M99" s="99"/>
      <c r="N99" s="99"/>
      <c r="O99" s="99"/>
      <c r="P99" s="208">
        <v>-1500</v>
      </c>
      <c r="Q99" s="99"/>
      <c r="R99" s="162">
        <f t="shared" si="59"/>
        <v>6500</v>
      </c>
      <c r="S99" s="15">
        <v>381.41</v>
      </c>
      <c r="T99" s="15">
        <v>484.71</v>
      </c>
      <c r="U99" s="15">
        <v>904.77</v>
      </c>
      <c r="V99" s="15">
        <v>927.71</v>
      </c>
      <c r="W99" s="15">
        <v>167.95</v>
      </c>
      <c r="X99" s="15">
        <v>10.5</v>
      </c>
      <c r="Y99" s="15">
        <v>10.5</v>
      </c>
      <c r="Z99" s="15"/>
      <c r="AA99" s="15">
        <v>20.98</v>
      </c>
      <c r="AB99" s="15"/>
      <c r="AC99" s="15">
        <v>182.79</v>
      </c>
      <c r="AD99" s="15">
        <v>988.09</v>
      </c>
      <c r="AE99" s="9">
        <f t="shared" si="60"/>
        <v>4079.41</v>
      </c>
      <c r="AF99" s="15">
        <f t="shared" si="63"/>
        <v>2420.59</v>
      </c>
      <c r="AG99" s="54">
        <f t="shared" si="41"/>
        <v>62.76015384615385</v>
      </c>
    </row>
    <row r="100" spans="2:33" s="7" customFormat="1" ht="12.75">
      <c r="B100" s="193"/>
      <c r="C100" s="4"/>
      <c r="D100" s="4">
        <v>4270</v>
      </c>
      <c r="E100" s="8" t="s">
        <v>260</v>
      </c>
      <c r="F100" s="15">
        <v>9623.69</v>
      </c>
      <c r="G100" s="140">
        <v>9590.14</v>
      </c>
      <c r="H100" s="15">
        <v>15000</v>
      </c>
      <c r="I100" s="302"/>
      <c r="J100" s="99"/>
      <c r="K100" s="99"/>
      <c r="L100" s="99"/>
      <c r="M100" s="99"/>
      <c r="N100" s="99"/>
      <c r="O100" s="99"/>
      <c r="P100" s="99"/>
      <c r="Q100" s="208">
        <v>-2500</v>
      </c>
      <c r="R100" s="162">
        <f t="shared" si="59"/>
        <v>12500</v>
      </c>
      <c r="S100" s="15">
        <v>1353.6</v>
      </c>
      <c r="T100" s="15">
        <v>3423</v>
      </c>
      <c r="U100" s="15">
        <v>657.2</v>
      </c>
      <c r="V100" s="15"/>
      <c r="W100" s="15">
        <v>908</v>
      </c>
      <c r="X100" s="15">
        <v>4610.32</v>
      </c>
      <c r="Y100" s="15"/>
      <c r="Z100" s="15"/>
      <c r="AA100" s="15">
        <v>520</v>
      </c>
      <c r="AB100" s="15"/>
      <c r="AC100" s="15">
        <v>148</v>
      </c>
      <c r="AD100" s="15"/>
      <c r="AE100" s="9">
        <f t="shared" si="60"/>
        <v>11620.119999999999</v>
      </c>
      <c r="AF100" s="15">
        <f t="shared" si="63"/>
        <v>879.880000000001</v>
      </c>
      <c r="AG100" s="54">
        <f t="shared" si="41"/>
        <v>92.96096</v>
      </c>
    </row>
    <row r="101" spans="2:33" s="7" customFormat="1" ht="12.75">
      <c r="B101" s="193"/>
      <c r="C101" s="4"/>
      <c r="D101" s="4">
        <v>4300</v>
      </c>
      <c r="E101" s="8" t="s">
        <v>251</v>
      </c>
      <c r="F101" s="15">
        <v>14145.03</v>
      </c>
      <c r="G101" s="140">
        <v>12901.57</v>
      </c>
      <c r="H101" s="15">
        <v>8000</v>
      </c>
      <c r="I101" s="302"/>
      <c r="J101" s="99"/>
      <c r="K101" s="99"/>
      <c r="L101" s="99"/>
      <c r="M101" s="99"/>
      <c r="N101" s="99">
        <v>5000</v>
      </c>
      <c r="O101" s="99"/>
      <c r="P101" s="99"/>
      <c r="Q101" s="99"/>
      <c r="R101" s="162">
        <f t="shared" si="59"/>
        <v>13000</v>
      </c>
      <c r="S101" s="15">
        <v>1153.82</v>
      </c>
      <c r="T101" s="15">
        <v>902.4</v>
      </c>
      <c r="U101" s="15">
        <v>409.8</v>
      </c>
      <c r="V101" s="15">
        <v>743.36</v>
      </c>
      <c r="W101" s="15">
        <v>1013.2</v>
      </c>
      <c r="X101" s="15">
        <v>493.08</v>
      </c>
      <c r="Y101" s="15">
        <v>5235.98</v>
      </c>
      <c r="Z101" s="15">
        <v>778.94</v>
      </c>
      <c r="AA101" s="15"/>
      <c r="AB101" s="15">
        <v>146.35</v>
      </c>
      <c r="AC101" s="15">
        <v>1150</v>
      </c>
      <c r="AD101" s="15">
        <v>831.64</v>
      </c>
      <c r="AE101" s="9">
        <f t="shared" si="60"/>
        <v>12858.57</v>
      </c>
      <c r="AF101" s="15">
        <f t="shared" si="63"/>
        <v>141.4300000000003</v>
      </c>
      <c r="AG101" s="54">
        <f t="shared" si="41"/>
        <v>98.91207692307692</v>
      </c>
    </row>
    <row r="102" spans="2:33" s="7" customFormat="1" ht="12.75">
      <c r="B102" s="193"/>
      <c r="C102" s="4"/>
      <c r="D102" s="4">
        <v>4410</v>
      </c>
      <c r="E102" s="8" t="s">
        <v>166</v>
      </c>
      <c r="F102" s="15">
        <v>427.65</v>
      </c>
      <c r="G102" s="140">
        <v>1014.66</v>
      </c>
      <c r="H102" s="15">
        <v>1500</v>
      </c>
      <c r="I102" s="302"/>
      <c r="J102" s="99"/>
      <c r="K102" s="99"/>
      <c r="L102" s="99"/>
      <c r="M102" s="99"/>
      <c r="N102" s="99"/>
      <c r="O102" s="99"/>
      <c r="P102" s="99"/>
      <c r="Q102" s="99"/>
      <c r="R102" s="162">
        <f t="shared" si="59"/>
        <v>1500</v>
      </c>
      <c r="S102" s="15"/>
      <c r="T102" s="15"/>
      <c r="U102" s="15">
        <v>53.84</v>
      </c>
      <c r="V102" s="15">
        <v>161.53</v>
      </c>
      <c r="W102" s="15">
        <v>110.76</v>
      </c>
      <c r="X102" s="15"/>
      <c r="Y102" s="15"/>
      <c r="Z102" s="15"/>
      <c r="AA102" s="15"/>
      <c r="AB102" s="15"/>
      <c r="AC102" s="15"/>
      <c r="AD102" s="15"/>
      <c r="AE102" s="9">
        <f t="shared" si="60"/>
        <v>326.13</v>
      </c>
      <c r="AF102" s="15">
        <f t="shared" si="63"/>
        <v>1173.87</v>
      </c>
      <c r="AG102" s="54">
        <f t="shared" si="41"/>
        <v>21.742</v>
      </c>
    </row>
    <row r="103" spans="2:33" s="7" customFormat="1" ht="12.75">
      <c r="B103" s="193"/>
      <c r="C103" s="4"/>
      <c r="D103" s="4">
        <v>4430</v>
      </c>
      <c r="E103" s="8" t="s">
        <v>167</v>
      </c>
      <c r="F103" s="15">
        <v>12359.3</v>
      </c>
      <c r="G103" s="140">
        <v>13456.34</v>
      </c>
      <c r="H103" s="15">
        <v>11000</v>
      </c>
      <c r="I103" s="303"/>
      <c r="J103" s="99"/>
      <c r="K103" s="99"/>
      <c r="L103" s="99"/>
      <c r="M103" s="99"/>
      <c r="N103" s="99"/>
      <c r="O103" s="99">
        <v>5000</v>
      </c>
      <c r="P103" s="99"/>
      <c r="Q103" s="99">
        <v>1000</v>
      </c>
      <c r="R103" s="162">
        <f t="shared" si="59"/>
        <v>17000</v>
      </c>
      <c r="S103" s="15">
        <v>2602</v>
      </c>
      <c r="T103" s="15">
        <v>2532</v>
      </c>
      <c r="U103" s="15"/>
      <c r="V103" s="15">
        <v>1876</v>
      </c>
      <c r="W103" s="15">
        <v>678</v>
      </c>
      <c r="X103" s="15">
        <v>2251</v>
      </c>
      <c r="Y103" s="15"/>
      <c r="Z103" s="15">
        <v>1145</v>
      </c>
      <c r="AA103" s="15">
        <v>1766</v>
      </c>
      <c r="AB103" s="15"/>
      <c r="AC103" s="15">
        <v>471</v>
      </c>
      <c r="AD103" s="15">
        <v>3372</v>
      </c>
      <c r="AE103" s="9">
        <f t="shared" si="60"/>
        <v>16693</v>
      </c>
      <c r="AF103" s="15">
        <f t="shared" si="63"/>
        <v>307</v>
      </c>
      <c r="AG103" s="54">
        <f t="shared" si="41"/>
        <v>98.19411764705882</v>
      </c>
    </row>
    <row r="104" spans="2:33" s="7" customFormat="1" ht="35.25" customHeight="1">
      <c r="B104" s="193"/>
      <c r="C104" s="4"/>
      <c r="D104" s="4">
        <v>6050</v>
      </c>
      <c r="E104" s="8" t="s">
        <v>254</v>
      </c>
      <c r="F104" s="15">
        <v>5626.99</v>
      </c>
      <c r="G104" s="140"/>
      <c r="H104" s="15">
        <v>39000</v>
      </c>
      <c r="I104" s="196" t="s">
        <v>77</v>
      </c>
      <c r="J104" s="99"/>
      <c r="K104" s="99"/>
      <c r="L104" s="99"/>
      <c r="M104" s="99"/>
      <c r="N104" s="99"/>
      <c r="O104" s="99"/>
      <c r="P104" s="99">
        <v>1500</v>
      </c>
      <c r="Q104" s="99"/>
      <c r="R104" s="162">
        <f t="shared" si="59"/>
        <v>40500</v>
      </c>
      <c r="S104" s="15">
        <v>8925.15</v>
      </c>
      <c r="T104" s="15">
        <v>5254.62</v>
      </c>
      <c r="U104" s="15">
        <v>2611.37</v>
      </c>
      <c r="V104" s="15"/>
      <c r="W104" s="15"/>
      <c r="X104" s="15">
        <v>178.28</v>
      </c>
      <c r="Y104" s="15"/>
      <c r="Z104" s="15"/>
      <c r="AA104" s="15"/>
      <c r="AB104" s="15"/>
      <c r="AC104" s="15">
        <v>2406.12</v>
      </c>
      <c r="AD104" s="15">
        <v>10007.41</v>
      </c>
      <c r="AE104" s="9">
        <f t="shared" si="60"/>
        <v>29382.949999999997</v>
      </c>
      <c r="AF104" s="15">
        <f t="shared" si="63"/>
        <v>11117.050000000003</v>
      </c>
      <c r="AG104" s="54">
        <f t="shared" si="41"/>
        <v>72.55049382716048</v>
      </c>
    </row>
    <row r="105" spans="2:33" s="7" customFormat="1" ht="38.25">
      <c r="B105" s="193"/>
      <c r="C105" s="4"/>
      <c r="D105" s="4">
        <v>6060</v>
      </c>
      <c r="E105" s="8" t="s">
        <v>258</v>
      </c>
      <c r="F105" s="15">
        <v>38200</v>
      </c>
      <c r="G105" s="140">
        <v>2175.81</v>
      </c>
      <c r="H105" s="15">
        <v>25000</v>
      </c>
      <c r="I105" s="196" t="s">
        <v>373</v>
      </c>
      <c r="J105" s="99"/>
      <c r="K105" s="99"/>
      <c r="L105" s="99"/>
      <c r="M105" s="99"/>
      <c r="N105" s="99"/>
      <c r="O105" s="99"/>
      <c r="P105" s="99"/>
      <c r="Q105" s="99"/>
      <c r="R105" s="162">
        <f t="shared" si="59"/>
        <v>25000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13176</v>
      </c>
      <c r="AE105" s="9">
        <f t="shared" si="60"/>
        <v>13176</v>
      </c>
      <c r="AF105" s="15">
        <f t="shared" si="63"/>
        <v>11824</v>
      </c>
      <c r="AG105" s="54">
        <f t="shared" si="41"/>
        <v>52.704</v>
      </c>
    </row>
    <row r="106" spans="2:33" s="7" customFormat="1" ht="12.75">
      <c r="B106" s="193"/>
      <c r="C106" s="3">
        <v>75414</v>
      </c>
      <c r="D106" s="3"/>
      <c r="E106" s="28" t="s">
        <v>24</v>
      </c>
      <c r="F106" s="25">
        <f>SUM(F107:F110)</f>
        <v>1073.72</v>
      </c>
      <c r="G106" s="161">
        <f>SUM(G107:G110)</f>
        <v>11.22</v>
      </c>
      <c r="H106" s="25">
        <f>SUM(H107:H110)</f>
        <v>1000</v>
      </c>
      <c r="I106" s="196"/>
      <c r="J106" s="96">
        <f>SUM(J107:J110)</f>
        <v>0</v>
      </c>
      <c r="K106" s="96">
        <f>SUM(K107:K110)</f>
        <v>1000</v>
      </c>
      <c r="L106" s="96">
        <f aca="true" t="shared" si="64" ref="L106:V106">SUM(L107:L110)</f>
        <v>0</v>
      </c>
      <c r="M106" s="96">
        <f t="shared" si="64"/>
        <v>0</v>
      </c>
      <c r="N106" s="96">
        <f t="shared" si="64"/>
        <v>0</v>
      </c>
      <c r="O106" s="96">
        <f t="shared" si="64"/>
        <v>0</v>
      </c>
      <c r="P106" s="96">
        <f>SUM(P107:P110)</f>
        <v>0</v>
      </c>
      <c r="Q106" s="96">
        <f>SUM(Q107:Q110)</f>
        <v>0</v>
      </c>
      <c r="R106" s="13">
        <f>SUM(R107:R110)</f>
        <v>2000</v>
      </c>
      <c r="S106" s="25">
        <f t="shared" si="64"/>
        <v>637.57</v>
      </c>
      <c r="T106" s="25">
        <f t="shared" si="64"/>
        <v>42.57</v>
      </c>
      <c r="U106" s="25">
        <f t="shared" si="64"/>
        <v>0</v>
      </c>
      <c r="V106" s="25">
        <f t="shared" si="64"/>
        <v>26.03</v>
      </c>
      <c r="W106" s="25">
        <f aca="true" t="shared" si="65" ref="W106:AF106">SUM(W107:W110)</f>
        <v>100</v>
      </c>
      <c r="X106" s="25">
        <f t="shared" si="65"/>
        <v>25</v>
      </c>
      <c r="Y106" s="25">
        <f t="shared" si="65"/>
        <v>0</v>
      </c>
      <c r="Z106" s="25">
        <f t="shared" si="65"/>
        <v>0</v>
      </c>
      <c r="AA106" s="25">
        <f t="shared" si="65"/>
        <v>0</v>
      </c>
      <c r="AB106" s="25">
        <f t="shared" si="65"/>
        <v>0</v>
      </c>
      <c r="AC106" s="25">
        <f t="shared" si="65"/>
        <v>0</v>
      </c>
      <c r="AD106" s="25">
        <f t="shared" si="65"/>
        <v>0</v>
      </c>
      <c r="AE106" s="25">
        <f t="shared" si="65"/>
        <v>831.1700000000001</v>
      </c>
      <c r="AF106" s="25">
        <f t="shared" si="65"/>
        <v>1168.83</v>
      </c>
      <c r="AG106" s="57">
        <f aca="true" t="shared" si="66" ref="AG106:AG147">AE106*100/R106</f>
        <v>41.5585</v>
      </c>
    </row>
    <row r="107" spans="2:33" s="7" customFormat="1" ht="25.5">
      <c r="B107" s="193"/>
      <c r="C107" s="4"/>
      <c r="D107" s="4">
        <v>3030</v>
      </c>
      <c r="E107" s="8" t="s">
        <v>165</v>
      </c>
      <c r="F107" s="15"/>
      <c r="G107" s="140"/>
      <c r="H107" s="15">
        <v>200</v>
      </c>
      <c r="I107" s="301" t="s">
        <v>361</v>
      </c>
      <c r="J107" s="99"/>
      <c r="K107" s="99"/>
      <c r="L107" s="99"/>
      <c r="M107" s="99"/>
      <c r="N107" s="99"/>
      <c r="O107" s="99"/>
      <c r="P107" s="99"/>
      <c r="Q107" s="99"/>
      <c r="R107" s="162">
        <f t="shared" si="59"/>
        <v>200</v>
      </c>
      <c r="S107" s="15"/>
      <c r="T107" s="15"/>
      <c r="U107" s="15"/>
      <c r="V107" s="15"/>
      <c r="W107" s="15">
        <v>100</v>
      </c>
      <c r="X107" s="15">
        <v>25</v>
      </c>
      <c r="Y107" s="15"/>
      <c r="Z107" s="15"/>
      <c r="AA107" s="15"/>
      <c r="AB107" s="15"/>
      <c r="AC107" s="15"/>
      <c r="AD107" s="15"/>
      <c r="AE107" s="9">
        <f t="shared" si="60"/>
        <v>125</v>
      </c>
      <c r="AF107" s="15">
        <f>R107-AE107</f>
        <v>75</v>
      </c>
      <c r="AG107" s="54">
        <f t="shared" si="66"/>
        <v>62.5</v>
      </c>
    </row>
    <row r="108" spans="2:33" s="7" customFormat="1" ht="25.5">
      <c r="B108" s="193"/>
      <c r="C108" s="4"/>
      <c r="D108" s="4">
        <v>4210</v>
      </c>
      <c r="E108" s="8" t="s">
        <v>256</v>
      </c>
      <c r="F108" s="15">
        <v>767.49</v>
      </c>
      <c r="G108" s="140"/>
      <c r="H108" s="15">
        <v>500</v>
      </c>
      <c r="I108" s="302"/>
      <c r="J108" s="99"/>
      <c r="K108" s="99"/>
      <c r="L108" s="99"/>
      <c r="M108" s="99"/>
      <c r="N108" s="99"/>
      <c r="O108" s="99"/>
      <c r="P108" s="99"/>
      <c r="Q108" s="99"/>
      <c r="R108" s="162">
        <f t="shared" si="59"/>
        <v>500</v>
      </c>
      <c r="S108" s="15">
        <v>30.38</v>
      </c>
      <c r="T108" s="15">
        <v>42.57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9">
        <f t="shared" si="60"/>
        <v>72.95</v>
      </c>
      <c r="AF108" s="15">
        <f>R108-AE108</f>
        <v>427.05</v>
      </c>
      <c r="AG108" s="54">
        <f t="shared" si="66"/>
        <v>14.59</v>
      </c>
    </row>
    <row r="109" spans="2:33" s="7" customFormat="1" ht="12.75">
      <c r="B109" s="193"/>
      <c r="C109" s="4"/>
      <c r="D109" s="4">
        <v>4300</v>
      </c>
      <c r="E109" s="8" t="s">
        <v>251</v>
      </c>
      <c r="F109" s="15"/>
      <c r="G109" s="140"/>
      <c r="H109" s="15">
        <v>200</v>
      </c>
      <c r="I109" s="302"/>
      <c r="J109" s="99"/>
      <c r="K109" s="99">
        <v>1000</v>
      </c>
      <c r="L109" s="99"/>
      <c r="M109" s="99"/>
      <c r="N109" s="99"/>
      <c r="O109" s="99"/>
      <c r="P109" s="99"/>
      <c r="Q109" s="99"/>
      <c r="R109" s="162">
        <f t="shared" si="59"/>
        <v>1200</v>
      </c>
      <c r="S109" s="15">
        <v>607.19</v>
      </c>
      <c r="T109" s="15"/>
      <c r="U109" s="15"/>
      <c r="V109" s="15">
        <v>26.03</v>
      </c>
      <c r="W109" s="15"/>
      <c r="X109" s="15"/>
      <c r="Y109" s="15"/>
      <c r="Z109" s="15"/>
      <c r="AA109" s="15"/>
      <c r="AB109" s="15"/>
      <c r="AC109" s="15"/>
      <c r="AD109" s="15"/>
      <c r="AE109" s="9">
        <f t="shared" si="60"/>
        <v>633.22</v>
      </c>
      <c r="AF109" s="15">
        <f>R109-AE109</f>
        <v>566.78</v>
      </c>
      <c r="AG109" s="54">
        <f t="shared" si="66"/>
        <v>52.76833333333333</v>
      </c>
    </row>
    <row r="110" spans="2:33" s="7" customFormat="1" ht="12.75">
      <c r="B110" s="193"/>
      <c r="C110" s="4"/>
      <c r="D110" s="4">
        <v>4410</v>
      </c>
      <c r="E110" s="8" t="s">
        <v>166</v>
      </c>
      <c r="F110" s="15">
        <v>306.23</v>
      </c>
      <c r="G110" s="140">
        <v>11.22</v>
      </c>
      <c r="H110" s="15">
        <v>100</v>
      </c>
      <c r="I110" s="303"/>
      <c r="J110" s="99"/>
      <c r="K110" s="99"/>
      <c r="L110" s="99"/>
      <c r="M110" s="99"/>
      <c r="N110" s="99"/>
      <c r="O110" s="99"/>
      <c r="P110" s="99"/>
      <c r="Q110" s="99"/>
      <c r="R110" s="162">
        <f t="shared" si="59"/>
        <v>100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9">
        <f t="shared" si="60"/>
        <v>0</v>
      </c>
      <c r="AF110" s="15">
        <f>R110-AE110</f>
        <v>100</v>
      </c>
      <c r="AG110" s="54">
        <f t="shared" si="66"/>
        <v>0</v>
      </c>
    </row>
    <row r="111" spans="2:33" s="7" customFormat="1" ht="25.5">
      <c r="B111" s="199">
        <v>757</v>
      </c>
      <c r="C111" s="164"/>
      <c r="D111" s="164"/>
      <c r="E111" s="22" t="s">
        <v>93</v>
      </c>
      <c r="F111" s="165">
        <f>F112</f>
        <v>0</v>
      </c>
      <c r="G111" s="166">
        <f>G112</f>
        <v>0</v>
      </c>
      <c r="H111" s="165">
        <f>H112</f>
        <v>71000</v>
      </c>
      <c r="I111" s="200"/>
      <c r="J111" s="167">
        <f>J112</f>
        <v>12654</v>
      </c>
      <c r="K111" s="167">
        <f>K112</f>
        <v>0</v>
      </c>
      <c r="L111" s="167">
        <f aca="true" t="shared" si="67" ref="L111:V111">L112</f>
        <v>0</v>
      </c>
      <c r="M111" s="167">
        <f t="shared" si="67"/>
        <v>0</v>
      </c>
      <c r="N111" s="167">
        <f t="shared" si="67"/>
        <v>0</v>
      </c>
      <c r="O111" s="167">
        <f t="shared" si="67"/>
        <v>0</v>
      </c>
      <c r="P111" s="167">
        <f t="shared" si="67"/>
        <v>0</v>
      </c>
      <c r="Q111" s="167">
        <f t="shared" si="67"/>
        <v>0</v>
      </c>
      <c r="R111" s="165">
        <f>R112</f>
        <v>83654</v>
      </c>
      <c r="S111" s="165">
        <f t="shared" si="67"/>
        <v>8997.39</v>
      </c>
      <c r="T111" s="165">
        <f t="shared" si="67"/>
        <v>7414.41</v>
      </c>
      <c r="U111" s="165">
        <f t="shared" si="67"/>
        <v>6737.93</v>
      </c>
      <c r="V111" s="165">
        <f t="shared" si="67"/>
        <v>4450.89</v>
      </c>
      <c r="W111" s="165">
        <f aca="true" t="shared" si="68" ref="W111:AF111">W112</f>
        <v>6264.34</v>
      </c>
      <c r="X111" s="165">
        <f>X112</f>
        <v>3470.76</v>
      </c>
      <c r="Y111" s="165">
        <f t="shared" si="68"/>
        <v>4689.97</v>
      </c>
      <c r="Z111" s="165">
        <f t="shared" si="68"/>
        <v>7734.32</v>
      </c>
      <c r="AA111" s="165">
        <f t="shared" si="68"/>
        <v>4666.75</v>
      </c>
      <c r="AB111" s="165">
        <f t="shared" si="68"/>
        <v>8705.47</v>
      </c>
      <c r="AC111" s="165">
        <f t="shared" si="68"/>
        <v>7088.16</v>
      </c>
      <c r="AD111" s="165">
        <f t="shared" si="68"/>
        <v>8540.61</v>
      </c>
      <c r="AE111" s="165">
        <f t="shared" si="68"/>
        <v>78761</v>
      </c>
      <c r="AF111" s="165">
        <f t="shared" si="68"/>
        <v>4893</v>
      </c>
      <c r="AG111" s="58">
        <f>AE111*100/R111</f>
        <v>94.15090730867621</v>
      </c>
    </row>
    <row r="112" spans="2:33" s="7" customFormat="1" ht="58.5" customHeight="1">
      <c r="B112" s="193"/>
      <c r="C112" s="3">
        <v>75702</v>
      </c>
      <c r="D112" s="3"/>
      <c r="E112" s="28" t="s">
        <v>94</v>
      </c>
      <c r="F112" s="5">
        <f>SUM(F113:F113)</f>
        <v>0</v>
      </c>
      <c r="G112" s="139">
        <f>SUM(G113:G113)</f>
        <v>0</v>
      </c>
      <c r="H112" s="5">
        <f>SUM(H113:H113)</f>
        <v>71000</v>
      </c>
      <c r="I112" s="301" t="s">
        <v>132</v>
      </c>
      <c r="J112" s="96">
        <f>SUM(J113:J113)</f>
        <v>12654</v>
      </c>
      <c r="K112" s="127">
        <f>SUM(K113:K113)</f>
        <v>0</v>
      </c>
      <c r="L112" s="96">
        <f aca="true" t="shared" si="69" ref="L112:V112">SUM(L113:L113)</f>
        <v>0</v>
      </c>
      <c r="M112" s="96">
        <f t="shared" si="69"/>
        <v>0</v>
      </c>
      <c r="N112" s="127">
        <f t="shared" si="69"/>
        <v>0</v>
      </c>
      <c r="O112" s="96">
        <f t="shared" si="69"/>
        <v>0</v>
      </c>
      <c r="P112" s="96">
        <f t="shared" si="69"/>
        <v>0</v>
      </c>
      <c r="Q112" s="96">
        <f t="shared" si="69"/>
        <v>0</v>
      </c>
      <c r="R112" s="168">
        <f>SUM(R113:R113)</f>
        <v>83654</v>
      </c>
      <c r="S112" s="5">
        <f t="shared" si="69"/>
        <v>8997.39</v>
      </c>
      <c r="T112" s="5">
        <f t="shared" si="69"/>
        <v>7414.41</v>
      </c>
      <c r="U112" s="5">
        <f t="shared" si="69"/>
        <v>6737.93</v>
      </c>
      <c r="V112" s="5">
        <f t="shared" si="69"/>
        <v>4450.89</v>
      </c>
      <c r="W112" s="5">
        <f aca="true" t="shared" si="70" ref="W112:AF112">SUM(W113:W113)</f>
        <v>6264.34</v>
      </c>
      <c r="X112" s="5">
        <f t="shared" si="70"/>
        <v>3470.76</v>
      </c>
      <c r="Y112" s="5">
        <f t="shared" si="70"/>
        <v>4689.97</v>
      </c>
      <c r="Z112" s="5">
        <f t="shared" si="70"/>
        <v>7734.32</v>
      </c>
      <c r="AA112" s="5">
        <f t="shared" si="70"/>
        <v>4666.75</v>
      </c>
      <c r="AB112" s="5">
        <f t="shared" si="70"/>
        <v>8705.47</v>
      </c>
      <c r="AC112" s="5">
        <f t="shared" si="70"/>
        <v>7088.16</v>
      </c>
      <c r="AD112" s="5">
        <f t="shared" si="70"/>
        <v>8540.61</v>
      </c>
      <c r="AE112" s="5">
        <f t="shared" si="70"/>
        <v>78761</v>
      </c>
      <c r="AF112" s="5">
        <f t="shared" si="70"/>
        <v>4893</v>
      </c>
      <c r="AG112" s="57">
        <f>AE112*100/R112</f>
        <v>94.15090730867621</v>
      </c>
    </row>
    <row r="113" spans="2:33" s="7" customFormat="1" ht="51">
      <c r="B113" s="193"/>
      <c r="C113" s="4"/>
      <c r="D113" s="4">
        <v>8070</v>
      </c>
      <c r="E113" s="8" t="s">
        <v>259</v>
      </c>
      <c r="F113" s="15"/>
      <c r="G113" s="140"/>
      <c r="H113" s="15">
        <v>71000</v>
      </c>
      <c r="I113" s="303"/>
      <c r="J113" s="99">
        <v>12654</v>
      </c>
      <c r="K113" s="99"/>
      <c r="L113" s="99"/>
      <c r="M113" s="99"/>
      <c r="N113" s="99"/>
      <c r="O113" s="99"/>
      <c r="P113" s="99"/>
      <c r="Q113" s="99"/>
      <c r="R113" s="162">
        <f>H113+J113+K113+L113+M113+N113+O113+P113+Q113</f>
        <v>83654</v>
      </c>
      <c r="S113" s="15">
        <v>8997.39</v>
      </c>
      <c r="T113" s="15">
        <v>7414.41</v>
      </c>
      <c r="U113" s="15">
        <v>6737.93</v>
      </c>
      <c r="V113" s="15">
        <v>4450.89</v>
      </c>
      <c r="W113" s="15">
        <v>6264.34</v>
      </c>
      <c r="X113" s="15">
        <v>3470.76</v>
      </c>
      <c r="Y113" s="15">
        <v>4689.97</v>
      </c>
      <c r="Z113" s="15">
        <v>7734.32</v>
      </c>
      <c r="AA113" s="15">
        <v>4666.75</v>
      </c>
      <c r="AB113" s="15">
        <v>8705.47</v>
      </c>
      <c r="AC113" s="15">
        <v>7088.16</v>
      </c>
      <c r="AD113" s="15">
        <v>8540.61</v>
      </c>
      <c r="AE113" s="9">
        <f>SUM(S113:AD113)</f>
        <v>78761</v>
      </c>
      <c r="AF113" s="15">
        <f>R113-AE113</f>
        <v>4893</v>
      </c>
      <c r="AG113" s="54">
        <f>AE113*100/R113</f>
        <v>94.15090730867621</v>
      </c>
    </row>
    <row r="114" spans="2:33" s="7" customFormat="1" ht="12.75">
      <c r="B114" s="199">
        <v>758</v>
      </c>
      <c r="C114" s="164"/>
      <c r="D114" s="164"/>
      <c r="E114" s="22" t="s">
        <v>25</v>
      </c>
      <c r="F114" s="165">
        <f>F115</f>
        <v>0</v>
      </c>
      <c r="G114" s="166">
        <f>G115</f>
        <v>0</v>
      </c>
      <c r="H114" s="165">
        <f>H115</f>
        <v>50000</v>
      </c>
      <c r="I114" s="200"/>
      <c r="J114" s="167">
        <f>J115</f>
        <v>0</v>
      </c>
      <c r="K114" s="167">
        <f>K115</f>
        <v>0</v>
      </c>
      <c r="L114" s="167">
        <f aca="true" t="shared" si="71" ref="L114:V114">L115</f>
        <v>0</v>
      </c>
      <c r="M114" s="167">
        <f t="shared" si="71"/>
        <v>0</v>
      </c>
      <c r="N114" s="211">
        <f t="shared" si="71"/>
        <v>-14190</v>
      </c>
      <c r="O114" s="211">
        <f t="shared" si="71"/>
        <v>-30000</v>
      </c>
      <c r="P114" s="167">
        <f t="shared" si="71"/>
        <v>0</v>
      </c>
      <c r="Q114" s="211">
        <f t="shared" si="71"/>
        <v>-5810</v>
      </c>
      <c r="R114" s="165">
        <f>R115</f>
        <v>0</v>
      </c>
      <c r="S114" s="165">
        <f t="shared" si="71"/>
        <v>0</v>
      </c>
      <c r="T114" s="165">
        <f t="shared" si="71"/>
        <v>0</v>
      </c>
      <c r="U114" s="165">
        <f t="shared" si="71"/>
        <v>0</v>
      </c>
      <c r="V114" s="165">
        <f t="shared" si="71"/>
        <v>0</v>
      </c>
      <c r="W114" s="165">
        <f aca="true" t="shared" si="72" ref="W114:AF114">W115</f>
        <v>0</v>
      </c>
      <c r="X114" s="165">
        <f>X115</f>
        <v>0</v>
      </c>
      <c r="Y114" s="165">
        <f t="shared" si="72"/>
        <v>0</v>
      </c>
      <c r="Z114" s="165">
        <f t="shared" si="72"/>
        <v>0</v>
      </c>
      <c r="AA114" s="165">
        <f t="shared" si="72"/>
        <v>0</v>
      </c>
      <c r="AB114" s="165">
        <f t="shared" si="72"/>
        <v>0</v>
      </c>
      <c r="AC114" s="165">
        <f t="shared" si="72"/>
        <v>0</v>
      </c>
      <c r="AD114" s="165">
        <f t="shared" si="72"/>
        <v>0</v>
      </c>
      <c r="AE114" s="165">
        <f t="shared" si="72"/>
        <v>0</v>
      </c>
      <c r="AF114" s="165">
        <f t="shared" si="72"/>
        <v>0</v>
      </c>
      <c r="AG114" s="58"/>
    </row>
    <row r="115" spans="2:33" s="7" customFormat="1" ht="12.75">
      <c r="B115" s="193"/>
      <c r="C115" s="3">
        <v>75818</v>
      </c>
      <c r="D115" s="3"/>
      <c r="E115" s="28" t="s">
        <v>265</v>
      </c>
      <c r="F115" s="5">
        <f>SUM(F116:F116)</f>
        <v>0</v>
      </c>
      <c r="G115" s="139">
        <f>SUM(G116:G116)</f>
        <v>0</v>
      </c>
      <c r="H115" s="5">
        <f>SUM(H116:H116)</f>
        <v>50000</v>
      </c>
      <c r="I115" s="301" t="s">
        <v>326</v>
      </c>
      <c r="J115" s="96">
        <f>SUM(J116:J116)</f>
        <v>0</v>
      </c>
      <c r="K115" s="127">
        <f>SUM(K116:K116)</f>
        <v>0</v>
      </c>
      <c r="L115" s="96">
        <f aca="true" t="shared" si="73" ref="L115:S115">SUM(L116:L116)</f>
        <v>0</v>
      </c>
      <c r="M115" s="96">
        <f t="shared" si="73"/>
        <v>0</v>
      </c>
      <c r="N115" s="210">
        <f t="shared" si="73"/>
        <v>-14190</v>
      </c>
      <c r="O115" s="212">
        <f t="shared" si="73"/>
        <v>-30000</v>
      </c>
      <c r="P115" s="96">
        <f t="shared" si="73"/>
        <v>0</v>
      </c>
      <c r="Q115" s="212">
        <f t="shared" si="73"/>
        <v>-5810</v>
      </c>
      <c r="R115" s="168">
        <f>SUM(R116:R116)</f>
        <v>0</v>
      </c>
      <c r="S115" s="5">
        <f t="shared" si="73"/>
        <v>0</v>
      </c>
      <c r="T115" s="5">
        <f aca="true" t="shared" si="74" ref="T115:AF115">SUM(T116:T116)</f>
        <v>0</v>
      </c>
      <c r="U115" s="5">
        <f t="shared" si="74"/>
        <v>0</v>
      </c>
      <c r="V115" s="5">
        <f t="shared" si="74"/>
        <v>0</v>
      </c>
      <c r="W115" s="5">
        <f t="shared" si="74"/>
        <v>0</v>
      </c>
      <c r="X115" s="5">
        <f t="shared" si="74"/>
        <v>0</v>
      </c>
      <c r="Y115" s="5">
        <f t="shared" si="74"/>
        <v>0</v>
      </c>
      <c r="Z115" s="5">
        <f t="shared" si="74"/>
        <v>0</v>
      </c>
      <c r="AA115" s="5">
        <f t="shared" si="74"/>
        <v>0</v>
      </c>
      <c r="AB115" s="25">
        <f t="shared" si="74"/>
        <v>0</v>
      </c>
      <c r="AC115" s="5">
        <f t="shared" si="74"/>
        <v>0</v>
      </c>
      <c r="AD115" s="5">
        <f t="shared" si="74"/>
        <v>0</v>
      </c>
      <c r="AE115" s="5">
        <f t="shared" si="74"/>
        <v>0</v>
      </c>
      <c r="AF115" s="5">
        <f t="shared" si="74"/>
        <v>0</v>
      </c>
      <c r="AG115" s="57"/>
    </row>
    <row r="116" spans="2:33" s="7" customFormat="1" ht="13.5" customHeight="1">
      <c r="B116" s="193"/>
      <c r="C116" s="4"/>
      <c r="D116" s="4">
        <v>4810</v>
      </c>
      <c r="E116" s="8" t="s">
        <v>266</v>
      </c>
      <c r="F116" s="15"/>
      <c r="G116" s="140"/>
      <c r="H116" s="15">
        <v>50000</v>
      </c>
      <c r="I116" s="303"/>
      <c r="J116" s="99"/>
      <c r="K116" s="99"/>
      <c r="L116" s="99"/>
      <c r="M116" s="99"/>
      <c r="N116" s="208">
        <v>-14190</v>
      </c>
      <c r="O116" s="208">
        <v>-30000</v>
      </c>
      <c r="P116" s="99"/>
      <c r="Q116" s="208">
        <v>-5810</v>
      </c>
      <c r="R116" s="162">
        <f>H116+J116+K116+L116+M116+N116+O116+P116+Q116</f>
        <v>0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9">
        <f>SUM(S116:AD116)</f>
        <v>0</v>
      </c>
      <c r="AF116" s="15">
        <f>R116-AE116</f>
        <v>0</v>
      </c>
      <c r="AG116" s="54"/>
    </row>
    <row r="117" spans="2:33" s="7" customFormat="1" ht="12.75">
      <c r="B117" s="199">
        <v>801</v>
      </c>
      <c r="C117" s="164"/>
      <c r="D117" s="164"/>
      <c r="E117" s="22" t="s">
        <v>16</v>
      </c>
      <c r="F117" s="165">
        <f>F118+F135+F149+F160+F162+F177+F174</f>
        <v>3575231.1599999997</v>
      </c>
      <c r="G117" s="166">
        <f>G118+G135+G149+G160+G162+G177+G174</f>
        <v>3493087.000000001</v>
      </c>
      <c r="H117" s="165">
        <f>H118+H135+H149+H160+H162+H177+H174</f>
        <v>4176847</v>
      </c>
      <c r="I117" s="200"/>
      <c r="J117" s="167">
        <f aca="true" t="shared" si="75" ref="J117:AF117">J118+J135+J149+J160+J162+J177+J174</f>
        <v>0</v>
      </c>
      <c r="K117" s="167">
        <f t="shared" si="75"/>
        <v>0</v>
      </c>
      <c r="L117" s="167">
        <f t="shared" si="75"/>
        <v>1561</v>
      </c>
      <c r="M117" s="167">
        <f t="shared" si="75"/>
        <v>640</v>
      </c>
      <c r="N117" s="167">
        <f t="shared" si="75"/>
        <v>7764</v>
      </c>
      <c r="O117" s="167">
        <f t="shared" si="75"/>
        <v>57539</v>
      </c>
      <c r="P117" s="167">
        <f t="shared" si="75"/>
        <v>1200</v>
      </c>
      <c r="Q117" s="167">
        <f t="shared" si="75"/>
        <v>80505</v>
      </c>
      <c r="R117" s="165">
        <f t="shared" si="75"/>
        <v>4326056</v>
      </c>
      <c r="S117" s="165">
        <f t="shared" si="75"/>
        <v>399627.08</v>
      </c>
      <c r="T117" s="165">
        <f t="shared" si="75"/>
        <v>399572.36999999994</v>
      </c>
      <c r="U117" s="165">
        <f t="shared" si="75"/>
        <v>357209.18999999994</v>
      </c>
      <c r="V117" s="165">
        <f t="shared" si="75"/>
        <v>392251.66</v>
      </c>
      <c r="W117" s="165">
        <f t="shared" si="75"/>
        <v>304498.67</v>
      </c>
      <c r="X117" s="165">
        <f t="shared" si="75"/>
        <v>231470.96000000002</v>
      </c>
      <c r="Y117" s="165">
        <f t="shared" si="75"/>
        <v>381768.77</v>
      </c>
      <c r="Z117" s="165">
        <f t="shared" si="75"/>
        <v>242300.96000000002</v>
      </c>
      <c r="AA117" s="165">
        <f t="shared" si="75"/>
        <v>430069.49000000005</v>
      </c>
      <c r="AB117" s="165">
        <f t="shared" si="75"/>
        <v>354086.49999999994</v>
      </c>
      <c r="AC117" s="165">
        <f t="shared" si="75"/>
        <v>289643.44999999995</v>
      </c>
      <c r="AD117" s="165">
        <f t="shared" si="75"/>
        <v>483608.88000000006</v>
      </c>
      <c r="AE117" s="165">
        <f t="shared" si="75"/>
        <v>4266107.9799999995</v>
      </c>
      <c r="AF117" s="165">
        <f t="shared" si="75"/>
        <v>59948.02000000014</v>
      </c>
      <c r="AG117" s="58">
        <f t="shared" si="66"/>
        <v>98.61425695830104</v>
      </c>
    </row>
    <row r="118" spans="2:33" s="7" customFormat="1" ht="12.75">
      <c r="B118" s="193"/>
      <c r="C118" s="3">
        <v>80101</v>
      </c>
      <c r="D118" s="3"/>
      <c r="E118" s="28" t="s">
        <v>170</v>
      </c>
      <c r="F118" s="25">
        <f>SUM(F119:F133)</f>
        <v>2544998.4099999997</v>
      </c>
      <c r="G118" s="161">
        <f>SUM(G119:G133)</f>
        <v>2215163.0700000008</v>
      </c>
      <c r="H118" s="25">
        <f>SUM(H119:H134)</f>
        <v>2529860</v>
      </c>
      <c r="I118" s="196"/>
      <c r="J118" s="96">
        <f>SUM(J119:J134)</f>
        <v>0</v>
      </c>
      <c r="K118" s="96">
        <f>SUM(K119:K134)</f>
        <v>0</v>
      </c>
      <c r="L118" s="96">
        <f aca="true" t="shared" si="76" ref="L118:S118">SUM(L119:L134)</f>
        <v>1561</v>
      </c>
      <c r="M118" s="96">
        <f t="shared" si="76"/>
        <v>640</v>
      </c>
      <c r="N118" s="96">
        <f t="shared" si="76"/>
        <v>0</v>
      </c>
      <c r="O118" s="96">
        <f t="shared" si="76"/>
        <v>0</v>
      </c>
      <c r="P118" s="96">
        <f>SUM(P119:P134)</f>
        <v>1200</v>
      </c>
      <c r="Q118" s="96">
        <f>SUM(Q119:Q134)</f>
        <v>75000</v>
      </c>
      <c r="R118" s="13">
        <f>SUM(R119:R134)</f>
        <v>2608261</v>
      </c>
      <c r="S118" s="25">
        <f t="shared" si="76"/>
        <v>256809.1</v>
      </c>
      <c r="T118" s="25">
        <f>SUM(T119:T134)</f>
        <v>251328.08999999997</v>
      </c>
      <c r="U118" s="25">
        <f>SUM(U119:U134)</f>
        <v>224633.51999999996</v>
      </c>
      <c r="V118" s="25">
        <f>SUM(V119:V134)</f>
        <v>242596.96999999997</v>
      </c>
      <c r="W118" s="25">
        <f aca="true" t="shared" si="77" ref="W118:AD118">SUM(W119:W134)</f>
        <v>177445.98</v>
      </c>
      <c r="X118" s="25">
        <f t="shared" si="77"/>
        <v>127028.37000000002</v>
      </c>
      <c r="Y118" s="25">
        <f t="shared" si="77"/>
        <v>228500.46</v>
      </c>
      <c r="Z118" s="25">
        <f t="shared" si="77"/>
        <v>158986.25999999998</v>
      </c>
      <c r="AA118" s="25">
        <f t="shared" si="77"/>
        <v>261517.27000000002</v>
      </c>
      <c r="AB118" s="25">
        <f t="shared" si="77"/>
        <v>194040.30999999997</v>
      </c>
      <c r="AC118" s="25">
        <f t="shared" si="77"/>
        <v>166017.21000000002</v>
      </c>
      <c r="AD118" s="25">
        <f t="shared" si="77"/>
        <v>273154.9</v>
      </c>
      <c r="AE118" s="25">
        <f>SUM(AE119:AE134)</f>
        <v>2562058.439999999</v>
      </c>
      <c r="AF118" s="25">
        <f>SUM(AF119:AF134)</f>
        <v>46202.560000000274</v>
      </c>
      <c r="AG118" s="57">
        <f t="shared" si="66"/>
        <v>98.22860672302346</v>
      </c>
    </row>
    <row r="119" spans="2:33" s="7" customFormat="1" ht="38.25">
      <c r="B119" s="193"/>
      <c r="C119" s="4"/>
      <c r="D119" s="4">
        <v>3020</v>
      </c>
      <c r="E119" s="8" t="s">
        <v>253</v>
      </c>
      <c r="F119" s="15">
        <v>103500.07</v>
      </c>
      <c r="G119" s="140">
        <v>98344.24</v>
      </c>
      <c r="H119" s="15">
        <v>112100</v>
      </c>
      <c r="I119" s="196" t="s">
        <v>129</v>
      </c>
      <c r="J119" s="99"/>
      <c r="K119" s="99"/>
      <c r="L119" s="99"/>
      <c r="M119" s="99"/>
      <c r="N119" s="99"/>
      <c r="O119" s="99"/>
      <c r="P119" s="99"/>
      <c r="Q119" s="208">
        <v>-2200</v>
      </c>
      <c r="R119" s="162">
        <f aca="true" t="shared" si="78" ref="R119:R133">H119+J119+K119+L119+M119+N119+O119+P119+Q119</f>
        <v>109900</v>
      </c>
      <c r="S119" s="15">
        <v>7808.17</v>
      </c>
      <c r="T119" s="15">
        <v>7906.13</v>
      </c>
      <c r="U119" s="15">
        <v>8796.37</v>
      </c>
      <c r="V119" s="15">
        <v>8096.57</v>
      </c>
      <c r="W119" s="15">
        <v>8021.39</v>
      </c>
      <c r="X119" s="15">
        <v>9338.86</v>
      </c>
      <c r="Y119" s="15">
        <v>8153.43</v>
      </c>
      <c r="Z119" s="15">
        <v>8094.66</v>
      </c>
      <c r="AA119" s="15">
        <v>8041.48</v>
      </c>
      <c r="AB119" s="15">
        <v>12649.05</v>
      </c>
      <c r="AC119" s="15">
        <v>9179.78</v>
      </c>
      <c r="AD119" s="15">
        <v>8056.61</v>
      </c>
      <c r="AE119" s="9">
        <f aca="true" t="shared" si="79" ref="AE119:AE171">SUM(S119:AD119)</f>
        <v>104142.5</v>
      </c>
      <c r="AF119" s="15">
        <f aca="true" t="shared" si="80" ref="AF119:AF133">R119-AE119</f>
        <v>5757.5</v>
      </c>
      <c r="AG119" s="54">
        <f t="shared" si="66"/>
        <v>94.76114649681529</v>
      </c>
    </row>
    <row r="120" spans="2:33" s="7" customFormat="1" ht="25.5">
      <c r="B120" s="193"/>
      <c r="C120" s="4"/>
      <c r="D120" s="4">
        <v>3240</v>
      </c>
      <c r="E120" s="8" t="s">
        <v>280</v>
      </c>
      <c r="F120" s="15"/>
      <c r="G120" s="140"/>
      <c r="H120" s="15"/>
      <c r="I120" s="196"/>
      <c r="J120" s="99"/>
      <c r="K120" s="99"/>
      <c r="L120" s="99">
        <v>1561</v>
      </c>
      <c r="M120" s="99">
        <v>640</v>
      </c>
      <c r="N120" s="99"/>
      <c r="O120" s="99"/>
      <c r="P120" s="99"/>
      <c r="Q120" s="99"/>
      <c r="R120" s="162">
        <f t="shared" si="78"/>
        <v>2201</v>
      </c>
      <c r="S120" s="15"/>
      <c r="T120" s="15"/>
      <c r="U120" s="15"/>
      <c r="V120" s="15"/>
      <c r="W120" s="15"/>
      <c r="X120" s="15"/>
      <c r="Y120" s="15">
        <v>2200.5</v>
      </c>
      <c r="Z120" s="15"/>
      <c r="AA120" s="15"/>
      <c r="AB120" s="15"/>
      <c r="AC120" s="15"/>
      <c r="AD120" s="15"/>
      <c r="AE120" s="9">
        <f>SUM(S120:AD120)</f>
        <v>2200.5</v>
      </c>
      <c r="AF120" s="15">
        <f>R120-AE120</f>
        <v>0.5</v>
      </c>
      <c r="AG120" s="54">
        <f t="shared" si="66"/>
        <v>99.97728305315765</v>
      </c>
    </row>
    <row r="121" spans="2:33" s="7" customFormat="1" ht="25.5">
      <c r="B121" s="193"/>
      <c r="C121" s="4"/>
      <c r="D121" s="4">
        <v>4010</v>
      </c>
      <c r="E121" s="8" t="s">
        <v>163</v>
      </c>
      <c r="F121" s="15">
        <v>1436574.91</v>
      </c>
      <c r="G121" s="140">
        <v>1346125.04</v>
      </c>
      <c r="H121" s="15">
        <v>1547070</v>
      </c>
      <c r="I121" s="196"/>
      <c r="J121" s="99"/>
      <c r="K121" s="99"/>
      <c r="L121" s="208">
        <v>-460</v>
      </c>
      <c r="M121" s="99"/>
      <c r="N121" s="99"/>
      <c r="O121" s="99"/>
      <c r="P121" s="99"/>
      <c r="Q121" s="208">
        <v>-7400</v>
      </c>
      <c r="R121" s="162">
        <f t="shared" si="78"/>
        <v>1539210</v>
      </c>
      <c r="S121" s="15">
        <v>178884.33</v>
      </c>
      <c r="T121" s="15">
        <v>121077.45</v>
      </c>
      <c r="U121" s="15">
        <v>127500.49</v>
      </c>
      <c r="V121" s="15">
        <v>126173.51</v>
      </c>
      <c r="W121" s="15">
        <v>125674.08</v>
      </c>
      <c r="X121" s="15">
        <v>68345.17</v>
      </c>
      <c r="Y121" s="15">
        <v>182963.57</v>
      </c>
      <c r="Z121" s="15">
        <v>69546.23</v>
      </c>
      <c r="AA121" s="15">
        <v>200928.83</v>
      </c>
      <c r="AB121" s="15">
        <v>135042.49</v>
      </c>
      <c r="AC121" s="15">
        <v>72478.67</v>
      </c>
      <c r="AD121" s="15">
        <v>121881.13</v>
      </c>
      <c r="AE121" s="9">
        <f t="shared" si="79"/>
        <v>1530495.9499999997</v>
      </c>
      <c r="AF121" s="15">
        <f t="shared" si="80"/>
        <v>8714.05000000028</v>
      </c>
      <c r="AG121" s="54">
        <f t="shared" si="66"/>
        <v>99.43386217605133</v>
      </c>
    </row>
    <row r="122" spans="2:33" s="7" customFormat="1" ht="25.5">
      <c r="B122" s="193"/>
      <c r="C122" s="4"/>
      <c r="D122" s="4">
        <v>4040</v>
      </c>
      <c r="E122" s="8" t="s">
        <v>164</v>
      </c>
      <c r="F122" s="15">
        <v>118441.8</v>
      </c>
      <c r="G122" s="140">
        <v>102224.28</v>
      </c>
      <c r="H122" s="15">
        <v>110650</v>
      </c>
      <c r="I122" s="196"/>
      <c r="J122" s="99"/>
      <c r="K122" s="99"/>
      <c r="L122" s="208">
        <v>-2287</v>
      </c>
      <c r="M122" s="99"/>
      <c r="N122" s="99"/>
      <c r="O122" s="99"/>
      <c r="P122" s="99"/>
      <c r="Q122" s="99"/>
      <c r="R122" s="162">
        <f t="shared" si="78"/>
        <v>108363</v>
      </c>
      <c r="S122" s="15"/>
      <c r="T122" s="15">
        <v>71251.15</v>
      </c>
      <c r="U122" s="15">
        <v>7032.58</v>
      </c>
      <c r="V122" s="15">
        <v>30079.03</v>
      </c>
      <c r="W122" s="15"/>
      <c r="X122" s="15"/>
      <c r="Y122" s="15"/>
      <c r="Z122" s="15"/>
      <c r="AA122" s="15"/>
      <c r="AB122" s="15"/>
      <c r="AC122" s="15"/>
      <c r="AD122" s="15"/>
      <c r="AE122" s="9">
        <f t="shared" si="79"/>
        <v>108362.76</v>
      </c>
      <c r="AF122" s="15">
        <f t="shared" si="80"/>
        <v>0.2400000000052387</v>
      </c>
      <c r="AG122" s="54">
        <f t="shared" si="66"/>
        <v>99.9997785221893</v>
      </c>
    </row>
    <row r="123" spans="2:33" s="7" customFormat="1" ht="25.5">
      <c r="B123" s="193"/>
      <c r="C123" s="4"/>
      <c r="D123" s="4">
        <v>4110</v>
      </c>
      <c r="E123" s="8" t="s">
        <v>255</v>
      </c>
      <c r="F123" s="15">
        <v>284160.78</v>
      </c>
      <c r="G123" s="140">
        <v>237727.29</v>
      </c>
      <c r="H123" s="15">
        <v>300100</v>
      </c>
      <c r="I123" s="196"/>
      <c r="J123" s="99"/>
      <c r="K123" s="99"/>
      <c r="L123" s="99"/>
      <c r="M123" s="99"/>
      <c r="N123" s="99"/>
      <c r="O123" s="99"/>
      <c r="P123" s="99"/>
      <c r="Q123" s="99">
        <v>300</v>
      </c>
      <c r="R123" s="162">
        <f t="shared" si="78"/>
        <v>300400</v>
      </c>
      <c r="S123" s="15">
        <v>21423.33</v>
      </c>
      <c r="T123" s="15">
        <v>21789.2</v>
      </c>
      <c r="U123" s="15">
        <v>25256.67</v>
      </c>
      <c r="V123" s="15">
        <v>38592.12</v>
      </c>
      <c r="W123" s="15">
        <v>23352.86</v>
      </c>
      <c r="X123" s="15">
        <v>22538.1</v>
      </c>
      <c r="Y123" s="15">
        <v>24223.11</v>
      </c>
      <c r="Z123" s="15">
        <v>23587.73</v>
      </c>
      <c r="AA123" s="15">
        <v>24059.57</v>
      </c>
      <c r="AB123" s="15">
        <v>22967.14</v>
      </c>
      <c r="AC123" s="15">
        <v>26037.4</v>
      </c>
      <c r="AD123" s="15">
        <v>23895.29</v>
      </c>
      <c r="AE123" s="9">
        <f t="shared" si="79"/>
        <v>297722.52</v>
      </c>
      <c r="AF123" s="15">
        <f t="shared" si="80"/>
        <v>2677.4799999999814</v>
      </c>
      <c r="AG123" s="54">
        <f t="shared" si="66"/>
        <v>99.10869507323568</v>
      </c>
    </row>
    <row r="124" spans="2:33" s="7" customFormat="1" ht="12.75">
      <c r="B124" s="193"/>
      <c r="C124" s="4"/>
      <c r="D124" s="4">
        <v>4120</v>
      </c>
      <c r="E124" s="8" t="s">
        <v>168</v>
      </c>
      <c r="F124" s="15">
        <v>39323.86</v>
      </c>
      <c r="G124" s="140">
        <v>33659.62</v>
      </c>
      <c r="H124" s="15">
        <v>41270</v>
      </c>
      <c r="I124" s="196"/>
      <c r="J124" s="99"/>
      <c r="K124" s="99"/>
      <c r="L124" s="99"/>
      <c r="M124" s="99"/>
      <c r="N124" s="99"/>
      <c r="O124" s="99"/>
      <c r="P124" s="99"/>
      <c r="Q124" s="99">
        <v>50</v>
      </c>
      <c r="R124" s="162">
        <f t="shared" si="78"/>
        <v>41320</v>
      </c>
      <c r="S124" s="15">
        <v>3054.7</v>
      </c>
      <c r="T124" s="15">
        <v>3030.33</v>
      </c>
      <c r="U124" s="15">
        <v>3598.16</v>
      </c>
      <c r="V124" s="15">
        <v>5410.34</v>
      </c>
      <c r="W124" s="15">
        <v>3244.7</v>
      </c>
      <c r="X124" s="15">
        <v>3193.24</v>
      </c>
      <c r="Y124" s="15">
        <v>3305.08</v>
      </c>
      <c r="Z124" s="15">
        <v>3218.12</v>
      </c>
      <c r="AA124" s="15">
        <v>3265.04</v>
      </c>
      <c r="AB124" s="15">
        <v>3063.54</v>
      </c>
      <c r="AC124" s="15">
        <v>3537.28</v>
      </c>
      <c r="AD124" s="15">
        <v>3180.47</v>
      </c>
      <c r="AE124" s="9">
        <f t="shared" si="79"/>
        <v>41101</v>
      </c>
      <c r="AF124" s="15">
        <f t="shared" si="80"/>
        <v>219</v>
      </c>
      <c r="AG124" s="54">
        <f t="shared" si="66"/>
        <v>99.46999031945789</v>
      </c>
    </row>
    <row r="125" spans="2:33" s="7" customFormat="1" ht="25.5">
      <c r="B125" s="193"/>
      <c r="C125" s="4"/>
      <c r="D125" s="4">
        <v>4210</v>
      </c>
      <c r="E125" s="8" t="s">
        <v>256</v>
      </c>
      <c r="F125" s="15">
        <v>140496.52</v>
      </c>
      <c r="G125" s="140">
        <v>106455.23</v>
      </c>
      <c r="H125" s="15">
        <v>109000</v>
      </c>
      <c r="I125" s="196" t="s">
        <v>159</v>
      </c>
      <c r="J125" s="99"/>
      <c r="K125" s="99"/>
      <c r="L125" s="99">
        <v>2747</v>
      </c>
      <c r="M125" s="99"/>
      <c r="N125" s="99">
        <v>2000</v>
      </c>
      <c r="O125" s="99"/>
      <c r="P125" s="99">
        <v>1200</v>
      </c>
      <c r="Q125" s="99">
        <v>32450</v>
      </c>
      <c r="R125" s="162">
        <f t="shared" si="78"/>
        <v>147397</v>
      </c>
      <c r="S125" s="15">
        <v>21222.76</v>
      </c>
      <c r="T125" s="15">
        <v>2147.83</v>
      </c>
      <c r="U125" s="15">
        <v>24666.31</v>
      </c>
      <c r="V125" s="15">
        <v>15138.31</v>
      </c>
      <c r="W125" s="15">
        <v>7244.63</v>
      </c>
      <c r="X125" s="15">
        <v>8295.43</v>
      </c>
      <c r="Y125" s="15">
        <v>1308.81</v>
      </c>
      <c r="Z125" s="15">
        <v>4476.12</v>
      </c>
      <c r="AA125" s="15">
        <v>3474.98</v>
      </c>
      <c r="AB125" s="15">
        <v>4438.43</v>
      </c>
      <c r="AC125" s="15">
        <v>18071.26</v>
      </c>
      <c r="AD125" s="15">
        <v>25541.65</v>
      </c>
      <c r="AE125" s="9">
        <f t="shared" si="79"/>
        <v>136026.52</v>
      </c>
      <c r="AF125" s="15">
        <f t="shared" si="80"/>
        <v>11370.48000000001</v>
      </c>
      <c r="AG125" s="54">
        <f t="shared" si="66"/>
        <v>92.28581314409382</v>
      </c>
    </row>
    <row r="126" spans="2:33" s="7" customFormat="1" ht="25.5">
      <c r="B126" s="193"/>
      <c r="C126" s="4"/>
      <c r="D126" s="4">
        <v>4240</v>
      </c>
      <c r="E126" s="8" t="s">
        <v>267</v>
      </c>
      <c r="F126" s="15">
        <v>6841.09</v>
      </c>
      <c r="G126" s="140">
        <v>11499.86</v>
      </c>
      <c r="H126" s="15">
        <v>10000</v>
      </c>
      <c r="I126" s="196"/>
      <c r="J126" s="99"/>
      <c r="K126" s="99"/>
      <c r="L126" s="99"/>
      <c r="M126" s="99"/>
      <c r="N126" s="208">
        <v>-2000</v>
      </c>
      <c r="O126" s="99">
        <v>1000</v>
      </c>
      <c r="P126" s="99"/>
      <c r="Q126" s="99">
        <v>2500</v>
      </c>
      <c r="R126" s="162">
        <f t="shared" si="78"/>
        <v>11500</v>
      </c>
      <c r="S126" s="15">
        <v>1211.8</v>
      </c>
      <c r="T126" s="15">
        <v>1224</v>
      </c>
      <c r="U126" s="15">
        <v>315.65</v>
      </c>
      <c r="V126" s="15">
        <v>558.4</v>
      </c>
      <c r="W126" s="15">
        <v>42.5</v>
      </c>
      <c r="X126" s="15">
        <v>438.8</v>
      </c>
      <c r="Y126" s="15">
        <v>133.76</v>
      </c>
      <c r="Z126" s="15">
        <v>130</v>
      </c>
      <c r="AA126" s="15">
        <v>626.9</v>
      </c>
      <c r="AB126" s="15">
        <v>1869.68</v>
      </c>
      <c r="AC126" s="15">
        <v>912.24</v>
      </c>
      <c r="AD126" s="15">
        <v>148.8</v>
      </c>
      <c r="AE126" s="9">
        <f t="shared" si="79"/>
        <v>7612.530000000001</v>
      </c>
      <c r="AF126" s="15">
        <f t="shared" si="80"/>
        <v>3887.4699999999993</v>
      </c>
      <c r="AG126" s="54">
        <f t="shared" si="66"/>
        <v>66.19591304347827</v>
      </c>
    </row>
    <row r="127" spans="2:33" s="7" customFormat="1" ht="12.75">
      <c r="B127" s="193"/>
      <c r="C127" s="4"/>
      <c r="D127" s="4">
        <v>4260</v>
      </c>
      <c r="E127" s="8" t="s">
        <v>252</v>
      </c>
      <c r="F127" s="15">
        <v>100512.15</v>
      </c>
      <c r="G127" s="140">
        <v>104135.13</v>
      </c>
      <c r="H127" s="15">
        <v>115000</v>
      </c>
      <c r="I127" s="196"/>
      <c r="J127" s="99"/>
      <c r="K127" s="99"/>
      <c r="L127" s="99"/>
      <c r="M127" s="99"/>
      <c r="N127" s="99"/>
      <c r="O127" s="99"/>
      <c r="P127" s="99"/>
      <c r="Q127" s="208">
        <v>-7000</v>
      </c>
      <c r="R127" s="162">
        <f t="shared" si="78"/>
        <v>108000</v>
      </c>
      <c r="S127" s="15">
        <v>15390.35</v>
      </c>
      <c r="T127" s="15">
        <v>9371.08</v>
      </c>
      <c r="U127" s="15">
        <v>13112.8</v>
      </c>
      <c r="V127" s="15">
        <v>11658.46</v>
      </c>
      <c r="W127" s="15">
        <v>6245.4</v>
      </c>
      <c r="X127" s="15">
        <v>8860.63</v>
      </c>
      <c r="Y127" s="15">
        <v>955.92</v>
      </c>
      <c r="Z127" s="15">
        <v>4243.29</v>
      </c>
      <c r="AA127" s="15">
        <v>4142.65</v>
      </c>
      <c r="AB127" s="15">
        <v>7328.27</v>
      </c>
      <c r="AC127" s="15">
        <v>8532.98</v>
      </c>
      <c r="AD127" s="15">
        <v>12165.22</v>
      </c>
      <c r="AE127" s="9">
        <f t="shared" si="79"/>
        <v>102007.04999999999</v>
      </c>
      <c r="AF127" s="15">
        <f t="shared" si="80"/>
        <v>5992.950000000012</v>
      </c>
      <c r="AG127" s="54">
        <f t="shared" si="66"/>
        <v>94.4509722222222</v>
      </c>
    </row>
    <row r="128" spans="2:33" s="7" customFormat="1" ht="20.25" customHeight="1">
      <c r="B128" s="193"/>
      <c r="C128" s="4"/>
      <c r="D128" s="4">
        <v>4270</v>
      </c>
      <c r="E128" s="8" t="s">
        <v>250</v>
      </c>
      <c r="F128" s="15">
        <v>28464.49</v>
      </c>
      <c r="G128" s="140">
        <v>24206.49</v>
      </c>
      <c r="H128" s="15">
        <v>35000</v>
      </c>
      <c r="I128" s="196" t="s">
        <v>37</v>
      </c>
      <c r="J128" s="99"/>
      <c r="K128" s="99"/>
      <c r="L128" s="99"/>
      <c r="M128" s="99"/>
      <c r="N128" s="99"/>
      <c r="O128" s="208">
        <v>-1500</v>
      </c>
      <c r="P128" s="99"/>
      <c r="Q128" s="208">
        <v>-8500</v>
      </c>
      <c r="R128" s="162">
        <f t="shared" si="78"/>
        <v>25000</v>
      </c>
      <c r="S128" s="15">
        <v>1000</v>
      </c>
      <c r="T128" s="15">
        <v>9177.48</v>
      </c>
      <c r="U128" s="15">
        <v>4696</v>
      </c>
      <c r="V128" s="15">
        <v>2000</v>
      </c>
      <c r="W128" s="15"/>
      <c r="X128" s="15">
        <v>360</v>
      </c>
      <c r="Y128" s="15">
        <v>780</v>
      </c>
      <c r="Z128" s="15">
        <v>588</v>
      </c>
      <c r="AA128" s="15">
        <v>854.07</v>
      </c>
      <c r="AB128" s="15"/>
      <c r="AC128" s="15">
        <v>13804</v>
      </c>
      <c r="AD128" s="208">
        <v>-13804</v>
      </c>
      <c r="AE128" s="9">
        <f t="shared" si="79"/>
        <v>19455.550000000003</v>
      </c>
      <c r="AF128" s="15">
        <f t="shared" si="80"/>
        <v>5544.449999999997</v>
      </c>
      <c r="AG128" s="54">
        <f t="shared" si="66"/>
        <v>77.82220000000001</v>
      </c>
    </row>
    <row r="129" spans="2:33" s="7" customFormat="1" ht="12.75">
      <c r="B129" s="193"/>
      <c r="C129" s="4"/>
      <c r="D129" s="4">
        <v>4300</v>
      </c>
      <c r="E129" s="8" t="s">
        <v>251</v>
      </c>
      <c r="F129" s="15">
        <v>119785.26</v>
      </c>
      <c r="G129" s="140">
        <v>46125.24</v>
      </c>
      <c r="H129" s="15">
        <v>50000</v>
      </c>
      <c r="I129" s="196"/>
      <c r="J129" s="99"/>
      <c r="K129" s="99"/>
      <c r="L129" s="99"/>
      <c r="M129" s="99"/>
      <c r="N129" s="208">
        <v>-1000</v>
      </c>
      <c r="O129" s="99"/>
      <c r="P129" s="99"/>
      <c r="Q129" s="99">
        <v>6500</v>
      </c>
      <c r="R129" s="162">
        <f t="shared" si="78"/>
        <v>55500</v>
      </c>
      <c r="S129" s="15">
        <v>6578.8</v>
      </c>
      <c r="T129" s="15">
        <v>3075.48</v>
      </c>
      <c r="U129" s="15">
        <v>5308.49</v>
      </c>
      <c r="V129" s="15">
        <v>2508.92</v>
      </c>
      <c r="W129" s="15">
        <v>1571.93</v>
      </c>
      <c r="X129" s="15">
        <v>2292.11</v>
      </c>
      <c r="Y129" s="15">
        <v>3416.13</v>
      </c>
      <c r="Z129" s="15">
        <v>1402.11</v>
      </c>
      <c r="AA129" s="15">
        <v>3490.7</v>
      </c>
      <c r="AB129" s="15">
        <v>3265.58</v>
      </c>
      <c r="AC129" s="15">
        <v>8981.93</v>
      </c>
      <c r="AD129" s="15">
        <v>12964.19</v>
      </c>
      <c r="AE129" s="9">
        <f t="shared" si="79"/>
        <v>54856.37000000001</v>
      </c>
      <c r="AF129" s="15">
        <f t="shared" si="80"/>
        <v>643.6299999999901</v>
      </c>
      <c r="AG129" s="54">
        <f t="shared" si="66"/>
        <v>98.84030630630632</v>
      </c>
    </row>
    <row r="130" spans="2:33" s="7" customFormat="1" ht="12.75">
      <c r="B130" s="193"/>
      <c r="C130" s="4"/>
      <c r="D130" s="4">
        <v>4410</v>
      </c>
      <c r="E130" s="8" t="s">
        <v>166</v>
      </c>
      <c r="F130" s="15">
        <v>7888.73</v>
      </c>
      <c r="G130" s="140">
        <v>3739.97</v>
      </c>
      <c r="H130" s="15">
        <v>5000</v>
      </c>
      <c r="I130" s="196"/>
      <c r="J130" s="99"/>
      <c r="K130" s="99">
        <v>720</v>
      </c>
      <c r="L130" s="99"/>
      <c r="M130" s="99"/>
      <c r="N130" s="99">
        <v>1000</v>
      </c>
      <c r="O130" s="99">
        <v>500</v>
      </c>
      <c r="P130" s="99"/>
      <c r="Q130" s="99">
        <v>500</v>
      </c>
      <c r="R130" s="162">
        <f t="shared" si="78"/>
        <v>7720</v>
      </c>
      <c r="S130" s="15">
        <v>234.86</v>
      </c>
      <c r="T130" s="15">
        <v>1277.96</v>
      </c>
      <c r="U130" s="15"/>
      <c r="V130" s="15">
        <v>2381.31</v>
      </c>
      <c r="W130" s="15">
        <v>2048.49</v>
      </c>
      <c r="X130" s="208">
        <v>-2933.97</v>
      </c>
      <c r="Y130" s="15">
        <v>1060.15</v>
      </c>
      <c r="Z130" s="15"/>
      <c r="AA130" s="15">
        <v>333.05</v>
      </c>
      <c r="AB130" s="15">
        <v>416.13</v>
      </c>
      <c r="AC130" s="15">
        <v>581.67</v>
      </c>
      <c r="AD130" s="15">
        <v>1203.38</v>
      </c>
      <c r="AE130" s="9">
        <f t="shared" si="79"/>
        <v>6603.030000000001</v>
      </c>
      <c r="AF130" s="15">
        <f t="shared" si="80"/>
        <v>1116.9699999999993</v>
      </c>
      <c r="AG130" s="54">
        <f t="shared" si="66"/>
        <v>85.53147668393784</v>
      </c>
    </row>
    <row r="131" spans="2:33" s="7" customFormat="1" ht="12.75">
      <c r="B131" s="193"/>
      <c r="C131" s="4"/>
      <c r="D131" s="4">
        <v>4430</v>
      </c>
      <c r="E131" s="8" t="s">
        <v>167</v>
      </c>
      <c r="F131" s="15"/>
      <c r="G131" s="140"/>
      <c r="H131" s="15"/>
      <c r="I131" s="196"/>
      <c r="J131" s="99"/>
      <c r="K131" s="99"/>
      <c r="L131" s="99"/>
      <c r="M131" s="99"/>
      <c r="N131" s="99"/>
      <c r="O131" s="99"/>
      <c r="P131" s="99"/>
      <c r="Q131" s="99">
        <v>800</v>
      </c>
      <c r="R131" s="162">
        <f t="shared" si="78"/>
        <v>800</v>
      </c>
      <c r="S131" s="15"/>
      <c r="T131" s="15"/>
      <c r="U131" s="15"/>
      <c r="V131" s="15"/>
      <c r="W131" s="15"/>
      <c r="X131" s="208"/>
      <c r="Y131" s="15"/>
      <c r="Z131" s="15"/>
      <c r="AA131" s="15"/>
      <c r="AB131" s="15"/>
      <c r="AC131" s="15"/>
      <c r="AD131" s="15">
        <v>727</v>
      </c>
      <c r="AE131" s="9">
        <f>SUM(S131:AD131)</f>
        <v>727</v>
      </c>
      <c r="AF131" s="15">
        <f>R131-AE131</f>
        <v>73</v>
      </c>
      <c r="AG131" s="54">
        <f t="shared" si="66"/>
        <v>90.875</v>
      </c>
    </row>
    <row r="132" spans="2:33" s="7" customFormat="1" ht="38.25">
      <c r="B132" s="193"/>
      <c r="C132" s="4"/>
      <c r="D132" s="4">
        <v>4440</v>
      </c>
      <c r="E132" s="8" t="s">
        <v>169</v>
      </c>
      <c r="F132" s="15">
        <v>93000</v>
      </c>
      <c r="G132" s="140">
        <v>83300</v>
      </c>
      <c r="H132" s="15">
        <v>94670</v>
      </c>
      <c r="I132" s="196" t="s">
        <v>378</v>
      </c>
      <c r="J132" s="99"/>
      <c r="K132" s="208">
        <v>-720</v>
      </c>
      <c r="L132" s="99"/>
      <c r="M132" s="99"/>
      <c r="N132" s="99"/>
      <c r="O132" s="99"/>
      <c r="P132" s="99"/>
      <c r="Q132" s="99"/>
      <c r="R132" s="162">
        <f t="shared" si="78"/>
        <v>93950</v>
      </c>
      <c r="S132" s="15"/>
      <c r="T132" s="15"/>
      <c r="U132" s="15">
        <v>4350</v>
      </c>
      <c r="V132" s="15"/>
      <c r="W132" s="15"/>
      <c r="X132" s="15">
        <v>6300</v>
      </c>
      <c r="Y132" s="15"/>
      <c r="Z132" s="15">
        <v>43700</v>
      </c>
      <c r="AA132" s="15">
        <v>12300</v>
      </c>
      <c r="AB132" s="15">
        <v>3000</v>
      </c>
      <c r="AC132" s="15">
        <v>3900</v>
      </c>
      <c r="AD132" s="15">
        <v>20400</v>
      </c>
      <c r="AE132" s="9">
        <f t="shared" si="79"/>
        <v>93950</v>
      </c>
      <c r="AF132" s="15">
        <f t="shared" si="80"/>
        <v>0</v>
      </c>
      <c r="AG132" s="54">
        <f t="shared" si="66"/>
        <v>100</v>
      </c>
    </row>
    <row r="133" spans="2:33" s="7" customFormat="1" ht="25.5">
      <c r="B133" s="193"/>
      <c r="C133" s="4"/>
      <c r="D133" s="4">
        <v>6050</v>
      </c>
      <c r="E133" s="8" t="s">
        <v>254</v>
      </c>
      <c r="F133" s="15">
        <v>66008.75</v>
      </c>
      <c r="G133" s="140">
        <v>17620.68</v>
      </c>
      <c r="H133" s="15"/>
      <c r="I133" s="196"/>
      <c r="J133" s="99"/>
      <c r="K133" s="99"/>
      <c r="L133" s="99"/>
      <c r="M133" s="99"/>
      <c r="N133" s="99"/>
      <c r="O133" s="99"/>
      <c r="P133" s="99"/>
      <c r="Q133" s="99">
        <v>57000</v>
      </c>
      <c r="R133" s="162">
        <f t="shared" si="78"/>
        <v>57000</v>
      </c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56795.16</v>
      </c>
      <c r="AE133" s="9">
        <f t="shared" si="79"/>
        <v>56795.16</v>
      </c>
      <c r="AF133" s="15">
        <f t="shared" si="80"/>
        <v>204.8399999999965</v>
      </c>
      <c r="AG133" s="54">
        <f t="shared" si="66"/>
        <v>99.64063157894736</v>
      </c>
    </row>
    <row r="134" spans="2:33" s="7" customFormat="1" ht="38.25" hidden="1">
      <c r="B134" s="193"/>
      <c r="C134" s="4"/>
      <c r="D134" s="4">
        <v>6060</v>
      </c>
      <c r="E134" s="8" t="s">
        <v>258</v>
      </c>
      <c r="F134" s="15"/>
      <c r="G134" s="140"/>
      <c r="H134" s="15"/>
      <c r="I134" s="196" t="s">
        <v>377</v>
      </c>
      <c r="J134" s="99"/>
      <c r="K134" s="99"/>
      <c r="L134" s="99"/>
      <c r="M134" s="99"/>
      <c r="N134" s="99"/>
      <c r="O134" s="99"/>
      <c r="P134" s="99"/>
      <c r="Q134" s="99"/>
      <c r="R134" s="162">
        <f>H134+J134+K134+L134+M134+N134+O134</f>
        <v>0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9"/>
      <c r="AF134" s="15"/>
      <c r="AG134" s="54"/>
    </row>
    <row r="135" spans="2:33" s="7" customFormat="1" ht="25.5">
      <c r="B135" s="193"/>
      <c r="C135" s="3">
        <v>80104</v>
      </c>
      <c r="D135" s="3"/>
      <c r="E135" s="28" t="s">
        <v>353</v>
      </c>
      <c r="F135" s="5">
        <f>SUM(F136:F147)</f>
        <v>64604.759999999995</v>
      </c>
      <c r="G135" s="139">
        <f>SUM(G136:G147)</f>
        <v>37889.54</v>
      </c>
      <c r="H135" s="5">
        <f>SUM(H136:H148)</f>
        <v>60260</v>
      </c>
      <c r="I135" s="196"/>
      <c r="J135" s="96">
        <f>SUM(J136:J148)</f>
        <v>0</v>
      </c>
      <c r="K135" s="127">
        <f>SUM(K136:K148)</f>
        <v>0</v>
      </c>
      <c r="L135" s="96">
        <f aca="true" t="shared" si="81" ref="L135:V135">SUM(L136:L148)</f>
        <v>0</v>
      </c>
      <c r="M135" s="96">
        <f t="shared" si="81"/>
        <v>0</v>
      </c>
      <c r="N135" s="127">
        <f t="shared" si="81"/>
        <v>0</v>
      </c>
      <c r="O135" s="96">
        <f t="shared" si="81"/>
        <v>52539</v>
      </c>
      <c r="P135" s="96">
        <f>SUM(P136:P148)</f>
        <v>0</v>
      </c>
      <c r="Q135" s="212">
        <f>SUM(Q136:Q148)</f>
        <v>-14177</v>
      </c>
      <c r="R135" s="13">
        <f>SUM(R136:R148)</f>
        <v>98622</v>
      </c>
      <c r="S135" s="5">
        <f t="shared" si="81"/>
        <v>4759.860000000001</v>
      </c>
      <c r="T135" s="5">
        <f t="shared" si="81"/>
        <v>4392.03</v>
      </c>
      <c r="U135" s="5">
        <f t="shared" si="81"/>
        <v>3079.1200000000003</v>
      </c>
      <c r="V135" s="5">
        <f t="shared" si="81"/>
        <v>4314.990000000001</v>
      </c>
      <c r="W135" s="5">
        <f aca="true" t="shared" si="82" ref="W135:AE135">SUM(W136:W148)</f>
        <v>3060.82</v>
      </c>
      <c r="X135" s="5">
        <f t="shared" si="82"/>
        <v>1360.51</v>
      </c>
      <c r="Y135" s="5">
        <f t="shared" si="82"/>
        <v>4936.03</v>
      </c>
      <c r="Z135" s="25">
        <f t="shared" si="82"/>
        <v>2678.95</v>
      </c>
      <c r="AA135" s="25">
        <f t="shared" si="82"/>
        <v>19200.840000000004</v>
      </c>
      <c r="AB135" s="25">
        <f t="shared" si="82"/>
        <v>15304.08</v>
      </c>
      <c r="AC135" s="25">
        <f t="shared" si="82"/>
        <v>12075.960000000001</v>
      </c>
      <c r="AD135" s="5">
        <f t="shared" si="82"/>
        <v>19448.459999999995</v>
      </c>
      <c r="AE135" s="5">
        <f t="shared" si="82"/>
        <v>94611.65</v>
      </c>
      <c r="AF135" s="91">
        <f>SUM(AF136:AF148)</f>
        <v>4010.3499999999926</v>
      </c>
      <c r="AG135" s="57">
        <f t="shared" si="66"/>
        <v>95.93361521769991</v>
      </c>
    </row>
    <row r="136" spans="2:33" s="7" customFormat="1" ht="38.25">
      <c r="B136" s="193"/>
      <c r="C136" s="4"/>
      <c r="D136" s="4">
        <v>3020</v>
      </c>
      <c r="E136" s="8" t="s">
        <v>253</v>
      </c>
      <c r="F136" s="15">
        <v>3172.74</v>
      </c>
      <c r="G136" s="140">
        <v>1481.1</v>
      </c>
      <c r="H136" s="15">
        <v>2620</v>
      </c>
      <c r="I136" s="196"/>
      <c r="J136" s="99"/>
      <c r="K136" s="99"/>
      <c r="L136" s="208">
        <v>-49</v>
      </c>
      <c r="M136" s="99"/>
      <c r="N136" s="99"/>
      <c r="O136" s="99">
        <v>3450</v>
      </c>
      <c r="P136" s="99"/>
      <c r="Q136" s="208">
        <v>-1177</v>
      </c>
      <c r="R136" s="162">
        <f aca="true" t="shared" si="83" ref="R136:R179">H136+J136+K136+L136+M136+N136+O136+P136+Q136</f>
        <v>4844</v>
      </c>
      <c r="S136" s="15">
        <v>156.58</v>
      </c>
      <c r="T136" s="15">
        <v>157.19</v>
      </c>
      <c r="U136" s="15">
        <v>164.19</v>
      </c>
      <c r="V136" s="15">
        <v>163.3</v>
      </c>
      <c r="W136" s="15">
        <v>160.81</v>
      </c>
      <c r="X136" s="15">
        <v>160.79</v>
      </c>
      <c r="Y136" s="15">
        <v>160.79</v>
      </c>
      <c r="Z136" s="15">
        <v>160.82</v>
      </c>
      <c r="AA136" s="15">
        <v>363.4</v>
      </c>
      <c r="AB136" s="15">
        <v>591.83</v>
      </c>
      <c r="AC136" s="15">
        <v>294.31</v>
      </c>
      <c r="AD136" s="15">
        <v>320.41</v>
      </c>
      <c r="AE136" s="9">
        <f t="shared" si="79"/>
        <v>2854.4199999999996</v>
      </c>
      <c r="AF136" s="15">
        <f aca="true" t="shared" si="84" ref="AF136:AF147">R136-AE136</f>
        <v>1989.5800000000004</v>
      </c>
      <c r="AG136" s="54">
        <f t="shared" si="66"/>
        <v>58.92691990090833</v>
      </c>
    </row>
    <row r="137" spans="2:33" s="7" customFormat="1" ht="25.5">
      <c r="B137" s="193"/>
      <c r="C137" s="4"/>
      <c r="D137" s="4">
        <v>4010</v>
      </c>
      <c r="E137" s="8" t="s">
        <v>163</v>
      </c>
      <c r="F137" s="15">
        <v>41736.76</v>
      </c>
      <c r="G137" s="140">
        <v>26845.75</v>
      </c>
      <c r="H137" s="15">
        <v>27950</v>
      </c>
      <c r="I137" s="196"/>
      <c r="J137" s="99"/>
      <c r="K137" s="99"/>
      <c r="L137" s="99"/>
      <c r="M137" s="99"/>
      <c r="N137" s="99"/>
      <c r="O137" s="99">
        <v>35000</v>
      </c>
      <c r="P137" s="99"/>
      <c r="Q137" s="99"/>
      <c r="R137" s="162">
        <f t="shared" si="83"/>
        <v>62950</v>
      </c>
      <c r="S137" s="15">
        <v>4034.07</v>
      </c>
      <c r="T137" s="15">
        <v>2323.82</v>
      </c>
      <c r="U137" s="15">
        <v>2417.8</v>
      </c>
      <c r="V137" s="15">
        <v>2419.27</v>
      </c>
      <c r="W137" s="15">
        <v>2380.55</v>
      </c>
      <c r="X137" s="15">
        <v>765.26</v>
      </c>
      <c r="Y137" s="15">
        <v>3987.85</v>
      </c>
      <c r="Z137" s="15">
        <v>775.17</v>
      </c>
      <c r="AA137" s="15">
        <v>13759.87</v>
      </c>
      <c r="AB137" s="15">
        <v>11327.27</v>
      </c>
      <c r="AC137" s="15">
        <v>7255.29</v>
      </c>
      <c r="AD137" s="15">
        <v>11273.82</v>
      </c>
      <c r="AE137" s="9">
        <f t="shared" si="79"/>
        <v>62720.04000000001</v>
      </c>
      <c r="AF137" s="15">
        <f t="shared" si="84"/>
        <v>229.95999999999185</v>
      </c>
      <c r="AG137" s="54">
        <f t="shared" si="66"/>
        <v>99.63469420174744</v>
      </c>
    </row>
    <row r="138" spans="2:33" s="7" customFormat="1" ht="25.5">
      <c r="B138" s="193"/>
      <c r="C138" s="4"/>
      <c r="D138" s="4">
        <v>4040</v>
      </c>
      <c r="E138" s="8" t="s">
        <v>164</v>
      </c>
      <c r="F138" s="15">
        <v>4877</v>
      </c>
      <c r="G138" s="140">
        <v>2042.1</v>
      </c>
      <c r="H138" s="15">
        <v>2120</v>
      </c>
      <c r="I138" s="196"/>
      <c r="J138" s="99"/>
      <c r="K138" s="99"/>
      <c r="L138" s="99">
        <v>49</v>
      </c>
      <c r="M138" s="99"/>
      <c r="N138" s="99"/>
      <c r="O138" s="99"/>
      <c r="P138" s="99"/>
      <c r="Q138" s="99"/>
      <c r="R138" s="162">
        <f t="shared" si="83"/>
        <v>2169</v>
      </c>
      <c r="S138" s="15"/>
      <c r="T138" s="15">
        <v>1423.78</v>
      </c>
      <c r="U138" s="15"/>
      <c r="V138" s="15">
        <v>745.19</v>
      </c>
      <c r="W138" s="15"/>
      <c r="X138" s="15"/>
      <c r="Y138" s="15"/>
      <c r="Z138" s="15"/>
      <c r="AA138" s="15"/>
      <c r="AB138" s="15"/>
      <c r="AC138" s="15"/>
      <c r="AD138" s="15"/>
      <c r="AE138" s="9">
        <f t="shared" si="79"/>
        <v>2168.9700000000003</v>
      </c>
      <c r="AF138" s="15">
        <f t="shared" si="84"/>
        <v>0.02999999999974534</v>
      </c>
      <c r="AG138" s="54">
        <f t="shared" si="66"/>
        <v>99.99861687413556</v>
      </c>
    </row>
    <row r="139" spans="2:33" s="7" customFormat="1" ht="25.5">
      <c r="B139" s="193"/>
      <c r="C139" s="4"/>
      <c r="D139" s="4">
        <v>4110</v>
      </c>
      <c r="E139" s="8" t="s">
        <v>255</v>
      </c>
      <c r="F139" s="15">
        <v>8580.28</v>
      </c>
      <c r="G139" s="140">
        <v>4827.22</v>
      </c>
      <c r="H139" s="15">
        <v>5750</v>
      </c>
      <c r="I139" s="196"/>
      <c r="J139" s="99"/>
      <c r="K139" s="99"/>
      <c r="L139" s="99"/>
      <c r="M139" s="99"/>
      <c r="N139" s="99"/>
      <c r="O139" s="99">
        <v>6770</v>
      </c>
      <c r="P139" s="99"/>
      <c r="Q139" s="99"/>
      <c r="R139" s="162">
        <f t="shared" si="83"/>
        <v>12520</v>
      </c>
      <c r="S139" s="15">
        <v>510.86</v>
      </c>
      <c r="T139" s="15">
        <v>428.84</v>
      </c>
      <c r="U139" s="15">
        <v>437.54</v>
      </c>
      <c r="V139" s="15">
        <v>868.88</v>
      </c>
      <c r="W139" s="15">
        <v>457.19</v>
      </c>
      <c r="X139" s="15">
        <v>372.19</v>
      </c>
      <c r="Y139" s="15">
        <v>542.19</v>
      </c>
      <c r="Z139" s="15">
        <v>379.67</v>
      </c>
      <c r="AA139" s="15">
        <v>1848.98</v>
      </c>
      <c r="AB139" s="15">
        <v>1914.01</v>
      </c>
      <c r="AC139" s="15">
        <v>2072.19</v>
      </c>
      <c r="AD139" s="15">
        <v>1987.21</v>
      </c>
      <c r="AE139" s="9">
        <f t="shared" si="79"/>
        <v>11819.75</v>
      </c>
      <c r="AF139" s="15">
        <f t="shared" si="84"/>
        <v>700.25</v>
      </c>
      <c r="AG139" s="54">
        <f t="shared" si="66"/>
        <v>94.40694888178913</v>
      </c>
    </row>
    <row r="140" spans="2:33" s="7" customFormat="1" ht="12.75">
      <c r="B140" s="193"/>
      <c r="C140" s="4"/>
      <c r="D140" s="4">
        <v>4120</v>
      </c>
      <c r="E140" s="8" t="s">
        <v>168</v>
      </c>
      <c r="F140" s="15">
        <v>1158.88</v>
      </c>
      <c r="G140" s="140">
        <v>655.21</v>
      </c>
      <c r="H140" s="15">
        <v>800</v>
      </c>
      <c r="I140" s="196"/>
      <c r="J140" s="99"/>
      <c r="K140" s="99"/>
      <c r="L140" s="99"/>
      <c r="M140" s="99"/>
      <c r="N140" s="99"/>
      <c r="O140" s="99">
        <v>920</v>
      </c>
      <c r="P140" s="99"/>
      <c r="Q140" s="99"/>
      <c r="R140" s="162">
        <f t="shared" si="83"/>
        <v>1720</v>
      </c>
      <c r="S140" s="15">
        <v>58.35</v>
      </c>
      <c r="T140" s="15">
        <v>58.4</v>
      </c>
      <c r="U140" s="15">
        <v>59.59</v>
      </c>
      <c r="V140" s="15">
        <v>118.35</v>
      </c>
      <c r="W140" s="15">
        <v>62.27</v>
      </c>
      <c r="X140" s="15">
        <v>62.27</v>
      </c>
      <c r="Y140" s="15">
        <v>62.25</v>
      </c>
      <c r="Z140" s="15">
        <v>63.29</v>
      </c>
      <c r="AA140" s="15">
        <v>251.79</v>
      </c>
      <c r="AB140" s="15">
        <v>253.55</v>
      </c>
      <c r="AC140" s="15">
        <v>291.38</v>
      </c>
      <c r="AD140" s="15">
        <v>268.55</v>
      </c>
      <c r="AE140" s="9">
        <f t="shared" si="79"/>
        <v>1610.0399999999997</v>
      </c>
      <c r="AF140" s="15">
        <f t="shared" si="84"/>
        <v>109.96000000000026</v>
      </c>
      <c r="AG140" s="54">
        <f t="shared" si="66"/>
        <v>93.60697674418603</v>
      </c>
    </row>
    <row r="141" spans="2:33" s="7" customFormat="1" ht="25.5">
      <c r="B141" s="193"/>
      <c r="C141" s="4"/>
      <c r="D141" s="4">
        <v>4210</v>
      </c>
      <c r="E141" s="8" t="s">
        <v>256</v>
      </c>
      <c r="F141" s="15">
        <v>745.34</v>
      </c>
      <c r="G141" s="140">
        <v>438.16</v>
      </c>
      <c r="H141" s="15">
        <v>700</v>
      </c>
      <c r="I141" s="196"/>
      <c r="J141" s="99"/>
      <c r="K141" s="99"/>
      <c r="L141" s="99"/>
      <c r="M141" s="99"/>
      <c r="N141" s="99"/>
      <c r="O141" s="99">
        <v>2140</v>
      </c>
      <c r="P141" s="99"/>
      <c r="Q141" s="99">
        <v>810</v>
      </c>
      <c r="R141" s="162">
        <f t="shared" si="83"/>
        <v>3650</v>
      </c>
      <c r="S141" s="15"/>
      <c r="T141" s="15"/>
      <c r="U141" s="15"/>
      <c r="V141" s="15"/>
      <c r="W141" s="15"/>
      <c r="X141" s="15"/>
      <c r="Y141" s="15">
        <v>182.95</v>
      </c>
      <c r="Z141" s="15"/>
      <c r="AA141" s="15">
        <v>1373.06</v>
      </c>
      <c r="AB141" s="15">
        <v>188.41</v>
      </c>
      <c r="AC141" s="15"/>
      <c r="AD141" s="15">
        <v>1894.99</v>
      </c>
      <c r="AE141" s="9">
        <f t="shared" si="79"/>
        <v>3639.41</v>
      </c>
      <c r="AF141" s="15">
        <f t="shared" si="84"/>
        <v>10.590000000000146</v>
      </c>
      <c r="AG141" s="54">
        <f t="shared" si="66"/>
        <v>99.70986301369862</v>
      </c>
    </row>
    <row r="142" spans="2:33" s="7" customFormat="1" ht="25.5">
      <c r="B142" s="193"/>
      <c r="C142" s="4"/>
      <c r="D142" s="4">
        <v>4240</v>
      </c>
      <c r="E142" s="8" t="s">
        <v>267</v>
      </c>
      <c r="F142" s="15">
        <v>833.76</v>
      </c>
      <c r="G142" s="140"/>
      <c r="H142" s="15">
        <v>500</v>
      </c>
      <c r="I142" s="196"/>
      <c r="J142" s="99"/>
      <c r="K142" s="99"/>
      <c r="L142" s="99"/>
      <c r="M142" s="99"/>
      <c r="N142" s="99"/>
      <c r="O142" s="99">
        <v>945</v>
      </c>
      <c r="P142" s="99"/>
      <c r="Q142" s="99">
        <v>50</v>
      </c>
      <c r="R142" s="162">
        <f t="shared" si="83"/>
        <v>1495</v>
      </c>
      <c r="S142" s="15"/>
      <c r="T142" s="15"/>
      <c r="U142" s="15"/>
      <c r="V142" s="15"/>
      <c r="W142" s="15"/>
      <c r="X142" s="15"/>
      <c r="Y142" s="15"/>
      <c r="Z142" s="15"/>
      <c r="AA142" s="15">
        <v>792.54</v>
      </c>
      <c r="AB142" s="15"/>
      <c r="AC142" s="15">
        <v>358</v>
      </c>
      <c r="AD142" s="15">
        <v>322.35</v>
      </c>
      <c r="AE142" s="9">
        <f t="shared" si="79"/>
        <v>1472.8899999999999</v>
      </c>
      <c r="AF142" s="15">
        <f t="shared" si="84"/>
        <v>22.110000000000127</v>
      </c>
      <c r="AG142" s="54">
        <f t="shared" si="66"/>
        <v>98.52107023411371</v>
      </c>
    </row>
    <row r="143" spans="2:33" s="7" customFormat="1" ht="12.75">
      <c r="B143" s="193"/>
      <c r="C143" s="4"/>
      <c r="D143" s="4">
        <v>4260</v>
      </c>
      <c r="E143" s="8" t="s">
        <v>252</v>
      </c>
      <c r="F143" s="15"/>
      <c r="G143" s="140"/>
      <c r="H143" s="15"/>
      <c r="I143" s="196"/>
      <c r="J143" s="99"/>
      <c r="K143" s="99"/>
      <c r="L143" s="99"/>
      <c r="M143" s="99"/>
      <c r="N143" s="99"/>
      <c r="O143" s="99">
        <v>770</v>
      </c>
      <c r="P143" s="99"/>
      <c r="Q143" s="99">
        <v>2000</v>
      </c>
      <c r="R143" s="162">
        <f t="shared" si="83"/>
        <v>2770</v>
      </c>
      <c r="S143" s="15"/>
      <c r="T143" s="15"/>
      <c r="U143" s="15"/>
      <c r="V143" s="15"/>
      <c r="W143" s="15"/>
      <c r="X143" s="15"/>
      <c r="Y143" s="15"/>
      <c r="Z143" s="15"/>
      <c r="AA143" s="15">
        <v>90</v>
      </c>
      <c r="AB143" s="15">
        <v>855.99</v>
      </c>
      <c r="AC143" s="15">
        <v>679.84</v>
      </c>
      <c r="AD143" s="15">
        <v>1140.84</v>
      </c>
      <c r="AE143" s="9">
        <f t="shared" si="79"/>
        <v>2766.67</v>
      </c>
      <c r="AF143" s="15">
        <f t="shared" si="84"/>
        <v>3.3299999999999272</v>
      </c>
      <c r="AG143" s="54">
        <f t="shared" si="66"/>
        <v>99.87978339350181</v>
      </c>
    </row>
    <row r="144" spans="2:33" s="7" customFormat="1" ht="12.75">
      <c r="B144" s="193"/>
      <c r="C144" s="4"/>
      <c r="D144" s="4">
        <v>4270</v>
      </c>
      <c r="E144" s="8" t="s">
        <v>250</v>
      </c>
      <c r="F144" s="15"/>
      <c r="G144" s="140"/>
      <c r="H144" s="15"/>
      <c r="I144" s="196"/>
      <c r="J144" s="99"/>
      <c r="K144" s="99"/>
      <c r="L144" s="99"/>
      <c r="M144" s="99"/>
      <c r="N144" s="99"/>
      <c r="O144" s="99">
        <v>1480</v>
      </c>
      <c r="P144" s="99"/>
      <c r="Q144" s="208">
        <v>-1480</v>
      </c>
      <c r="R144" s="162">
        <f t="shared" si="83"/>
        <v>0</v>
      </c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9">
        <f t="shared" si="79"/>
        <v>0</v>
      </c>
      <c r="AF144" s="15">
        <f t="shared" si="84"/>
        <v>0</v>
      </c>
      <c r="AG144" s="54" t="e">
        <f t="shared" si="66"/>
        <v>#DIV/0!</v>
      </c>
    </row>
    <row r="145" spans="2:33" s="7" customFormat="1" ht="12.75">
      <c r="B145" s="193"/>
      <c r="C145" s="4"/>
      <c r="D145" s="4">
        <v>4300</v>
      </c>
      <c r="E145" s="8" t="s">
        <v>251</v>
      </c>
      <c r="F145" s="15"/>
      <c r="G145" s="140"/>
      <c r="H145" s="15"/>
      <c r="I145" s="196"/>
      <c r="J145" s="99"/>
      <c r="K145" s="99"/>
      <c r="L145" s="99"/>
      <c r="M145" s="99"/>
      <c r="N145" s="99"/>
      <c r="O145" s="99">
        <v>3510</v>
      </c>
      <c r="P145" s="99"/>
      <c r="Q145" s="208">
        <v>-1405</v>
      </c>
      <c r="R145" s="162">
        <f t="shared" si="83"/>
        <v>2105</v>
      </c>
      <c r="S145" s="15"/>
      <c r="T145" s="15"/>
      <c r="U145" s="15"/>
      <c r="V145" s="15"/>
      <c r="W145" s="15"/>
      <c r="X145" s="15"/>
      <c r="Y145" s="15"/>
      <c r="Z145" s="15"/>
      <c r="AA145" s="15">
        <v>108.2</v>
      </c>
      <c r="AB145" s="15">
        <v>37.65</v>
      </c>
      <c r="AC145" s="15">
        <v>40.36</v>
      </c>
      <c r="AD145" s="15">
        <v>975.94</v>
      </c>
      <c r="AE145" s="9">
        <f t="shared" si="79"/>
        <v>1162.15</v>
      </c>
      <c r="AF145" s="15">
        <f t="shared" si="84"/>
        <v>942.8499999999999</v>
      </c>
      <c r="AG145" s="54">
        <f t="shared" si="66"/>
        <v>55.20902612826604</v>
      </c>
    </row>
    <row r="146" spans="2:33" s="7" customFormat="1" ht="12.75">
      <c r="B146" s="193"/>
      <c r="C146" s="4"/>
      <c r="D146" s="4">
        <v>4410</v>
      </c>
      <c r="E146" s="8" t="s">
        <v>166</v>
      </c>
      <c r="F146" s="15"/>
      <c r="G146" s="140"/>
      <c r="H146" s="15"/>
      <c r="I146" s="196"/>
      <c r="J146" s="99"/>
      <c r="K146" s="99"/>
      <c r="L146" s="99"/>
      <c r="M146" s="99"/>
      <c r="N146" s="99"/>
      <c r="O146" s="99">
        <v>525</v>
      </c>
      <c r="P146" s="99"/>
      <c r="Q146" s="99">
        <v>25</v>
      </c>
      <c r="R146" s="162">
        <f t="shared" si="83"/>
        <v>550</v>
      </c>
      <c r="S146" s="15"/>
      <c r="T146" s="15"/>
      <c r="U146" s="15"/>
      <c r="V146" s="15"/>
      <c r="W146" s="15"/>
      <c r="X146" s="15"/>
      <c r="Y146" s="15"/>
      <c r="Z146" s="15"/>
      <c r="AA146" s="15">
        <v>13</v>
      </c>
      <c r="AB146" s="15">
        <v>135.37</v>
      </c>
      <c r="AC146" s="15">
        <v>84.59</v>
      </c>
      <c r="AD146" s="15">
        <v>315.35</v>
      </c>
      <c r="AE146" s="9">
        <f t="shared" si="79"/>
        <v>548.3100000000001</v>
      </c>
      <c r="AF146" s="15">
        <f t="shared" si="84"/>
        <v>1.6899999999999409</v>
      </c>
      <c r="AG146" s="54">
        <f t="shared" si="66"/>
        <v>99.69272727272728</v>
      </c>
    </row>
    <row r="147" spans="2:33" s="7" customFormat="1" ht="38.25">
      <c r="B147" s="193"/>
      <c r="C147" s="4"/>
      <c r="D147" s="4">
        <v>4440</v>
      </c>
      <c r="E147" s="8" t="s">
        <v>169</v>
      </c>
      <c r="F147" s="15">
        <v>3500</v>
      </c>
      <c r="G147" s="140">
        <v>1600</v>
      </c>
      <c r="H147" s="15">
        <v>1820</v>
      </c>
      <c r="I147" s="196" t="s">
        <v>378</v>
      </c>
      <c r="J147" s="99"/>
      <c r="K147" s="99"/>
      <c r="L147" s="99"/>
      <c r="M147" s="99"/>
      <c r="N147" s="99"/>
      <c r="O147" s="99">
        <v>2029</v>
      </c>
      <c r="P147" s="99"/>
      <c r="Q147" s="99"/>
      <c r="R147" s="162">
        <f t="shared" si="83"/>
        <v>3849</v>
      </c>
      <c r="S147" s="15"/>
      <c r="T147" s="15"/>
      <c r="U147" s="15"/>
      <c r="V147" s="15"/>
      <c r="W147" s="15"/>
      <c r="X147" s="15"/>
      <c r="Y147" s="15"/>
      <c r="Z147" s="15">
        <v>1300</v>
      </c>
      <c r="AA147" s="15">
        <v>600</v>
      </c>
      <c r="AB147" s="15"/>
      <c r="AC147" s="15">
        <v>1000</v>
      </c>
      <c r="AD147" s="15">
        <v>949</v>
      </c>
      <c r="AE147" s="9">
        <f t="shared" si="79"/>
        <v>3849</v>
      </c>
      <c r="AF147" s="15">
        <f t="shared" si="84"/>
        <v>0</v>
      </c>
      <c r="AG147" s="54">
        <f t="shared" si="66"/>
        <v>100</v>
      </c>
    </row>
    <row r="148" spans="2:33" s="7" customFormat="1" ht="25.5">
      <c r="B148" s="193"/>
      <c r="C148" s="4"/>
      <c r="D148" s="4">
        <v>6050</v>
      </c>
      <c r="E148" s="8" t="s">
        <v>254</v>
      </c>
      <c r="F148" s="15"/>
      <c r="G148" s="140"/>
      <c r="H148" s="15">
        <v>18000</v>
      </c>
      <c r="I148" s="196" t="s">
        <v>88</v>
      </c>
      <c r="J148" s="99"/>
      <c r="K148" s="99"/>
      <c r="L148" s="99"/>
      <c r="M148" s="99"/>
      <c r="N148" s="99"/>
      <c r="O148" s="208">
        <v>-5000</v>
      </c>
      <c r="P148" s="99"/>
      <c r="Q148" s="208">
        <v>-13000</v>
      </c>
      <c r="R148" s="162">
        <f t="shared" si="83"/>
        <v>0</v>
      </c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9">
        <f>SUM(S148:AD148)</f>
        <v>0</v>
      </c>
      <c r="AF148" s="15">
        <f>R148-AE148</f>
        <v>0</v>
      </c>
      <c r="AG148" s="54"/>
    </row>
    <row r="149" spans="2:33" s="7" customFormat="1" ht="12.75">
      <c r="B149" s="193"/>
      <c r="C149" s="3">
        <v>80110</v>
      </c>
      <c r="D149" s="3"/>
      <c r="E149" s="28" t="s">
        <v>171</v>
      </c>
      <c r="F149" s="5">
        <f>SUM(F150:F159)</f>
        <v>618734.6399999999</v>
      </c>
      <c r="G149" s="139">
        <f>SUM(G150:G159)</f>
        <v>912432.2899999999</v>
      </c>
      <c r="H149" s="5">
        <f>SUM(H150:H159)</f>
        <v>1178870</v>
      </c>
      <c r="I149" s="196"/>
      <c r="J149" s="96">
        <f>SUM(J150:J159)</f>
        <v>0</v>
      </c>
      <c r="K149" s="127">
        <f>SUM(K150:K159)</f>
        <v>0</v>
      </c>
      <c r="L149" s="96">
        <f aca="true" t="shared" si="85" ref="L149:V149">SUM(L150:L159)</f>
        <v>0</v>
      </c>
      <c r="M149" s="96">
        <f t="shared" si="85"/>
        <v>0</v>
      </c>
      <c r="N149" s="96">
        <f t="shared" si="85"/>
        <v>0</v>
      </c>
      <c r="O149" s="96">
        <f t="shared" si="85"/>
        <v>0</v>
      </c>
      <c r="P149" s="96">
        <f>SUM(P150:P159)</f>
        <v>0</v>
      </c>
      <c r="Q149" s="212">
        <f>SUM(Q150:Q159)</f>
        <v>-20000</v>
      </c>
      <c r="R149" s="13">
        <f>SUM(R150:R159)</f>
        <v>1158870</v>
      </c>
      <c r="S149" s="5">
        <f t="shared" si="85"/>
        <v>125037.93</v>
      </c>
      <c r="T149" s="5">
        <f t="shared" si="85"/>
        <v>107299.70000000001</v>
      </c>
      <c r="U149" s="5">
        <f t="shared" si="85"/>
        <v>80880.06</v>
      </c>
      <c r="V149" s="5">
        <f t="shared" si="85"/>
        <v>104234.71</v>
      </c>
      <c r="W149" s="5">
        <f aca="true" t="shared" si="86" ref="W149:AF149">SUM(W150:W159)</f>
        <v>84021.32</v>
      </c>
      <c r="X149" s="5">
        <f t="shared" si="86"/>
        <v>57102.76</v>
      </c>
      <c r="Y149" s="5">
        <f t="shared" si="86"/>
        <v>111543.58</v>
      </c>
      <c r="Z149" s="25">
        <f t="shared" si="86"/>
        <v>70564.61</v>
      </c>
      <c r="AA149" s="25">
        <f t="shared" si="86"/>
        <v>133934.56</v>
      </c>
      <c r="AB149" s="25">
        <f t="shared" si="86"/>
        <v>99649.54999999997</v>
      </c>
      <c r="AC149" s="25">
        <f t="shared" si="86"/>
        <v>56490.31</v>
      </c>
      <c r="AD149" s="5">
        <f t="shared" si="86"/>
        <v>118681.44</v>
      </c>
      <c r="AE149" s="5">
        <f t="shared" si="86"/>
        <v>1149440.5300000003</v>
      </c>
      <c r="AF149" s="5">
        <f t="shared" si="86"/>
        <v>9429.469999999923</v>
      </c>
      <c r="AG149" s="57">
        <f aca="true" t="shared" si="87" ref="AG149:AG183">AE149*100/R149</f>
        <v>99.18632202058905</v>
      </c>
    </row>
    <row r="150" spans="2:33" s="7" customFormat="1" ht="38.25">
      <c r="B150" s="193"/>
      <c r="C150" s="3"/>
      <c r="D150" s="4">
        <v>3020</v>
      </c>
      <c r="E150" s="8" t="s">
        <v>253</v>
      </c>
      <c r="F150" s="15">
        <v>34621.07</v>
      </c>
      <c r="G150" s="140">
        <v>46937.75</v>
      </c>
      <c r="H150" s="15">
        <v>60900</v>
      </c>
      <c r="I150" s="196" t="s">
        <v>129</v>
      </c>
      <c r="J150" s="99"/>
      <c r="K150" s="99"/>
      <c r="L150" s="99"/>
      <c r="M150" s="99"/>
      <c r="N150" s="99"/>
      <c r="O150" s="99"/>
      <c r="P150" s="99"/>
      <c r="Q150" s="208">
        <v>-1130</v>
      </c>
      <c r="R150" s="162">
        <f t="shared" si="83"/>
        <v>59770</v>
      </c>
      <c r="S150" s="15">
        <v>4283.78</v>
      </c>
      <c r="T150" s="15">
        <v>4267.69</v>
      </c>
      <c r="U150" s="15">
        <v>5075.21</v>
      </c>
      <c r="V150" s="15">
        <v>4447.91</v>
      </c>
      <c r="W150" s="15">
        <v>4361.41</v>
      </c>
      <c r="X150" s="15">
        <v>5024.71</v>
      </c>
      <c r="Y150" s="15">
        <v>4391.53</v>
      </c>
      <c r="Z150" s="15">
        <v>4539.46</v>
      </c>
      <c r="AA150" s="15">
        <v>5012.74</v>
      </c>
      <c r="AB150" s="15">
        <v>7604.78</v>
      </c>
      <c r="AC150" s="15">
        <v>5308.64</v>
      </c>
      <c r="AD150" s="15">
        <v>5125.93</v>
      </c>
      <c r="AE150" s="9">
        <f t="shared" si="79"/>
        <v>59443.78999999999</v>
      </c>
      <c r="AF150" s="15">
        <f aca="true" t="shared" si="88" ref="AF150:AF159">R150-AE150</f>
        <v>326.2100000000064</v>
      </c>
      <c r="AG150" s="54">
        <f t="shared" si="87"/>
        <v>99.45422452735484</v>
      </c>
    </row>
    <row r="151" spans="2:33" s="7" customFormat="1" ht="25.5">
      <c r="B151" s="193"/>
      <c r="C151" s="3"/>
      <c r="D151" s="4">
        <v>4010</v>
      </c>
      <c r="E151" s="8" t="s">
        <v>163</v>
      </c>
      <c r="F151" s="15">
        <v>413972.22</v>
      </c>
      <c r="G151" s="140">
        <v>597527.1</v>
      </c>
      <c r="H151" s="15">
        <v>771050</v>
      </c>
      <c r="I151" s="196"/>
      <c r="J151" s="99"/>
      <c r="K151" s="99"/>
      <c r="L151" s="99"/>
      <c r="M151" s="99"/>
      <c r="N151" s="99"/>
      <c r="O151" s="99"/>
      <c r="P151" s="99"/>
      <c r="Q151" s="208">
        <v>-10765</v>
      </c>
      <c r="R151" s="162">
        <f t="shared" si="83"/>
        <v>760285</v>
      </c>
      <c r="S151" s="15">
        <v>100129.31</v>
      </c>
      <c r="T151" s="15">
        <v>56610.62</v>
      </c>
      <c r="U151" s="15">
        <v>58564.96</v>
      </c>
      <c r="V151" s="15">
        <v>58762.99</v>
      </c>
      <c r="W151" s="15">
        <v>57798.66</v>
      </c>
      <c r="X151" s="15">
        <v>28093.78</v>
      </c>
      <c r="Y151" s="15">
        <v>91052.26</v>
      </c>
      <c r="Z151" s="15">
        <v>29005.22</v>
      </c>
      <c r="AA151" s="15">
        <v>110546.24</v>
      </c>
      <c r="AB151" s="15">
        <v>70978.54</v>
      </c>
      <c r="AC151" s="15">
        <v>32515.79</v>
      </c>
      <c r="AD151" s="15">
        <v>64860.21</v>
      </c>
      <c r="AE151" s="9">
        <f t="shared" si="79"/>
        <v>758918.5800000001</v>
      </c>
      <c r="AF151" s="15">
        <f t="shared" si="88"/>
        <v>1366.4199999999255</v>
      </c>
      <c r="AG151" s="54">
        <f t="shared" si="87"/>
        <v>99.82027529150253</v>
      </c>
    </row>
    <row r="152" spans="2:33" s="7" customFormat="1" ht="25.5">
      <c r="B152" s="193"/>
      <c r="C152" s="3"/>
      <c r="D152" s="4">
        <v>4040</v>
      </c>
      <c r="E152" s="8" t="s">
        <v>164</v>
      </c>
      <c r="F152" s="15">
        <v>20465</v>
      </c>
      <c r="G152" s="140">
        <v>42361.96</v>
      </c>
      <c r="H152" s="15">
        <v>52020</v>
      </c>
      <c r="I152" s="196"/>
      <c r="J152" s="99"/>
      <c r="K152" s="99"/>
      <c r="L152" s="208">
        <v>-1370</v>
      </c>
      <c r="M152" s="99"/>
      <c r="N152" s="99"/>
      <c r="O152" s="99"/>
      <c r="P152" s="99"/>
      <c r="Q152" s="99"/>
      <c r="R152" s="162">
        <f t="shared" si="83"/>
        <v>50650</v>
      </c>
      <c r="S152" s="15"/>
      <c r="T152" s="15">
        <v>33607.79</v>
      </c>
      <c r="U152" s="15">
        <v>1027.51</v>
      </c>
      <c r="V152" s="15">
        <v>16014.18</v>
      </c>
      <c r="W152" s="15"/>
      <c r="X152" s="15"/>
      <c r="Y152" s="15"/>
      <c r="Z152" s="15"/>
      <c r="AA152" s="15"/>
      <c r="AB152" s="15"/>
      <c r="AC152" s="15"/>
      <c r="AD152" s="15"/>
      <c r="AE152" s="9">
        <f t="shared" si="79"/>
        <v>50649.48</v>
      </c>
      <c r="AF152" s="15">
        <f t="shared" si="88"/>
        <v>0.5199999999967986</v>
      </c>
      <c r="AG152" s="54">
        <f t="shared" si="87"/>
        <v>99.99897334649556</v>
      </c>
    </row>
    <row r="153" spans="2:33" s="7" customFormat="1" ht="25.5">
      <c r="B153" s="193"/>
      <c r="C153" s="3"/>
      <c r="D153" s="4">
        <v>4110</v>
      </c>
      <c r="E153" s="8" t="s">
        <v>255</v>
      </c>
      <c r="F153" s="15">
        <v>52305.54</v>
      </c>
      <c r="G153" s="140">
        <v>107511.12</v>
      </c>
      <c r="H153" s="15">
        <v>155800</v>
      </c>
      <c r="I153" s="196"/>
      <c r="J153" s="99"/>
      <c r="K153" s="99"/>
      <c r="L153" s="99"/>
      <c r="M153" s="99"/>
      <c r="N153" s="99"/>
      <c r="O153" s="99"/>
      <c r="P153" s="99"/>
      <c r="Q153" s="99"/>
      <c r="R153" s="162">
        <f t="shared" si="83"/>
        <v>155800</v>
      </c>
      <c r="S153" s="15">
        <v>11608.6</v>
      </c>
      <c r="T153" s="15">
        <v>10631.78</v>
      </c>
      <c r="U153" s="15">
        <v>11500.07</v>
      </c>
      <c r="V153" s="15">
        <v>19825.66</v>
      </c>
      <c r="W153" s="15">
        <v>11055.11</v>
      </c>
      <c r="X153" s="15">
        <v>10781.76</v>
      </c>
      <c r="Y153" s="15">
        <v>11532.7</v>
      </c>
      <c r="Z153" s="15">
        <v>11296.63</v>
      </c>
      <c r="AA153" s="15">
        <v>12080.84</v>
      </c>
      <c r="AB153" s="15">
        <v>13006.51</v>
      </c>
      <c r="AC153" s="15">
        <v>13193.06</v>
      </c>
      <c r="AD153" s="15">
        <v>13027.48</v>
      </c>
      <c r="AE153" s="9">
        <f t="shared" si="79"/>
        <v>149540.2</v>
      </c>
      <c r="AF153" s="15">
        <f t="shared" si="88"/>
        <v>6259.799999999988</v>
      </c>
      <c r="AG153" s="54">
        <f t="shared" si="87"/>
        <v>95.98215661103981</v>
      </c>
    </row>
    <row r="154" spans="2:33" s="7" customFormat="1" ht="12.75">
      <c r="B154" s="193"/>
      <c r="C154" s="3"/>
      <c r="D154" s="4">
        <v>4120</v>
      </c>
      <c r="E154" s="8" t="s">
        <v>168</v>
      </c>
      <c r="F154" s="15">
        <v>10297.63</v>
      </c>
      <c r="G154" s="140">
        <v>15526.88</v>
      </c>
      <c r="H154" s="15">
        <v>21400</v>
      </c>
      <c r="I154" s="196"/>
      <c r="J154" s="99"/>
      <c r="K154" s="99"/>
      <c r="L154" s="99"/>
      <c r="M154" s="99"/>
      <c r="N154" s="99"/>
      <c r="O154" s="99"/>
      <c r="P154" s="99"/>
      <c r="Q154" s="99"/>
      <c r="R154" s="162">
        <f t="shared" si="83"/>
        <v>21400</v>
      </c>
      <c r="S154" s="15">
        <v>1560.3</v>
      </c>
      <c r="T154" s="15">
        <v>1438.22</v>
      </c>
      <c r="U154" s="15">
        <v>1533.41</v>
      </c>
      <c r="V154" s="15">
        <v>2687.72</v>
      </c>
      <c r="W154" s="15">
        <v>1512.88</v>
      </c>
      <c r="X154" s="15">
        <v>1510.77</v>
      </c>
      <c r="Y154" s="15">
        <v>1528.16</v>
      </c>
      <c r="Z154" s="15">
        <v>1580.89</v>
      </c>
      <c r="AA154" s="15">
        <v>1602.8</v>
      </c>
      <c r="AB154" s="15">
        <v>1732.73</v>
      </c>
      <c r="AC154" s="15">
        <v>1828.09</v>
      </c>
      <c r="AD154" s="15">
        <v>1735.1</v>
      </c>
      <c r="AE154" s="9">
        <f t="shared" si="79"/>
        <v>20251.069999999996</v>
      </c>
      <c r="AF154" s="15">
        <f t="shared" si="88"/>
        <v>1148.930000000004</v>
      </c>
      <c r="AG154" s="54">
        <f t="shared" si="87"/>
        <v>94.63116822429905</v>
      </c>
    </row>
    <row r="155" spans="2:33" s="7" customFormat="1" ht="25.5" customHeight="1">
      <c r="B155" s="193"/>
      <c r="C155" s="3"/>
      <c r="D155" s="4">
        <v>4210</v>
      </c>
      <c r="E155" s="8" t="s">
        <v>256</v>
      </c>
      <c r="F155" s="15">
        <v>16498.98</v>
      </c>
      <c r="G155" s="140">
        <v>7309.07</v>
      </c>
      <c r="H155" s="15">
        <v>10000</v>
      </c>
      <c r="I155" s="196" t="s">
        <v>385</v>
      </c>
      <c r="J155" s="99"/>
      <c r="K155" s="99"/>
      <c r="L155" s="99">
        <v>1370</v>
      </c>
      <c r="M155" s="99"/>
      <c r="N155" s="99">
        <v>2000</v>
      </c>
      <c r="O155" s="99"/>
      <c r="P155" s="99"/>
      <c r="Q155" s="99">
        <v>14630</v>
      </c>
      <c r="R155" s="162">
        <f t="shared" si="83"/>
        <v>28000</v>
      </c>
      <c r="S155" s="15">
        <v>3780.52</v>
      </c>
      <c r="T155" s="15">
        <v>326.16</v>
      </c>
      <c r="U155" s="15">
        <v>401.75</v>
      </c>
      <c r="V155" s="15">
        <v>442.52</v>
      </c>
      <c r="W155" s="15">
        <v>1388.35</v>
      </c>
      <c r="X155" s="15">
        <v>988.27</v>
      </c>
      <c r="Y155" s="15">
        <v>391.06</v>
      </c>
      <c r="Z155" s="15">
        <v>1080.26</v>
      </c>
      <c r="AA155" s="15">
        <v>2637.79</v>
      </c>
      <c r="AB155" s="15">
        <v>1221.38</v>
      </c>
      <c r="AC155" s="15">
        <v>2780.61</v>
      </c>
      <c r="AD155" s="15">
        <v>12471.01</v>
      </c>
      <c r="AE155" s="9">
        <f t="shared" si="79"/>
        <v>27909.68</v>
      </c>
      <c r="AF155" s="15">
        <f t="shared" si="88"/>
        <v>90.31999999999971</v>
      </c>
      <c r="AG155" s="54">
        <f t="shared" si="87"/>
        <v>99.67742857142858</v>
      </c>
    </row>
    <row r="156" spans="2:33" s="7" customFormat="1" ht="25.5">
      <c r="B156" s="193"/>
      <c r="C156" s="3"/>
      <c r="D156" s="4">
        <v>4240</v>
      </c>
      <c r="E156" s="8" t="s">
        <v>267</v>
      </c>
      <c r="F156" s="15">
        <v>4289.19</v>
      </c>
      <c r="G156" s="140">
        <v>7003.13</v>
      </c>
      <c r="H156" s="15">
        <v>6000</v>
      </c>
      <c r="I156" s="196" t="s">
        <v>381</v>
      </c>
      <c r="J156" s="99"/>
      <c r="K156" s="99"/>
      <c r="L156" s="99"/>
      <c r="M156" s="99"/>
      <c r="N156" s="208">
        <v>-2000</v>
      </c>
      <c r="O156" s="99"/>
      <c r="P156" s="99"/>
      <c r="Q156" s="99"/>
      <c r="R156" s="162">
        <f t="shared" si="83"/>
        <v>4000</v>
      </c>
      <c r="S156" s="15">
        <v>274.4</v>
      </c>
      <c r="T156" s="15"/>
      <c r="U156" s="15">
        <v>52.65</v>
      </c>
      <c r="V156" s="15">
        <v>261.5</v>
      </c>
      <c r="W156" s="15">
        <v>822.89</v>
      </c>
      <c r="X156" s="15">
        <v>684.8</v>
      </c>
      <c r="Y156" s="15"/>
      <c r="Z156" s="15">
        <v>24.64</v>
      </c>
      <c r="AA156" s="15">
        <v>24</v>
      </c>
      <c r="AB156" s="15">
        <v>1022.12</v>
      </c>
      <c r="AC156" s="15">
        <v>195.5</v>
      </c>
      <c r="AD156" s="15">
        <v>434.6</v>
      </c>
      <c r="AE156" s="9">
        <f t="shared" si="79"/>
        <v>3797.0999999999995</v>
      </c>
      <c r="AF156" s="15">
        <f t="shared" si="88"/>
        <v>202.90000000000055</v>
      </c>
      <c r="AG156" s="54">
        <f t="shared" si="87"/>
        <v>94.92749999999998</v>
      </c>
    </row>
    <row r="157" spans="2:33" s="7" customFormat="1" ht="25.5">
      <c r="B157" s="193"/>
      <c r="C157" s="3"/>
      <c r="D157" s="4">
        <v>4300</v>
      </c>
      <c r="E157" s="8" t="s">
        <v>251</v>
      </c>
      <c r="F157" s="15">
        <v>36885.62</v>
      </c>
      <c r="G157" s="140">
        <v>45804.91</v>
      </c>
      <c r="H157" s="15">
        <v>50000</v>
      </c>
      <c r="I157" s="196" t="s">
        <v>131</v>
      </c>
      <c r="J157" s="99"/>
      <c r="K157" s="99"/>
      <c r="L157" s="99"/>
      <c r="M157" s="99"/>
      <c r="N157" s="208">
        <v>-1000</v>
      </c>
      <c r="O157" s="99"/>
      <c r="P157" s="99"/>
      <c r="Q157" s="208">
        <v>-23100</v>
      </c>
      <c r="R157" s="162">
        <f t="shared" si="83"/>
        <v>25900</v>
      </c>
      <c r="S157" s="15">
        <v>3175.04</v>
      </c>
      <c r="T157" s="15">
        <v>60</v>
      </c>
      <c r="U157" s="15">
        <v>2724.5</v>
      </c>
      <c r="V157" s="15">
        <v>537.6</v>
      </c>
      <c r="W157" s="15">
        <v>6652.62</v>
      </c>
      <c r="X157" s="15">
        <v>4235.05</v>
      </c>
      <c r="Y157" s="15">
        <v>2329.1</v>
      </c>
      <c r="Z157" s="15">
        <v>1037.51</v>
      </c>
      <c r="AA157" s="15">
        <v>1743.66</v>
      </c>
      <c r="AB157" s="15">
        <v>520.87</v>
      </c>
      <c r="AC157" s="15">
        <v>319.4</v>
      </c>
      <c r="AD157" s="15">
        <v>2536.95</v>
      </c>
      <c r="AE157" s="9">
        <f t="shared" si="79"/>
        <v>25872.3</v>
      </c>
      <c r="AF157" s="15">
        <f t="shared" si="88"/>
        <v>27.700000000000728</v>
      </c>
      <c r="AG157" s="54">
        <f t="shared" si="87"/>
        <v>99.89305019305019</v>
      </c>
    </row>
    <row r="158" spans="2:33" s="7" customFormat="1" ht="12.75">
      <c r="B158" s="193"/>
      <c r="C158" s="3"/>
      <c r="D158" s="4">
        <v>4410</v>
      </c>
      <c r="E158" s="8" t="s">
        <v>166</v>
      </c>
      <c r="F158" s="15">
        <v>4499.39</v>
      </c>
      <c r="G158" s="140">
        <v>1050.37</v>
      </c>
      <c r="H158" s="15">
        <v>2500</v>
      </c>
      <c r="I158" s="196"/>
      <c r="J158" s="99"/>
      <c r="K158" s="99">
        <v>88</v>
      </c>
      <c r="L158" s="99"/>
      <c r="M158" s="99"/>
      <c r="N158" s="99">
        <v>1000</v>
      </c>
      <c r="O158" s="99"/>
      <c r="P158" s="99"/>
      <c r="Q158" s="99">
        <v>365</v>
      </c>
      <c r="R158" s="162">
        <f t="shared" si="83"/>
        <v>3953</v>
      </c>
      <c r="S158" s="15">
        <v>225.98</v>
      </c>
      <c r="T158" s="15">
        <v>357.44</v>
      </c>
      <c r="U158" s="15"/>
      <c r="V158" s="15">
        <v>1254.63</v>
      </c>
      <c r="W158" s="15">
        <v>429.4</v>
      </c>
      <c r="X158" s="208">
        <v>-216.38</v>
      </c>
      <c r="Y158" s="15">
        <v>318.77</v>
      </c>
      <c r="Z158" s="15"/>
      <c r="AA158" s="15">
        <v>286.49</v>
      </c>
      <c r="AB158" s="15">
        <v>562.62</v>
      </c>
      <c r="AC158" s="15">
        <v>349.22</v>
      </c>
      <c r="AD158" s="15">
        <v>378.16</v>
      </c>
      <c r="AE158" s="9">
        <f t="shared" si="79"/>
        <v>3946.33</v>
      </c>
      <c r="AF158" s="15">
        <f t="shared" si="88"/>
        <v>6.670000000000073</v>
      </c>
      <c r="AG158" s="54">
        <f t="shared" si="87"/>
        <v>99.83126739185428</v>
      </c>
    </row>
    <row r="159" spans="2:33" s="7" customFormat="1" ht="38.25">
      <c r="B159" s="193"/>
      <c r="C159" s="3"/>
      <c r="D159" s="4">
        <v>4440</v>
      </c>
      <c r="E159" s="8" t="s">
        <v>169</v>
      </c>
      <c r="F159" s="15">
        <v>24900</v>
      </c>
      <c r="G159" s="140">
        <v>41400</v>
      </c>
      <c r="H159" s="15">
        <v>49200</v>
      </c>
      <c r="I159" s="196" t="s">
        <v>378</v>
      </c>
      <c r="J159" s="99"/>
      <c r="K159" s="208">
        <v>-88</v>
      </c>
      <c r="L159" s="99"/>
      <c r="M159" s="99"/>
      <c r="N159" s="99"/>
      <c r="O159" s="99"/>
      <c r="P159" s="99"/>
      <c r="Q159" s="99"/>
      <c r="R159" s="162">
        <f t="shared" si="83"/>
        <v>49112</v>
      </c>
      <c r="S159" s="15"/>
      <c r="T159" s="15"/>
      <c r="U159" s="15"/>
      <c r="V159" s="15"/>
      <c r="W159" s="15"/>
      <c r="X159" s="15">
        <v>6000</v>
      </c>
      <c r="Y159" s="15"/>
      <c r="Z159" s="15">
        <v>22000</v>
      </c>
      <c r="AA159" s="15"/>
      <c r="AB159" s="15">
        <v>3000</v>
      </c>
      <c r="AC159" s="15"/>
      <c r="AD159" s="15">
        <v>18112</v>
      </c>
      <c r="AE159" s="9">
        <f t="shared" si="79"/>
        <v>49112</v>
      </c>
      <c r="AF159" s="15">
        <f t="shared" si="88"/>
        <v>0</v>
      </c>
      <c r="AG159" s="54">
        <f t="shared" si="87"/>
        <v>100</v>
      </c>
    </row>
    <row r="160" spans="2:33" s="7" customFormat="1" ht="12.75">
      <c r="B160" s="193"/>
      <c r="C160" s="3">
        <v>80113</v>
      </c>
      <c r="D160" s="3"/>
      <c r="E160" s="28" t="s">
        <v>52</v>
      </c>
      <c r="F160" s="5">
        <f>SUM(F161)</f>
        <v>189674.62</v>
      </c>
      <c r="G160" s="139">
        <f>SUM(G161)</f>
        <v>162311.83</v>
      </c>
      <c r="H160" s="5">
        <f>SUM(H161)</f>
        <v>200000</v>
      </c>
      <c r="I160" s="196"/>
      <c r="J160" s="96">
        <f>SUM(J161)</f>
        <v>0</v>
      </c>
      <c r="K160" s="127">
        <f>SUM(K161)</f>
        <v>0</v>
      </c>
      <c r="L160" s="96">
        <f aca="true" t="shared" si="89" ref="L160:V160">SUM(L161)</f>
        <v>0</v>
      </c>
      <c r="M160" s="96">
        <f t="shared" si="89"/>
        <v>0</v>
      </c>
      <c r="N160" s="96">
        <f t="shared" si="89"/>
        <v>0</v>
      </c>
      <c r="O160" s="96">
        <f t="shared" si="89"/>
        <v>0</v>
      </c>
      <c r="P160" s="96">
        <f t="shared" si="89"/>
        <v>0</v>
      </c>
      <c r="Q160" s="96">
        <f t="shared" si="89"/>
        <v>47700</v>
      </c>
      <c r="R160" s="13">
        <f>SUM(R161)</f>
        <v>247700</v>
      </c>
      <c r="S160" s="5">
        <f t="shared" si="89"/>
        <v>149.14</v>
      </c>
      <c r="T160" s="5">
        <f t="shared" si="89"/>
        <v>21028.7</v>
      </c>
      <c r="U160" s="5">
        <f t="shared" si="89"/>
        <v>19015.47</v>
      </c>
      <c r="V160" s="5">
        <f t="shared" si="89"/>
        <v>26464.78</v>
      </c>
      <c r="W160" s="5">
        <f aca="true" t="shared" si="90" ref="W160:AF160">SUM(W161)</f>
        <v>22951.75</v>
      </c>
      <c r="X160" s="5">
        <f t="shared" si="90"/>
        <v>30385.88</v>
      </c>
      <c r="Y160" s="5">
        <f t="shared" si="90"/>
        <v>18112.5</v>
      </c>
      <c r="Z160" s="25">
        <f t="shared" si="90"/>
        <v>0</v>
      </c>
      <c r="AA160" s="25">
        <f t="shared" si="90"/>
        <v>67.65</v>
      </c>
      <c r="AB160" s="25">
        <f t="shared" si="90"/>
        <v>29127.01</v>
      </c>
      <c r="AC160" s="25">
        <f t="shared" si="90"/>
        <v>31375.19</v>
      </c>
      <c r="AD160" s="5">
        <f t="shared" si="90"/>
        <v>48964.2</v>
      </c>
      <c r="AE160" s="5">
        <f t="shared" si="90"/>
        <v>247642.27000000002</v>
      </c>
      <c r="AF160" s="5">
        <f t="shared" si="90"/>
        <v>57.72999999998137</v>
      </c>
      <c r="AG160" s="57">
        <f t="shared" si="87"/>
        <v>99.9766935809447</v>
      </c>
    </row>
    <row r="161" spans="2:33" s="7" customFormat="1" ht="12.75">
      <c r="B161" s="193"/>
      <c r="C161" s="4"/>
      <c r="D161" s="4">
        <v>4300</v>
      </c>
      <c r="E161" s="8" t="s">
        <v>251</v>
      </c>
      <c r="F161" s="15">
        <v>189674.62</v>
      </c>
      <c r="G161" s="140">
        <v>162311.83</v>
      </c>
      <c r="H161" s="15">
        <v>200000</v>
      </c>
      <c r="I161" s="196"/>
      <c r="J161" s="99"/>
      <c r="K161" s="99"/>
      <c r="L161" s="99"/>
      <c r="M161" s="99"/>
      <c r="N161" s="99"/>
      <c r="O161" s="99"/>
      <c r="P161" s="99"/>
      <c r="Q161" s="99">
        <v>47700</v>
      </c>
      <c r="R161" s="162">
        <f t="shared" si="83"/>
        <v>247700</v>
      </c>
      <c r="S161" s="15">
        <v>149.14</v>
      </c>
      <c r="T161" s="15">
        <v>21028.7</v>
      </c>
      <c r="U161" s="15">
        <v>19015.47</v>
      </c>
      <c r="V161" s="15">
        <v>26464.78</v>
      </c>
      <c r="W161" s="15">
        <v>22951.75</v>
      </c>
      <c r="X161" s="15">
        <v>30385.88</v>
      </c>
      <c r="Y161" s="15">
        <v>18112.5</v>
      </c>
      <c r="Z161" s="15"/>
      <c r="AA161" s="15">
        <v>67.65</v>
      </c>
      <c r="AB161" s="15">
        <v>29127.01</v>
      </c>
      <c r="AC161" s="15">
        <v>31375.19</v>
      </c>
      <c r="AD161" s="15">
        <v>48964.2</v>
      </c>
      <c r="AE161" s="9">
        <f t="shared" si="79"/>
        <v>247642.27000000002</v>
      </c>
      <c r="AF161" s="15">
        <f>R161-AE161</f>
        <v>57.72999999998137</v>
      </c>
      <c r="AG161" s="54">
        <f t="shared" si="87"/>
        <v>99.9766935809447</v>
      </c>
    </row>
    <row r="162" spans="2:33" s="7" customFormat="1" ht="25.5">
      <c r="B162" s="193"/>
      <c r="C162" s="3">
        <v>80114</v>
      </c>
      <c r="D162" s="3"/>
      <c r="E162" s="28" t="s">
        <v>53</v>
      </c>
      <c r="F162" s="5">
        <f>SUM(F163:F173)</f>
        <v>145715.72999999998</v>
      </c>
      <c r="G162" s="139">
        <f>SUM(G163:G173)</f>
        <v>138110.99000000002</v>
      </c>
      <c r="H162" s="5">
        <f>SUM(H163:H173)</f>
        <v>176040</v>
      </c>
      <c r="I162" s="196"/>
      <c r="J162" s="96">
        <f>SUM(J163:J173)</f>
        <v>0</v>
      </c>
      <c r="K162" s="127">
        <f>SUM(K163:K173)</f>
        <v>0</v>
      </c>
      <c r="L162" s="96">
        <f aca="true" t="shared" si="91" ref="L162:V162">SUM(L163:L173)</f>
        <v>0</v>
      </c>
      <c r="M162" s="96">
        <f t="shared" si="91"/>
        <v>0</v>
      </c>
      <c r="N162" s="96">
        <f>SUM(N163:N173)</f>
        <v>0</v>
      </c>
      <c r="O162" s="96">
        <f>SUM(O163:O173)</f>
        <v>5000</v>
      </c>
      <c r="P162" s="96">
        <f>SUM(P163:P173)</f>
        <v>0</v>
      </c>
      <c r="Q162" s="212">
        <f>SUM(Q163:Q173)</f>
        <v>-8330</v>
      </c>
      <c r="R162" s="13">
        <f>SUM(R163:R173)</f>
        <v>172710</v>
      </c>
      <c r="S162" s="5">
        <f t="shared" si="91"/>
        <v>11021.050000000001</v>
      </c>
      <c r="T162" s="5">
        <f t="shared" si="91"/>
        <v>15338.850000000002</v>
      </c>
      <c r="U162" s="5">
        <f t="shared" si="91"/>
        <v>29601.02</v>
      </c>
      <c r="V162" s="5">
        <f t="shared" si="91"/>
        <v>14640.21</v>
      </c>
      <c r="W162" s="5">
        <f aca="true" t="shared" si="92" ref="W162:AD162">SUM(W163:W173)</f>
        <v>14503.8</v>
      </c>
      <c r="X162" s="5">
        <f t="shared" si="92"/>
        <v>11029.090000000002</v>
      </c>
      <c r="Y162" s="5">
        <f t="shared" si="92"/>
        <v>13459.8</v>
      </c>
      <c r="Z162" s="25">
        <f t="shared" si="92"/>
        <v>10071.14</v>
      </c>
      <c r="AA162" s="25">
        <f t="shared" si="92"/>
        <v>15349.17</v>
      </c>
      <c r="AB162" s="25">
        <f t="shared" si="92"/>
        <v>12054.689999999999</v>
      </c>
      <c r="AC162" s="25">
        <f t="shared" si="92"/>
        <v>11594.54</v>
      </c>
      <c r="AD162" s="5">
        <f t="shared" si="92"/>
        <v>13816.04</v>
      </c>
      <c r="AE162" s="5">
        <f>SUM(AE163:AE173)</f>
        <v>172479.40000000002</v>
      </c>
      <c r="AF162" s="5">
        <f>SUM(AF163:AF173)</f>
        <v>230.59999999997763</v>
      </c>
      <c r="AG162" s="57">
        <f t="shared" si="87"/>
        <v>99.86648138498063</v>
      </c>
    </row>
    <row r="163" spans="2:33" s="7" customFormat="1" ht="38.25">
      <c r="B163" s="193"/>
      <c r="C163" s="4"/>
      <c r="D163" s="4">
        <v>3020</v>
      </c>
      <c r="E163" s="8" t="s">
        <v>253</v>
      </c>
      <c r="F163" s="15">
        <v>333.72</v>
      </c>
      <c r="G163" s="140">
        <v>300.39</v>
      </c>
      <c r="H163" s="15">
        <v>350</v>
      </c>
      <c r="I163" s="196" t="s">
        <v>130</v>
      </c>
      <c r="J163" s="99"/>
      <c r="K163" s="99"/>
      <c r="L163" s="99"/>
      <c r="M163" s="99"/>
      <c r="N163" s="99"/>
      <c r="O163" s="99"/>
      <c r="P163" s="99"/>
      <c r="Q163" s="99"/>
      <c r="R163" s="162">
        <f t="shared" si="83"/>
        <v>350</v>
      </c>
      <c r="S163" s="15"/>
      <c r="T163" s="15">
        <v>57.33</v>
      </c>
      <c r="U163" s="15"/>
      <c r="V163" s="15"/>
      <c r="W163" s="15"/>
      <c r="X163" s="15">
        <v>75.76</v>
      </c>
      <c r="Y163" s="15"/>
      <c r="Z163" s="15"/>
      <c r="AA163" s="15">
        <v>56.01</v>
      </c>
      <c r="AB163" s="15"/>
      <c r="AC163" s="15">
        <v>149.06</v>
      </c>
      <c r="AD163" s="15"/>
      <c r="AE163" s="9">
        <f t="shared" si="79"/>
        <v>338.15999999999997</v>
      </c>
      <c r="AF163" s="15">
        <f aca="true" t="shared" si="93" ref="AF163:AF171">R163-AE163</f>
        <v>11.840000000000032</v>
      </c>
      <c r="AG163" s="54">
        <f t="shared" si="87"/>
        <v>96.61714285714285</v>
      </c>
    </row>
    <row r="164" spans="2:33" s="7" customFormat="1" ht="25.5">
      <c r="B164" s="193"/>
      <c r="C164" s="4"/>
      <c r="D164" s="4">
        <v>4010</v>
      </c>
      <c r="E164" s="8" t="s">
        <v>163</v>
      </c>
      <c r="F164" s="15">
        <v>98253.14</v>
      </c>
      <c r="G164" s="140">
        <v>93510.02</v>
      </c>
      <c r="H164" s="15">
        <v>117810</v>
      </c>
      <c r="I164" s="196"/>
      <c r="J164" s="99"/>
      <c r="K164" s="99"/>
      <c r="L164" s="99"/>
      <c r="M164" s="99"/>
      <c r="N164" s="99"/>
      <c r="O164" s="99"/>
      <c r="P164" s="99"/>
      <c r="Q164" s="208">
        <v>-5100</v>
      </c>
      <c r="R164" s="162">
        <f t="shared" si="83"/>
        <v>112710</v>
      </c>
      <c r="S164" s="15">
        <v>7947.24</v>
      </c>
      <c r="T164" s="15">
        <v>7824.85</v>
      </c>
      <c r="U164" s="15">
        <v>22603.79</v>
      </c>
      <c r="V164" s="15">
        <v>11339.8</v>
      </c>
      <c r="W164" s="15">
        <v>7922.15</v>
      </c>
      <c r="X164" s="15">
        <v>7969.5</v>
      </c>
      <c r="Y164" s="15">
        <v>6198.27</v>
      </c>
      <c r="Z164" s="15">
        <v>6396</v>
      </c>
      <c r="AA164" s="15">
        <v>7746.46</v>
      </c>
      <c r="AB164" s="15">
        <v>8894.91</v>
      </c>
      <c r="AC164" s="15">
        <v>8706.37</v>
      </c>
      <c r="AD164" s="15">
        <v>9080.25</v>
      </c>
      <c r="AE164" s="9">
        <f t="shared" si="79"/>
        <v>112629.59000000003</v>
      </c>
      <c r="AF164" s="15">
        <f t="shared" si="93"/>
        <v>80.40999999997439</v>
      </c>
      <c r="AG164" s="54">
        <f t="shared" si="87"/>
        <v>99.92865761689293</v>
      </c>
    </row>
    <row r="165" spans="2:33" s="7" customFormat="1" ht="25.5">
      <c r="B165" s="193"/>
      <c r="C165" s="4"/>
      <c r="D165" s="4">
        <v>4040</v>
      </c>
      <c r="E165" s="8" t="s">
        <v>164</v>
      </c>
      <c r="F165" s="15">
        <v>7555.2</v>
      </c>
      <c r="G165" s="140">
        <v>7851.13</v>
      </c>
      <c r="H165" s="15">
        <v>7900</v>
      </c>
      <c r="I165" s="196"/>
      <c r="J165" s="99"/>
      <c r="K165" s="99"/>
      <c r="L165" s="99"/>
      <c r="M165" s="99"/>
      <c r="N165" s="99"/>
      <c r="O165" s="99"/>
      <c r="P165" s="99"/>
      <c r="Q165" s="99"/>
      <c r="R165" s="162">
        <f t="shared" si="83"/>
        <v>7900</v>
      </c>
      <c r="S165" s="15"/>
      <c r="T165" s="15">
        <v>5184.93</v>
      </c>
      <c r="U165" s="15">
        <v>2714.21</v>
      </c>
      <c r="V165" s="15"/>
      <c r="W165" s="15"/>
      <c r="X165" s="15"/>
      <c r="Y165" s="15"/>
      <c r="Z165" s="15"/>
      <c r="AA165" s="15"/>
      <c r="AB165" s="15"/>
      <c r="AC165" s="15"/>
      <c r="AD165" s="15"/>
      <c r="AE165" s="9">
        <f t="shared" si="79"/>
        <v>7899.14</v>
      </c>
      <c r="AF165" s="15">
        <f t="shared" si="93"/>
        <v>0.8599999999996726</v>
      </c>
      <c r="AG165" s="54">
        <f t="shared" si="87"/>
        <v>99.98911392405063</v>
      </c>
    </row>
    <row r="166" spans="2:33" s="7" customFormat="1" ht="25.5">
      <c r="B166" s="193"/>
      <c r="C166" s="4"/>
      <c r="D166" s="4">
        <v>4110</v>
      </c>
      <c r="E166" s="8" t="s">
        <v>255</v>
      </c>
      <c r="F166" s="15">
        <v>18495.56</v>
      </c>
      <c r="G166" s="140">
        <v>16873.35</v>
      </c>
      <c r="H166" s="15">
        <v>19500</v>
      </c>
      <c r="I166" s="196"/>
      <c r="J166" s="99"/>
      <c r="K166" s="99"/>
      <c r="L166" s="99"/>
      <c r="M166" s="99"/>
      <c r="N166" s="99"/>
      <c r="O166" s="99"/>
      <c r="P166" s="99"/>
      <c r="Q166" s="208">
        <v>-1950</v>
      </c>
      <c r="R166" s="162">
        <f t="shared" si="83"/>
        <v>17550</v>
      </c>
      <c r="S166" s="15">
        <v>1588.62</v>
      </c>
      <c r="T166" s="15">
        <v>1407.7</v>
      </c>
      <c r="U166" s="15">
        <v>2607.11</v>
      </c>
      <c r="V166" s="15">
        <v>1767.5</v>
      </c>
      <c r="W166" s="15">
        <v>1241.12</v>
      </c>
      <c r="X166" s="15">
        <v>1411.87</v>
      </c>
      <c r="Y166" s="15">
        <v>1411.87</v>
      </c>
      <c r="Z166" s="15">
        <v>1142.02</v>
      </c>
      <c r="AA166" s="15">
        <v>1142.02</v>
      </c>
      <c r="AB166" s="15">
        <v>1375.89</v>
      </c>
      <c r="AC166" s="15">
        <v>1599.6</v>
      </c>
      <c r="AD166" s="15">
        <v>829.36</v>
      </c>
      <c r="AE166" s="9">
        <f t="shared" si="79"/>
        <v>17524.679999999997</v>
      </c>
      <c r="AF166" s="15">
        <f t="shared" si="93"/>
        <v>25.320000000003347</v>
      </c>
      <c r="AG166" s="54">
        <f t="shared" si="87"/>
        <v>99.85572649572649</v>
      </c>
    </row>
    <row r="167" spans="2:33" s="7" customFormat="1" ht="12.75">
      <c r="B167" s="193"/>
      <c r="C167" s="4"/>
      <c r="D167" s="4">
        <v>4120</v>
      </c>
      <c r="E167" s="8" t="s">
        <v>168</v>
      </c>
      <c r="F167" s="15">
        <v>2533.72</v>
      </c>
      <c r="G167" s="140">
        <v>2317.7</v>
      </c>
      <c r="H167" s="15">
        <v>2700</v>
      </c>
      <c r="I167" s="196"/>
      <c r="J167" s="99"/>
      <c r="K167" s="99"/>
      <c r="L167" s="99"/>
      <c r="M167" s="99"/>
      <c r="N167" s="99"/>
      <c r="O167" s="99"/>
      <c r="P167" s="99"/>
      <c r="Q167" s="208">
        <v>-180</v>
      </c>
      <c r="R167" s="162">
        <f t="shared" si="83"/>
        <v>2520</v>
      </c>
      <c r="S167" s="15">
        <v>217.68</v>
      </c>
      <c r="T167" s="15">
        <v>191.71</v>
      </c>
      <c r="U167" s="15">
        <v>385.23</v>
      </c>
      <c r="V167" s="15">
        <v>240.71</v>
      </c>
      <c r="W167" s="15">
        <v>180.6</v>
      </c>
      <c r="X167" s="15">
        <v>192.28</v>
      </c>
      <c r="Y167" s="15">
        <v>192.28</v>
      </c>
      <c r="Z167" s="15">
        <v>155.53</v>
      </c>
      <c r="AA167" s="15">
        <v>155.53</v>
      </c>
      <c r="AB167" s="15">
        <v>187.38</v>
      </c>
      <c r="AC167" s="15">
        <v>217.84</v>
      </c>
      <c r="AD167" s="15">
        <v>194</v>
      </c>
      <c r="AE167" s="9">
        <f t="shared" si="79"/>
        <v>2510.77</v>
      </c>
      <c r="AF167" s="15">
        <f t="shared" si="93"/>
        <v>9.230000000000018</v>
      </c>
      <c r="AG167" s="54">
        <f t="shared" si="87"/>
        <v>99.63373015873016</v>
      </c>
    </row>
    <row r="168" spans="2:33" s="7" customFormat="1" ht="25.5">
      <c r="B168" s="193"/>
      <c r="C168" s="4"/>
      <c r="D168" s="4">
        <v>4210</v>
      </c>
      <c r="E168" s="8" t="s">
        <v>256</v>
      </c>
      <c r="F168" s="15">
        <v>3722.48</v>
      </c>
      <c r="G168" s="140">
        <v>6356.27</v>
      </c>
      <c r="H168" s="15">
        <v>8300</v>
      </c>
      <c r="I168" s="196"/>
      <c r="J168" s="99"/>
      <c r="K168" s="99"/>
      <c r="L168" s="99"/>
      <c r="M168" s="99"/>
      <c r="N168" s="99"/>
      <c r="O168" s="99"/>
      <c r="P168" s="99"/>
      <c r="Q168" s="208">
        <v>-800</v>
      </c>
      <c r="R168" s="162">
        <f t="shared" si="83"/>
        <v>7500</v>
      </c>
      <c r="S168" s="15">
        <v>495.47</v>
      </c>
      <c r="T168" s="15">
        <v>206.04</v>
      </c>
      <c r="U168" s="15">
        <v>356.97</v>
      </c>
      <c r="V168" s="15">
        <v>817.37</v>
      </c>
      <c r="W168" s="15">
        <v>821.51</v>
      </c>
      <c r="X168" s="15">
        <v>677.03</v>
      </c>
      <c r="Y168" s="15">
        <v>342.04</v>
      </c>
      <c r="Z168" s="15">
        <v>424.68</v>
      </c>
      <c r="AA168" s="15">
        <v>1017</v>
      </c>
      <c r="AB168" s="15">
        <v>577.57</v>
      </c>
      <c r="AC168" s="15">
        <v>165.53</v>
      </c>
      <c r="AD168" s="15">
        <v>1579.43</v>
      </c>
      <c r="AE168" s="9">
        <f t="shared" si="79"/>
        <v>7480.639999999999</v>
      </c>
      <c r="AF168" s="15">
        <f t="shared" si="93"/>
        <v>19.360000000000582</v>
      </c>
      <c r="AG168" s="54">
        <f t="shared" si="87"/>
        <v>99.74186666666667</v>
      </c>
    </row>
    <row r="169" spans="2:33" s="7" customFormat="1" ht="12.75">
      <c r="B169" s="193"/>
      <c r="C169" s="4"/>
      <c r="D169" s="4">
        <v>4270</v>
      </c>
      <c r="E169" s="8" t="s">
        <v>250</v>
      </c>
      <c r="F169" s="15">
        <v>2374.12</v>
      </c>
      <c r="G169" s="140">
        <v>1121.18</v>
      </c>
      <c r="H169" s="15">
        <v>3000</v>
      </c>
      <c r="I169" s="196"/>
      <c r="J169" s="99"/>
      <c r="K169" s="99"/>
      <c r="L169" s="99"/>
      <c r="M169" s="99"/>
      <c r="N169" s="208">
        <v>-1200</v>
      </c>
      <c r="O169" s="99"/>
      <c r="P169" s="99"/>
      <c r="Q169" s="208">
        <v>-400</v>
      </c>
      <c r="R169" s="162">
        <f t="shared" si="83"/>
        <v>1400</v>
      </c>
      <c r="S169" s="15"/>
      <c r="T169" s="15"/>
      <c r="U169" s="15"/>
      <c r="V169" s="15"/>
      <c r="W169" s="15"/>
      <c r="X169" s="15"/>
      <c r="Y169" s="15">
        <v>732</v>
      </c>
      <c r="Z169" s="15">
        <v>122</v>
      </c>
      <c r="AA169" s="15">
        <v>268.4</v>
      </c>
      <c r="AB169" s="15"/>
      <c r="AC169" s="15">
        <v>244</v>
      </c>
      <c r="AD169" s="15"/>
      <c r="AE169" s="9">
        <f t="shared" si="79"/>
        <v>1366.4</v>
      </c>
      <c r="AF169" s="15">
        <f t="shared" si="93"/>
        <v>33.59999999999991</v>
      </c>
      <c r="AG169" s="54">
        <f t="shared" si="87"/>
        <v>97.6</v>
      </c>
    </row>
    <row r="170" spans="2:33" s="7" customFormat="1" ht="12.75">
      <c r="B170" s="193"/>
      <c r="C170" s="4"/>
      <c r="D170" s="4">
        <v>4300</v>
      </c>
      <c r="E170" s="8" t="s">
        <v>251</v>
      </c>
      <c r="F170" s="15">
        <v>3198.93</v>
      </c>
      <c r="G170" s="140">
        <v>6599.42</v>
      </c>
      <c r="H170" s="15">
        <v>9000</v>
      </c>
      <c r="I170" s="196"/>
      <c r="J170" s="99"/>
      <c r="K170" s="99"/>
      <c r="L170" s="99"/>
      <c r="M170" s="99"/>
      <c r="N170" s="99">
        <v>1200</v>
      </c>
      <c r="O170" s="99"/>
      <c r="P170" s="99"/>
      <c r="Q170" s="99">
        <v>350</v>
      </c>
      <c r="R170" s="162">
        <f t="shared" si="83"/>
        <v>10550</v>
      </c>
      <c r="S170" s="15">
        <v>609.35</v>
      </c>
      <c r="T170" s="15">
        <v>444.29</v>
      </c>
      <c r="U170" s="15">
        <v>933.71</v>
      </c>
      <c r="V170" s="15">
        <v>397.83</v>
      </c>
      <c r="W170" s="15">
        <v>4224.12</v>
      </c>
      <c r="X170" s="15">
        <v>702.65</v>
      </c>
      <c r="Y170" s="15">
        <v>576.94</v>
      </c>
      <c r="Z170" s="15">
        <v>1801.51</v>
      </c>
      <c r="AA170" s="15">
        <v>-2329.75</v>
      </c>
      <c r="AB170" s="15">
        <v>764.86</v>
      </c>
      <c r="AC170" s="15">
        <v>379.14</v>
      </c>
      <c r="AD170" s="15">
        <v>2040.53</v>
      </c>
      <c r="AE170" s="9">
        <f t="shared" si="79"/>
        <v>10545.18</v>
      </c>
      <c r="AF170" s="15">
        <f t="shared" si="93"/>
        <v>4.819999999999709</v>
      </c>
      <c r="AG170" s="54">
        <f t="shared" si="87"/>
        <v>99.95431279620853</v>
      </c>
    </row>
    <row r="171" spans="2:33" s="7" customFormat="1" ht="12.75">
      <c r="B171" s="193"/>
      <c r="C171" s="4"/>
      <c r="D171" s="4">
        <v>4410</v>
      </c>
      <c r="E171" s="8" t="s">
        <v>166</v>
      </c>
      <c r="F171" s="15">
        <v>143.56</v>
      </c>
      <c r="G171" s="140">
        <v>421.53</v>
      </c>
      <c r="H171" s="15">
        <v>600</v>
      </c>
      <c r="I171" s="196"/>
      <c r="J171" s="99"/>
      <c r="K171" s="99">
        <v>175</v>
      </c>
      <c r="L171" s="99"/>
      <c r="M171" s="99"/>
      <c r="N171" s="99"/>
      <c r="O171" s="99"/>
      <c r="P171" s="99"/>
      <c r="Q171" s="99">
        <v>50</v>
      </c>
      <c r="R171" s="162">
        <f t="shared" si="83"/>
        <v>825</v>
      </c>
      <c r="S171" s="15">
        <v>162.69</v>
      </c>
      <c r="T171" s="15">
        <v>22</v>
      </c>
      <c r="U171" s="15"/>
      <c r="V171" s="15">
        <v>77</v>
      </c>
      <c r="W171" s="15">
        <v>114.3</v>
      </c>
      <c r="X171" s="15"/>
      <c r="Y171" s="15">
        <v>51</v>
      </c>
      <c r="Z171" s="15">
        <v>29.4</v>
      </c>
      <c r="AA171" s="15">
        <v>7.4</v>
      </c>
      <c r="AB171" s="15">
        <v>254.08</v>
      </c>
      <c r="AC171" s="15">
        <v>11</v>
      </c>
      <c r="AD171" s="15">
        <v>92.47</v>
      </c>
      <c r="AE171" s="9">
        <f t="shared" si="79"/>
        <v>821.34</v>
      </c>
      <c r="AF171" s="15">
        <f t="shared" si="93"/>
        <v>3.659999999999968</v>
      </c>
      <c r="AG171" s="54">
        <f t="shared" si="87"/>
        <v>99.55636363636364</v>
      </c>
    </row>
    <row r="172" spans="2:33" s="7" customFormat="1" ht="38.25">
      <c r="B172" s="193"/>
      <c r="C172" s="4"/>
      <c r="D172" s="4">
        <v>4440</v>
      </c>
      <c r="E172" s="8" t="s">
        <v>169</v>
      </c>
      <c r="F172" s="15">
        <v>1950</v>
      </c>
      <c r="G172" s="140">
        <v>2760</v>
      </c>
      <c r="H172" s="15">
        <v>2880</v>
      </c>
      <c r="I172" s="196"/>
      <c r="J172" s="99"/>
      <c r="K172" s="208">
        <v>-175</v>
      </c>
      <c r="L172" s="99"/>
      <c r="M172" s="99"/>
      <c r="N172" s="99"/>
      <c r="O172" s="99"/>
      <c r="P172" s="99"/>
      <c r="Q172" s="99"/>
      <c r="R172" s="162">
        <f t="shared" si="83"/>
        <v>2705</v>
      </c>
      <c r="S172" s="15"/>
      <c r="T172" s="15"/>
      <c r="U172" s="15"/>
      <c r="V172" s="15"/>
      <c r="W172" s="15"/>
      <c r="X172" s="15"/>
      <c r="Y172" s="15"/>
      <c r="Z172" s="15"/>
      <c r="AA172" s="15">
        <v>2705</v>
      </c>
      <c r="AB172" s="15"/>
      <c r="AC172" s="15"/>
      <c r="AD172" s="15"/>
      <c r="AE172" s="9">
        <f>SUM(S172:AD172)</f>
        <v>2705</v>
      </c>
      <c r="AF172" s="15">
        <f>R172-AE172</f>
        <v>0</v>
      </c>
      <c r="AG172" s="54">
        <f aca="true" t="shared" si="94" ref="AG172:AG179">AE172*100/R172</f>
        <v>100</v>
      </c>
    </row>
    <row r="173" spans="2:33" s="7" customFormat="1" ht="25.5">
      <c r="B173" s="193"/>
      <c r="C173" s="4"/>
      <c r="D173" s="4">
        <v>6050</v>
      </c>
      <c r="E173" s="8" t="s">
        <v>254</v>
      </c>
      <c r="F173" s="15">
        <v>7155.3</v>
      </c>
      <c r="G173" s="140"/>
      <c r="H173" s="15">
        <v>4000</v>
      </c>
      <c r="I173" s="196" t="s">
        <v>379</v>
      </c>
      <c r="J173" s="99"/>
      <c r="K173" s="99"/>
      <c r="L173" s="99"/>
      <c r="M173" s="99"/>
      <c r="N173" s="99"/>
      <c r="O173" s="99">
        <v>5000</v>
      </c>
      <c r="P173" s="99"/>
      <c r="Q173" s="208">
        <v>-300</v>
      </c>
      <c r="R173" s="162">
        <f t="shared" si="83"/>
        <v>8700</v>
      </c>
      <c r="S173" s="15"/>
      <c r="T173" s="15"/>
      <c r="U173" s="15"/>
      <c r="V173" s="15"/>
      <c r="W173" s="15"/>
      <c r="X173" s="15"/>
      <c r="Y173" s="15">
        <v>3955.4</v>
      </c>
      <c r="Z173" s="15"/>
      <c r="AA173" s="15">
        <v>4581.1</v>
      </c>
      <c r="AB173" s="15"/>
      <c r="AC173" s="15">
        <v>122</v>
      </c>
      <c r="AD173" s="15"/>
      <c r="AE173" s="9">
        <f>SUM(S173:AD173)</f>
        <v>8658.5</v>
      </c>
      <c r="AF173" s="15">
        <f>R173-AE173</f>
        <v>41.5</v>
      </c>
      <c r="AG173" s="54">
        <f t="shared" si="94"/>
        <v>99.52298850574712</v>
      </c>
    </row>
    <row r="174" spans="2:33" s="7" customFormat="1" ht="25.5" customHeight="1">
      <c r="B174" s="193"/>
      <c r="C174" s="3">
        <v>80146</v>
      </c>
      <c r="D174" s="3"/>
      <c r="E174" s="28" t="s">
        <v>60</v>
      </c>
      <c r="F174" s="5">
        <f>F175+F176</f>
        <v>0</v>
      </c>
      <c r="G174" s="139">
        <f>G175+G176</f>
        <v>14554.279999999999</v>
      </c>
      <c r="H174" s="5">
        <f>H175+H176</f>
        <v>22350</v>
      </c>
      <c r="I174" s="301" t="s">
        <v>128</v>
      </c>
      <c r="J174" s="96">
        <f>J175+J176</f>
        <v>0</v>
      </c>
      <c r="K174" s="127">
        <f>K175+K176</f>
        <v>0</v>
      </c>
      <c r="L174" s="96">
        <f aca="true" t="shared" si="95" ref="L174:V174">L175+L176</f>
        <v>0</v>
      </c>
      <c r="M174" s="96">
        <f t="shared" si="95"/>
        <v>0</v>
      </c>
      <c r="N174" s="127">
        <f t="shared" si="95"/>
        <v>0</v>
      </c>
      <c r="O174" s="96">
        <f t="shared" si="95"/>
        <v>0</v>
      </c>
      <c r="P174" s="96">
        <f>P175+P176</f>
        <v>0</v>
      </c>
      <c r="Q174" s="96">
        <f>Q175+Q176</f>
        <v>0</v>
      </c>
      <c r="R174" s="13">
        <f>R175+R176</f>
        <v>22350</v>
      </c>
      <c r="S174" s="5">
        <f t="shared" si="95"/>
        <v>1850</v>
      </c>
      <c r="T174" s="5">
        <f t="shared" si="95"/>
        <v>185</v>
      </c>
      <c r="U174" s="5">
        <f t="shared" si="95"/>
        <v>0</v>
      </c>
      <c r="V174" s="5">
        <f t="shared" si="95"/>
        <v>0</v>
      </c>
      <c r="W174" s="5">
        <f aca="true" t="shared" si="96" ref="W174:AF174">W175+W176</f>
        <v>2515</v>
      </c>
      <c r="X174" s="5">
        <f t="shared" si="96"/>
        <v>4564.35</v>
      </c>
      <c r="Y174" s="5">
        <f t="shared" si="96"/>
        <v>1849.4</v>
      </c>
      <c r="Z174" s="25">
        <f t="shared" si="96"/>
        <v>0</v>
      </c>
      <c r="AA174" s="25">
        <f t="shared" si="96"/>
        <v>0</v>
      </c>
      <c r="AB174" s="25">
        <f t="shared" si="96"/>
        <v>3910.86</v>
      </c>
      <c r="AC174" s="25">
        <f t="shared" si="96"/>
        <v>4326.24</v>
      </c>
      <c r="AD174" s="5">
        <f t="shared" si="96"/>
        <v>3131.84</v>
      </c>
      <c r="AE174" s="5">
        <f t="shared" si="96"/>
        <v>22332.69</v>
      </c>
      <c r="AF174" s="5">
        <f t="shared" si="96"/>
        <v>17.3100000000004</v>
      </c>
      <c r="AG174" s="57">
        <f t="shared" si="94"/>
        <v>99.92255033557046</v>
      </c>
    </row>
    <row r="175" spans="2:33" s="7" customFormat="1" ht="15.75" customHeight="1">
      <c r="B175" s="193"/>
      <c r="C175" s="4"/>
      <c r="D175" s="4">
        <v>4300</v>
      </c>
      <c r="E175" s="8" t="s">
        <v>251</v>
      </c>
      <c r="F175" s="15"/>
      <c r="G175" s="140">
        <v>10350</v>
      </c>
      <c r="H175" s="15">
        <v>22350</v>
      </c>
      <c r="I175" s="302"/>
      <c r="J175" s="99"/>
      <c r="K175" s="99"/>
      <c r="L175" s="208">
        <v>-7000</v>
      </c>
      <c r="M175" s="99"/>
      <c r="N175" s="99"/>
      <c r="O175" s="99"/>
      <c r="P175" s="99"/>
      <c r="Q175" s="99">
        <v>230</v>
      </c>
      <c r="R175" s="162">
        <f t="shared" si="83"/>
        <v>15580</v>
      </c>
      <c r="S175" s="15">
        <v>1850</v>
      </c>
      <c r="T175" s="15">
        <v>185</v>
      </c>
      <c r="U175" s="15"/>
      <c r="V175" s="15"/>
      <c r="W175" s="15">
        <v>2515</v>
      </c>
      <c r="X175" s="15">
        <v>1225</v>
      </c>
      <c r="Y175" s="15">
        <v>1060</v>
      </c>
      <c r="Z175" s="15"/>
      <c r="AA175" s="15"/>
      <c r="AB175" s="15">
        <v>3318</v>
      </c>
      <c r="AC175" s="15">
        <v>3375</v>
      </c>
      <c r="AD175" s="15">
        <v>2050</v>
      </c>
      <c r="AE175" s="9">
        <f>SUM(S175:AD175)</f>
        <v>15578</v>
      </c>
      <c r="AF175" s="15">
        <f>R175-AE175</f>
        <v>2</v>
      </c>
      <c r="AG175" s="54">
        <f t="shared" si="94"/>
        <v>99.98716302952504</v>
      </c>
    </row>
    <row r="176" spans="2:33" s="7" customFormat="1" ht="12.75">
      <c r="B176" s="193"/>
      <c r="C176" s="4"/>
      <c r="D176" s="4">
        <v>4410</v>
      </c>
      <c r="E176" s="8" t="s">
        <v>166</v>
      </c>
      <c r="F176" s="15"/>
      <c r="G176" s="140">
        <v>4204.28</v>
      </c>
      <c r="H176" s="15"/>
      <c r="I176" s="303"/>
      <c r="J176" s="99"/>
      <c r="K176" s="99"/>
      <c r="L176" s="99">
        <v>7000</v>
      </c>
      <c r="M176" s="99"/>
      <c r="N176" s="99"/>
      <c r="O176" s="99"/>
      <c r="P176" s="99"/>
      <c r="Q176" s="208">
        <v>-230</v>
      </c>
      <c r="R176" s="162">
        <f t="shared" si="83"/>
        <v>6770</v>
      </c>
      <c r="S176" s="15"/>
      <c r="T176" s="15"/>
      <c r="U176" s="15"/>
      <c r="V176" s="15"/>
      <c r="W176" s="15"/>
      <c r="X176" s="15">
        <v>3339.35</v>
      </c>
      <c r="Y176" s="15">
        <v>789.4</v>
      </c>
      <c r="Z176" s="15"/>
      <c r="AA176" s="15"/>
      <c r="AB176" s="15">
        <v>592.86</v>
      </c>
      <c r="AC176" s="15">
        <v>951.24</v>
      </c>
      <c r="AD176" s="15">
        <v>1081.84</v>
      </c>
      <c r="AE176" s="9">
        <f>SUM(S176:AD176)</f>
        <v>6754.69</v>
      </c>
      <c r="AF176" s="15">
        <f>R176-AE176</f>
        <v>15.3100000000004</v>
      </c>
      <c r="AG176" s="54">
        <f t="shared" si="94"/>
        <v>99.77385524372231</v>
      </c>
    </row>
    <row r="177" spans="2:33" s="7" customFormat="1" ht="12.75">
      <c r="B177" s="193"/>
      <c r="C177" s="3">
        <v>80195</v>
      </c>
      <c r="D177" s="3"/>
      <c r="E177" s="28" t="s">
        <v>125</v>
      </c>
      <c r="F177" s="5">
        <f>SUM(F179)</f>
        <v>11503</v>
      </c>
      <c r="G177" s="139">
        <f>SUM(G179)</f>
        <v>12625</v>
      </c>
      <c r="H177" s="5">
        <f>SUM(H179)</f>
        <v>9467</v>
      </c>
      <c r="I177" s="196"/>
      <c r="J177" s="96">
        <f>SUM(J179)</f>
        <v>0</v>
      </c>
      <c r="K177" s="127">
        <f>SUM(K179)</f>
        <v>0</v>
      </c>
      <c r="L177" s="96">
        <f aca="true" t="shared" si="97" ref="L177:V177">SUM(L179)</f>
        <v>0</v>
      </c>
      <c r="M177" s="96">
        <f t="shared" si="97"/>
        <v>0</v>
      </c>
      <c r="N177" s="127">
        <f t="shared" si="97"/>
        <v>7764</v>
      </c>
      <c r="O177" s="96">
        <f t="shared" si="97"/>
        <v>0</v>
      </c>
      <c r="P177" s="96">
        <f t="shared" si="97"/>
        <v>0</v>
      </c>
      <c r="Q177" s="96">
        <f>SUM(Q178:Q179)</f>
        <v>312</v>
      </c>
      <c r="R177" s="13">
        <f>SUM(R178:R179)</f>
        <v>17543</v>
      </c>
      <c r="S177" s="5">
        <f t="shared" si="97"/>
        <v>0</v>
      </c>
      <c r="T177" s="5">
        <f t="shared" si="97"/>
        <v>0</v>
      </c>
      <c r="U177" s="5">
        <f t="shared" si="97"/>
        <v>0</v>
      </c>
      <c r="V177" s="5">
        <f t="shared" si="97"/>
        <v>0</v>
      </c>
      <c r="W177" s="5">
        <f aca="true" t="shared" si="98" ref="W177:AC177">SUM(W179)</f>
        <v>0</v>
      </c>
      <c r="X177" s="5">
        <f t="shared" si="98"/>
        <v>0</v>
      </c>
      <c r="Y177" s="5">
        <f t="shared" si="98"/>
        <v>3367</v>
      </c>
      <c r="Z177" s="25">
        <f t="shared" si="98"/>
        <v>0</v>
      </c>
      <c r="AA177" s="25">
        <f t="shared" si="98"/>
        <v>0</v>
      </c>
      <c r="AB177" s="25">
        <f t="shared" si="98"/>
        <v>0</v>
      </c>
      <c r="AC177" s="25">
        <f t="shared" si="98"/>
        <v>7764</v>
      </c>
      <c r="AD177" s="91">
        <f>SUM(AD178:AD179)</f>
        <v>6412</v>
      </c>
      <c r="AE177" s="23">
        <f>SUM(AE178:AE179)</f>
        <v>17543</v>
      </c>
      <c r="AF177" s="23">
        <f>SUM(AF178:AF179)</f>
        <v>0</v>
      </c>
      <c r="AG177" s="57">
        <f t="shared" si="94"/>
        <v>100</v>
      </c>
    </row>
    <row r="178" spans="2:33" s="7" customFormat="1" ht="12.75">
      <c r="B178" s="193"/>
      <c r="C178" s="3"/>
      <c r="D178" s="4">
        <v>4300</v>
      </c>
      <c r="E178" s="8" t="s">
        <v>251</v>
      </c>
      <c r="F178" s="5"/>
      <c r="G178" s="139"/>
      <c r="H178" s="5"/>
      <c r="I178" s="196"/>
      <c r="J178" s="96"/>
      <c r="K178" s="127"/>
      <c r="L178" s="96"/>
      <c r="M178" s="96"/>
      <c r="N178" s="127"/>
      <c r="O178" s="96"/>
      <c r="P178" s="96"/>
      <c r="Q178" s="99">
        <v>312</v>
      </c>
      <c r="R178" s="162">
        <f t="shared" si="83"/>
        <v>312</v>
      </c>
      <c r="S178" s="5"/>
      <c r="T178" s="5"/>
      <c r="U178" s="5"/>
      <c r="V178" s="5"/>
      <c r="W178" s="5"/>
      <c r="X178" s="5"/>
      <c r="Y178" s="5"/>
      <c r="Z178" s="25"/>
      <c r="AA178" s="25"/>
      <c r="AB178" s="25"/>
      <c r="AC178" s="5"/>
      <c r="AD178" s="15">
        <v>312</v>
      </c>
      <c r="AE178" s="9">
        <f>SUM(S178:AD178)</f>
        <v>312</v>
      </c>
      <c r="AF178" s="15">
        <f>R178-AE178</f>
        <v>0</v>
      </c>
      <c r="AG178" s="54">
        <f t="shared" si="94"/>
        <v>100</v>
      </c>
    </row>
    <row r="179" spans="2:33" s="7" customFormat="1" ht="38.25">
      <c r="B179" s="193"/>
      <c r="C179" s="4"/>
      <c r="D179" s="4">
        <v>4440</v>
      </c>
      <c r="E179" s="8" t="s">
        <v>169</v>
      </c>
      <c r="F179" s="15">
        <v>11503</v>
      </c>
      <c r="G179" s="140">
        <v>12625</v>
      </c>
      <c r="H179" s="15">
        <v>9467</v>
      </c>
      <c r="I179" s="196" t="s">
        <v>351</v>
      </c>
      <c r="J179" s="99"/>
      <c r="K179" s="99"/>
      <c r="L179" s="99"/>
      <c r="M179" s="99"/>
      <c r="N179" s="99">
        <v>7764</v>
      </c>
      <c r="O179" s="99"/>
      <c r="P179" s="99"/>
      <c r="Q179" s="99"/>
      <c r="R179" s="162">
        <f t="shared" si="83"/>
        <v>17231</v>
      </c>
      <c r="S179" s="15"/>
      <c r="T179" s="15"/>
      <c r="U179" s="15"/>
      <c r="V179" s="15"/>
      <c r="W179" s="15"/>
      <c r="X179" s="15"/>
      <c r="Y179" s="15">
        <v>3367</v>
      </c>
      <c r="Z179" s="15"/>
      <c r="AA179" s="15"/>
      <c r="AB179" s="15"/>
      <c r="AC179" s="15">
        <v>7764</v>
      </c>
      <c r="AD179" s="15">
        <v>6100</v>
      </c>
      <c r="AE179" s="9">
        <f>SUM(S179:AD179)</f>
        <v>17231</v>
      </c>
      <c r="AF179" s="15">
        <f>R179-AE179</f>
        <v>0</v>
      </c>
      <c r="AG179" s="54">
        <f t="shared" si="94"/>
        <v>100</v>
      </c>
    </row>
    <row r="180" spans="2:33" s="7" customFormat="1" ht="12.75">
      <c r="B180" s="199">
        <v>851</v>
      </c>
      <c r="C180" s="172"/>
      <c r="D180" s="172"/>
      <c r="E180" s="22" t="s">
        <v>172</v>
      </c>
      <c r="F180" s="165">
        <f>F181</f>
        <v>74861.44</v>
      </c>
      <c r="G180" s="166">
        <f>G181</f>
        <v>74072.31</v>
      </c>
      <c r="H180" s="165">
        <f>H181</f>
        <v>65000</v>
      </c>
      <c r="I180" s="200"/>
      <c r="J180" s="167">
        <f>J181</f>
        <v>0</v>
      </c>
      <c r="K180" s="167">
        <f>K181</f>
        <v>0</v>
      </c>
      <c r="L180" s="167">
        <f aca="true" t="shared" si="99" ref="L180:V180">L181</f>
        <v>0</v>
      </c>
      <c r="M180" s="167">
        <f t="shared" si="99"/>
        <v>0</v>
      </c>
      <c r="N180" s="167">
        <f t="shared" si="99"/>
        <v>0</v>
      </c>
      <c r="O180" s="167">
        <f t="shared" si="99"/>
        <v>0</v>
      </c>
      <c r="P180" s="167">
        <f t="shared" si="99"/>
        <v>22076</v>
      </c>
      <c r="Q180" s="167">
        <f t="shared" si="99"/>
        <v>1500</v>
      </c>
      <c r="R180" s="165">
        <f>R181</f>
        <v>88576</v>
      </c>
      <c r="S180" s="165">
        <f t="shared" si="99"/>
        <v>6537.200000000001</v>
      </c>
      <c r="T180" s="165">
        <f t="shared" si="99"/>
        <v>7467.139999999999</v>
      </c>
      <c r="U180" s="165">
        <f t="shared" si="99"/>
        <v>5813.11</v>
      </c>
      <c r="V180" s="165">
        <f t="shared" si="99"/>
        <v>2979.8599999999997</v>
      </c>
      <c r="W180" s="165">
        <f aca="true" t="shared" si="100" ref="W180:AF180">W181</f>
        <v>8836.36</v>
      </c>
      <c r="X180" s="165">
        <f>X181</f>
        <v>13382.38</v>
      </c>
      <c r="Y180" s="165">
        <f t="shared" si="100"/>
        <v>4587.14</v>
      </c>
      <c r="Z180" s="165">
        <f t="shared" si="100"/>
        <v>4360.9400000000005</v>
      </c>
      <c r="AA180" s="165">
        <f t="shared" si="100"/>
        <v>1904.66</v>
      </c>
      <c r="AB180" s="165">
        <f t="shared" si="100"/>
        <v>5058.31</v>
      </c>
      <c r="AC180" s="165">
        <f t="shared" si="100"/>
        <v>1823.79</v>
      </c>
      <c r="AD180" s="165">
        <f t="shared" si="100"/>
        <v>17101.48</v>
      </c>
      <c r="AE180" s="165">
        <f t="shared" si="100"/>
        <v>79852.37</v>
      </c>
      <c r="AF180" s="165">
        <f t="shared" si="100"/>
        <v>8723.630000000001</v>
      </c>
      <c r="AG180" s="58">
        <f t="shared" si="87"/>
        <v>90.15124864523122</v>
      </c>
    </row>
    <row r="181" spans="2:33" s="7" customFormat="1" ht="25.5">
      <c r="B181" s="193"/>
      <c r="C181" s="3">
        <v>85154</v>
      </c>
      <c r="D181" s="3"/>
      <c r="E181" s="28" t="s">
        <v>173</v>
      </c>
      <c r="F181" s="25">
        <f>SUM(F182:F186)</f>
        <v>74861.44</v>
      </c>
      <c r="G181" s="161">
        <f>SUM(G182:G186)</f>
        <v>74072.31</v>
      </c>
      <c r="H181" s="25">
        <f>SUM(H182:H186)</f>
        <v>65000</v>
      </c>
      <c r="I181" s="196"/>
      <c r="J181" s="96">
        <f>SUM(J182:J186)</f>
        <v>0</v>
      </c>
      <c r="K181" s="96">
        <f>SUM(K182:K186)</f>
        <v>0</v>
      </c>
      <c r="L181" s="96">
        <f aca="true" t="shared" si="101" ref="L181:S181">SUM(L182:L186)</f>
        <v>0</v>
      </c>
      <c r="M181" s="96">
        <f t="shared" si="101"/>
        <v>0</v>
      </c>
      <c r="N181" s="96">
        <f t="shared" si="101"/>
        <v>0</v>
      </c>
      <c r="O181" s="96">
        <f t="shared" si="101"/>
        <v>0</v>
      </c>
      <c r="P181" s="96">
        <f>SUM(P182:P186)</f>
        <v>22076</v>
      </c>
      <c r="Q181" s="96">
        <f>SUM(Q182:Q186)</f>
        <v>1500</v>
      </c>
      <c r="R181" s="13">
        <f>SUM(R182:R186)</f>
        <v>88576</v>
      </c>
      <c r="S181" s="25">
        <f t="shared" si="101"/>
        <v>6537.200000000001</v>
      </c>
      <c r="T181" s="25">
        <f>SUM(T182:T186)</f>
        <v>7467.139999999999</v>
      </c>
      <c r="U181" s="25">
        <f>SUM(U182:U186)</f>
        <v>5813.11</v>
      </c>
      <c r="V181" s="25">
        <f>SUM(V182:V186)</f>
        <v>2979.8599999999997</v>
      </c>
      <c r="W181" s="25">
        <f aca="true" t="shared" si="102" ref="W181:AF181">SUM(W182:W186)</f>
        <v>8836.36</v>
      </c>
      <c r="X181" s="25">
        <f t="shared" si="102"/>
        <v>13382.38</v>
      </c>
      <c r="Y181" s="25">
        <f t="shared" si="102"/>
        <v>4587.14</v>
      </c>
      <c r="Z181" s="25">
        <f t="shared" si="102"/>
        <v>4360.9400000000005</v>
      </c>
      <c r="AA181" s="25">
        <f t="shared" si="102"/>
        <v>1904.66</v>
      </c>
      <c r="AB181" s="25">
        <f t="shared" si="102"/>
        <v>5058.31</v>
      </c>
      <c r="AC181" s="25">
        <f t="shared" si="102"/>
        <v>1823.79</v>
      </c>
      <c r="AD181" s="25">
        <f t="shared" si="102"/>
        <v>17101.48</v>
      </c>
      <c r="AE181" s="25">
        <f>SUM(AE182:AE186)</f>
        <v>79852.37</v>
      </c>
      <c r="AF181" s="25">
        <f t="shared" si="102"/>
        <v>8723.630000000001</v>
      </c>
      <c r="AG181" s="57">
        <f t="shared" si="87"/>
        <v>90.15124864523122</v>
      </c>
    </row>
    <row r="182" spans="2:33" s="7" customFormat="1" ht="25.5">
      <c r="B182" s="193"/>
      <c r="C182" s="4"/>
      <c r="D182" s="4">
        <v>4210</v>
      </c>
      <c r="E182" s="8" t="s">
        <v>256</v>
      </c>
      <c r="F182" s="15">
        <v>17460.19</v>
      </c>
      <c r="G182" s="140">
        <v>14159.75</v>
      </c>
      <c r="H182" s="15">
        <v>13300</v>
      </c>
      <c r="I182" s="298" t="s">
        <v>95</v>
      </c>
      <c r="J182" s="99"/>
      <c r="K182" s="99"/>
      <c r="L182" s="99"/>
      <c r="M182" s="99"/>
      <c r="N182" s="99"/>
      <c r="O182" s="99"/>
      <c r="P182" s="99">
        <v>9500</v>
      </c>
      <c r="Q182" s="99"/>
      <c r="R182" s="162">
        <f>H182+J182+K182+L182+M182+N182+O182+P182+Q182</f>
        <v>22800</v>
      </c>
      <c r="S182" s="15">
        <v>298.6</v>
      </c>
      <c r="T182" s="15">
        <v>1243.88</v>
      </c>
      <c r="U182" s="15">
        <v>1346.76</v>
      </c>
      <c r="V182" s="15">
        <v>143.3</v>
      </c>
      <c r="W182" s="15">
        <v>2361.65</v>
      </c>
      <c r="X182" s="15">
        <v>1493.78</v>
      </c>
      <c r="Y182" s="15">
        <v>716.21</v>
      </c>
      <c r="Z182" s="15">
        <v>723.47</v>
      </c>
      <c r="AA182" s="15">
        <v>33</v>
      </c>
      <c r="AB182" s="15">
        <v>1819.56</v>
      </c>
      <c r="AC182" s="15">
        <v>219.51</v>
      </c>
      <c r="AD182" s="15">
        <v>7909.7</v>
      </c>
      <c r="AE182" s="9">
        <f>SUM(S182:AD182)</f>
        <v>18309.42</v>
      </c>
      <c r="AF182" s="15">
        <f>R182-AE182</f>
        <v>4490.580000000002</v>
      </c>
      <c r="AG182" s="54">
        <f t="shared" si="87"/>
        <v>80.30447368421052</v>
      </c>
    </row>
    <row r="183" spans="2:33" s="7" customFormat="1" ht="12.75">
      <c r="B183" s="193"/>
      <c r="C183" s="4"/>
      <c r="D183" s="4">
        <v>4260</v>
      </c>
      <c r="E183" s="8" t="s">
        <v>252</v>
      </c>
      <c r="F183" s="15">
        <v>742.64</v>
      </c>
      <c r="G183" s="140">
        <v>2094.28</v>
      </c>
      <c r="H183" s="15">
        <v>4000</v>
      </c>
      <c r="I183" s="299"/>
      <c r="J183" s="99"/>
      <c r="K183" s="99"/>
      <c r="L183" s="99"/>
      <c r="M183" s="99"/>
      <c r="N183" s="99"/>
      <c r="O183" s="99"/>
      <c r="P183" s="99"/>
      <c r="Q183" s="99"/>
      <c r="R183" s="162">
        <f>H183+J183+K183+L183+M183+N183+O183+P183+Q183</f>
        <v>4000</v>
      </c>
      <c r="S183" s="15">
        <v>289.3</v>
      </c>
      <c r="T183" s="15">
        <v>428.31</v>
      </c>
      <c r="U183" s="15">
        <v>388.25</v>
      </c>
      <c r="V183" s="15">
        <v>369.36</v>
      </c>
      <c r="W183" s="15">
        <v>242.01</v>
      </c>
      <c r="X183" s="15">
        <v>81.2</v>
      </c>
      <c r="Y183" s="15">
        <v>17.96</v>
      </c>
      <c r="Z183" s="15">
        <v>33.84</v>
      </c>
      <c r="AA183" s="15">
        <v>51.66</v>
      </c>
      <c r="AB183" s="15">
        <v>21.95</v>
      </c>
      <c r="AC183" s="15">
        <v>143.58</v>
      </c>
      <c r="AD183" s="15">
        <v>85.28</v>
      </c>
      <c r="AE183" s="9">
        <f>SUM(S183:AD183)</f>
        <v>2152.7000000000007</v>
      </c>
      <c r="AF183" s="15">
        <f>R183-AE183</f>
        <v>1847.2999999999993</v>
      </c>
      <c r="AG183" s="54">
        <f t="shared" si="87"/>
        <v>53.81750000000002</v>
      </c>
    </row>
    <row r="184" spans="2:33" s="7" customFormat="1" ht="12.75">
      <c r="B184" s="193"/>
      <c r="C184" s="4"/>
      <c r="D184" s="4">
        <v>4270</v>
      </c>
      <c r="E184" s="8" t="s">
        <v>250</v>
      </c>
      <c r="F184" s="15">
        <v>16906</v>
      </c>
      <c r="G184" s="140"/>
      <c r="H184" s="15">
        <v>1000</v>
      </c>
      <c r="I184" s="299"/>
      <c r="J184" s="99"/>
      <c r="K184" s="99"/>
      <c r="L184" s="99"/>
      <c r="M184" s="99"/>
      <c r="N184" s="99"/>
      <c r="O184" s="99"/>
      <c r="P184" s="99"/>
      <c r="Q184" s="99"/>
      <c r="R184" s="162">
        <f>H184+J184+K184+L184+M184+N184+O184+P184+Q184</f>
        <v>1000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9">
        <f>SUM(S184:AD184)</f>
        <v>0</v>
      </c>
      <c r="AF184" s="15">
        <f>R184-AE184</f>
        <v>1000</v>
      </c>
      <c r="AG184" s="54">
        <f aca="true" t="shared" si="103" ref="AG184:AG212">AE184*100/R184</f>
        <v>0</v>
      </c>
    </row>
    <row r="185" spans="2:33" s="7" customFormat="1" ht="12.75">
      <c r="B185" s="193"/>
      <c r="C185" s="4"/>
      <c r="D185" s="4">
        <v>4300</v>
      </c>
      <c r="E185" s="8" t="s">
        <v>251</v>
      </c>
      <c r="F185" s="15">
        <v>39036.72</v>
      </c>
      <c r="G185" s="140">
        <v>57434.45</v>
      </c>
      <c r="H185" s="15">
        <v>45700</v>
      </c>
      <c r="I185" s="299"/>
      <c r="J185" s="99"/>
      <c r="K185" s="99"/>
      <c r="L185" s="99"/>
      <c r="M185" s="99"/>
      <c r="N185" s="99"/>
      <c r="O185" s="99"/>
      <c r="P185" s="99">
        <v>12576</v>
      </c>
      <c r="Q185" s="99">
        <v>1500</v>
      </c>
      <c r="R185" s="162">
        <f>H185+J185+K185+L185+M185+N185+O185+P185+Q185</f>
        <v>59776</v>
      </c>
      <c r="S185" s="15">
        <v>5949.3</v>
      </c>
      <c r="T185" s="15">
        <v>5794.95</v>
      </c>
      <c r="U185" s="15">
        <v>4078.1</v>
      </c>
      <c r="V185" s="15">
        <v>2467.2</v>
      </c>
      <c r="W185" s="15">
        <v>6232.7</v>
      </c>
      <c r="X185" s="15">
        <v>11807.4</v>
      </c>
      <c r="Y185" s="15">
        <v>3737.29</v>
      </c>
      <c r="Z185" s="15">
        <v>3603.63</v>
      </c>
      <c r="AA185" s="15">
        <v>1820</v>
      </c>
      <c r="AB185" s="15">
        <v>3216.8</v>
      </c>
      <c r="AC185" s="15">
        <v>1460.7</v>
      </c>
      <c r="AD185" s="15">
        <v>9106.5</v>
      </c>
      <c r="AE185" s="9">
        <f>SUM(S185:AD185)</f>
        <v>59274.57</v>
      </c>
      <c r="AF185" s="15">
        <f>R185-AE185</f>
        <v>501.4300000000003</v>
      </c>
      <c r="AG185" s="54">
        <f t="shared" si="103"/>
        <v>99.16115163276231</v>
      </c>
    </row>
    <row r="186" spans="2:33" s="7" customFormat="1" ht="12.75">
      <c r="B186" s="193"/>
      <c r="C186" s="4"/>
      <c r="D186" s="4">
        <v>4410</v>
      </c>
      <c r="E186" s="8" t="s">
        <v>166</v>
      </c>
      <c r="F186" s="15">
        <v>715.89</v>
      </c>
      <c r="G186" s="140">
        <v>383.83</v>
      </c>
      <c r="H186" s="15">
        <v>1000</v>
      </c>
      <c r="I186" s="300"/>
      <c r="J186" s="99"/>
      <c r="K186" s="99"/>
      <c r="L186" s="99"/>
      <c r="M186" s="99"/>
      <c r="N186" s="99"/>
      <c r="O186" s="99"/>
      <c r="P186" s="99"/>
      <c r="Q186" s="99"/>
      <c r="R186" s="162">
        <f>H186+J186+K186+L186+M186+N186+O186+P186+Q186</f>
        <v>1000</v>
      </c>
      <c r="S186" s="15"/>
      <c r="T186" s="15"/>
      <c r="U186" s="15"/>
      <c r="V186" s="15"/>
      <c r="W186" s="15"/>
      <c r="X186" s="15"/>
      <c r="Y186" s="15">
        <v>115.68</v>
      </c>
      <c r="Z186" s="15"/>
      <c r="AA186" s="15"/>
      <c r="AB186" s="15"/>
      <c r="AC186" s="15"/>
      <c r="AD186" s="15"/>
      <c r="AE186" s="9">
        <f>SUM(S186:AD186)</f>
        <v>115.68</v>
      </c>
      <c r="AF186" s="15">
        <f>R186-AE186</f>
        <v>884.3199999999999</v>
      </c>
      <c r="AG186" s="54">
        <f t="shared" si="103"/>
        <v>11.568</v>
      </c>
    </row>
    <row r="187" spans="2:33" s="7" customFormat="1" ht="12.75">
      <c r="B187" s="199">
        <v>853</v>
      </c>
      <c r="C187" s="172"/>
      <c r="D187" s="172"/>
      <c r="E187" s="22" t="s">
        <v>18</v>
      </c>
      <c r="F187" s="165">
        <f>F188+F190+F193+F195+F197+F211+F213+F217</f>
        <v>925487.2</v>
      </c>
      <c r="G187" s="166">
        <f>G188+G190+G193+G195+G197+G211+G213+G217</f>
        <v>917098.4500000001</v>
      </c>
      <c r="H187" s="165">
        <f>H188+H190+H193+H195+H197+H211+H213+H217</f>
        <v>1073580</v>
      </c>
      <c r="I187" s="200"/>
      <c r="J187" s="167">
        <f aca="true" t="shared" si="104" ref="J187:P187">J188+J190+J193+J195+J197+J211+J213+J217</f>
        <v>800</v>
      </c>
      <c r="K187" s="167">
        <f t="shared" si="104"/>
        <v>11555</v>
      </c>
      <c r="L187" s="167">
        <f t="shared" si="104"/>
        <v>43285</v>
      </c>
      <c r="M187" s="167">
        <f t="shared" si="104"/>
        <v>540</v>
      </c>
      <c r="N187" s="167">
        <f t="shared" si="104"/>
        <v>0</v>
      </c>
      <c r="O187" s="167">
        <f t="shared" si="104"/>
        <v>44014</v>
      </c>
      <c r="P187" s="211">
        <f t="shared" si="104"/>
        <v>-52054</v>
      </c>
      <c r="Q187" s="211">
        <f>Q188+Q190+Q193+Q195+Q197+Q211+Q213+Q217+Q215</f>
        <v>-1147</v>
      </c>
      <c r="R187" s="165">
        <f aca="true" t="shared" si="105" ref="R187:AF187">R188+R190+R193+R195+R197+R211+R213+R217+R215</f>
        <v>1120573</v>
      </c>
      <c r="S187" s="165">
        <f t="shared" si="105"/>
        <v>66246.60999999999</v>
      </c>
      <c r="T187" s="165">
        <f t="shared" si="105"/>
        <v>78012.12000000001</v>
      </c>
      <c r="U187" s="165">
        <f t="shared" si="105"/>
        <v>91924.94</v>
      </c>
      <c r="V187" s="165">
        <f t="shared" si="105"/>
        <v>87238.78</v>
      </c>
      <c r="W187" s="165">
        <f t="shared" si="105"/>
        <v>82639.01999999999</v>
      </c>
      <c r="X187" s="165">
        <f t="shared" si="105"/>
        <v>83836.48</v>
      </c>
      <c r="Y187" s="165">
        <f t="shared" si="105"/>
        <v>88946.19</v>
      </c>
      <c r="Z187" s="165">
        <f t="shared" si="105"/>
        <v>91862.01</v>
      </c>
      <c r="AA187" s="165">
        <f t="shared" si="105"/>
        <v>115674.25</v>
      </c>
      <c r="AB187" s="165">
        <f t="shared" si="105"/>
        <v>55600.270000000004</v>
      </c>
      <c r="AC187" s="165">
        <f t="shared" si="105"/>
        <v>109062.06000000001</v>
      </c>
      <c r="AD187" s="165">
        <f t="shared" si="105"/>
        <v>117388.93</v>
      </c>
      <c r="AE187" s="165">
        <f t="shared" si="105"/>
        <v>1068431.66</v>
      </c>
      <c r="AF187" s="165">
        <f t="shared" si="105"/>
        <v>52141.340000000055</v>
      </c>
      <c r="AG187" s="58">
        <f t="shared" si="103"/>
        <v>95.34690377155258</v>
      </c>
    </row>
    <row r="188" spans="2:33" s="18" customFormat="1" ht="63.75">
      <c r="B188" s="202"/>
      <c r="C188" s="3">
        <v>85313</v>
      </c>
      <c r="D188" s="3"/>
      <c r="E188" s="28" t="s">
        <v>328</v>
      </c>
      <c r="F188" s="25">
        <f>F189</f>
        <v>17713</v>
      </c>
      <c r="G188" s="161">
        <f>G189</f>
        <v>10926.28</v>
      </c>
      <c r="H188" s="25">
        <f>H189</f>
        <v>10000</v>
      </c>
      <c r="I188" s="198"/>
      <c r="J188" s="96">
        <f>J189</f>
        <v>700</v>
      </c>
      <c r="K188" s="96">
        <f>K189</f>
        <v>0</v>
      </c>
      <c r="L188" s="96">
        <f aca="true" t="shared" si="106" ref="L188:V188">L189</f>
        <v>700</v>
      </c>
      <c r="M188" s="96">
        <f t="shared" si="106"/>
        <v>0</v>
      </c>
      <c r="N188" s="96">
        <f t="shared" si="106"/>
        <v>0</v>
      </c>
      <c r="O188" s="96">
        <f t="shared" si="106"/>
        <v>0</v>
      </c>
      <c r="P188" s="96">
        <f t="shared" si="106"/>
        <v>0</v>
      </c>
      <c r="Q188" s="212">
        <f t="shared" si="106"/>
        <v>-1770</v>
      </c>
      <c r="R188" s="13">
        <f>R189</f>
        <v>9630</v>
      </c>
      <c r="S188" s="25">
        <f t="shared" si="106"/>
        <v>0</v>
      </c>
      <c r="T188" s="25">
        <f t="shared" si="106"/>
        <v>1200.01</v>
      </c>
      <c r="U188" s="25">
        <f t="shared" si="106"/>
        <v>954.07</v>
      </c>
      <c r="V188" s="25">
        <f t="shared" si="106"/>
        <v>901.23</v>
      </c>
      <c r="W188" s="25">
        <f aca="true" t="shared" si="107" ref="W188:AF188">W189</f>
        <v>891.71</v>
      </c>
      <c r="X188" s="25">
        <f t="shared" si="107"/>
        <v>888.14</v>
      </c>
      <c r="Y188" s="25">
        <f t="shared" si="107"/>
        <v>955.02</v>
      </c>
      <c r="Z188" s="25">
        <f t="shared" si="107"/>
        <v>911.39</v>
      </c>
      <c r="AA188" s="25">
        <f t="shared" si="107"/>
        <v>883.04</v>
      </c>
      <c r="AB188" s="25">
        <f t="shared" si="107"/>
        <v>448.32</v>
      </c>
      <c r="AC188" s="25">
        <f t="shared" si="107"/>
        <v>481.76</v>
      </c>
      <c r="AD188" s="25">
        <f t="shared" si="107"/>
        <v>415.31</v>
      </c>
      <c r="AE188" s="25">
        <f t="shared" si="107"/>
        <v>8930</v>
      </c>
      <c r="AF188" s="25">
        <f t="shared" si="107"/>
        <v>700</v>
      </c>
      <c r="AG188" s="57">
        <f t="shared" si="103"/>
        <v>92.73104880581516</v>
      </c>
    </row>
    <row r="189" spans="2:33" s="18" customFormat="1" ht="25.5">
      <c r="B189" s="202"/>
      <c r="C189" s="17"/>
      <c r="D189" s="4">
        <v>4130</v>
      </c>
      <c r="E189" s="8" t="s">
        <v>298</v>
      </c>
      <c r="F189" s="30">
        <v>17713</v>
      </c>
      <c r="G189" s="141">
        <v>10926.28</v>
      </c>
      <c r="H189" s="30">
        <v>10000</v>
      </c>
      <c r="I189" s="198" t="s">
        <v>354</v>
      </c>
      <c r="J189" s="120">
        <v>700</v>
      </c>
      <c r="K189" s="120"/>
      <c r="L189" s="120">
        <v>700</v>
      </c>
      <c r="M189" s="120"/>
      <c r="N189" s="120"/>
      <c r="O189" s="120"/>
      <c r="P189" s="120"/>
      <c r="Q189" s="263">
        <v>-1770</v>
      </c>
      <c r="R189" s="162">
        <f aca="true" t="shared" si="108" ref="R189:R209">H189+J189+K189+L189+M189+N189+O189+P189+Q189</f>
        <v>9630</v>
      </c>
      <c r="S189" s="30"/>
      <c r="T189" s="30">
        <v>1200.01</v>
      </c>
      <c r="U189" s="30">
        <v>954.07</v>
      </c>
      <c r="V189" s="30">
        <v>901.23</v>
      </c>
      <c r="W189" s="30">
        <v>891.71</v>
      </c>
      <c r="X189" s="30">
        <v>888.14</v>
      </c>
      <c r="Y189" s="30">
        <v>955.02</v>
      </c>
      <c r="Z189" s="30">
        <v>911.39</v>
      </c>
      <c r="AA189" s="30">
        <v>883.04</v>
      </c>
      <c r="AB189" s="30">
        <v>448.32</v>
      </c>
      <c r="AC189" s="30">
        <v>481.76</v>
      </c>
      <c r="AD189" s="30">
        <v>415.31</v>
      </c>
      <c r="AE189" s="9">
        <f aca="true" t="shared" si="109" ref="AE189:AE218">SUM(S189:AD189)</f>
        <v>8930</v>
      </c>
      <c r="AF189" s="15">
        <f>R189-AE189</f>
        <v>700</v>
      </c>
      <c r="AG189" s="54">
        <f t="shared" si="103"/>
        <v>92.73104880581516</v>
      </c>
    </row>
    <row r="190" spans="2:33" s="7" customFormat="1" ht="38.25">
      <c r="B190" s="193"/>
      <c r="C190" s="3">
        <v>85314</v>
      </c>
      <c r="D190" s="3"/>
      <c r="E190" s="28" t="s">
        <v>54</v>
      </c>
      <c r="F190" s="25">
        <f>F191+F192</f>
        <v>366187</v>
      </c>
      <c r="G190" s="161">
        <f>G191+G192</f>
        <v>419291.7</v>
      </c>
      <c r="H190" s="25">
        <f>H191+H192</f>
        <v>393500</v>
      </c>
      <c r="I190" s="196"/>
      <c r="J190" s="96">
        <f>J191+J192</f>
        <v>0</v>
      </c>
      <c r="K190" s="96">
        <f>K191+K192</f>
        <v>0</v>
      </c>
      <c r="L190" s="96">
        <f aca="true" t="shared" si="110" ref="L190:V190">L191+L192</f>
        <v>33900</v>
      </c>
      <c r="M190" s="96">
        <f t="shared" si="110"/>
        <v>0</v>
      </c>
      <c r="N190" s="96">
        <f t="shared" si="110"/>
        <v>0</v>
      </c>
      <c r="O190" s="96">
        <f t="shared" si="110"/>
        <v>36500</v>
      </c>
      <c r="P190" s="212">
        <f>P191+P192</f>
        <v>-38904</v>
      </c>
      <c r="Q190" s="96">
        <f>Q191+Q192</f>
        <v>10000</v>
      </c>
      <c r="R190" s="13">
        <f>SUM(R191:R192)</f>
        <v>434996</v>
      </c>
      <c r="S190" s="25">
        <f t="shared" si="110"/>
        <v>27333.52</v>
      </c>
      <c r="T190" s="25">
        <f t="shared" si="110"/>
        <v>46138.380000000005</v>
      </c>
      <c r="U190" s="25">
        <f t="shared" si="110"/>
        <v>40545.600000000006</v>
      </c>
      <c r="V190" s="25">
        <f t="shared" si="110"/>
        <v>39469.659999999996</v>
      </c>
      <c r="W190" s="25">
        <f aca="true" t="shared" si="111" ref="W190:AE190">W191+W192</f>
        <v>35390.659999999996</v>
      </c>
      <c r="X190" s="25">
        <f t="shared" si="111"/>
        <v>37258.31</v>
      </c>
      <c r="Y190" s="25">
        <f t="shared" si="111"/>
        <v>32145.780000000002</v>
      </c>
      <c r="Z190" s="25">
        <f t="shared" si="111"/>
        <v>34580.48</v>
      </c>
      <c r="AA190" s="25">
        <f t="shared" si="111"/>
        <v>35386.06</v>
      </c>
      <c r="AB190" s="25">
        <f t="shared" si="111"/>
        <v>26383.33</v>
      </c>
      <c r="AC190" s="25">
        <f t="shared" si="111"/>
        <v>38056.310000000005</v>
      </c>
      <c r="AD190" s="25">
        <f t="shared" si="111"/>
        <v>42307.91</v>
      </c>
      <c r="AE190" s="25">
        <f t="shared" si="111"/>
        <v>434996</v>
      </c>
      <c r="AF190" s="25">
        <f>SUM(AF191:AF192)</f>
        <v>0</v>
      </c>
      <c r="AG190" s="57">
        <f t="shared" si="103"/>
        <v>100</v>
      </c>
    </row>
    <row r="191" spans="2:33" s="7" customFormat="1" ht="25.5">
      <c r="B191" s="193"/>
      <c r="C191" s="4"/>
      <c r="D191" s="4">
        <v>3110</v>
      </c>
      <c r="E191" s="8" t="s">
        <v>262</v>
      </c>
      <c r="F191" s="15">
        <v>331833</v>
      </c>
      <c r="G191" s="140">
        <v>399586.28</v>
      </c>
      <c r="H191" s="15">
        <v>366500</v>
      </c>
      <c r="I191" s="196" t="s">
        <v>28</v>
      </c>
      <c r="J191" s="99"/>
      <c r="K191" s="99"/>
      <c r="L191" s="99">
        <v>33900</v>
      </c>
      <c r="M191" s="99"/>
      <c r="N191" s="99"/>
      <c r="O191" s="99">
        <v>36500</v>
      </c>
      <c r="P191" s="208">
        <f>2202-50106+9000</f>
        <v>-38904</v>
      </c>
      <c r="Q191" s="99">
        <v>14562</v>
      </c>
      <c r="R191" s="162">
        <f t="shared" si="108"/>
        <v>412558</v>
      </c>
      <c r="S191" s="15">
        <v>27333.52</v>
      </c>
      <c r="T191" s="15">
        <v>43688.8</v>
      </c>
      <c r="U191" s="15">
        <v>38572.44</v>
      </c>
      <c r="V191" s="15">
        <v>37630.09</v>
      </c>
      <c r="W191" s="15">
        <v>33623.57</v>
      </c>
      <c r="X191" s="15">
        <v>35219.35</v>
      </c>
      <c r="Y191" s="15">
        <v>30106.83</v>
      </c>
      <c r="Z191" s="15">
        <v>32405.59</v>
      </c>
      <c r="AA191" s="15">
        <v>33483.04</v>
      </c>
      <c r="AB191" s="15">
        <v>24616.24</v>
      </c>
      <c r="AC191" s="15">
        <v>35609.55</v>
      </c>
      <c r="AD191" s="15">
        <v>40268.98</v>
      </c>
      <c r="AE191" s="9">
        <f t="shared" si="109"/>
        <v>412558</v>
      </c>
      <c r="AF191" s="15">
        <f>R191-AE191</f>
        <v>0</v>
      </c>
      <c r="AG191" s="54">
        <f t="shared" si="103"/>
        <v>100</v>
      </c>
    </row>
    <row r="192" spans="2:33" s="7" customFormat="1" ht="25.5">
      <c r="B192" s="193"/>
      <c r="C192" s="4"/>
      <c r="D192" s="4">
        <v>4110</v>
      </c>
      <c r="E192" s="8" t="s">
        <v>297</v>
      </c>
      <c r="F192" s="15">
        <v>34354</v>
      </c>
      <c r="G192" s="140">
        <v>19705.42</v>
      </c>
      <c r="H192" s="15">
        <v>27000</v>
      </c>
      <c r="I192" s="196" t="s">
        <v>349</v>
      </c>
      <c r="J192" s="99"/>
      <c r="K192" s="99"/>
      <c r="L192" s="99"/>
      <c r="M192" s="99"/>
      <c r="N192" s="99"/>
      <c r="O192" s="99"/>
      <c r="P192" s="99"/>
      <c r="Q192" s="208">
        <v>-4562</v>
      </c>
      <c r="R192" s="162">
        <f t="shared" si="108"/>
        <v>22438</v>
      </c>
      <c r="S192" s="15"/>
      <c r="T192" s="15">
        <v>2449.58</v>
      </c>
      <c r="U192" s="15">
        <v>1973.16</v>
      </c>
      <c r="V192" s="15">
        <v>1839.57</v>
      </c>
      <c r="W192" s="15">
        <v>1767.09</v>
      </c>
      <c r="X192" s="15">
        <v>2038.96</v>
      </c>
      <c r="Y192" s="15">
        <v>2038.95</v>
      </c>
      <c r="Z192" s="15">
        <v>2174.89</v>
      </c>
      <c r="AA192" s="15">
        <v>1903.02</v>
      </c>
      <c r="AB192" s="15">
        <v>1767.09</v>
      </c>
      <c r="AC192" s="15">
        <v>2446.76</v>
      </c>
      <c r="AD192" s="15">
        <v>2038.93</v>
      </c>
      <c r="AE192" s="9">
        <f t="shared" si="109"/>
        <v>22438</v>
      </c>
      <c r="AF192" s="15">
        <f>R192-AE192</f>
        <v>0</v>
      </c>
      <c r="AG192" s="54">
        <f t="shared" si="103"/>
        <v>100</v>
      </c>
    </row>
    <row r="193" spans="2:33" s="7" customFormat="1" ht="12.75">
      <c r="B193" s="193"/>
      <c r="C193" s="3">
        <v>85315</v>
      </c>
      <c r="D193" s="3"/>
      <c r="E193" s="28" t="s">
        <v>19</v>
      </c>
      <c r="F193" s="25">
        <f>SUM(F194)</f>
        <v>257477.39</v>
      </c>
      <c r="G193" s="161">
        <f>SUM(G194)</f>
        <v>229255.6</v>
      </c>
      <c r="H193" s="25">
        <f>SUM(H194)</f>
        <v>300000</v>
      </c>
      <c r="I193" s="196"/>
      <c r="J193" s="96">
        <f>SUM(J194)</f>
        <v>0</v>
      </c>
      <c r="K193" s="96">
        <f>SUM(K194)</f>
        <v>0</v>
      </c>
      <c r="L193" s="96">
        <f aca="true" t="shared" si="112" ref="L193:V193">SUM(L194)</f>
        <v>0</v>
      </c>
      <c r="M193" s="96">
        <f t="shared" si="112"/>
        <v>0</v>
      </c>
      <c r="N193" s="96">
        <f t="shared" si="112"/>
        <v>0</v>
      </c>
      <c r="O193" s="96">
        <f t="shared" si="112"/>
        <v>0</v>
      </c>
      <c r="P193" s="96">
        <f t="shared" si="112"/>
        <v>0</v>
      </c>
      <c r="Q193" s="212">
        <f t="shared" si="112"/>
        <v>-22000</v>
      </c>
      <c r="R193" s="13">
        <f>SUM(R194)</f>
        <v>278000</v>
      </c>
      <c r="S193" s="25">
        <f t="shared" si="112"/>
        <v>21348.57</v>
      </c>
      <c r="T193" s="25">
        <f t="shared" si="112"/>
        <v>4374.37</v>
      </c>
      <c r="U193" s="25">
        <f t="shared" si="112"/>
        <v>21960.67</v>
      </c>
      <c r="V193" s="25">
        <f t="shared" si="112"/>
        <v>23427.17</v>
      </c>
      <c r="W193" s="25">
        <f aca="true" t="shared" si="113" ref="W193:AF193">SUM(W194)</f>
        <v>23510.46</v>
      </c>
      <c r="X193" s="25">
        <f t="shared" si="113"/>
        <v>22855.03</v>
      </c>
      <c r="Y193" s="25">
        <f t="shared" si="113"/>
        <v>24204.42</v>
      </c>
      <c r="Z193" s="25">
        <f t="shared" si="113"/>
        <v>24358.91</v>
      </c>
      <c r="AA193" s="25">
        <f t="shared" si="113"/>
        <v>41983.37</v>
      </c>
      <c r="AB193" s="25">
        <f t="shared" si="113"/>
        <v>4049.82</v>
      </c>
      <c r="AC193" s="25">
        <f t="shared" si="113"/>
        <v>41437.7</v>
      </c>
      <c r="AD193" s="25">
        <f t="shared" si="113"/>
        <v>24156.17</v>
      </c>
      <c r="AE193" s="25">
        <f t="shared" si="113"/>
        <v>277666.66</v>
      </c>
      <c r="AF193" s="25">
        <f t="shared" si="113"/>
        <v>333.3400000000256</v>
      </c>
      <c r="AG193" s="57">
        <f t="shared" si="103"/>
        <v>99.88009352517984</v>
      </c>
    </row>
    <row r="194" spans="2:33" s="7" customFormat="1" ht="51">
      <c r="B194" s="193"/>
      <c r="C194" s="4"/>
      <c r="D194" s="4">
        <v>3110</v>
      </c>
      <c r="E194" s="8" t="s">
        <v>262</v>
      </c>
      <c r="F194" s="15">
        <v>257477.39</v>
      </c>
      <c r="G194" s="140">
        <v>229255.6</v>
      </c>
      <c r="H194" s="15">
        <v>300000</v>
      </c>
      <c r="I194" s="196" t="s">
        <v>367</v>
      </c>
      <c r="J194" s="99"/>
      <c r="K194" s="99"/>
      <c r="L194" s="99"/>
      <c r="M194" s="99"/>
      <c r="N194" s="99"/>
      <c r="O194" s="99"/>
      <c r="P194" s="99"/>
      <c r="Q194" s="208">
        <v>-22000</v>
      </c>
      <c r="R194" s="162">
        <f t="shared" si="108"/>
        <v>278000</v>
      </c>
      <c r="S194" s="15">
        <v>21348.57</v>
      </c>
      <c r="T194" s="15">
        <v>4374.37</v>
      </c>
      <c r="U194" s="15">
        <v>21960.67</v>
      </c>
      <c r="V194" s="15">
        <v>23427.17</v>
      </c>
      <c r="W194" s="15">
        <v>23510.46</v>
      </c>
      <c r="X194" s="15">
        <v>22855.03</v>
      </c>
      <c r="Y194" s="15">
        <v>24204.42</v>
      </c>
      <c r="Z194" s="15">
        <v>24358.91</v>
      </c>
      <c r="AA194" s="15">
        <v>41983.37</v>
      </c>
      <c r="AB194" s="15">
        <v>4049.82</v>
      </c>
      <c r="AC194" s="15">
        <v>41437.7</v>
      </c>
      <c r="AD194" s="15">
        <v>24156.17</v>
      </c>
      <c r="AE194" s="9">
        <f t="shared" si="109"/>
        <v>277666.66</v>
      </c>
      <c r="AF194" s="15">
        <f>R194-AE194</f>
        <v>333.3400000000256</v>
      </c>
      <c r="AG194" s="54">
        <f t="shared" si="103"/>
        <v>99.88009352517984</v>
      </c>
    </row>
    <row r="195" spans="2:33" s="7" customFormat="1" ht="38.25">
      <c r="B195" s="193"/>
      <c r="C195" s="3">
        <v>85316</v>
      </c>
      <c r="D195" s="3"/>
      <c r="E195" s="28" t="s">
        <v>55</v>
      </c>
      <c r="F195" s="25">
        <f>SUM(F196)</f>
        <v>8300</v>
      </c>
      <c r="G195" s="161">
        <f>SUM(G196)</f>
        <v>5548.57</v>
      </c>
      <c r="H195" s="25">
        <f>SUM(H196)</f>
        <v>7900</v>
      </c>
      <c r="I195" s="196"/>
      <c r="J195" s="96">
        <f>SUM(J196)</f>
        <v>100</v>
      </c>
      <c r="K195" s="96">
        <f>SUM(K196)</f>
        <v>0</v>
      </c>
      <c r="L195" s="96">
        <f aca="true" t="shared" si="114" ref="L195:V195">SUM(L196)</f>
        <v>0</v>
      </c>
      <c r="M195" s="96">
        <f t="shared" si="114"/>
        <v>0</v>
      </c>
      <c r="N195" s="96">
        <f t="shared" si="114"/>
        <v>0</v>
      </c>
      <c r="O195" s="96">
        <f t="shared" si="114"/>
        <v>0</v>
      </c>
      <c r="P195" s="212">
        <f t="shared" si="114"/>
        <v>-4150</v>
      </c>
      <c r="Q195" s="96">
        <f t="shared" si="114"/>
        <v>595</v>
      </c>
      <c r="R195" s="13">
        <f>SUM(R196)</f>
        <v>4445</v>
      </c>
      <c r="S195" s="25">
        <f t="shared" si="114"/>
        <v>0</v>
      </c>
      <c r="T195" s="25">
        <f t="shared" si="114"/>
        <v>0</v>
      </c>
      <c r="U195" s="25">
        <f t="shared" si="114"/>
        <v>306.69</v>
      </c>
      <c r="V195" s="25">
        <f t="shared" si="114"/>
        <v>368.4</v>
      </c>
      <c r="W195" s="25">
        <f aca="true" t="shared" si="115" ref="W195:AF195">SUM(W196)</f>
        <v>368.4</v>
      </c>
      <c r="X195" s="25">
        <f t="shared" si="115"/>
        <v>510.1</v>
      </c>
      <c r="Y195" s="25">
        <f t="shared" si="115"/>
        <v>510.1</v>
      </c>
      <c r="Z195" s="25">
        <f t="shared" si="115"/>
        <v>510.1</v>
      </c>
      <c r="AA195" s="25">
        <f t="shared" si="115"/>
        <v>1020.2</v>
      </c>
      <c r="AB195" s="25">
        <f t="shared" si="115"/>
        <v>0</v>
      </c>
      <c r="AC195" s="25">
        <f t="shared" si="115"/>
        <v>566.8</v>
      </c>
      <c r="AD195" s="25">
        <f t="shared" si="115"/>
        <v>284.21</v>
      </c>
      <c r="AE195" s="25">
        <f t="shared" si="115"/>
        <v>4445</v>
      </c>
      <c r="AF195" s="25">
        <f t="shared" si="115"/>
        <v>0</v>
      </c>
      <c r="AG195" s="57">
        <f t="shared" si="103"/>
        <v>100</v>
      </c>
    </row>
    <row r="196" spans="2:33" s="7" customFormat="1" ht="12.75">
      <c r="B196" s="193"/>
      <c r="C196" s="4"/>
      <c r="D196" s="4">
        <v>3110</v>
      </c>
      <c r="E196" s="8" t="s">
        <v>262</v>
      </c>
      <c r="F196" s="15">
        <v>8300</v>
      </c>
      <c r="G196" s="140">
        <v>5548.57</v>
      </c>
      <c r="H196" s="15">
        <v>7900</v>
      </c>
      <c r="I196" s="196"/>
      <c r="J196" s="99">
        <v>100</v>
      </c>
      <c r="K196" s="99"/>
      <c r="L196" s="99"/>
      <c r="M196" s="99"/>
      <c r="N196" s="99"/>
      <c r="O196" s="99"/>
      <c r="P196" s="208">
        <f>-2875-1275</f>
        <v>-4150</v>
      </c>
      <c r="Q196" s="99">
        <v>595</v>
      </c>
      <c r="R196" s="162">
        <f t="shared" si="108"/>
        <v>4445</v>
      </c>
      <c r="S196" s="15"/>
      <c r="T196" s="15"/>
      <c r="U196" s="15">
        <v>306.69</v>
      </c>
      <c r="V196" s="15">
        <v>368.4</v>
      </c>
      <c r="W196" s="15">
        <v>368.4</v>
      </c>
      <c r="X196" s="15">
        <v>510.1</v>
      </c>
      <c r="Y196" s="15">
        <v>510.1</v>
      </c>
      <c r="Z196" s="15">
        <v>510.1</v>
      </c>
      <c r="AA196" s="15">
        <v>1020.2</v>
      </c>
      <c r="AB196" s="15"/>
      <c r="AC196" s="15">
        <v>566.8</v>
      </c>
      <c r="AD196" s="15">
        <v>284.21</v>
      </c>
      <c r="AE196" s="9">
        <f t="shared" si="109"/>
        <v>4445</v>
      </c>
      <c r="AF196" s="15">
        <f>R196-AE196</f>
        <v>0</v>
      </c>
      <c r="AG196" s="54">
        <f t="shared" si="103"/>
        <v>100</v>
      </c>
    </row>
    <row r="197" spans="2:33" s="7" customFormat="1" ht="25.5">
      <c r="B197" s="193"/>
      <c r="C197" s="3">
        <v>85319</v>
      </c>
      <c r="D197" s="3"/>
      <c r="E197" s="28" t="s">
        <v>56</v>
      </c>
      <c r="F197" s="25">
        <f>SUM(F198:F209)</f>
        <v>258454.80999999997</v>
      </c>
      <c r="G197" s="161">
        <f>SUM(G198:G209)</f>
        <v>231375.80000000002</v>
      </c>
      <c r="H197" s="25">
        <f>SUM(H198:H210)</f>
        <v>353180</v>
      </c>
      <c r="I197" s="196" t="s">
        <v>38</v>
      </c>
      <c r="J197" s="96">
        <f>SUM(J198:J210)</f>
        <v>0</v>
      </c>
      <c r="K197" s="96">
        <f>SUM(K198:K210)</f>
        <v>0</v>
      </c>
      <c r="L197" s="96">
        <f aca="true" t="shared" si="116" ref="L197:V197">SUM(L198:L210)</f>
        <v>0</v>
      </c>
      <c r="M197" s="96">
        <f t="shared" si="116"/>
        <v>0</v>
      </c>
      <c r="N197" s="96">
        <f t="shared" si="116"/>
        <v>0</v>
      </c>
      <c r="O197" s="96">
        <f t="shared" si="116"/>
        <v>0</v>
      </c>
      <c r="P197" s="96">
        <f>SUM(P198:P210)</f>
        <v>0</v>
      </c>
      <c r="Q197" s="96">
        <f>SUM(Q198:Q210)</f>
        <v>0</v>
      </c>
      <c r="R197" s="13">
        <f>SUM(R198:R209)</f>
        <v>353180</v>
      </c>
      <c r="S197" s="25">
        <f t="shared" si="116"/>
        <v>17564.519999999997</v>
      </c>
      <c r="T197" s="25">
        <f t="shared" si="116"/>
        <v>26299.360000000004</v>
      </c>
      <c r="U197" s="25">
        <f t="shared" si="116"/>
        <v>22700.91</v>
      </c>
      <c r="V197" s="25">
        <f t="shared" si="116"/>
        <v>18520.82</v>
      </c>
      <c r="W197" s="25">
        <f aca="true" t="shared" si="117" ref="W197:AE197">SUM(W198:W210)</f>
        <v>17448.79</v>
      </c>
      <c r="X197" s="25">
        <f t="shared" si="117"/>
        <v>19087.4</v>
      </c>
      <c r="Y197" s="25">
        <f t="shared" si="117"/>
        <v>31130.870000000006</v>
      </c>
      <c r="Z197" s="25">
        <f t="shared" si="117"/>
        <v>31501.13</v>
      </c>
      <c r="AA197" s="25">
        <f t="shared" si="117"/>
        <v>32526.579999999998</v>
      </c>
      <c r="AB197" s="25">
        <f t="shared" si="117"/>
        <v>22749.8</v>
      </c>
      <c r="AC197" s="25">
        <f t="shared" si="117"/>
        <v>26306.490000000005</v>
      </c>
      <c r="AD197" s="25">
        <f t="shared" si="117"/>
        <v>36235.329999999994</v>
      </c>
      <c r="AE197" s="25">
        <f t="shared" si="117"/>
        <v>302071.99999999994</v>
      </c>
      <c r="AF197" s="25">
        <f>SUM(AF198:AF209)</f>
        <v>51108.00000000003</v>
      </c>
      <c r="AG197" s="57">
        <f t="shared" si="103"/>
        <v>85.52919191347186</v>
      </c>
    </row>
    <row r="198" spans="2:33" s="7" customFormat="1" ht="38.25">
      <c r="B198" s="193"/>
      <c r="C198" s="4"/>
      <c r="D198" s="4">
        <v>3020</v>
      </c>
      <c r="E198" s="8" t="s">
        <v>253</v>
      </c>
      <c r="F198" s="15">
        <v>5972.26</v>
      </c>
      <c r="G198" s="140">
        <v>1217.79</v>
      </c>
      <c r="H198" s="15">
        <v>3700</v>
      </c>
      <c r="I198" s="196" t="s">
        <v>39</v>
      </c>
      <c r="J198" s="99"/>
      <c r="K198" s="99"/>
      <c r="L198" s="99"/>
      <c r="M198" s="99"/>
      <c r="N198" s="99"/>
      <c r="O198" s="99"/>
      <c r="P198" s="99"/>
      <c r="Q198" s="99"/>
      <c r="R198" s="162">
        <f t="shared" si="108"/>
        <v>3700</v>
      </c>
      <c r="S198" s="15"/>
      <c r="T198" s="15"/>
      <c r="U198" s="15"/>
      <c r="V198" s="15"/>
      <c r="W198" s="15"/>
      <c r="X198" s="15"/>
      <c r="Y198" s="15">
        <v>556.34</v>
      </c>
      <c r="Z198" s="15">
        <v>99.19</v>
      </c>
      <c r="AA198" s="15"/>
      <c r="AB198" s="15">
        <v>152.88</v>
      </c>
      <c r="AC198" s="15"/>
      <c r="AD198" s="15">
        <v>2220.99</v>
      </c>
      <c r="AE198" s="9">
        <f t="shared" si="109"/>
        <v>3029.3999999999996</v>
      </c>
      <c r="AF198" s="15">
        <f aca="true" t="shared" si="118" ref="AF198:AF209">R198-AE198</f>
        <v>670.6000000000004</v>
      </c>
      <c r="AG198" s="54">
        <f t="shared" si="103"/>
        <v>81.87567567567567</v>
      </c>
    </row>
    <row r="199" spans="2:33" s="7" customFormat="1" ht="25.5">
      <c r="B199" s="193"/>
      <c r="C199" s="4"/>
      <c r="D199" s="4">
        <v>4010</v>
      </c>
      <c r="E199" s="8" t="s">
        <v>163</v>
      </c>
      <c r="F199" s="15">
        <v>160300</v>
      </c>
      <c r="G199" s="140">
        <v>149755.89</v>
      </c>
      <c r="H199" s="15">
        <v>186840</v>
      </c>
      <c r="I199" s="196"/>
      <c r="J199" s="99"/>
      <c r="K199" s="99"/>
      <c r="L199" s="99"/>
      <c r="M199" s="99"/>
      <c r="N199" s="99"/>
      <c r="O199" s="99"/>
      <c r="P199" s="99"/>
      <c r="Q199" s="99"/>
      <c r="R199" s="162">
        <f t="shared" si="108"/>
        <v>186840</v>
      </c>
      <c r="S199" s="15">
        <v>12605.48</v>
      </c>
      <c r="T199" s="15">
        <v>12660.78</v>
      </c>
      <c r="U199" s="15">
        <v>12660.78</v>
      </c>
      <c r="V199" s="15">
        <v>12660.78</v>
      </c>
      <c r="W199" s="15">
        <v>12107.74</v>
      </c>
      <c r="X199" s="15">
        <v>12935.38</v>
      </c>
      <c r="Y199" s="15">
        <v>15295.23</v>
      </c>
      <c r="Z199" s="15">
        <v>13651.29</v>
      </c>
      <c r="AA199" s="15">
        <v>13513.45</v>
      </c>
      <c r="AB199" s="15">
        <v>13028.19</v>
      </c>
      <c r="AC199" s="15">
        <v>17998.5</v>
      </c>
      <c r="AD199" s="15">
        <v>14748.5</v>
      </c>
      <c r="AE199" s="9">
        <f t="shared" si="109"/>
        <v>163866.09999999998</v>
      </c>
      <c r="AF199" s="15">
        <f t="shared" si="118"/>
        <v>22973.900000000023</v>
      </c>
      <c r="AG199" s="54">
        <f t="shared" si="103"/>
        <v>87.7039713123528</v>
      </c>
    </row>
    <row r="200" spans="2:33" s="7" customFormat="1" ht="25.5">
      <c r="B200" s="193"/>
      <c r="C200" s="4"/>
      <c r="D200" s="4">
        <v>4040</v>
      </c>
      <c r="E200" s="8" t="s">
        <v>164</v>
      </c>
      <c r="F200" s="15">
        <v>11286</v>
      </c>
      <c r="G200" s="140">
        <v>12298</v>
      </c>
      <c r="H200" s="15">
        <v>13600</v>
      </c>
      <c r="I200" s="196"/>
      <c r="J200" s="99"/>
      <c r="K200" s="99"/>
      <c r="L200" s="208"/>
      <c r="M200" s="208">
        <v>-908</v>
      </c>
      <c r="N200" s="99"/>
      <c r="O200" s="99"/>
      <c r="P200" s="99"/>
      <c r="Q200" s="99"/>
      <c r="R200" s="162">
        <f t="shared" si="108"/>
        <v>12692</v>
      </c>
      <c r="S200" s="15"/>
      <c r="T200" s="15">
        <v>8330.92</v>
      </c>
      <c r="U200" s="15">
        <v>4361.08</v>
      </c>
      <c r="V200" s="15"/>
      <c r="W200" s="15"/>
      <c r="X200" s="15"/>
      <c r="Y200" s="15"/>
      <c r="Z200" s="15"/>
      <c r="AA200" s="15"/>
      <c r="AB200" s="15"/>
      <c r="AC200" s="15"/>
      <c r="AD200" s="15"/>
      <c r="AE200" s="9">
        <f t="shared" si="109"/>
        <v>12692</v>
      </c>
      <c r="AF200" s="15">
        <f t="shared" si="118"/>
        <v>0</v>
      </c>
      <c r="AG200" s="54">
        <f t="shared" si="103"/>
        <v>100</v>
      </c>
    </row>
    <row r="201" spans="2:33" s="7" customFormat="1" ht="25.5">
      <c r="B201" s="193"/>
      <c r="C201" s="4"/>
      <c r="D201" s="4">
        <v>4110</v>
      </c>
      <c r="E201" s="8" t="s">
        <v>255</v>
      </c>
      <c r="F201" s="15">
        <v>29568</v>
      </c>
      <c r="G201" s="140">
        <v>28342.2</v>
      </c>
      <c r="H201" s="15">
        <v>35200</v>
      </c>
      <c r="I201" s="196"/>
      <c r="J201" s="99"/>
      <c r="K201" s="99"/>
      <c r="L201" s="99"/>
      <c r="M201" s="99"/>
      <c r="N201" s="99"/>
      <c r="O201" s="99"/>
      <c r="P201" s="99"/>
      <c r="Q201" s="99"/>
      <c r="R201" s="162">
        <f t="shared" si="108"/>
        <v>35200</v>
      </c>
      <c r="S201" s="15">
        <v>2203.48</v>
      </c>
      <c r="T201" s="15">
        <v>2301.9</v>
      </c>
      <c r="U201" s="15">
        <v>2366.94</v>
      </c>
      <c r="V201" s="15">
        <v>2303</v>
      </c>
      <c r="W201" s="15">
        <v>2303.01</v>
      </c>
      <c r="X201" s="15">
        <v>2042.35</v>
      </c>
      <c r="Y201" s="15">
        <v>2353.14</v>
      </c>
      <c r="Z201" s="15">
        <v>2305.99</v>
      </c>
      <c r="AA201" s="15">
        <v>2483.18</v>
      </c>
      <c r="AB201" s="15">
        <v>2406.84</v>
      </c>
      <c r="AC201" s="15">
        <v>2333.75</v>
      </c>
      <c r="AD201" s="15">
        <v>3273.94</v>
      </c>
      <c r="AE201" s="9">
        <f t="shared" si="109"/>
        <v>28677.519999999997</v>
      </c>
      <c r="AF201" s="15">
        <f t="shared" si="118"/>
        <v>6522.480000000003</v>
      </c>
      <c r="AG201" s="54">
        <f t="shared" si="103"/>
        <v>81.47022727272726</v>
      </c>
    </row>
    <row r="202" spans="2:33" s="7" customFormat="1" ht="12.75">
      <c r="B202" s="193"/>
      <c r="C202" s="4"/>
      <c r="D202" s="4">
        <v>4120</v>
      </c>
      <c r="E202" s="8" t="s">
        <v>263</v>
      </c>
      <c r="F202" s="15">
        <v>4051.55</v>
      </c>
      <c r="G202" s="140">
        <v>3883.65</v>
      </c>
      <c r="H202" s="15">
        <v>4800</v>
      </c>
      <c r="I202" s="196"/>
      <c r="J202" s="99"/>
      <c r="K202" s="99"/>
      <c r="L202" s="99"/>
      <c r="M202" s="99"/>
      <c r="N202" s="99"/>
      <c r="O202" s="99"/>
      <c r="P202" s="99"/>
      <c r="Q202" s="99"/>
      <c r="R202" s="162">
        <f t="shared" si="108"/>
        <v>4800</v>
      </c>
      <c r="S202" s="15">
        <v>304.5</v>
      </c>
      <c r="T202" s="15">
        <v>310.2</v>
      </c>
      <c r="U202" s="15">
        <v>310.95</v>
      </c>
      <c r="V202" s="15">
        <v>310.2</v>
      </c>
      <c r="W202" s="15">
        <v>310.2</v>
      </c>
      <c r="X202" s="15">
        <v>275.1</v>
      </c>
      <c r="Y202" s="15">
        <v>316.9</v>
      </c>
      <c r="Z202" s="15">
        <v>310.6</v>
      </c>
      <c r="AA202" s="15">
        <v>334.5</v>
      </c>
      <c r="AB202" s="15">
        <v>324.2</v>
      </c>
      <c r="AC202" s="15">
        <v>314.3</v>
      </c>
      <c r="AD202" s="15">
        <v>440.9</v>
      </c>
      <c r="AE202" s="9">
        <f t="shared" si="109"/>
        <v>3862.55</v>
      </c>
      <c r="AF202" s="15">
        <f t="shared" si="118"/>
        <v>937.4499999999998</v>
      </c>
      <c r="AG202" s="54">
        <f t="shared" si="103"/>
        <v>80.46979166666667</v>
      </c>
    </row>
    <row r="203" spans="2:33" s="7" customFormat="1" ht="38.25">
      <c r="B203" s="193"/>
      <c r="C203" s="4"/>
      <c r="D203" s="4">
        <v>4210</v>
      </c>
      <c r="E203" s="8" t="s">
        <v>256</v>
      </c>
      <c r="F203" s="15">
        <v>2138.3</v>
      </c>
      <c r="G203" s="140">
        <v>2966.77</v>
      </c>
      <c r="H203" s="15">
        <v>33000</v>
      </c>
      <c r="I203" s="196" t="s">
        <v>40</v>
      </c>
      <c r="J203" s="99"/>
      <c r="K203" s="99"/>
      <c r="L203" s="99"/>
      <c r="M203" s="99"/>
      <c r="N203" s="99"/>
      <c r="O203" s="99"/>
      <c r="P203" s="99"/>
      <c r="Q203" s="99">
        <v>4000</v>
      </c>
      <c r="R203" s="162">
        <f t="shared" si="108"/>
        <v>37000</v>
      </c>
      <c r="S203" s="15">
        <v>93.31</v>
      </c>
      <c r="T203" s="15">
        <v>143.4</v>
      </c>
      <c r="U203" s="15">
        <v>302.01</v>
      </c>
      <c r="V203" s="15">
        <v>168.8</v>
      </c>
      <c r="W203" s="15">
        <v>12</v>
      </c>
      <c r="X203" s="15">
        <v>103.5</v>
      </c>
      <c r="Y203" s="15">
        <v>8144.11</v>
      </c>
      <c r="Z203" s="15">
        <v>4025.1</v>
      </c>
      <c r="AA203" s="15">
        <v>11844.62</v>
      </c>
      <c r="AB203" s="15">
        <v>1570.17</v>
      </c>
      <c r="AC203" s="15">
        <v>2174.31</v>
      </c>
      <c r="AD203" s="15">
        <v>8350.69</v>
      </c>
      <c r="AE203" s="9">
        <f t="shared" si="109"/>
        <v>36932.02</v>
      </c>
      <c r="AF203" s="15">
        <f t="shared" si="118"/>
        <v>67.9800000000032</v>
      </c>
      <c r="AG203" s="54">
        <f t="shared" si="103"/>
        <v>99.81627027027025</v>
      </c>
    </row>
    <row r="204" spans="2:33" s="7" customFormat="1" ht="25.5">
      <c r="B204" s="193"/>
      <c r="C204" s="4"/>
      <c r="D204" s="4">
        <v>4260</v>
      </c>
      <c r="E204" s="8" t="s">
        <v>252</v>
      </c>
      <c r="F204" s="15">
        <v>4261.8</v>
      </c>
      <c r="G204" s="140">
        <v>3436.99</v>
      </c>
      <c r="H204" s="15">
        <v>10840</v>
      </c>
      <c r="I204" s="196" t="s">
        <v>382</v>
      </c>
      <c r="J204" s="99"/>
      <c r="K204" s="99"/>
      <c r="L204" s="99"/>
      <c r="M204" s="99"/>
      <c r="N204" s="99"/>
      <c r="O204" s="99"/>
      <c r="P204" s="99"/>
      <c r="Q204" s="99"/>
      <c r="R204" s="162">
        <f t="shared" si="108"/>
        <v>10840</v>
      </c>
      <c r="S204" s="15">
        <v>312.45</v>
      </c>
      <c r="T204" s="15">
        <v>312.45</v>
      </c>
      <c r="U204" s="15">
        <v>312.45</v>
      </c>
      <c r="V204" s="15">
        <v>312.45</v>
      </c>
      <c r="W204" s="15">
        <v>312.45</v>
      </c>
      <c r="X204" s="15">
        <v>312.45</v>
      </c>
      <c r="Y204" s="15">
        <v>312.45</v>
      </c>
      <c r="Z204" s="15">
        <v>312.45</v>
      </c>
      <c r="AA204" s="15">
        <v>312.45</v>
      </c>
      <c r="AB204" s="15">
        <v>332.15</v>
      </c>
      <c r="AC204" s="15"/>
      <c r="AD204" s="15">
        <v>824.68</v>
      </c>
      <c r="AE204" s="9">
        <f t="shared" si="109"/>
        <v>3968.8799999999997</v>
      </c>
      <c r="AF204" s="15">
        <f t="shared" si="118"/>
        <v>6871.120000000001</v>
      </c>
      <c r="AG204" s="54">
        <f t="shared" si="103"/>
        <v>36.61328413284132</v>
      </c>
    </row>
    <row r="205" spans="2:33" s="7" customFormat="1" ht="12.75">
      <c r="B205" s="193"/>
      <c r="C205" s="4"/>
      <c r="D205" s="4">
        <v>4270</v>
      </c>
      <c r="E205" s="8" t="s">
        <v>260</v>
      </c>
      <c r="F205" s="15">
        <v>13419</v>
      </c>
      <c r="G205" s="140">
        <v>355.72</v>
      </c>
      <c r="H205" s="15">
        <v>30000</v>
      </c>
      <c r="I205" s="196" t="s">
        <v>41</v>
      </c>
      <c r="J205" s="99"/>
      <c r="K205" s="99"/>
      <c r="L205" s="99"/>
      <c r="M205" s="99"/>
      <c r="N205" s="99"/>
      <c r="O205" s="99"/>
      <c r="P205" s="208">
        <v>-7000</v>
      </c>
      <c r="Q205" s="208">
        <v>-11407</v>
      </c>
      <c r="R205" s="162">
        <f t="shared" si="108"/>
        <v>11593</v>
      </c>
      <c r="S205" s="15"/>
      <c r="T205" s="15"/>
      <c r="U205" s="15">
        <v>263.52</v>
      </c>
      <c r="V205" s="15"/>
      <c r="W205" s="15"/>
      <c r="X205" s="15">
        <v>170</v>
      </c>
      <c r="Y205" s="15">
        <v>2883.67</v>
      </c>
      <c r="Z205" s="15"/>
      <c r="AA205" s="15">
        <v>-550</v>
      </c>
      <c r="AB205" s="15">
        <v>317.2</v>
      </c>
      <c r="AC205" s="15">
        <v>1170.22</v>
      </c>
      <c r="AD205" s="15">
        <v>97.6</v>
      </c>
      <c r="AE205" s="9">
        <f t="shared" si="109"/>
        <v>4352.21</v>
      </c>
      <c r="AF205" s="15">
        <f t="shared" si="118"/>
        <v>7240.79</v>
      </c>
      <c r="AG205" s="54">
        <f t="shared" si="103"/>
        <v>37.54170620201846</v>
      </c>
    </row>
    <row r="206" spans="2:33" s="7" customFormat="1" ht="38.25">
      <c r="B206" s="193"/>
      <c r="C206" s="4"/>
      <c r="D206" s="4">
        <v>4300</v>
      </c>
      <c r="E206" s="8" t="s">
        <v>251</v>
      </c>
      <c r="F206" s="15">
        <v>15074.09</v>
      </c>
      <c r="G206" s="140">
        <v>16903.37</v>
      </c>
      <c r="H206" s="15">
        <v>21200</v>
      </c>
      <c r="I206" s="196" t="s">
        <v>42</v>
      </c>
      <c r="J206" s="99"/>
      <c r="K206" s="99"/>
      <c r="L206" s="99"/>
      <c r="M206" s="99">
        <v>1411</v>
      </c>
      <c r="N206" s="99"/>
      <c r="O206" s="99"/>
      <c r="P206" s="99">
        <v>7000</v>
      </c>
      <c r="Q206" s="99">
        <v>6000</v>
      </c>
      <c r="R206" s="162">
        <f t="shared" si="108"/>
        <v>35611</v>
      </c>
      <c r="S206" s="15">
        <v>1395.2</v>
      </c>
      <c r="T206" s="15">
        <v>1556.85</v>
      </c>
      <c r="U206" s="15">
        <v>1444.2</v>
      </c>
      <c r="V206" s="15">
        <v>1401.65</v>
      </c>
      <c r="W206" s="15">
        <v>1776.27</v>
      </c>
      <c r="X206" s="15">
        <v>1284.6</v>
      </c>
      <c r="Y206" s="15">
        <v>782.63</v>
      </c>
      <c r="Z206" s="15">
        <v>10378.85</v>
      </c>
      <c r="AA206" s="15">
        <v>2020.78</v>
      </c>
      <c r="AB206" s="15">
        <v>3621.19</v>
      </c>
      <c r="AC206" s="15">
        <v>1226.99</v>
      </c>
      <c r="AD206" s="15">
        <v>4250.41</v>
      </c>
      <c r="AE206" s="9">
        <f t="shared" si="109"/>
        <v>31139.62</v>
      </c>
      <c r="AF206" s="15">
        <f t="shared" si="118"/>
        <v>4471.380000000001</v>
      </c>
      <c r="AG206" s="54">
        <f t="shared" si="103"/>
        <v>87.44382353767095</v>
      </c>
    </row>
    <row r="207" spans="2:33" s="7" customFormat="1" ht="12.75">
      <c r="B207" s="193"/>
      <c r="C207" s="4"/>
      <c r="D207" s="4">
        <v>4410</v>
      </c>
      <c r="E207" s="8" t="s">
        <v>166</v>
      </c>
      <c r="F207" s="15">
        <v>8042.81</v>
      </c>
      <c r="G207" s="140">
        <v>7934.42</v>
      </c>
      <c r="H207" s="15">
        <v>8500</v>
      </c>
      <c r="I207" s="196"/>
      <c r="J207" s="99"/>
      <c r="K207" s="99"/>
      <c r="L207" s="99"/>
      <c r="M207" s="99"/>
      <c r="N207" s="99"/>
      <c r="O207" s="99"/>
      <c r="P207" s="99"/>
      <c r="Q207" s="99">
        <v>500</v>
      </c>
      <c r="R207" s="162">
        <f t="shared" si="108"/>
        <v>9000</v>
      </c>
      <c r="S207" s="15">
        <v>650.1</v>
      </c>
      <c r="T207" s="15">
        <v>682.86</v>
      </c>
      <c r="U207" s="15">
        <v>678.98</v>
      </c>
      <c r="V207" s="15">
        <v>363.94</v>
      </c>
      <c r="W207" s="15">
        <v>627.12</v>
      </c>
      <c r="X207" s="15">
        <v>567.02</v>
      </c>
      <c r="Y207" s="15">
        <v>486.4</v>
      </c>
      <c r="Z207" s="15">
        <v>417.66</v>
      </c>
      <c r="AA207" s="15">
        <v>567.6</v>
      </c>
      <c r="AB207" s="15">
        <v>996.98</v>
      </c>
      <c r="AC207" s="15">
        <v>1088.42</v>
      </c>
      <c r="AD207" s="15">
        <v>946.62</v>
      </c>
      <c r="AE207" s="9">
        <f t="shared" si="109"/>
        <v>8073.7</v>
      </c>
      <c r="AF207" s="15">
        <f t="shared" si="118"/>
        <v>926.3000000000002</v>
      </c>
      <c r="AG207" s="54">
        <f t="shared" si="103"/>
        <v>89.70777777777778</v>
      </c>
    </row>
    <row r="208" spans="2:33" s="7" customFormat="1" ht="12.75">
      <c r="B208" s="193"/>
      <c r="C208" s="4"/>
      <c r="D208" s="4">
        <v>4430</v>
      </c>
      <c r="E208" s="8" t="s">
        <v>167</v>
      </c>
      <c r="F208" s="15">
        <v>307</v>
      </c>
      <c r="G208" s="140"/>
      <c r="H208" s="15">
        <v>600</v>
      </c>
      <c r="I208" s="196" t="s">
        <v>43</v>
      </c>
      <c r="J208" s="99"/>
      <c r="K208" s="99"/>
      <c r="L208" s="99"/>
      <c r="M208" s="99"/>
      <c r="N208" s="99"/>
      <c r="O208" s="99"/>
      <c r="P208" s="99"/>
      <c r="Q208" s="99"/>
      <c r="R208" s="162">
        <f t="shared" si="108"/>
        <v>600</v>
      </c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174</v>
      </c>
      <c r="AE208" s="9">
        <f t="shared" si="109"/>
        <v>174</v>
      </c>
      <c r="AF208" s="15">
        <f t="shared" si="118"/>
        <v>426</v>
      </c>
      <c r="AG208" s="54">
        <f t="shared" si="103"/>
        <v>29</v>
      </c>
    </row>
    <row r="209" spans="2:33" s="7" customFormat="1" ht="38.25">
      <c r="B209" s="193"/>
      <c r="C209" s="4"/>
      <c r="D209" s="4">
        <v>4440</v>
      </c>
      <c r="E209" s="8" t="s">
        <v>169</v>
      </c>
      <c r="F209" s="15">
        <v>4034</v>
      </c>
      <c r="G209" s="140">
        <v>4281</v>
      </c>
      <c r="H209" s="15">
        <v>4900</v>
      </c>
      <c r="I209" s="196"/>
      <c r="J209" s="99"/>
      <c r="K209" s="99"/>
      <c r="L209" s="208"/>
      <c r="M209" s="208">
        <v>-503</v>
      </c>
      <c r="N209" s="99"/>
      <c r="O209" s="99"/>
      <c r="P209" s="99"/>
      <c r="Q209" s="99">
        <v>907</v>
      </c>
      <c r="R209" s="162">
        <f t="shared" si="108"/>
        <v>5304</v>
      </c>
      <c r="S209" s="15"/>
      <c r="T209" s="15"/>
      <c r="U209" s="15"/>
      <c r="V209" s="15">
        <v>1000</v>
      </c>
      <c r="W209" s="15"/>
      <c r="X209" s="15">
        <v>1397</v>
      </c>
      <c r="Y209" s="15"/>
      <c r="Z209" s="15"/>
      <c r="AA209" s="15">
        <v>2000</v>
      </c>
      <c r="AB209" s="15"/>
      <c r="AC209" s="15"/>
      <c r="AD209" s="15">
        <v>907</v>
      </c>
      <c r="AE209" s="9">
        <f t="shared" si="109"/>
        <v>5304</v>
      </c>
      <c r="AF209" s="15">
        <f t="shared" si="118"/>
        <v>0</v>
      </c>
      <c r="AG209" s="54">
        <f t="shared" si="103"/>
        <v>100</v>
      </c>
    </row>
    <row r="210" spans="2:33" s="7" customFormat="1" ht="38.25" hidden="1">
      <c r="B210" s="193"/>
      <c r="C210" s="4"/>
      <c r="D210" s="4">
        <v>6060</v>
      </c>
      <c r="E210" s="8" t="s">
        <v>258</v>
      </c>
      <c r="F210" s="15"/>
      <c r="G210" s="140"/>
      <c r="H210" s="15"/>
      <c r="I210" s="196" t="s">
        <v>383</v>
      </c>
      <c r="J210" s="99"/>
      <c r="K210" s="99"/>
      <c r="L210" s="99"/>
      <c r="M210" s="99"/>
      <c r="N210" s="99"/>
      <c r="O210" s="99"/>
      <c r="P210" s="99"/>
      <c r="Q210" s="99"/>
      <c r="R210" s="162">
        <f>H210+J210+K210+L210+M210+N210+O210</f>
        <v>0</v>
      </c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9"/>
      <c r="AF210" s="15"/>
      <c r="AG210" s="54"/>
    </row>
    <row r="211" spans="2:33" s="7" customFormat="1" ht="25.5" hidden="1">
      <c r="B211" s="193"/>
      <c r="C211" s="3">
        <v>85323</v>
      </c>
      <c r="D211" s="3"/>
      <c r="E211" s="28" t="s">
        <v>292</v>
      </c>
      <c r="F211" s="25">
        <f>SUM(F212)</f>
        <v>0</v>
      </c>
      <c r="G211" s="161">
        <f>SUM(G212)</f>
        <v>0</v>
      </c>
      <c r="H211" s="25">
        <f>SUM(H212)</f>
        <v>0</v>
      </c>
      <c r="I211" s="196"/>
      <c r="J211" s="96">
        <f>SUM(J212)</f>
        <v>0</v>
      </c>
      <c r="K211" s="96">
        <f>SUM(K212)</f>
        <v>0</v>
      </c>
      <c r="L211" s="96">
        <f aca="true" t="shared" si="119" ref="L211:S211">SUM(L212)</f>
        <v>0</v>
      </c>
      <c r="M211" s="96">
        <f t="shared" si="119"/>
        <v>0</v>
      </c>
      <c r="N211" s="96">
        <f t="shared" si="119"/>
        <v>0</v>
      </c>
      <c r="O211" s="96">
        <f t="shared" si="119"/>
        <v>0</v>
      </c>
      <c r="P211" s="96">
        <f t="shared" si="119"/>
        <v>0</v>
      </c>
      <c r="Q211" s="96">
        <f t="shared" si="119"/>
        <v>0</v>
      </c>
      <c r="R211" s="13">
        <f>SUM(R212)</f>
        <v>0</v>
      </c>
      <c r="S211" s="25">
        <f t="shared" si="119"/>
        <v>0</v>
      </c>
      <c r="T211" s="25">
        <f aca="true" t="shared" si="120" ref="T211:AF211">SUM(T212)</f>
        <v>0</v>
      </c>
      <c r="U211" s="25">
        <f t="shared" si="120"/>
        <v>0</v>
      </c>
      <c r="V211" s="25">
        <f t="shared" si="120"/>
        <v>0</v>
      </c>
      <c r="W211" s="25">
        <f t="shared" si="120"/>
        <v>0</v>
      </c>
      <c r="X211" s="25">
        <f t="shared" si="120"/>
        <v>0</v>
      </c>
      <c r="Y211" s="25">
        <f t="shared" si="120"/>
        <v>0</v>
      </c>
      <c r="Z211" s="25">
        <f t="shared" si="120"/>
        <v>0</v>
      </c>
      <c r="AA211" s="25">
        <f t="shared" si="120"/>
        <v>0</v>
      </c>
      <c r="AB211" s="25">
        <f t="shared" si="120"/>
        <v>0</v>
      </c>
      <c r="AC211" s="25">
        <f t="shared" si="120"/>
        <v>0</v>
      </c>
      <c r="AD211" s="25">
        <f t="shared" si="120"/>
        <v>0</v>
      </c>
      <c r="AE211" s="25">
        <f t="shared" si="120"/>
        <v>0</v>
      </c>
      <c r="AF211" s="25">
        <f t="shared" si="120"/>
        <v>0</v>
      </c>
      <c r="AG211" s="57" t="e">
        <f t="shared" si="103"/>
        <v>#DIV/0!</v>
      </c>
    </row>
    <row r="212" spans="2:33" s="7" customFormat="1" ht="12.75" hidden="1">
      <c r="B212" s="193"/>
      <c r="C212" s="4"/>
      <c r="D212" s="4">
        <v>3110</v>
      </c>
      <c r="E212" s="8" t="s">
        <v>262</v>
      </c>
      <c r="F212" s="15"/>
      <c r="G212" s="140"/>
      <c r="H212" s="15"/>
      <c r="I212" s="196"/>
      <c r="J212" s="99"/>
      <c r="K212" s="99"/>
      <c r="L212" s="99"/>
      <c r="M212" s="99"/>
      <c r="N212" s="99"/>
      <c r="O212" s="99"/>
      <c r="P212" s="99"/>
      <c r="Q212" s="99"/>
      <c r="R212" s="162">
        <f>H212+J212+K212+L212+M212</f>
        <v>0</v>
      </c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9">
        <f t="shared" si="109"/>
        <v>0</v>
      </c>
      <c r="AF212" s="15">
        <f>R212-AE212</f>
        <v>0</v>
      </c>
      <c r="AG212" s="54" t="e">
        <f t="shared" si="103"/>
        <v>#DIV/0!</v>
      </c>
    </row>
    <row r="213" spans="2:33" s="7" customFormat="1" ht="38.25">
      <c r="B213" s="193"/>
      <c r="C213" s="3">
        <v>85328</v>
      </c>
      <c r="D213" s="3"/>
      <c r="E213" s="28" t="s">
        <v>264</v>
      </c>
      <c r="F213" s="25">
        <f>SUM(F214)</f>
        <v>0</v>
      </c>
      <c r="G213" s="161">
        <f>SUM(G214)</f>
        <v>0</v>
      </c>
      <c r="H213" s="25">
        <f>SUM(H214)</f>
        <v>9000</v>
      </c>
      <c r="I213" s="196"/>
      <c r="J213" s="96">
        <f>SUM(J214)</f>
        <v>0</v>
      </c>
      <c r="K213" s="96">
        <f>SUM(K214)</f>
        <v>0</v>
      </c>
      <c r="L213" s="96">
        <f aca="true" t="shared" si="121" ref="L213:S213">SUM(L214)</f>
        <v>0</v>
      </c>
      <c r="M213" s="96">
        <f t="shared" si="121"/>
        <v>0</v>
      </c>
      <c r="N213" s="96">
        <f t="shared" si="121"/>
        <v>0</v>
      </c>
      <c r="O213" s="96">
        <f t="shared" si="121"/>
        <v>0</v>
      </c>
      <c r="P213" s="212">
        <f t="shared" si="121"/>
        <v>-9000</v>
      </c>
      <c r="Q213" s="96">
        <f t="shared" si="121"/>
        <v>0</v>
      </c>
      <c r="R213" s="13">
        <f>SUM(R214)</f>
        <v>0</v>
      </c>
      <c r="S213" s="25">
        <f t="shared" si="121"/>
        <v>0</v>
      </c>
      <c r="T213" s="25">
        <f aca="true" t="shared" si="122" ref="T213:AF213">SUM(T214)</f>
        <v>0</v>
      </c>
      <c r="U213" s="25">
        <f t="shared" si="122"/>
        <v>0</v>
      </c>
      <c r="V213" s="25">
        <f t="shared" si="122"/>
        <v>0</v>
      </c>
      <c r="W213" s="25">
        <f t="shared" si="122"/>
        <v>0</v>
      </c>
      <c r="X213" s="25">
        <f t="shared" si="122"/>
        <v>0</v>
      </c>
      <c r="Y213" s="25">
        <f t="shared" si="122"/>
        <v>0</v>
      </c>
      <c r="Z213" s="25">
        <f t="shared" si="122"/>
        <v>0</v>
      </c>
      <c r="AA213" s="25">
        <f t="shared" si="122"/>
        <v>0</v>
      </c>
      <c r="AB213" s="25">
        <f t="shared" si="122"/>
        <v>0</v>
      </c>
      <c r="AC213" s="25">
        <f t="shared" si="122"/>
        <v>0</v>
      </c>
      <c r="AD213" s="25">
        <f t="shared" si="122"/>
        <v>0</v>
      </c>
      <c r="AE213" s="25">
        <f t="shared" si="122"/>
        <v>0</v>
      </c>
      <c r="AF213" s="25">
        <f t="shared" si="122"/>
        <v>0</v>
      </c>
      <c r="AG213" s="119"/>
    </row>
    <row r="214" spans="2:33" s="7" customFormat="1" ht="12.75">
      <c r="B214" s="193"/>
      <c r="C214" s="4"/>
      <c r="D214" s="4">
        <v>3110</v>
      </c>
      <c r="E214" s="8" t="s">
        <v>262</v>
      </c>
      <c r="F214" s="15"/>
      <c r="G214" s="140"/>
      <c r="H214" s="15">
        <v>9000</v>
      </c>
      <c r="I214" s="196" t="s">
        <v>362</v>
      </c>
      <c r="J214" s="99"/>
      <c r="K214" s="99"/>
      <c r="L214" s="99"/>
      <c r="M214" s="99"/>
      <c r="N214" s="99"/>
      <c r="O214" s="99"/>
      <c r="P214" s="208">
        <v>-9000</v>
      </c>
      <c r="Q214" s="99"/>
      <c r="R214" s="162">
        <f>H214+J214+K214+L214+M214+N214+O214+P214+Q214</f>
        <v>0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9">
        <f t="shared" si="109"/>
        <v>0</v>
      </c>
      <c r="AF214" s="15">
        <f>R214-AE214</f>
        <v>0</v>
      </c>
      <c r="AG214" s="54"/>
    </row>
    <row r="215" spans="2:33" s="7" customFormat="1" ht="25.5">
      <c r="B215" s="193"/>
      <c r="C215" s="3">
        <v>85378</v>
      </c>
      <c r="D215" s="3"/>
      <c r="E215" s="28" t="s">
        <v>386</v>
      </c>
      <c r="F215" s="15"/>
      <c r="G215" s="140"/>
      <c r="H215" s="15"/>
      <c r="I215" s="196"/>
      <c r="J215" s="99"/>
      <c r="K215" s="99"/>
      <c r="L215" s="99"/>
      <c r="M215" s="99"/>
      <c r="N215" s="99"/>
      <c r="O215" s="99"/>
      <c r="P215" s="208"/>
      <c r="Q215" s="96">
        <f>Q216</f>
        <v>12028</v>
      </c>
      <c r="R215" s="13">
        <f>R216</f>
        <v>12028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>
        <f>AC216</f>
        <v>0</v>
      </c>
      <c r="AD215" s="25">
        <f>AD216</f>
        <v>12028</v>
      </c>
      <c r="AE215" s="25">
        <f>AE216</f>
        <v>12028</v>
      </c>
      <c r="AF215" s="25">
        <f>AF216</f>
        <v>0</v>
      </c>
      <c r="AG215" s="119">
        <f aca="true" t="shared" si="123" ref="AG215:AG235">AE215*100/R215</f>
        <v>100</v>
      </c>
    </row>
    <row r="216" spans="2:33" s="7" customFormat="1" ht="12.75">
      <c r="B216" s="193"/>
      <c r="C216" s="4"/>
      <c r="D216" s="4">
        <v>3110</v>
      </c>
      <c r="E216" s="8" t="s">
        <v>262</v>
      </c>
      <c r="F216" s="15"/>
      <c r="G216" s="140"/>
      <c r="H216" s="15"/>
      <c r="I216" s="196"/>
      <c r="J216" s="99"/>
      <c r="K216" s="99"/>
      <c r="L216" s="99"/>
      <c r="M216" s="99"/>
      <c r="N216" s="99"/>
      <c r="O216" s="99"/>
      <c r="P216" s="208"/>
      <c r="Q216" s="99">
        <v>12028</v>
      </c>
      <c r="R216" s="162">
        <f>H216+J216+K216+L216+M216+N216+O216+P216+Q216</f>
        <v>12028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>
        <v>12028</v>
      </c>
      <c r="AE216" s="9">
        <f>SUM(S216:AD216)</f>
        <v>12028</v>
      </c>
      <c r="AF216" s="15">
        <f>R216-AE216</f>
        <v>0</v>
      </c>
      <c r="AG216" s="54">
        <f t="shared" si="123"/>
        <v>100</v>
      </c>
    </row>
    <row r="217" spans="2:33" s="7" customFormat="1" ht="12.75">
      <c r="B217" s="193"/>
      <c r="C217" s="3">
        <v>85395</v>
      </c>
      <c r="D217" s="3"/>
      <c r="E217" s="28" t="s">
        <v>125</v>
      </c>
      <c r="F217" s="25">
        <f>SUM(F218:F218)</f>
        <v>17355</v>
      </c>
      <c r="G217" s="161">
        <f>SUM(G218:G218)</f>
        <v>20700.5</v>
      </c>
      <c r="H217" s="25">
        <f>SUM(H218:H218)</f>
        <v>0</v>
      </c>
      <c r="I217" s="196"/>
      <c r="J217" s="96">
        <f aca="true" t="shared" si="124" ref="J217:AF217">SUM(J218:J218)</f>
        <v>0</v>
      </c>
      <c r="K217" s="96">
        <f t="shared" si="124"/>
        <v>11555</v>
      </c>
      <c r="L217" s="96">
        <f t="shared" si="124"/>
        <v>8685</v>
      </c>
      <c r="M217" s="96">
        <f t="shared" si="124"/>
        <v>540</v>
      </c>
      <c r="N217" s="96">
        <f t="shared" si="124"/>
        <v>0</v>
      </c>
      <c r="O217" s="96">
        <f t="shared" si="124"/>
        <v>7514</v>
      </c>
      <c r="P217" s="96">
        <f t="shared" si="124"/>
        <v>0</v>
      </c>
      <c r="Q217" s="96">
        <f t="shared" si="124"/>
        <v>0</v>
      </c>
      <c r="R217" s="13">
        <f t="shared" si="124"/>
        <v>28294</v>
      </c>
      <c r="S217" s="25">
        <f t="shared" si="124"/>
        <v>0</v>
      </c>
      <c r="T217" s="25">
        <f t="shared" si="124"/>
        <v>0</v>
      </c>
      <c r="U217" s="25">
        <f t="shared" si="124"/>
        <v>5457</v>
      </c>
      <c r="V217" s="25">
        <f t="shared" si="124"/>
        <v>4551.5</v>
      </c>
      <c r="W217" s="25">
        <f t="shared" si="124"/>
        <v>5029</v>
      </c>
      <c r="X217" s="25">
        <f t="shared" si="124"/>
        <v>3237.5</v>
      </c>
      <c r="Y217" s="25">
        <f t="shared" si="124"/>
        <v>0</v>
      </c>
      <c r="Z217" s="25">
        <f t="shared" si="124"/>
        <v>0</v>
      </c>
      <c r="AA217" s="25">
        <f t="shared" si="124"/>
        <v>3875</v>
      </c>
      <c r="AB217" s="25">
        <f t="shared" si="124"/>
        <v>1969</v>
      </c>
      <c r="AC217" s="25">
        <f t="shared" si="124"/>
        <v>2213</v>
      </c>
      <c r="AD217" s="25">
        <f t="shared" si="124"/>
        <v>1962</v>
      </c>
      <c r="AE217" s="25">
        <f t="shared" si="124"/>
        <v>28294</v>
      </c>
      <c r="AF217" s="23">
        <f t="shared" si="124"/>
        <v>0</v>
      </c>
      <c r="AG217" s="119">
        <f t="shared" si="123"/>
        <v>100</v>
      </c>
    </row>
    <row r="218" spans="2:33" s="7" customFormat="1" ht="12.75">
      <c r="B218" s="193"/>
      <c r="C218" s="3"/>
      <c r="D218" s="4">
        <v>3110</v>
      </c>
      <c r="E218" s="8" t="s">
        <v>262</v>
      </c>
      <c r="F218" s="9">
        <v>17355</v>
      </c>
      <c r="G218" s="173">
        <v>20700.5</v>
      </c>
      <c r="H218" s="9"/>
      <c r="I218" s="196" t="s">
        <v>127</v>
      </c>
      <c r="J218" s="97"/>
      <c r="K218" s="97">
        <v>11555</v>
      </c>
      <c r="L218" s="97">
        <f>1170+7515</f>
        <v>8685</v>
      </c>
      <c r="M218" s="97">
        <v>540</v>
      </c>
      <c r="N218" s="97"/>
      <c r="O218" s="97">
        <v>7514</v>
      </c>
      <c r="P218" s="97"/>
      <c r="Q218" s="97"/>
      <c r="R218" s="162">
        <f>H218+J218+K218+L218+M218+N218+O218+P218+Q218</f>
        <v>28294</v>
      </c>
      <c r="S218" s="9"/>
      <c r="T218" s="9"/>
      <c r="U218" s="9">
        <v>5457</v>
      </c>
      <c r="V218" s="9">
        <v>4551.5</v>
      </c>
      <c r="W218" s="9">
        <v>5029</v>
      </c>
      <c r="X218" s="9">
        <v>3237.5</v>
      </c>
      <c r="Y218" s="9"/>
      <c r="Z218" s="9"/>
      <c r="AA218" s="9">
        <v>3875</v>
      </c>
      <c r="AB218" s="9">
        <v>1969</v>
      </c>
      <c r="AC218" s="9">
        <v>2213</v>
      </c>
      <c r="AD218" s="9">
        <v>1962</v>
      </c>
      <c r="AE218" s="9">
        <f t="shared" si="109"/>
        <v>28294</v>
      </c>
      <c r="AF218" s="15">
        <f>R218-AE218</f>
        <v>0</v>
      </c>
      <c r="AG218" s="54">
        <f t="shared" si="123"/>
        <v>100</v>
      </c>
    </row>
    <row r="219" spans="2:33" s="7" customFormat="1" ht="25.5">
      <c r="B219" s="199">
        <v>854</v>
      </c>
      <c r="C219" s="172"/>
      <c r="D219" s="172"/>
      <c r="E219" s="22" t="s">
        <v>57</v>
      </c>
      <c r="F219" s="165">
        <f>F220</f>
        <v>619434.1599999999</v>
      </c>
      <c r="G219" s="166">
        <f>G220</f>
        <v>632127.0499999999</v>
      </c>
      <c r="H219" s="165">
        <f>H220</f>
        <v>764140</v>
      </c>
      <c r="I219" s="200"/>
      <c r="J219" s="167">
        <f>J220</f>
        <v>0</v>
      </c>
      <c r="K219" s="167">
        <f>K220</f>
        <v>0</v>
      </c>
      <c r="L219" s="167">
        <f aca="true" t="shared" si="125" ref="L219:V219">L220</f>
        <v>0</v>
      </c>
      <c r="M219" s="167">
        <f t="shared" si="125"/>
        <v>0</v>
      </c>
      <c r="N219" s="167">
        <f t="shared" si="125"/>
        <v>0</v>
      </c>
      <c r="O219" s="211">
        <f t="shared" si="125"/>
        <v>-57539</v>
      </c>
      <c r="P219" s="167">
        <f t="shared" si="125"/>
        <v>0</v>
      </c>
      <c r="Q219" s="211">
        <f t="shared" si="125"/>
        <v>-6193</v>
      </c>
      <c r="R219" s="165">
        <f>R220</f>
        <v>700408</v>
      </c>
      <c r="S219" s="165">
        <f t="shared" si="125"/>
        <v>66094.76999999999</v>
      </c>
      <c r="T219" s="165">
        <f t="shared" si="125"/>
        <v>63958.62</v>
      </c>
      <c r="U219" s="165">
        <f t="shared" si="125"/>
        <v>75355.61</v>
      </c>
      <c r="V219" s="165">
        <f t="shared" si="125"/>
        <v>57723.68000000001</v>
      </c>
      <c r="W219" s="165">
        <f aca="true" t="shared" si="126" ref="W219:AF219">W220</f>
        <v>53085.069999999985</v>
      </c>
      <c r="X219" s="165">
        <f t="shared" si="126"/>
        <v>51859.55000000001</v>
      </c>
      <c r="Y219" s="165">
        <f t="shared" si="126"/>
        <v>66861.29000000001</v>
      </c>
      <c r="Z219" s="165">
        <f t="shared" si="126"/>
        <v>54727.479999999996</v>
      </c>
      <c r="AA219" s="165">
        <f t="shared" si="126"/>
        <v>78503.60999999999</v>
      </c>
      <c r="AB219" s="165">
        <f t="shared" si="126"/>
        <v>46755.23</v>
      </c>
      <c r="AC219" s="165">
        <f t="shared" si="126"/>
        <v>35487.28</v>
      </c>
      <c r="AD219" s="165">
        <f t="shared" si="126"/>
        <v>47797.57</v>
      </c>
      <c r="AE219" s="165">
        <f t="shared" si="126"/>
        <v>698209.76</v>
      </c>
      <c r="AF219" s="165">
        <f t="shared" si="126"/>
        <v>2198.2400000000407</v>
      </c>
      <c r="AG219" s="58">
        <f t="shared" si="123"/>
        <v>99.6861486447899</v>
      </c>
    </row>
    <row r="220" spans="2:33" s="7" customFormat="1" ht="12.75">
      <c r="B220" s="193"/>
      <c r="C220" s="3">
        <v>85404</v>
      </c>
      <c r="D220" s="3"/>
      <c r="E220" s="28" t="s">
        <v>304</v>
      </c>
      <c r="F220" s="25">
        <f>SUM(F221:F234)</f>
        <v>619434.1599999999</v>
      </c>
      <c r="G220" s="161">
        <f>SUM(G221:G234)</f>
        <v>632127.0499999999</v>
      </c>
      <c r="H220" s="25">
        <f>SUM(H221:H234)</f>
        <v>764140</v>
      </c>
      <c r="I220" s="196"/>
      <c r="J220" s="96">
        <f>SUM(J221:J234)</f>
        <v>0</v>
      </c>
      <c r="K220" s="96">
        <f>SUM(K221:K234)</f>
        <v>0</v>
      </c>
      <c r="L220" s="96">
        <f aca="true" t="shared" si="127" ref="L220:S220">SUM(L221:L234)</f>
        <v>0</v>
      </c>
      <c r="M220" s="96">
        <f t="shared" si="127"/>
        <v>0</v>
      </c>
      <c r="N220" s="96">
        <f t="shared" si="127"/>
        <v>0</v>
      </c>
      <c r="O220" s="212">
        <f t="shared" si="127"/>
        <v>-57539</v>
      </c>
      <c r="P220" s="96">
        <f>SUM(P221:P234)</f>
        <v>0</v>
      </c>
      <c r="Q220" s="212">
        <f>SUM(Q221:Q234)</f>
        <v>-6193</v>
      </c>
      <c r="R220" s="13">
        <f>SUM(R221:R234)</f>
        <v>700408</v>
      </c>
      <c r="S220" s="25">
        <f t="shared" si="127"/>
        <v>66094.76999999999</v>
      </c>
      <c r="T220" s="25">
        <f>SUM(T221:T234)</f>
        <v>63958.62</v>
      </c>
      <c r="U220" s="25">
        <f>SUM(U221:U234)</f>
        <v>75355.61</v>
      </c>
      <c r="V220" s="25">
        <f>SUM(V221:V234)</f>
        <v>57723.68000000001</v>
      </c>
      <c r="W220" s="25">
        <f aca="true" t="shared" si="128" ref="W220:AF220">SUM(W221:W234)</f>
        <v>53085.069999999985</v>
      </c>
      <c r="X220" s="25">
        <f t="shared" si="128"/>
        <v>51859.55000000001</v>
      </c>
      <c r="Y220" s="25">
        <f t="shared" si="128"/>
        <v>66861.29000000001</v>
      </c>
      <c r="Z220" s="25">
        <f t="shared" si="128"/>
        <v>54727.479999999996</v>
      </c>
      <c r="AA220" s="25">
        <f t="shared" si="128"/>
        <v>78503.60999999999</v>
      </c>
      <c r="AB220" s="25">
        <f t="shared" si="128"/>
        <v>46755.23</v>
      </c>
      <c r="AC220" s="25">
        <f t="shared" si="128"/>
        <v>35487.28</v>
      </c>
      <c r="AD220" s="25">
        <f t="shared" si="128"/>
        <v>47797.57</v>
      </c>
      <c r="AE220" s="25">
        <f>SUM(AE221:AE234)</f>
        <v>698209.76</v>
      </c>
      <c r="AF220" s="25">
        <f t="shared" si="128"/>
        <v>2198.2400000000407</v>
      </c>
      <c r="AG220" s="57">
        <f t="shared" si="123"/>
        <v>99.6861486447899</v>
      </c>
    </row>
    <row r="221" spans="2:33" s="7" customFormat="1" ht="25.5">
      <c r="B221" s="193"/>
      <c r="C221" s="4"/>
      <c r="D221" s="4">
        <v>2540</v>
      </c>
      <c r="E221" s="8" t="s">
        <v>268</v>
      </c>
      <c r="F221" s="15">
        <v>40690</v>
      </c>
      <c r="G221" s="140">
        <v>56540</v>
      </c>
      <c r="H221" s="15">
        <v>75500</v>
      </c>
      <c r="I221" s="196" t="s">
        <v>198</v>
      </c>
      <c r="J221" s="99"/>
      <c r="K221" s="99"/>
      <c r="L221" s="99"/>
      <c r="M221" s="99"/>
      <c r="N221" s="99"/>
      <c r="O221" s="99"/>
      <c r="P221" s="99"/>
      <c r="Q221" s="208">
        <v>-2299</v>
      </c>
      <c r="R221" s="162">
        <f aca="true" t="shared" si="129" ref="R221:R234">H221+J221+K221+L221+M221+N221+O221+P221+Q221</f>
        <v>73201</v>
      </c>
      <c r="S221" s="15">
        <v>6710</v>
      </c>
      <c r="T221" s="15"/>
      <c r="U221" s="15">
        <v>13420</v>
      </c>
      <c r="V221" s="15"/>
      <c r="W221" s="15">
        <v>6710</v>
      </c>
      <c r="X221" s="15">
        <v>12760</v>
      </c>
      <c r="Y221" s="15">
        <v>4730</v>
      </c>
      <c r="Z221" s="15"/>
      <c r="AA221" s="15">
        <v>10230</v>
      </c>
      <c r="AB221" s="15">
        <v>5500</v>
      </c>
      <c r="AC221" s="15">
        <v>5500</v>
      </c>
      <c r="AD221" s="15">
        <v>5500</v>
      </c>
      <c r="AE221" s="9">
        <f aca="true" t="shared" si="130" ref="AE221:AE234">SUM(S221:AD221)</f>
        <v>71060</v>
      </c>
      <c r="AF221" s="15">
        <f aca="true" t="shared" si="131" ref="AF221:AF234">R221-AE221</f>
        <v>2141</v>
      </c>
      <c r="AG221" s="54">
        <f t="shared" si="123"/>
        <v>97.0751765686261</v>
      </c>
    </row>
    <row r="222" spans="2:33" s="7" customFormat="1" ht="38.25">
      <c r="B222" s="193"/>
      <c r="C222" s="4"/>
      <c r="D222" s="4">
        <v>3020</v>
      </c>
      <c r="E222" s="8" t="s">
        <v>253</v>
      </c>
      <c r="F222" s="15">
        <v>22195.9</v>
      </c>
      <c r="G222" s="140">
        <v>18597.56</v>
      </c>
      <c r="H222" s="15">
        <v>25300</v>
      </c>
      <c r="I222" s="196" t="s">
        <v>129</v>
      </c>
      <c r="J222" s="99"/>
      <c r="K222" s="99"/>
      <c r="L222" s="99"/>
      <c r="M222" s="99"/>
      <c r="N222" s="99"/>
      <c r="O222" s="208">
        <v>-3450</v>
      </c>
      <c r="P222" s="99"/>
      <c r="Q222" s="208">
        <v>-1320</v>
      </c>
      <c r="R222" s="162">
        <f t="shared" si="129"/>
        <v>20530</v>
      </c>
      <c r="S222" s="15">
        <v>1720.61</v>
      </c>
      <c r="T222" s="15">
        <v>2575.86</v>
      </c>
      <c r="U222" s="15">
        <v>1715.12</v>
      </c>
      <c r="V222" s="15">
        <v>1684.27</v>
      </c>
      <c r="W222" s="15">
        <v>1679.23</v>
      </c>
      <c r="X222" s="15">
        <v>1610.26</v>
      </c>
      <c r="Y222" s="15">
        <v>1672.38</v>
      </c>
      <c r="Z222" s="15">
        <v>1613.74</v>
      </c>
      <c r="AA222" s="15">
        <v>1166.39</v>
      </c>
      <c r="AB222" s="15">
        <v>1361.74</v>
      </c>
      <c r="AC222" s="15">
        <v>2457</v>
      </c>
      <c r="AD222" s="15">
        <v>1263.53</v>
      </c>
      <c r="AE222" s="9">
        <f t="shared" si="130"/>
        <v>20520.129999999997</v>
      </c>
      <c r="AF222" s="15">
        <f t="shared" si="131"/>
        <v>9.87000000000262</v>
      </c>
      <c r="AG222" s="54">
        <f t="shared" si="123"/>
        <v>99.95192401363856</v>
      </c>
    </row>
    <row r="223" spans="2:33" s="7" customFormat="1" ht="25.5">
      <c r="B223" s="193"/>
      <c r="C223" s="4"/>
      <c r="D223" s="4">
        <v>4010</v>
      </c>
      <c r="E223" s="8" t="s">
        <v>163</v>
      </c>
      <c r="F223" s="15">
        <v>348048.84</v>
      </c>
      <c r="G223" s="140">
        <v>354554.6</v>
      </c>
      <c r="H223" s="15">
        <v>407600</v>
      </c>
      <c r="I223" s="196"/>
      <c r="J223" s="99"/>
      <c r="K223" s="99"/>
      <c r="L223" s="208">
        <v>-1861</v>
      </c>
      <c r="M223" s="99"/>
      <c r="N223" s="99"/>
      <c r="O223" s="208">
        <v>-35000</v>
      </c>
      <c r="P223" s="99"/>
      <c r="Q223" s="99">
        <v>9749</v>
      </c>
      <c r="R223" s="162">
        <f t="shared" si="129"/>
        <v>380488</v>
      </c>
      <c r="S223" s="15">
        <v>44135.29</v>
      </c>
      <c r="T223" s="15">
        <v>31239.42</v>
      </c>
      <c r="U223" s="15">
        <v>34031.97</v>
      </c>
      <c r="V223" s="15">
        <v>32776.11</v>
      </c>
      <c r="W223" s="15">
        <v>33594.28</v>
      </c>
      <c r="X223" s="15">
        <v>20756.82</v>
      </c>
      <c r="Y223" s="15">
        <v>43811.58</v>
      </c>
      <c r="Z223" s="15">
        <v>22648.04</v>
      </c>
      <c r="AA223" s="15">
        <v>46467.72</v>
      </c>
      <c r="AB223" s="15">
        <v>29323.55</v>
      </c>
      <c r="AC223" s="15">
        <v>16787.89</v>
      </c>
      <c r="AD223" s="15">
        <v>24911.23</v>
      </c>
      <c r="AE223" s="9">
        <f t="shared" si="130"/>
        <v>380483.89999999997</v>
      </c>
      <c r="AF223" s="15">
        <f t="shared" si="131"/>
        <v>4.100000000034925</v>
      </c>
      <c r="AG223" s="54">
        <f t="shared" si="123"/>
        <v>99.99892243645003</v>
      </c>
    </row>
    <row r="224" spans="2:33" s="7" customFormat="1" ht="25.5">
      <c r="B224" s="193"/>
      <c r="C224" s="4"/>
      <c r="D224" s="4">
        <v>4040</v>
      </c>
      <c r="E224" s="8" t="s">
        <v>164</v>
      </c>
      <c r="F224" s="15">
        <v>28285.8</v>
      </c>
      <c r="G224" s="140">
        <v>28854.79</v>
      </c>
      <c r="H224" s="15">
        <v>28890</v>
      </c>
      <c r="I224" s="196"/>
      <c r="J224" s="99"/>
      <c r="K224" s="99"/>
      <c r="L224" s="99">
        <v>57</v>
      </c>
      <c r="M224" s="99"/>
      <c r="N224" s="99"/>
      <c r="O224" s="208"/>
      <c r="P224" s="99"/>
      <c r="Q224" s="99"/>
      <c r="R224" s="162">
        <f t="shared" si="129"/>
        <v>28947</v>
      </c>
      <c r="S224" s="15"/>
      <c r="T224" s="15">
        <v>19063.27</v>
      </c>
      <c r="U224" s="15">
        <v>4009.18</v>
      </c>
      <c r="V224" s="15">
        <v>5873.57</v>
      </c>
      <c r="W224" s="15"/>
      <c r="X224" s="15"/>
      <c r="Y224" s="15"/>
      <c r="Z224" s="15"/>
      <c r="AA224" s="15"/>
      <c r="AB224" s="15"/>
      <c r="AC224" s="15"/>
      <c r="AD224" s="15"/>
      <c r="AE224" s="9">
        <f t="shared" si="130"/>
        <v>28946.02</v>
      </c>
      <c r="AF224" s="15">
        <f t="shared" si="131"/>
        <v>0.9799999999995634</v>
      </c>
      <c r="AG224" s="54">
        <f t="shared" si="123"/>
        <v>99.9966145023664</v>
      </c>
    </row>
    <row r="225" spans="2:33" s="7" customFormat="1" ht="25.5">
      <c r="B225" s="193"/>
      <c r="C225" s="4"/>
      <c r="D225" s="4">
        <v>4110</v>
      </c>
      <c r="E225" s="8" t="s">
        <v>255</v>
      </c>
      <c r="F225" s="15">
        <v>68238.84</v>
      </c>
      <c r="G225" s="140">
        <v>64526.99</v>
      </c>
      <c r="H225" s="15">
        <v>78360</v>
      </c>
      <c r="I225" s="196"/>
      <c r="J225" s="99"/>
      <c r="K225" s="99"/>
      <c r="L225" s="99"/>
      <c r="M225" s="99"/>
      <c r="N225" s="99"/>
      <c r="O225" s="208">
        <v>-6770</v>
      </c>
      <c r="P225" s="99"/>
      <c r="Q225" s="99">
        <v>191</v>
      </c>
      <c r="R225" s="162">
        <f t="shared" si="129"/>
        <v>71781</v>
      </c>
      <c r="S225" s="15">
        <v>6386.17</v>
      </c>
      <c r="T225" s="15">
        <v>5638.61</v>
      </c>
      <c r="U225" s="15">
        <v>8200.88</v>
      </c>
      <c r="V225" s="15">
        <v>9294.4</v>
      </c>
      <c r="W225" s="15">
        <v>5668.13</v>
      </c>
      <c r="X225" s="15">
        <v>5873.03</v>
      </c>
      <c r="Y225" s="15">
        <v>6321.25</v>
      </c>
      <c r="Z225" s="15">
        <v>5664.46</v>
      </c>
      <c r="AA225" s="15">
        <v>4530.45</v>
      </c>
      <c r="AB225" s="15">
        <v>4472.69</v>
      </c>
      <c r="AC225" s="15">
        <v>5033.4</v>
      </c>
      <c r="AD225" s="15">
        <v>4697.3</v>
      </c>
      <c r="AE225" s="9">
        <f t="shared" si="130"/>
        <v>71780.76999999999</v>
      </c>
      <c r="AF225" s="15">
        <f t="shared" si="131"/>
        <v>0.23000000001047738</v>
      </c>
      <c r="AG225" s="54">
        <f t="shared" si="123"/>
        <v>99.99967958094759</v>
      </c>
    </row>
    <row r="226" spans="2:33" s="7" customFormat="1" ht="12.75">
      <c r="B226" s="193"/>
      <c r="C226" s="4"/>
      <c r="D226" s="4">
        <v>4120</v>
      </c>
      <c r="E226" s="8" t="s">
        <v>168</v>
      </c>
      <c r="F226" s="15">
        <v>9431.98</v>
      </c>
      <c r="G226" s="140">
        <v>8238.6</v>
      </c>
      <c r="H226" s="15">
        <v>10770</v>
      </c>
      <c r="I226" s="196"/>
      <c r="J226" s="99"/>
      <c r="K226" s="99"/>
      <c r="L226" s="99"/>
      <c r="M226" s="99"/>
      <c r="N226" s="99"/>
      <c r="O226" s="208">
        <v>-920</v>
      </c>
      <c r="P226" s="99"/>
      <c r="Q226" s="99"/>
      <c r="R226" s="162">
        <f t="shared" si="129"/>
        <v>9850</v>
      </c>
      <c r="S226" s="15">
        <v>838.01</v>
      </c>
      <c r="T226" s="15">
        <v>786.51</v>
      </c>
      <c r="U226" s="15">
        <v>1090.18</v>
      </c>
      <c r="V226" s="15">
        <v>1259.3</v>
      </c>
      <c r="W226" s="15">
        <v>827.65</v>
      </c>
      <c r="X226" s="15">
        <v>847.51</v>
      </c>
      <c r="Y226" s="15">
        <v>818.98</v>
      </c>
      <c r="Z226" s="15">
        <v>819.1</v>
      </c>
      <c r="AA226" s="15">
        <v>595.2</v>
      </c>
      <c r="AB226" s="15">
        <v>609.11</v>
      </c>
      <c r="AC226" s="15">
        <v>714.43</v>
      </c>
      <c r="AD226" s="15">
        <v>633.91</v>
      </c>
      <c r="AE226" s="9">
        <f t="shared" si="130"/>
        <v>9839.89</v>
      </c>
      <c r="AF226" s="15">
        <f t="shared" si="131"/>
        <v>10.110000000000582</v>
      </c>
      <c r="AG226" s="54">
        <f t="shared" si="123"/>
        <v>99.89736040609137</v>
      </c>
    </row>
    <row r="227" spans="2:33" s="7" customFormat="1" ht="25.5">
      <c r="B227" s="193"/>
      <c r="C227" s="4"/>
      <c r="D227" s="4">
        <v>4210</v>
      </c>
      <c r="E227" s="8" t="s">
        <v>256</v>
      </c>
      <c r="F227" s="15">
        <v>30215.78</v>
      </c>
      <c r="G227" s="140">
        <v>16546.91</v>
      </c>
      <c r="H227" s="15">
        <v>16000</v>
      </c>
      <c r="I227" s="196"/>
      <c r="J227" s="99"/>
      <c r="K227" s="99">
        <v>425</v>
      </c>
      <c r="L227" s="99">
        <v>1804</v>
      </c>
      <c r="M227" s="99"/>
      <c r="N227" s="99"/>
      <c r="O227" s="99">
        <v>9060</v>
      </c>
      <c r="P227" s="99"/>
      <c r="Q227" s="208">
        <v>-5050</v>
      </c>
      <c r="R227" s="162">
        <f t="shared" si="129"/>
        <v>22239</v>
      </c>
      <c r="S227" s="15">
        <v>1539.06</v>
      </c>
      <c r="T227" s="15">
        <v>1097.63</v>
      </c>
      <c r="U227" s="15">
        <v>602.32</v>
      </c>
      <c r="V227" s="15">
        <v>1107.41</v>
      </c>
      <c r="W227" s="15">
        <v>1470.99</v>
      </c>
      <c r="X227" s="15">
        <v>2665.62</v>
      </c>
      <c r="Y227" s="15">
        <v>2755.33</v>
      </c>
      <c r="Z227" s="15">
        <v>3169.17</v>
      </c>
      <c r="AA227" s="15">
        <v>3943.88</v>
      </c>
      <c r="AB227" s="15">
        <v>1096.47</v>
      </c>
      <c r="AC227" s="15">
        <v>1913.57</v>
      </c>
      <c r="AD227" s="15">
        <v>873.1</v>
      </c>
      <c r="AE227" s="9">
        <f t="shared" si="130"/>
        <v>22234.55</v>
      </c>
      <c r="AF227" s="15">
        <f t="shared" si="131"/>
        <v>4.450000000000728</v>
      </c>
      <c r="AG227" s="54">
        <f t="shared" si="123"/>
        <v>99.97999010746886</v>
      </c>
    </row>
    <row r="228" spans="2:33" s="7" customFormat="1" ht="25.5">
      <c r="B228" s="193"/>
      <c r="C228" s="4"/>
      <c r="D228" s="4">
        <v>4240</v>
      </c>
      <c r="E228" s="8" t="s">
        <v>267</v>
      </c>
      <c r="F228" s="15">
        <v>2118.49</v>
      </c>
      <c r="G228" s="140">
        <v>2586.61</v>
      </c>
      <c r="H228" s="15">
        <v>7500</v>
      </c>
      <c r="I228" s="196"/>
      <c r="J228" s="99"/>
      <c r="K228" s="99"/>
      <c r="L228" s="99"/>
      <c r="M228" s="99"/>
      <c r="N228" s="99"/>
      <c r="O228" s="99">
        <v>555</v>
      </c>
      <c r="P228" s="99"/>
      <c r="Q228" s="208">
        <v>-600</v>
      </c>
      <c r="R228" s="162">
        <f t="shared" si="129"/>
        <v>7455</v>
      </c>
      <c r="S228" s="15">
        <v>81.8</v>
      </c>
      <c r="T228" s="15"/>
      <c r="U228" s="15">
        <v>1727.26</v>
      </c>
      <c r="V228" s="15">
        <v>1657.68</v>
      </c>
      <c r="W228" s="15">
        <v>445.39</v>
      </c>
      <c r="X228" s="15">
        <v>273.9</v>
      </c>
      <c r="Y228" s="15">
        <v>1180</v>
      </c>
      <c r="Z228" s="15">
        <v>168</v>
      </c>
      <c r="AA228" s="15">
        <v>821.92</v>
      </c>
      <c r="AB228" s="15">
        <v>378.79</v>
      </c>
      <c r="AC228" s="15">
        <v>498.8</v>
      </c>
      <c r="AD228" s="15">
        <v>220.6</v>
      </c>
      <c r="AE228" s="9">
        <f t="shared" si="130"/>
        <v>7454.14</v>
      </c>
      <c r="AF228" s="15">
        <f t="shared" si="131"/>
        <v>0.8599999999996726</v>
      </c>
      <c r="AG228" s="54">
        <f t="shared" si="123"/>
        <v>99.98846411804158</v>
      </c>
    </row>
    <row r="229" spans="2:33" s="7" customFormat="1" ht="12.75">
      <c r="B229" s="193"/>
      <c r="C229" s="4"/>
      <c r="D229" s="4">
        <v>4260</v>
      </c>
      <c r="E229" s="8" t="s">
        <v>252</v>
      </c>
      <c r="F229" s="15">
        <v>29017.57</v>
      </c>
      <c r="G229" s="140">
        <v>30220.14</v>
      </c>
      <c r="H229" s="15">
        <v>34800</v>
      </c>
      <c r="I229" s="196"/>
      <c r="J229" s="99"/>
      <c r="K229" s="99"/>
      <c r="L229" s="99"/>
      <c r="M229" s="99"/>
      <c r="N229" s="99"/>
      <c r="O229" s="208">
        <v>-770</v>
      </c>
      <c r="P229" s="99"/>
      <c r="Q229" s="99">
        <v>3701</v>
      </c>
      <c r="R229" s="162">
        <f t="shared" si="129"/>
        <v>37731</v>
      </c>
      <c r="S229" s="15">
        <v>1975.7</v>
      </c>
      <c r="T229" s="15">
        <v>2771.39</v>
      </c>
      <c r="U229" s="15">
        <v>4365.09</v>
      </c>
      <c r="V229" s="15">
        <v>3254.13</v>
      </c>
      <c r="W229" s="15">
        <v>1921.63</v>
      </c>
      <c r="X229" s="15">
        <v>6662.4</v>
      </c>
      <c r="Y229" s="15">
        <v>436.05</v>
      </c>
      <c r="Z229" s="15">
        <v>2600.04</v>
      </c>
      <c r="AA229" s="15">
        <v>4131.17</v>
      </c>
      <c r="AB229" s="15">
        <v>3366.84</v>
      </c>
      <c r="AC229" s="15">
        <v>2143.38</v>
      </c>
      <c r="AD229" s="15">
        <v>4102.79</v>
      </c>
      <c r="AE229" s="9">
        <f t="shared" si="130"/>
        <v>37730.61000000001</v>
      </c>
      <c r="AF229" s="15">
        <f t="shared" si="131"/>
        <v>0.38999999999214197</v>
      </c>
      <c r="AG229" s="54">
        <f t="shared" si="123"/>
        <v>99.99896636717821</v>
      </c>
    </row>
    <row r="230" spans="2:33" s="7" customFormat="1" ht="21.75" customHeight="1">
      <c r="B230" s="193"/>
      <c r="C230" s="4"/>
      <c r="D230" s="4">
        <v>4270</v>
      </c>
      <c r="E230" s="8" t="s">
        <v>250</v>
      </c>
      <c r="F230" s="15">
        <v>13393.08</v>
      </c>
      <c r="G230" s="140">
        <v>11062.9</v>
      </c>
      <c r="H230" s="15">
        <v>28000</v>
      </c>
      <c r="I230" s="196" t="s">
        <v>152</v>
      </c>
      <c r="J230" s="99"/>
      <c r="K230" s="99"/>
      <c r="L230" s="99"/>
      <c r="M230" s="99"/>
      <c r="N230" s="99"/>
      <c r="O230" s="208">
        <v>-12680</v>
      </c>
      <c r="P230" s="99"/>
      <c r="Q230" s="208">
        <v>-9520</v>
      </c>
      <c r="R230" s="162">
        <f t="shared" si="129"/>
        <v>5800</v>
      </c>
      <c r="S230" s="15">
        <v>2268.93</v>
      </c>
      <c r="T230" s="15"/>
      <c r="U230" s="15"/>
      <c r="V230" s="15"/>
      <c r="W230" s="15"/>
      <c r="X230" s="15">
        <v>67.1</v>
      </c>
      <c r="Y230" s="15"/>
      <c r="Z230" s="15">
        <v>3456.6</v>
      </c>
      <c r="AA230" s="15"/>
      <c r="AB230" s="15"/>
      <c r="AC230" s="15"/>
      <c r="AD230" s="15"/>
      <c r="AE230" s="9">
        <f t="shared" si="130"/>
        <v>5792.629999999999</v>
      </c>
      <c r="AF230" s="15">
        <f t="shared" si="131"/>
        <v>7.3700000000008</v>
      </c>
      <c r="AG230" s="54">
        <f t="shared" si="123"/>
        <v>99.87293103448273</v>
      </c>
    </row>
    <row r="231" spans="2:33" s="7" customFormat="1" ht="12.75">
      <c r="B231" s="193"/>
      <c r="C231" s="4"/>
      <c r="D231" s="4">
        <v>4300</v>
      </c>
      <c r="E231" s="8" t="s">
        <v>251</v>
      </c>
      <c r="F231" s="15">
        <v>6819.31</v>
      </c>
      <c r="G231" s="140">
        <v>8618.39</v>
      </c>
      <c r="H231" s="15">
        <v>11000</v>
      </c>
      <c r="I231" s="196"/>
      <c r="J231" s="99"/>
      <c r="K231" s="99"/>
      <c r="L231" s="99"/>
      <c r="M231" s="99"/>
      <c r="N231" s="99"/>
      <c r="O231" s="208">
        <v>-3510</v>
      </c>
      <c r="P231" s="99"/>
      <c r="Q231" s="208">
        <v>-300</v>
      </c>
      <c r="R231" s="162">
        <f t="shared" si="129"/>
        <v>7190</v>
      </c>
      <c r="S231" s="15">
        <v>410.4</v>
      </c>
      <c r="T231" s="15">
        <v>665.89</v>
      </c>
      <c r="U231" s="15">
        <v>743.61</v>
      </c>
      <c r="V231" s="15">
        <v>327.12</v>
      </c>
      <c r="W231" s="15">
        <v>588.6</v>
      </c>
      <c r="X231" s="15">
        <v>531.91</v>
      </c>
      <c r="Y231" s="15">
        <v>759.81</v>
      </c>
      <c r="Z231" s="15">
        <v>656.38</v>
      </c>
      <c r="AA231" s="15">
        <v>208.29</v>
      </c>
      <c r="AB231" s="15">
        <v>473.76</v>
      </c>
      <c r="AC231" s="15">
        <v>438.81</v>
      </c>
      <c r="AD231" s="15">
        <v>1384.51</v>
      </c>
      <c r="AE231" s="9">
        <f t="shared" si="130"/>
        <v>7189.09</v>
      </c>
      <c r="AF231" s="15">
        <f t="shared" si="131"/>
        <v>0.9099999999998545</v>
      </c>
      <c r="AG231" s="54">
        <f t="shared" si="123"/>
        <v>99.98734353268428</v>
      </c>
    </row>
    <row r="232" spans="2:33" s="7" customFormat="1" ht="12.75">
      <c r="B232" s="193"/>
      <c r="C232" s="4"/>
      <c r="D232" s="4">
        <v>4410</v>
      </c>
      <c r="E232" s="8" t="s">
        <v>166</v>
      </c>
      <c r="F232" s="15">
        <v>1378.57</v>
      </c>
      <c r="G232" s="140">
        <v>609.99</v>
      </c>
      <c r="H232" s="15">
        <v>2500</v>
      </c>
      <c r="I232" s="196"/>
      <c r="J232" s="99"/>
      <c r="K232" s="99"/>
      <c r="L232" s="99"/>
      <c r="M232" s="99"/>
      <c r="N232" s="99"/>
      <c r="O232" s="208">
        <v>-525</v>
      </c>
      <c r="P232" s="99"/>
      <c r="Q232" s="208">
        <v>-545</v>
      </c>
      <c r="R232" s="162">
        <f t="shared" si="129"/>
        <v>1430</v>
      </c>
      <c r="S232" s="15">
        <v>28.8</v>
      </c>
      <c r="T232" s="15">
        <v>120.04</v>
      </c>
      <c r="U232" s="15"/>
      <c r="V232" s="15">
        <v>489.69</v>
      </c>
      <c r="W232" s="15">
        <v>179.17</v>
      </c>
      <c r="X232" s="208">
        <v>-189</v>
      </c>
      <c r="Y232" s="15">
        <v>329.91</v>
      </c>
      <c r="Z232" s="15"/>
      <c r="AA232" s="15"/>
      <c r="AB232" s="15">
        <v>172.28</v>
      </c>
      <c r="AC232" s="15"/>
      <c r="AD232" s="15">
        <v>294.6</v>
      </c>
      <c r="AE232" s="9">
        <f t="shared" si="130"/>
        <v>1425.4899999999998</v>
      </c>
      <c r="AF232" s="15">
        <f t="shared" si="131"/>
        <v>4.510000000000218</v>
      </c>
      <c r="AG232" s="54">
        <f t="shared" si="123"/>
        <v>99.68461538461537</v>
      </c>
    </row>
    <row r="233" spans="2:33" s="7" customFormat="1" ht="38.25">
      <c r="B233" s="193"/>
      <c r="C233" s="4"/>
      <c r="D233" s="4">
        <v>4440</v>
      </c>
      <c r="E233" s="8" t="s">
        <v>169</v>
      </c>
      <c r="F233" s="15">
        <v>19600</v>
      </c>
      <c r="G233" s="140">
        <v>19500</v>
      </c>
      <c r="H233" s="15">
        <v>22920</v>
      </c>
      <c r="I233" s="196" t="s">
        <v>378</v>
      </c>
      <c r="J233" s="99"/>
      <c r="K233" s="208">
        <v>-425</v>
      </c>
      <c r="L233" s="99"/>
      <c r="M233" s="99"/>
      <c r="N233" s="99"/>
      <c r="O233" s="208">
        <v>-2029</v>
      </c>
      <c r="P233" s="99"/>
      <c r="Q233" s="99"/>
      <c r="R233" s="162">
        <f t="shared" si="129"/>
        <v>20466</v>
      </c>
      <c r="S233" s="15"/>
      <c r="T233" s="15"/>
      <c r="U233" s="15">
        <v>5450</v>
      </c>
      <c r="V233" s="15"/>
      <c r="W233" s="15"/>
      <c r="X233" s="15"/>
      <c r="Y233" s="15"/>
      <c r="Z233" s="15">
        <v>10000</v>
      </c>
      <c r="AA233" s="15">
        <v>1100</v>
      </c>
      <c r="AB233" s="15"/>
      <c r="AC233" s="15"/>
      <c r="AD233" s="15">
        <v>3916</v>
      </c>
      <c r="AE233" s="9">
        <f t="shared" si="130"/>
        <v>20466</v>
      </c>
      <c r="AF233" s="15">
        <f t="shared" si="131"/>
        <v>0</v>
      </c>
      <c r="AG233" s="54">
        <f t="shared" si="123"/>
        <v>100</v>
      </c>
    </row>
    <row r="234" spans="2:33" s="7" customFormat="1" ht="25.5">
      <c r="B234" s="193"/>
      <c r="C234" s="4"/>
      <c r="D234" s="4">
        <v>6050</v>
      </c>
      <c r="E234" s="8" t="s">
        <v>254</v>
      </c>
      <c r="F234" s="15"/>
      <c r="G234" s="140">
        <v>11669.57</v>
      </c>
      <c r="H234" s="15">
        <v>15000</v>
      </c>
      <c r="I234" s="196" t="s">
        <v>380</v>
      </c>
      <c r="J234" s="99"/>
      <c r="K234" s="99"/>
      <c r="L234" s="99"/>
      <c r="M234" s="99"/>
      <c r="N234" s="99"/>
      <c r="O234" s="208">
        <v>-1500</v>
      </c>
      <c r="P234" s="99"/>
      <c r="Q234" s="208">
        <v>-200</v>
      </c>
      <c r="R234" s="162">
        <f t="shared" si="129"/>
        <v>13300</v>
      </c>
      <c r="S234" s="15"/>
      <c r="T234" s="15"/>
      <c r="U234" s="15"/>
      <c r="V234" s="15"/>
      <c r="W234" s="15"/>
      <c r="X234" s="15"/>
      <c r="Y234" s="15">
        <v>4046</v>
      </c>
      <c r="Z234" s="15">
        <v>3931.95</v>
      </c>
      <c r="AA234" s="15">
        <v>5308.59</v>
      </c>
      <c r="AB234" s="15"/>
      <c r="AC234" s="15"/>
      <c r="AD234" s="15"/>
      <c r="AE234" s="9">
        <f t="shared" si="130"/>
        <v>13286.54</v>
      </c>
      <c r="AF234" s="15">
        <f t="shared" si="131"/>
        <v>13.459999999999127</v>
      </c>
      <c r="AG234" s="54">
        <f t="shared" si="123"/>
        <v>99.89879699248121</v>
      </c>
    </row>
    <row r="235" spans="2:33" s="7" customFormat="1" ht="25.5">
      <c r="B235" s="199">
        <v>900</v>
      </c>
      <c r="C235" s="164"/>
      <c r="D235" s="164"/>
      <c r="E235" s="22" t="s">
        <v>203</v>
      </c>
      <c r="F235" s="165" t="e">
        <f>F238+F244+#REF!</f>
        <v>#REF!</v>
      </c>
      <c r="G235" s="166" t="e">
        <f>G238+G244+#REF!</f>
        <v>#REF!</v>
      </c>
      <c r="H235" s="165">
        <f>H238+H244</f>
        <v>366321</v>
      </c>
      <c r="I235" s="200"/>
      <c r="J235" s="167">
        <f>J238+J244</f>
        <v>22000</v>
      </c>
      <c r="K235" s="167">
        <f>K238+K244</f>
        <v>0</v>
      </c>
      <c r="L235" s="167">
        <f>L238+L244</f>
        <v>0</v>
      </c>
      <c r="M235" s="167">
        <f aca="true" t="shared" si="132" ref="M235:R235">M238+M244+M236</f>
        <v>220000</v>
      </c>
      <c r="N235" s="167">
        <f t="shared" si="132"/>
        <v>9190</v>
      </c>
      <c r="O235" s="211">
        <f t="shared" si="132"/>
        <v>-78000</v>
      </c>
      <c r="P235" s="167">
        <f t="shared" si="132"/>
        <v>2500</v>
      </c>
      <c r="Q235" s="167">
        <f t="shared" si="132"/>
        <v>425</v>
      </c>
      <c r="R235" s="165">
        <f t="shared" si="132"/>
        <v>542436</v>
      </c>
      <c r="S235" s="165">
        <f>S238+S244</f>
        <v>5279.5199999999995</v>
      </c>
      <c r="T235" s="165">
        <f>T238+T244</f>
        <v>26154.79</v>
      </c>
      <c r="U235" s="165">
        <f>U238+U244</f>
        <v>18545.28</v>
      </c>
      <c r="V235" s="165">
        <f>V238+V244</f>
        <v>30372.71</v>
      </c>
      <c r="W235" s="165">
        <f aca="true" t="shared" si="133" ref="W235:AC235">W238+W244</f>
        <v>18769.62</v>
      </c>
      <c r="X235" s="165">
        <f>X238+X244+X236</f>
        <v>24385.11</v>
      </c>
      <c r="Y235" s="165">
        <f t="shared" si="133"/>
        <v>8506.6</v>
      </c>
      <c r="Z235" s="165">
        <f t="shared" si="133"/>
        <v>18624.629999999997</v>
      </c>
      <c r="AA235" s="165">
        <f>AA238+AA244+AA236</f>
        <v>8891.5</v>
      </c>
      <c r="AB235" s="165">
        <f>AB238+AB244+AB236</f>
        <v>27341.899999999998</v>
      </c>
      <c r="AC235" s="165">
        <f t="shared" si="133"/>
        <v>7511.05</v>
      </c>
      <c r="AD235" s="165">
        <f>AD238+AD244+AD236</f>
        <v>250795.823</v>
      </c>
      <c r="AE235" s="165">
        <f>AE238+AE244+AE236</f>
        <v>445178.53300000005</v>
      </c>
      <c r="AF235" s="165">
        <f>AF238+AF244+AF236</f>
        <v>97257.46699999999</v>
      </c>
      <c r="AG235" s="58">
        <f t="shared" si="123"/>
        <v>82.07024109756728</v>
      </c>
    </row>
    <row r="236" spans="2:33" s="18" customFormat="1" ht="25.5">
      <c r="B236" s="202"/>
      <c r="C236" s="51">
        <v>90001</v>
      </c>
      <c r="D236" s="51"/>
      <c r="E236" s="56" t="s">
        <v>312</v>
      </c>
      <c r="F236" s="23"/>
      <c r="G236" s="235"/>
      <c r="H236" s="23"/>
      <c r="I236" s="198"/>
      <c r="J236" s="114"/>
      <c r="K236" s="114"/>
      <c r="L236" s="114"/>
      <c r="M236" s="114">
        <f>M237</f>
        <v>250000</v>
      </c>
      <c r="N236" s="114">
        <f aca="true" t="shared" si="134" ref="N236:AF236">N237</f>
        <v>9190</v>
      </c>
      <c r="O236" s="264">
        <f>O237</f>
        <v>-88000</v>
      </c>
      <c r="P236" s="114">
        <f>P237</f>
        <v>1500</v>
      </c>
      <c r="Q236" s="114">
        <f>Q237</f>
        <v>17200</v>
      </c>
      <c r="R236" s="13">
        <f t="shared" si="134"/>
        <v>189890</v>
      </c>
      <c r="S236" s="23">
        <f t="shared" si="134"/>
        <v>0</v>
      </c>
      <c r="T236" s="23">
        <f t="shared" si="134"/>
        <v>0</v>
      </c>
      <c r="U236" s="23">
        <f t="shared" si="134"/>
        <v>0</v>
      </c>
      <c r="V236" s="23">
        <f t="shared" si="134"/>
        <v>0</v>
      </c>
      <c r="W236" s="23">
        <f t="shared" si="134"/>
        <v>0</v>
      </c>
      <c r="X236" s="23">
        <f t="shared" si="134"/>
        <v>0</v>
      </c>
      <c r="Y236" s="23">
        <f t="shared" si="134"/>
        <v>0</v>
      </c>
      <c r="Z236" s="23">
        <f t="shared" si="134"/>
        <v>0</v>
      </c>
      <c r="AA236" s="23">
        <f t="shared" si="134"/>
        <v>5502</v>
      </c>
      <c r="AB236" s="23">
        <f t="shared" si="134"/>
        <v>12</v>
      </c>
      <c r="AC236" s="23">
        <f t="shared" si="134"/>
        <v>0</v>
      </c>
      <c r="AD236" s="23">
        <f t="shared" si="134"/>
        <v>184340.4</v>
      </c>
      <c r="AE236" s="23">
        <f t="shared" si="134"/>
        <v>189854.4</v>
      </c>
      <c r="AF236" s="23">
        <f t="shared" si="134"/>
        <v>35.60000000000582</v>
      </c>
      <c r="AG236" s="57">
        <f aca="true" t="shared" si="135" ref="AG236:AG250">AE236*100/R236</f>
        <v>99.98125230396545</v>
      </c>
    </row>
    <row r="237" spans="2:33" s="18" customFormat="1" ht="25.5">
      <c r="B237" s="202"/>
      <c r="C237" s="16"/>
      <c r="D237" s="4">
        <v>6050</v>
      </c>
      <c r="E237" s="8" t="s">
        <v>254</v>
      </c>
      <c r="F237" s="23"/>
      <c r="G237" s="235"/>
      <c r="H237" s="23"/>
      <c r="I237" s="198"/>
      <c r="J237" s="114"/>
      <c r="K237" s="114"/>
      <c r="L237" s="114"/>
      <c r="M237" s="120">
        <v>250000</v>
      </c>
      <c r="N237" s="233">
        <v>9190</v>
      </c>
      <c r="O237" s="263">
        <v>-88000</v>
      </c>
      <c r="P237" s="120">
        <v>1500</v>
      </c>
      <c r="Q237" s="120">
        <v>17200</v>
      </c>
      <c r="R237" s="162">
        <f aca="true" t="shared" si="136" ref="R237:R247">H237+J237+K237+L237+M237+N237+O237+P237+Q237</f>
        <v>189890</v>
      </c>
      <c r="S237" s="23"/>
      <c r="T237" s="23"/>
      <c r="U237" s="23"/>
      <c r="V237" s="23"/>
      <c r="W237" s="23"/>
      <c r="X237" s="23"/>
      <c r="Y237" s="23"/>
      <c r="Z237" s="23"/>
      <c r="AA237" s="30">
        <v>5502</v>
      </c>
      <c r="AB237" s="30">
        <v>12</v>
      </c>
      <c r="AC237" s="23"/>
      <c r="AD237" s="30">
        <v>184340.4</v>
      </c>
      <c r="AE237" s="9">
        <f aca="true" t="shared" si="137" ref="AE237:AE247">SUM(S237:AD237)</f>
        <v>189854.4</v>
      </c>
      <c r="AF237" s="15">
        <f>R237-AE237</f>
        <v>35.60000000000582</v>
      </c>
      <c r="AG237" s="54">
        <f t="shared" si="135"/>
        <v>99.98125230396545</v>
      </c>
    </row>
    <row r="238" spans="2:33" s="7" customFormat="1" ht="25.5">
      <c r="B238" s="193"/>
      <c r="C238" s="3">
        <v>90015</v>
      </c>
      <c r="D238" s="3"/>
      <c r="E238" s="28" t="s">
        <v>204</v>
      </c>
      <c r="F238" s="25">
        <f>SUM(F239:F243)</f>
        <v>158207.06</v>
      </c>
      <c r="G238" s="161">
        <f>SUM(G239:G243)</f>
        <v>151250.56</v>
      </c>
      <c r="H238" s="25">
        <f>SUM(H239:H243)</f>
        <v>225321</v>
      </c>
      <c r="I238" s="196"/>
      <c r="J238" s="96">
        <f>SUM(J239:J243)</f>
        <v>10000</v>
      </c>
      <c r="K238" s="96">
        <f>SUM(K239:K243)</f>
        <v>0</v>
      </c>
      <c r="L238" s="96">
        <f aca="true" t="shared" si="138" ref="L238:S238">SUM(L239:L243)</f>
        <v>0</v>
      </c>
      <c r="M238" s="212">
        <f t="shared" si="138"/>
        <v>-30000</v>
      </c>
      <c r="N238" s="96">
        <f t="shared" si="138"/>
        <v>0</v>
      </c>
      <c r="O238" s="96">
        <f t="shared" si="138"/>
        <v>0</v>
      </c>
      <c r="P238" s="96">
        <f>SUM(P239:P243)</f>
        <v>0</v>
      </c>
      <c r="Q238" s="212">
        <f>SUM(Q239:Q243)</f>
        <v>-600</v>
      </c>
      <c r="R238" s="13">
        <f>SUM(R239:R243)</f>
        <v>204721</v>
      </c>
      <c r="S238" s="25">
        <f t="shared" si="138"/>
        <v>4481.48</v>
      </c>
      <c r="T238" s="25">
        <f>SUM(T239:T243)</f>
        <v>20155.3</v>
      </c>
      <c r="U238" s="25">
        <f>SUM(U239:U243)</f>
        <v>4542.839999999999</v>
      </c>
      <c r="V238" s="25">
        <f>SUM(V239:V243)</f>
        <v>26251.2</v>
      </c>
      <c r="W238" s="25">
        <f aca="true" t="shared" si="139" ref="W238:AF238">SUM(W239:W243)</f>
        <v>6383.99</v>
      </c>
      <c r="X238" s="25">
        <f t="shared" si="139"/>
        <v>20912.74</v>
      </c>
      <c r="Y238" s="25">
        <f t="shared" si="139"/>
        <v>5005.6</v>
      </c>
      <c r="Z238" s="25">
        <f t="shared" si="139"/>
        <v>15868.3</v>
      </c>
      <c r="AA238" s="25">
        <f t="shared" si="139"/>
        <v>2284.18</v>
      </c>
      <c r="AB238" s="25">
        <f t="shared" si="139"/>
        <v>23301.69</v>
      </c>
      <c r="AC238" s="25">
        <f t="shared" si="139"/>
        <v>5620.05</v>
      </c>
      <c r="AD238" s="25">
        <f t="shared" si="139"/>
        <v>58615.270000000004</v>
      </c>
      <c r="AE238" s="25">
        <f t="shared" si="139"/>
        <v>193422.64</v>
      </c>
      <c r="AF238" s="25">
        <f t="shared" si="139"/>
        <v>11298.359999999986</v>
      </c>
      <c r="AG238" s="57">
        <f t="shared" si="135"/>
        <v>94.48109378129259</v>
      </c>
    </row>
    <row r="239" spans="2:33" s="7" customFormat="1" ht="25.5">
      <c r="B239" s="193"/>
      <c r="C239" s="4"/>
      <c r="D239" s="4">
        <v>4210</v>
      </c>
      <c r="E239" s="8" t="s">
        <v>256</v>
      </c>
      <c r="F239" s="15">
        <v>2110.68</v>
      </c>
      <c r="G239" s="140">
        <v>1869.24</v>
      </c>
      <c r="H239" s="15">
        <v>1000</v>
      </c>
      <c r="I239" s="196" t="s">
        <v>374</v>
      </c>
      <c r="J239" s="99">
        <v>10000</v>
      </c>
      <c r="K239" s="99"/>
      <c r="L239" s="99"/>
      <c r="M239" s="99"/>
      <c r="N239" s="99"/>
      <c r="O239" s="99"/>
      <c r="P239" s="99"/>
      <c r="Q239" s="99"/>
      <c r="R239" s="162">
        <f t="shared" si="136"/>
        <v>11000</v>
      </c>
      <c r="S239" s="15">
        <v>877.4</v>
      </c>
      <c r="T239" s="15"/>
      <c r="U239" s="15">
        <v>202.36</v>
      </c>
      <c r="V239" s="15">
        <v>452.13</v>
      </c>
      <c r="W239" s="15"/>
      <c r="X239" s="15"/>
      <c r="Y239" s="15"/>
      <c r="Z239" s="15"/>
      <c r="AA239" s="15">
        <v>137.25</v>
      </c>
      <c r="AB239" s="15">
        <v>1250.31</v>
      </c>
      <c r="AC239" s="15"/>
      <c r="AD239" s="15">
        <v>1486.44</v>
      </c>
      <c r="AE239" s="9">
        <f t="shared" si="137"/>
        <v>4405.889999999999</v>
      </c>
      <c r="AF239" s="15">
        <f>R239-AE239</f>
        <v>6594.110000000001</v>
      </c>
      <c r="AG239" s="54">
        <f t="shared" si="135"/>
        <v>40.05354545454545</v>
      </c>
    </row>
    <row r="240" spans="2:33" s="7" customFormat="1" ht="12.75">
      <c r="B240" s="193"/>
      <c r="C240" s="4"/>
      <c r="D240" s="4">
        <v>4260</v>
      </c>
      <c r="E240" s="8" t="s">
        <v>252</v>
      </c>
      <c r="F240" s="15">
        <v>117290.56</v>
      </c>
      <c r="G240" s="140">
        <v>110069.54</v>
      </c>
      <c r="H240" s="15">
        <v>143621</v>
      </c>
      <c r="I240" s="196" t="s">
        <v>44</v>
      </c>
      <c r="J240" s="99"/>
      <c r="K240" s="99"/>
      <c r="L240" s="99"/>
      <c r="M240" s="99"/>
      <c r="N240" s="99"/>
      <c r="O240" s="99"/>
      <c r="P240" s="99"/>
      <c r="Q240" s="99">
        <v>7000</v>
      </c>
      <c r="R240" s="162">
        <f t="shared" si="136"/>
        <v>150621</v>
      </c>
      <c r="S240" s="15"/>
      <c r="T240" s="15">
        <v>20155.3</v>
      </c>
      <c r="U240" s="15"/>
      <c r="V240" s="15">
        <v>25799.07</v>
      </c>
      <c r="W240" s="15"/>
      <c r="X240" s="15">
        <v>20304.27</v>
      </c>
      <c r="Y240" s="15">
        <v>1.84</v>
      </c>
      <c r="Z240" s="15">
        <v>15868.3</v>
      </c>
      <c r="AA240" s="15">
        <v>108.07</v>
      </c>
      <c r="AB240" s="15">
        <v>22027.69</v>
      </c>
      <c r="AC240" s="15"/>
      <c r="AD240" s="15">
        <v>46255.48</v>
      </c>
      <c r="AE240" s="9">
        <f t="shared" si="137"/>
        <v>150520.02000000002</v>
      </c>
      <c r="AF240" s="15">
        <f>R240-AE240</f>
        <v>100.97999999998137</v>
      </c>
      <c r="AG240" s="54">
        <f t="shared" si="135"/>
        <v>99.93295755571934</v>
      </c>
    </row>
    <row r="241" spans="2:33" s="7" customFormat="1" ht="12.75">
      <c r="B241" s="193"/>
      <c r="C241" s="4"/>
      <c r="D241" s="4">
        <v>4270</v>
      </c>
      <c r="E241" s="8" t="s">
        <v>260</v>
      </c>
      <c r="F241" s="15">
        <v>25567.79</v>
      </c>
      <c r="G241" s="140">
        <v>23760.02</v>
      </c>
      <c r="H241" s="15">
        <v>29700</v>
      </c>
      <c r="I241" s="196" t="s">
        <v>45</v>
      </c>
      <c r="J241" s="99"/>
      <c r="K241" s="99"/>
      <c r="L241" s="99"/>
      <c r="M241" s="99"/>
      <c r="N241" s="99"/>
      <c r="O241" s="99"/>
      <c r="P241" s="99"/>
      <c r="Q241" s="99">
        <v>11400</v>
      </c>
      <c r="R241" s="162">
        <f t="shared" si="136"/>
        <v>41100</v>
      </c>
      <c r="S241" s="15">
        <v>3604.08</v>
      </c>
      <c r="T241" s="15"/>
      <c r="U241" s="15">
        <v>4340.48</v>
      </c>
      <c r="V241" s="15"/>
      <c r="W241" s="15">
        <v>6383.99</v>
      </c>
      <c r="X241" s="15">
        <v>608.47</v>
      </c>
      <c r="Y241" s="15">
        <v>5003.76</v>
      </c>
      <c r="Z241" s="15"/>
      <c r="AA241" s="15">
        <v>2038.86</v>
      </c>
      <c r="AB241" s="15">
        <v>23.69</v>
      </c>
      <c r="AC241" s="15">
        <v>4770.05</v>
      </c>
      <c r="AD241" s="15">
        <v>10073.35</v>
      </c>
      <c r="AE241" s="9">
        <f t="shared" si="137"/>
        <v>36846.729999999996</v>
      </c>
      <c r="AF241" s="15">
        <f>R241-AE241</f>
        <v>4253.270000000004</v>
      </c>
      <c r="AG241" s="54">
        <f t="shared" si="135"/>
        <v>89.6514111922141</v>
      </c>
    </row>
    <row r="242" spans="2:33" s="7" customFormat="1" ht="12.75">
      <c r="B242" s="193"/>
      <c r="C242" s="4"/>
      <c r="D242" s="4">
        <v>4300</v>
      </c>
      <c r="E242" s="8" t="s">
        <v>251</v>
      </c>
      <c r="F242" s="15">
        <v>4314.63</v>
      </c>
      <c r="G242" s="140">
        <v>697.01</v>
      </c>
      <c r="H242" s="15">
        <v>1000</v>
      </c>
      <c r="I242" s="196" t="s">
        <v>375</v>
      </c>
      <c r="J242" s="99"/>
      <c r="K242" s="99"/>
      <c r="L242" s="99"/>
      <c r="M242" s="99"/>
      <c r="N242" s="99"/>
      <c r="O242" s="99"/>
      <c r="P242" s="99"/>
      <c r="Q242" s="99">
        <v>1000</v>
      </c>
      <c r="R242" s="162">
        <f t="shared" si="136"/>
        <v>2000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>
        <v>850</v>
      </c>
      <c r="AD242" s="15">
        <v>800</v>
      </c>
      <c r="AE242" s="9">
        <f t="shared" si="137"/>
        <v>1650</v>
      </c>
      <c r="AF242" s="15">
        <f>R242-AE242</f>
        <v>350</v>
      </c>
      <c r="AG242" s="54">
        <f t="shared" si="135"/>
        <v>82.5</v>
      </c>
    </row>
    <row r="243" spans="2:33" s="7" customFormat="1" ht="25.5">
      <c r="B243" s="193"/>
      <c r="C243" s="4"/>
      <c r="D243" s="4">
        <v>6050</v>
      </c>
      <c r="E243" s="8" t="s">
        <v>254</v>
      </c>
      <c r="F243" s="15">
        <v>8923.4</v>
      </c>
      <c r="G243" s="140">
        <v>14854.75</v>
      </c>
      <c r="H243" s="15">
        <v>50000</v>
      </c>
      <c r="I243" s="196" t="s">
        <v>29</v>
      </c>
      <c r="J243" s="99"/>
      <c r="K243" s="99"/>
      <c r="L243" s="99"/>
      <c r="M243" s="208">
        <v>-30000</v>
      </c>
      <c r="N243" s="99"/>
      <c r="O243" s="99"/>
      <c r="P243" s="99"/>
      <c r="Q243" s="208">
        <v>-20000</v>
      </c>
      <c r="R243" s="162">
        <f t="shared" si="136"/>
        <v>0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9">
        <f t="shared" si="137"/>
        <v>0</v>
      </c>
      <c r="AF243" s="15">
        <f>R243-AE243</f>
        <v>0</v>
      </c>
      <c r="AG243" s="54"/>
    </row>
    <row r="244" spans="2:33" s="7" customFormat="1" ht="12.75">
      <c r="B244" s="193"/>
      <c r="C244" s="3">
        <v>90095</v>
      </c>
      <c r="D244" s="3"/>
      <c r="E244" s="28" t="s">
        <v>125</v>
      </c>
      <c r="F244" s="25">
        <f>SUM(F245:F247)</f>
        <v>134041.73</v>
      </c>
      <c r="G244" s="161">
        <f>SUM(G245:G247)</f>
        <v>77296.87000000001</v>
      </c>
      <c r="H244" s="25">
        <f>SUM(H245:H247)</f>
        <v>141000</v>
      </c>
      <c r="I244" s="196"/>
      <c r="J244" s="96">
        <f>SUM(J245:J247)</f>
        <v>12000</v>
      </c>
      <c r="K244" s="96">
        <f>SUM(K245:K247)</f>
        <v>0</v>
      </c>
      <c r="L244" s="96">
        <f aca="true" t="shared" si="140" ref="L244:V244">SUM(L245:L247)</f>
        <v>0</v>
      </c>
      <c r="M244" s="96">
        <f t="shared" si="140"/>
        <v>0</v>
      </c>
      <c r="N244" s="96">
        <f t="shared" si="140"/>
        <v>0</v>
      </c>
      <c r="O244" s="96">
        <f t="shared" si="140"/>
        <v>10000</v>
      </c>
      <c r="P244" s="96">
        <f>SUM(P245:P247)</f>
        <v>1000</v>
      </c>
      <c r="Q244" s="212">
        <f>SUM(Q245:Q247)</f>
        <v>-16175</v>
      </c>
      <c r="R244" s="13">
        <f>SUM(R245:R247)</f>
        <v>147825</v>
      </c>
      <c r="S244" s="25">
        <f t="shared" si="140"/>
        <v>798.04</v>
      </c>
      <c r="T244" s="25">
        <f t="shared" si="140"/>
        <v>5999.49</v>
      </c>
      <c r="U244" s="25">
        <f t="shared" si="140"/>
        <v>14002.44</v>
      </c>
      <c r="V244" s="25">
        <f t="shared" si="140"/>
        <v>4121.51</v>
      </c>
      <c r="W244" s="25">
        <f aca="true" t="shared" si="141" ref="W244:AF244">SUM(W245:W247)</f>
        <v>12385.63</v>
      </c>
      <c r="X244" s="25">
        <f t="shared" si="141"/>
        <v>3472.37</v>
      </c>
      <c r="Y244" s="25">
        <f t="shared" si="141"/>
        <v>3501</v>
      </c>
      <c r="Z244" s="25">
        <f t="shared" si="141"/>
        <v>2756.33</v>
      </c>
      <c r="AA244" s="25">
        <f t="shared" si="141"/>
        <v>1105.3200000000002</v>
      </c>
      <c r="AB244" s="25">
        <f t="shared" si="141"/>
        <v>4028.21</v>
      </c>
      <c r="AC244" s="25">
        <f t="shared" si="141"/>
        <v>1891</v>
      </c>
      <c r="AD244" s="25">
        <f t="shared" si="141"/>
        <v>7840.153</v>
      </c>
      <c r="AE244" s="25">
        <f t="shared" si="141"/>
        <v>61901.493</v>
      </c>
      <c r="AF244" s="25">
        <f t="shared" si="141"/>
        <v>85923.507</v>
      </c>
      <c r="AG244" s="57">
        <f t="shared" si="135"/>
        <v>41.874847285641806</v>
      </c>
    </row>
    <row r="245" spans="2:33" s="7" customFormat="1" ht="25.5">
      <c r="B245" s="193"/>
      <c r="C245" s="3"/>
      <c r="D245" s="4">
        <v>4210</v>
      </c>
      <c r="E245" s="8" t="s">
        <v>256</v>
      </c>
      <c r="F245" s="15"/>
      <c r="G245" s="140">
        <v>2747.58</v>
      </c>
      <c r="H245" s="15">
        <v>10000</v>
      </c>
      <c r="I245" s="196" t="s">
        <v>46</v>
      </c>
      <c r="J245" s="99"/>
      <c r="K245" s="99"/>
      <c r="L245" s="99"/>
      <c r="M245" s="99"/>
      <c r="N245" s="99"/>
      <c r="O245" s="99"/>
      <c r="P245" s="99"/>
      <c r="Q245" s="99">
        <v>425</v>
      </c>
      <c r="R245" s="162">
        <f t="shared" si="136"/>
        <v>10425</v>
      </c>
      <c r="S245" s="15">
        <v>798.04</v>
      </c>
      <c r="T245" s="15">
        <v>884.03</v>
      </c>
      <c r="U245" s="15">
        <v>881.49</v>
      </c>
      <c r="V245" s="15">
        <v>897.93</v>
      </c>
      <c r="W245" s="15">
        <v>694.75</v>
      </c>
      <c r="X245" s="15">
        <v>1010.2</v>
      </c>
      <c r="Y245" s="15">
        <v>675.57</v>
      </c>
      <c r="Z245" s="15">
        <v>926.33</v>
      </c>
      <c r="AA245" s="15">
        <v>887.32</v>
      </c>
      <c r="AB245" s="15">
        <v>2348.21</v>
      </c>
      <c r="AC245" s="15">
        <v>51</v>
      </c>
      <c r="AD245" s="15">
        <v>51</v>
      </c>
      <c r="AE245" s="9">
        <f t="shared" si="137"/>
        <v>10105.869999999999</v>
      </c>
      <c r="AF245" s="15">
        <f>R245-AE245</f>
        <v>319.130000000001</v>
      </c>
      <c r="AG245" s="54">
        <f>AE245*100/R245</f>
        <v>96.93880095923261</v>
      </c>
    </row>
    <row r="246" spans="2:33" s="7" customFormat="1" ht="12.75">
      <c r="B246" s="193"/>
      <c r="C246" s="4"/>
      <c r="D246" s="4">
        <v>4300</v>
      </c>
      <c r="E246" s="8" t="s">
        <v>251</v>
      </c>
      <c r="F246" s="15">
        <v>77040</v>
      </c>
      <c r="G246" s="140">
        <v>42461.91</v>
      </c>
      <c r="H246" s="15">
        <v>11000</v>
      </c>
      <c r="I246" s="196" t="s">
        <v>376</v>
      </c>
      <c r="J246" s="99">
        <v>12000</v>
      </c>
      <c r="K246" s="99"/>
      <c r="L246" s="99"/>
      <c r="M246" s="99"/>
      <c r="N246" s="99"/>
      <c r="O246" s="99"/>
      <c r="P246" s="208">
        <v>-500</v>
      </c>
      <c r="Q246" s="99">
        <v>2200</v>
      </c>
      <c r="R246" s="162">
        <f t="shared" si="136"/>
        <v>24700</v>
      </c>
      <c r="S246" s="15"/>
      <c r="T246" s="15">
        <v>5115.46</v>
      </c>
      <c r="U246" s="15">
        <v>1496</v>
      </c>
      <c r="V246" s="15">
        <v>3223.58</v>
      </c>
      <c r="W246" s="15">
        <v>2436.06</v>
      </c>
      <c r="X246" s="15">
        <v>2462.17</v>
      </c>
      <c r="Y246" s="15">
        <v>2467.52</v>
      </c>
      <c r="Z246" s="15"/>
      <c r="AA246" s="15">
        <v>218</v>
      </c>
      <c r="AB246" s="15">
        <v>1680</v>
      </c>
      <c r="AC246" s="15">
        <v>1840</v>
      </c>
      <c r="AD246" s="15">
        <v>3680</v>
      </c>
      <c r="AE246" s="9">
        <f t="shared" si="137"/>
        <v>24618.79</v>
      </c>
      <c r="AF246" s="15">
        <f>R246-AE246</f>
        <v>81.20999999999913</v>
      </c>
      <c r="AG246" s="54">
        <f t="shared" si="135"/>
        <v>99.67121457489878</v>
      </c>
    </row>
    <row r="247" spans="2:33" s="7" customFormat="1" ht="25.5">
      <c r="B247" s="193"/>
      <c r="C247" s="4"/>
      <c r="D247" s="4">
        <v>6050</v>
      </c>
      <c r="E247" s="8" t="s">
        <v>254</v>
      </c>
      <c r="F247" s="15">
        <v>57001.73</v>
      </c>
      <c r="G247" s="140">
        <v>32087.38</v>
      </c>
      <c r="H247" s="15">
        <v>120000</v>
      </c>
      <c r="I247" s="196" t="s">
        <v>369</v>
      </c>
      <c r="J247" s="99"/>
      <c r="K247" s="99"/>
      <c r="L247" s="99"/>
      <c r="M247" s="99"/>
      <c r="N247" s="99"/>
      <c r="O247" s="99">
        <v>10000</v>
      </c>
      <c r="P247" s="99">
        <v>1500</v>
      </c>
      <c r="Q247" s="208">
        <v>-18800</v>
      </c>
      <c r="R247" s="162">
        <f t="shared" si="136"/>
        <v>112700</v>
      </c>
      <c r="S247" s="15"/>
      <c r="T247" s="15"/>
      <c r="U247" s="15">
        <v>11624.95</v>
      </c>
      <c r="V247" s="15"/>
      <c r="W247" s="15">
        <v>9254.82</v>
      </c>
      <c r="X247" s="15"/>
      <c r="Y247" s="15">
        <v>357.91</v>
      </c>
      <c r="Z247" s="15">
        <v>1830</v>
      </c>
      <c r="AA247" s="15"/>
      <c r="AB247" s="15"/>
      <c r="AC247" s="15"/>
      <c r="AD247" s="15">
        <v>4109.153</v>
      </c>
      <c r="AE247" s="9">
        <f t="shared" si="137"/>
        <v>27176.833</v>
      </c>
      <c r="AF247" s="15">
        <f>R247-AE247</f>
        <v>85523.167</v>
      </c>
      <c r="AG247" s="54">
        <f t="shared" si="135"/>
        <v>24.11431499556344</v>
      </c>
    </row>
    <row r="248" spans="2:33" s="7" customFormat="1" ht="25.5">
      <c r="B248" s="199">
        <v>921</v>
      </c>
      <c r="C248" s="164"/>
      <c r="D248" s="164"/>
      <c r="E248" s="22" t="s">
        <v>208</v>
      </c>
      <c r="F248" s="165">
        <f>F249+F251</f>
        <v>388945.42000000004</v>
      </c>
      <c r="G248" s="166">
        <f>G249+G251</f>
        <v>336200</v>
      </c>
      <c r="H248" s="165">
        <f>H249+H251</f>
        <v>440000</v>
      </c>
      <c r="I248" s="200"/>
      <c r="J248" s="167">
        <f>J249+J251</f>
        <v>0</v>
      </c>
      <c r="K248" s="167">
        <f>K249+K251</f>
        <v>0</v>
      </c>
      <c r="L248" s="167">
        <f aca="true" t="shared" si="142" ref="L248:S248">L249+L251</f>
        <v>0</v>
      </c>
      <c r="M248" s="167">
        <f t="shared" si="142"/>
        <v>0</v>
      </c>
      <c r="N248" s="167">
        <f t="shared" si="142"/>
        <v>0</v>
      </c>
      <c r="O248" s="167">
        <f t="shared" si="142"/>
        <v>0</v>
      </c>
      <c r="P248" s="167">
        <f>P249+P251</f>
        <v>0</v>
      </c>
      <c r="Q248" s="167">
        <f>Q249+Q251</f>
        <v>16000</v>
      </c>
      <c r="R248" s="165">
        <f>R249+R251</f>
        <v>456000</v>
      </c>
      <c r="S248" s="165">
        <f t="shared" si="142"/>
        <v>24500</v>
      </c>
      <c r="T248" s="165">
        <f>T249+T251</f>
        <v>47300</v>
      </c>
      <c r="U248" s="165">
        <f>U249+U251</f>
        <v>44200</v>
      </c>
      <c r="V248" s="165">
        <f>V249+V251</f>
        <v>30800</v>
      </c>
      <c r="W248" s="165">
        <f aca="true" t="shared" si="143" ref="W248:AF248">W249+W251</f>
        <v>31000</v>
      </c>
      <c r="X248" s="165">
        <f>X249+X251</f>
        <v>37300</v>
      </c>
      <c r="Y248" s="165">
        <f t="shared" si="143"/>
        <v>25800</v>
      </c>
      <c r="Z248" s="165">
        <f t="shared" si="143"/>
        <v>25800</v>
      </c>
      <c r="AA248" s="165">
        <f t="shared" si="143"/>
        <v>18600</v>
      </c>
      <c r="AB248" s="165">
        <f t="shared" si="143"/>
        <v>37100</v>
      </c>
      <c r="AC248" s="165">
        <f t="shared" si="143"/>
        <v>40500</v>
      </c>
      <c r="AD248" s="165">
        <f t="shared" si="143"/>
        <v>93100</v>
      </c>
      <c r="AE248" s="165">
        <f t="shared" si="143"/>
        <v>456000</v>
      </c>
      <c r="AF248" s="165">
        <f t="shared" si="143"/>
        <v>0</v>
      </c>
      <c r="AG248" s="58">
        <f t="shared" si="135"/>
        <v>100</v>
      </c>
    </row>
    <row r="249" spans="2:33" s="7" customFormat="1" ht="25.5">
      <c r="B249" s="193"/>
      <c r="C249" s="3">
        <v>92109</v>
      </c>
      <c r="D249" s="3"/>
      <c r="E249" s="28" t="s">
        <v>205</v>
      </c>
      <c r="F249" s="25">
        <f>SUM(F250:F250)</f>
        <v>160503.19</v>
      </c>
      <c r="G249" s="161">
        <f>SUM(G250:G250)</f>
        <v>133200</v>
      </c>
      <c r="H249" s="25">
        <f>SUM(H250:H250)</f>
        <v>170000</v>
      </c>
      <c r="I249" s="196"/>
      <c r="J249" s="96">
        <f>SUM(J250:J250)</f>
        <v>0</v>
      </c>
      <c r="K249" s="96">
        <f>SUM(K250:K250)</f>
        <v>0</v>
      </c>
      <c r="L249" s="96">
        <f aca="true" t="shared" si="144" ref="L249:V249">SUM(L250:L250)</f>
        <v>0</v>
      </c>
      <c r="M249" s="96">
        <f t="shared" si="144"/>
        <v>0</v>
      </c>
      <c r="N249" s="96">
        <f t="shared" si="144"/>
        <v>0</v>
      </c>
      <c r="O249" s="96">
        <f t="shared" si="144"/>
        <v>0</v>
      </c>
      <c r="P249" s="96">
        <f t="shared" si="144"/>
        <v>0</v>
      </c>
      <c r="Q249" s="96">
        <f t="shared" si="144"/>
        <v>6000</v>
      </c>
      <c r="R249" s="13">
        <f>SUM(R250:R250)</f>
        <v>176000</v>
      </c>
      <c r="S249" s="25">
        <f t="shared" si="144"/>
        <v>9000</v>
      </c>
      <c r="T249" s="25">
        <f t="shared" si="144"/>
        <v>22300</v>
      </c>
      <c r="U249" s="25">
        <f t="shared" si="144"/>
        <v>22700</v>
      </c>
      <c r="V249" s="25">
        <f t="shared" si="144"/>
        <v>13300</v>
      </c>
      <c r="W249" s="25">
        <f aca="true" t="shared" si="145" ref="W249:AF249">SUM(W250:W250)</f>
        <v>10900</v>
      </c>
      <c r="X249" s="25">
        <f t="shared" si="145"/>
        <v>12100</v>
      </c>
      <c r="Y249" s="25">
        <f t="shared" si="145"/>
        <v>11500</v>
      </c>
      <c r="Z249" s="25">
        <f t="shared" si="145"/>
        <v>9000</v>
      </c>
      <c r="AA249" s="25">
        <f t="shared" si="145"/>
        <v>8400</v>
      </c>
      <c r="AB249" s="25">
        <f t="shared" si="145"/>
        <v>13700</v>
      </c>
      <c r="AC249" s="25">
        <f t="shared" si="145"/>
        <v>18500</v>
      </c>
      <c r="AD249" s="25">
        <f t="shared" si="145"/>
        <v>24600</v>
      </c>
      <c r="AE249" s="25">
        <f t="shared" si="145"/>
        <v>176000</v>
      </c>
      <c r="AF249" s="25">
        <f t="shared" si="145"/>
        <v>0</v>
      </c>
      <c r="AG249" s="57">
        <f t="shared" si="135"/>
        <v>100</v>
      </c>
    </row>
    <row r="250" spans="2:33" s="7" customFormat="1" ht="38.25">
      <c r="B250" s="193"/>
      <c r="C250" s="4"/>
      <c r="D250" s="4">
        <v>2550</v>
      </c>
      <c r="E250" s="8" t="s">
        <v>307</v>
      </c>
      <c r="F250" s="15">
        <v>160503.19</v>
      </c>
      <c r="G250" s="140">
        <v>133200</v>
      </c>
      <c r="H250" s="15">
        <v>170000</v>
      </c>
      <c r="I250" s="196"/>
      <c r="J250" s="99"/>
      <c r="K250" s="99"/>
      <c r="L250" s="99"/>
      <c r="M250" s="99"/>
      <c r="N250" s="99"/>
      <c r="O250" s="99"/>
      <c r="P250" s="99"/>
      <c r="Q250" s="99">
        <v>6000</v>
      </c>
      <c r="R250" s="162">
        <f>H250+J250+K250+L250+M250+N250+O250+P250+Q250</f>
        <v>176000</v>
      </c>
      <c r="S250" s="15">
        <v>9000</v>
      </c>
      <c r="T250" s="15">
        <v>22300</v>
      </c>
      <c r="U250" s="15">
        <v>22700</v>
      </c>
      <c r="V250" s="15">
        <v>13300</v>
      </c>
      <c r="W250" s="15">
        <v>10900</v>
      </c>
      <c r="X250" s="15">
        <v>12100</v>
      </c>
      <c r="Y250" s="15">
        <v>11500</v>
      </c>
      <c r="Z250" s="15">
        <v>9000</v>
      </c>
      <c r="AA250" s="15">
        <v>8400</v>
      </c>
      <c r="AB250" s="15">
        <v>13700</v>
      </c>
      <c r="AC250" s="15">
        <v>18500</v>
      </c>
      <c r="AD250" s="15">
        <v>24600</v>
      </c>
      <c r="AE250" s="9">
        <f>SUM(S250:AD250)</f>
        <v>176000</v>
      </c>
      <c r="AF250" s="15">
        <f>R250-AE250</f>
        <v>0</v>
      </c>
      <c r="AG250" s="54">
        <f t="shared" si="135"/>
        <v>100</v>
      </c>
    </row>
    <row r="251" spans="2:33" s="7" customFormat="1" ht="12.75">
      <c r="B251" s="193"/>
      <c r="C251" s="3">
        <v>92116</v>
      </c>
      <c r="D251" s="3"/>
      <c r="E251" s="28" t="s">
        <v>17</v>
      </c>
      <c r="F251" s="25">
        <f>SUM(F252:F252)</f>
        <v>228442.23</v>
      </c>
      <c r="G251" s="161">
        <f>SUM(G252:G252)</f>
        <v>203000</v>
      </c>
      <c r="H251" s="25">
        <f>SUM(H252:H252)</f>
        <v>270000</v>
      </c>
      <c r="I251" s="196"/>
      <c r="J251" s="96">
        <f>SUM(J252:J252)</f>
        <v>0</v>
      </c>
      <c r="K251" s="96">
        <f>SUM(K252:K252)</f>
        <v>0</v>
      </c>
      <c r="L251" s="96">
        <f aca="true" t="shared" si="146" ref="L251:V251">SUM(L252:L252)</f>
        <v>0</v>
      </c>
      <c r="M251" s="96">
        <f t="shared" si="146"/>
        <v>0</v>
      </c>
      <c r="N251" s="96">
        <f t="shared" si="146"/>
        <v>0</v>
      </c>
      <c r="O251" s="96">
        <f t="shared" si="146"/>
        <v>0</v>
      </c>
      <c r="P251" s="96">
        <f t="shared" si="146"/>
        <v>0</v>
      </c>
      <c r="Q251" s="96">
        <f t="shared" si="146"/>
        <v>10000</v>
      </c>
      <c r="R251" s="13">
        <f>SUM(R252:R252)</f>
        <v>280000</v>
      </c>
      <c r="S251" s="25">
        <f t="shared" si="146"/>
        <v>15500</v>
      </c>
      <c r="T251" s="25">
        <f t="shared" si="146"/>
        <v>25000</v>
      </c>
      <c r="U251" s="25">
        <f t="shared" si="146"/>
        <v>21500</v>
      </c>
      <c r="V251" s="25">
        <f t="shared" si="146"/>
        <v>17500</v>
      </c>
      <c r="W251" s="25">
        <f aca="true" t="shared" si="147" ref="W251:AF251">SUM(W252:W252)</f>
        <v>20100</v>
      </c>
      <c r="X251" s="25">
        <f t="shared" si="147"/>
        <v>25200</v>
      </c>
      <c r="Y251" s="25">
        <f t="shared" si="147"/>
        <v>14300</v>
      </c>
      <c r="Z251" s="25">
        <f t="shared" si="147"/>
        <v>16800</v>
      </c>
      <c r="AA251" s="25">
        <f t="shared" si="147"/>
        <v>10200</v>
      </c>
      <c r="AB251" s="25">
        <f t="shared" si="147"/>
        <v>23400</v>
      </c>
      <c r="AC251" s="25">
        <f t="shared" si="147"/>
        <v>22000</v>
      </c>
      <c r="AD251" s="25">
        <f t="shared" si="147"/>
        <v>68500</v>
      </c>
      <c r="AE251" s="25">
        <f t="shared" si="147"/>
        <v>280000</v>
      </c>
      <c r="AF251" s="25">
        <f t="shared" si="147"/>
        <v>0</v>
      </c>
      <c r="AG251" s="57">
        <f aca="true" t="shared" si="148" ref="AG251:AG258">AE251*100/R251</f>
        <v>100</v>
      </c>
    </row>
    <row r="252" spans="2:33" s="7" customFormat="1" ht="38.25">
      <c r="B252" s="193"/>
      <c r="C252" s="4"/>
      <c r="D252" s="4">
        <v>2550</v>
      </c>
      <c r="E252" s="8" t="s">
        <v>307</v>
      </c>
      <c r="F252" s="15">
        <v>228442.23</v>
      </c>
      <c r="G252" s="140">
        <v>203000</v>
      </c>
      <c r="H252" s="15">
        <v>270000</v>
      </c>
      <c r="I252" s="196"/>
      <c r="J252" s="99"/>
      <c r="K252" s="99"/>
      <c r="L252" s="99"/>
      <c r="M252" s="99"/>
      <c r="N252" s="99"/>
      <c r="O252" s="99"/>
      <c r="P252" s="99"/>
      <c r="Q252" s="99">
        <v>10000</v>
      </c>
      <c r="R252" s="162">
        <f>H252+J252+K252+L252+M252+N252+O252+P252+Q252</f>
        <v>280000</v>
      </c>
      <c r="S252" s="15">
        <v>15500</v>
      </c>
      <c r="T252" s="15">
        <v>25000</v>
      </c>
      <c r="U252" s="15">
        <v>21500</v>
      </c>
      <c r="V252" s="15">
        <v>17500</v>
      </c>
      <c r="W252" s="15">
        <v>20100</v>
      </c>
      <c r="X252" s="15">
        <v>25200</v>
      </c>
      <c r="Y252" s="15">
        <v>14300</v>
      </c>
      <c r="Z252" s="15">
        <v>16800</v>
      </c>
      <c r="AA252" s="15">
        <v>10200</v>
      </c>
      <c r="AB252" s="15">
        <v>23400</v>
      </c>
      <c r="AC252" s="15">
        <v>22000</v>
      </c>
      <c r="AD252" s="15">
        <v>68500</v>
      </c>
      <c r="AE252" s="9">
        <f>SUM(S252:AD252)</f>
        <v>280000</v>
      </c>
      <c r="AF252" s="15">
        <f>R252-AE252</f>
        <v>0</v>
      </c>
      <c r="AG252" s="54">
        <f t="shared" si="148"/>
        <v>100</v>
      </c>
    </row>
    <row r="253" spans="2:33" s="7" customFormat="1" ht="12.75">
      <c r="B253" s="199">
        <v>926</v>
      </c>
      <c r="C253" s="164"/>
      <c r="D253" s="164"/>
      <c r="E253" s="22" t="s">
        <v>174</v>
      </c>
      <c r="F253" s="165">
        <f>F254</f>
        <v>55953.47</v>
      </c>
      <c r="G253" s="166">
        <f>G254</f>
        <v>56966.14</v>
      </c>
      <c r="H253" s="165">
        <f>H254</f>
        <v>34500</v>
      </c>
      <c r="I253" s="200"/>
      <c r="J253" s="167">
        <f>J254</f>
        <v>0</v>
      </c>
      <c r="K253" s="167">
        <f>K254</f>
        <v>0</v>
      </c>
      <c r="L253" s="167">
        <f aca="true" t="shared" si="149" ref="L253:V253">L254</f>
        <v>0</v>
      </c>
      <c r="M253" s="167">
        <f t="shared" si="149"/>
        <v>0</v>
      </c>
      <c r="N253" s="167">
        <f t="shared" si="149"/>
        <v>0</v>
      </c>
      <c r="O253" s="167">
        <f t="shared" si="149"/>
        <v>0</v>
      </c>
      <c r="P253" s="167">
        <f t="shared" si="149"/>
        <v>8400</v>
      </c>
      <c r="Q253" s="167">
        <f t="shared" si="149"/>
        <v>2000</v>
      </c>
      <c r="R253" s="165">
        <f>R254</f>
        <v>44900</v>
      </c>
      <c r="S253" s="165">
        <f t="shared" si="149"/>
        <v>1884.94</v>
      </c>
      <c r="T253" s="165">
        <f t="shared" si="149"/>
        <v>3091.5</v>
      </c>
      <c r="U253" s="165">
        <f t="shared" si="149"/>
        <v>3460.92</v>
      </c>
      <c r="V253" s="165">
        <f t="shared" si="149"/>
        <v>3572.03</v>
      </c>
      <c r="W253" s="165">
        <f aca="true" t="shared" si="150" ref="W253:AF253">W254</f>
        <v>4510.27</v>
      </c>
      <c r="X253" s="165">
        <f>X254</f>
        <v>2249.01</v>
      </c>
      <c r="Y253" s="165">
        <f t="shared" si="150"/>
        <v>3014.77</v>
      </c>
      <c r="Z253" s="165">
        <f t="shared" si="150"/>
        <v>4196.57</v>
      </c>
      <c r="AA253" s="165">
        <f t="shared" si="150"/>
        <v>3971.65</v>
      </c>
      <c r="AB253" s="165">
        <f t="shared" si="150"/>
        <v>3827.17</v>
      </c>
      <c r="AC253" s="165">
        <f t="shared" si="150"/>
        <v>3215.21</v>
      </c>
      <c r="AD253" s="165">
        <f t="shared" si="150"/>
        <v>1626.76</v>
      </c>
      <c r="AE253" s="165">
        <f t="shared" si="150"/>
        <v>38620.8</v>
      </c>
      <c r="AF253" s="165">
        <f t="shared" si="150"/>
        <v>6279.199999999995</v>
      </c>
      <c r="AG253" s="58">
        <f t="shared" si="148"/>
        <v>86.015144766147</v>
      </c>
    </row>
    <row r="254" spans="2:33" s="7" customFormat="1" ht="12.75">
      <c r="B254" s="193"/>
      <c r="C254" s="3">
        <v>92695</v>
      </c>
      <c r="D254" s="3"/>
      <c r="E254" s="28" t="s">
        <v>125</v>
      </c>
      <c r="F254" s="25">
        <f>SUM(F255:F258)</f>
        <v>55953.47</v>
      </c>
      <c r="G254" s="161">
        <f>SUM(G255:G258)</f>
        <v>56966.14</v>
      </c>
      <c r="H254" s="25">
        <f>SUM(H255:H258)</f>
        <v>34500</v>
      </c>
      <c r="I254" s="196"/>
      <c r="J254" s="96">
        <f>SUM(J255:J258)</f>
        <v>0</v>
      </c>
      <c r="K254" s="96">
        <f>SUM(K255:K258)</f>
        <v>0</v>
      </c>
      <c r="L254" s="96">
        <f aca="true" t="shared" si="151" ref="L254:T254">SUM(L255:L258)</f>
        <v>0</v>
      </c>
      <c r="M254" s="96">
        <f t="shared" si="151"/>
        <v>0</v>
      </c>
      <c r="N254" s="96">
        <f t="shared" si="151"/>
        <v>0</v>
      </c>
      <c r="O254" s="96">
        <f t="shared" si="151"/>
        <v>0</v>
      </c>
      <c r="P254" s="96">
        <f>SUM(P255:P258)</f>
        <v>8400</v>
      </c>
      <c r="Q254" s="96">
        <f>SUM(Q255:Q258)</f>
        <v>2000</v>
      </c>
      <c r="R254" s="13">
        <f>SUM(R255:R258)</f>
        <v>44900</v>
      </c>
      <c r="S254" s="25">
        <f t="shared" si="151"/>
        <v>1884.94</v>
      </c>
      <c r="T254" s="25">
        <f t="shared" si="151"/>
        <v>3091.5</v>
      </c>
      <c r="U254" s="25">
        <f>SUM(U255:U258)</f>
        <v>3460.92</v>
      </c>
      <c r="V254" s="25">
        <f>SUM(V255:V258)</f>
        <v>3572.03</v>
      </c>
      <c r="W254" s="25">
        <f aca="true" t="shared" si="152" ref="W254:AF254">SUM(W255:W258)</f>
        <v>4510.27</v>
      </c>
      <c r="X254" s="25">
        <f t="shared" si="152"/>
        <v>2249.01</v>
      </c>
      <c r="Y254" s="25">
        <f t="shared" si="152"/>
        <v>3014.77</v>
      </c>
      <c r="Z254" s="25">
        <f t="shared" si="152"/>
        <v>4196.57</v>
      </c>
      <c r="AA254" s="25">
        <f t="shared" si="152"/>
        <v>3971.65</v>
      </c>
      <c r="AB254" s="25">
        <f t="shared" si="152"/>
        <v>3827.17</v>
      </c>
      <c r="AC254" s="25">
        <f t="shared" si="152"/>
        <v>3215.21</v>
      </c>
      <c r="AD254" s="25">
        <f t="shared" si="152"/>
        <v>1626.76</v>
      </c>
      <c r="AE254" s="25">
        <f t="shared" si="152"/>
        <v>38620.8</v>
      </c>
      <c r="AF254" s="25">
        <f t="shared" si="152"/>
        <v>6279.199999999995</v>
      </c>
      <c r="AG254" s="57">
        <f t="shared" si="148"/>
        <v>86.015144766147</v>
      </c>
    </row>
    <row r="255" spans="2:33" s="7" customFormat="1" ht="25.5">
      <c r="B255" s="193"/>
      <c r="C255" s="4"/>
      <c r="D255" s="4">
        <v>3030</v>
      </c>
      <c r="E255" s="8" t="s">
        <v>165</v>
      </c>
      <c r="F255" s="15">
        <v>25030.4</v>
      </c>
      <c r="G255" s="140">
        <v>3572.63</v>
      </c>
      <c r="H255" s="15">
        <v>2000</v>
      </c>
      <c r="I255" s="196" t="s">
        <v>194</v>
      </c>
      <c r="J255" s="99"/>
      <c r="K255" s="99"/>
      <c r="L255" s="99"/>
      <c r="M255" s="99">
        <v>1600</v>
      </c>
      <c r="N255" s="99"/>
      <c r="O255" s="99"/>
      <c r="P255" s="99"/>
      <c r="Q255" s="99">
        <v>2000</v>
      </c>
      <c r="R255" s="162">
        <f>H255+J255+K255+L255+M255+N255+O255+P255+Q255</f>
        <v>5600</v>
      </c>
      <c r="S255" s="15"/>
      <c r="T255" s="15"/>
      <c r="U255" s="15">
        <v>407</v>
      </c>
      <c r="V255" s="15">
        <v>495</v>
      </c>
      <c r="W255" s="15">
        <v>750</v>
      </c>
      <c r="X255" s="15">
        <v>426</v>
      </c>
      <c r="Y255" s="15">
        <v>144</v>
      </c>
      <c r="Z255" s="15">
        <v>450</v>
      </c>
      <c r="AA255" s="15">
        <v>682</v>
      </c>
      <c r="AB255" s="15">
        <v>1185</v>
      </c>
      <c r="AC255" s="15">
        <v>801</v>
      </c>
      <c r="AD255" s="15">
        <v>49</v>
      </c>
      <c r="AE255" s="9">
        <f>SUM(S255:AD255)</f>
        <v>5389</v>
      </c>
      <c r="AF255" s="15">
        <f>R255-AE255</f>
        <v>211</v>
      </c>
      <c r="AG255" s="54">
        <f t="shared" si="148"/>
        <v>96.23214285714286</v>
      </c>
    </row>
    <row r="256" spans="2:33" s="7" customFormat="1" ht="25.5">
      <c r="B256" s="193"/>
      <c r="C256" s="4"/>
      <c r="D256" s="4">
        <v>4210</v>
      </c>
      <c r="E256" s="8" t="s">
        <v>256</v>
      </c>
      <c r="F256" s="15">
        <v>19503.47</v>
      </c>
      <c r="G256" s="140">
        <v>19059.52</v>
      </c>
      <c r="H256" s="15">
        <v>4500</v>
      </c>
      <c r="I256" s="196" t="s">
        <v>146</v>
      </c>
      <c r="J256" s="99"/>
      <c r="K256" s="99"/>
      <c r="L256" s="99"/>
      <c r="M256" s="99"/>
      <c r="N256" s="99"/>
      <c r="O256" s="99"/>
      <c r="P256" s="99">
        <v>5000</v>
      </c>
      <c r="Q256" s="99"/>
      <c r="R256" s="162">
        <f>H256+J256+K256+L256+M256+N256+O256+P256+Q256</f>
        <v>9500</v>
      </c>
      <c r="S256" s="15"/>
      <c r="T256" s="15">
        <v>877.4</v>
      </c>
      <c r="U256" s="15">
        <v>948.82</v>
      </c>
      <c r="V256" s="15"/>
      <c r="W256" s="15">
        <v>313.2</v>
      </c>
      <c r="X256" s="15"/>
      <c r="Y256" s="15">
        <v>381</v>
      </c>
      <c r="Z256" s="15">
        <v>572</v>
      </c>
      <c r="AA256" s="15">
        <v>1155</v>
      </c>
      <c r="AB256" s="15">
        <v>1603.38</v>
      </c>
      <c r="AC256" s="15">
        <v>1265.9</v>
      </c>
      <c r="AD256" s="15">
        <v>1378.56</v>
      </c>
      <c r="AE256" s="9">
        <f>SUM(S256:AD256)</f>
        <v>8495.26</v>
      </c>
      <c r="AF256" s="15">
        <f>R256-AE256</f>
        <v>1004.7399999999998</v>
      </c>
      <c r="AG256" s="54">
        <f t="shared" si="148"/>
        <v>89.42378947368421</v>
      </c>
    </row>
    <row r="257" spans="2:33" s="7" customFormat="1" ht="25.5">
      <c r="B257" s="193"/>
      <c r="C257" s="4"/>
      <c r="D257" s="4">
        <v>4300</v>
      </c>
      <c r="E257" s="8" t="s">
        <v>251</v>
      </c>
      <c r="F257" s="15">
        <v>6266.6</v>
      </c>
      <c r="G257" s="140">
        <v>30493.99</v>
      </c>
      <c r="H257" s="15">
        <v>25000</v>
      </c>
      <c r="I257" s="196" t="s">
        <v>147</v>
      </c>
      <c r="J257" s="99"/>
      <c r="K257" s="99"/>
      <c r="L257" s="99"/>
      <c r="M257" s="208">
        <v>-1600</v>
      </c>
      <c r="N257" s="99"/>
      <c r="O257" s="99"/>
      <c r="P257" s="99">
        <v>3000</v>
      </c>
      <c r="Q257" s="99"/>
      <c r="R257" s="162">
        <f>H257+J257+K257+L257+M257+N257+O257+P257+Q257</f>
        <v>26400</v>
      </c>
      <c r="S257" s="15">
        <v>1884.94</v>
      </c>
      <c r="T257" s="15">
        <v>2214.1</v>
      </c>
      <c r="U257" s="15">
        <v>2105.1</v>
      </c>
      <c r="V257" s="15">
        <v>2909.03</v>
      </c>
      <c r="W257" s="15">
        <v>3447.07</v>
      </c>
      <c r="X257" s="15">
        <v>1823.01</v>
      </c>
      <c r="Y257" s="15">
        <v>2289.77</v>
      </c>
      <c r="Z257" s="15">
        <v>924.57</v>
      </c>
      <c r="AA257" s="15">
        <v>1849.65</v>
      </c>
      <c r="AB257" s="15">
        <v>558.79</v>
      </c>
      <c r="AC257" s="15">
        <v>1148.31</v>
      </c>
      <c r="AD257" s="15">
        <v>199.2</v>
      </c>
      <c r="AE257" s="9">
        <f>SUM(S257:AD257)</f>
        <v>21353.540000000005</v>
      </c>
      <c r="AF257" s="15">
        <f>R257-AE257</f>
        <v>5046.4599999999955</v>
      </c>
      <c r="AG257" s="54">
        <f t="shared" si="148"/>
        <v>80.88462121212123</v>
      </c>
    </row>
    <row r="258" spans="2:33" s="7" customFormat="1" ht="25.5">
      <c r="B258" s="193"/>
      <c r="C258" s="4"/>
      <c r="D258" s="4">
        <v>4430</v>
      </c>
      <c r="E258" s="8" t="s">
        <v>167</v>
      </c>
      <c r="F258" s="15">
        <v>5153</v>
      </c>
      <c r="G258" s="140">
        <v>3840</v>
      </c>
      <c r="H258" s="15">
        <v>3000</v>
      </c>
      <c r="I258" s="196" t="s">
        <v>58</v>
      </c>
      <c r="J258" s="99"/>
      <c r="K258" s="99"/>
      <c r="L258" s="99"/>
      <c r="M258" s="99"/>
      <c r="N258" s="99"/>
      <c r="O258" s="99"/>
      <c r="P258" s="99">
        <v>400</v>
      </c>
      <c r="Q258" s="99"/>
      <c r="R258" s="162">
        <f>H258+J258+K258+L258+M258+N258+O258+P258+Q258</f>
        <v>3400</v>
      </c>
      <c r="S258" s="15"/>
      <c r="T258" s="15"/>
      <c r="U258" s="15"/>
      <c r="V258" s="15">
        <v>168</v>
      </c>
      <c r="W258" s="15"/>
      <c r="X258" s="15"/>
      <c r="Y258" s="15">
        <v>200</v>
      </c>
      <c r="Z258" s="15">
        <v>2250</v>
      </c>
      <c r="AA258" s="15">
        <v>285</v>
      </c>
      <c r="AB258" s="15">
        <v>480</v>
      </c>
      <c r="AC258" s="15"/>
      <c r="AD258" s="15"/>
      <c r="AE258" s="9">
        <f>SUM(S258:AD258)</f>
        <v>3383</v>
      </c>
      <c r="AF258" s="15">
        <f>R258-AE258</f>
        <v>17</v>
      </c>
      <c r="AG258" s="54">
        <f t="shared" si="148"/>
        <v>99.5</v>
      </c>
    </row>
    <row r="259" spans="2:33" s="7" customFormat="1" ht="13.5" thickBot="1">
      <c r="B259" s="203"/>
      <c r="C259" s="204"/>
      <c r="D259" s="204"/>
      <c r="E259" s="174" t="s">
        <v>160</v>
      </c>
      <c r="F259" s="175" t="e">
        <f>F5+F18+F24+F40+F82+F93+F114+F117+F180+F187+F219+F235+F248+F253+F35</f>
        <v>#REF!</v>
      </c>
      <c r="G259" s="176" t="e">
        <f>G5+G18+G24+G40+G82+G93+G114+G117+G180+G187+G219+G235+G248+G253+G35</f>
        <v>#REF!</v>
      </c>
      <c r="H259" s="175">
        <f>H5+H18+H24+H40+H82+H93+H114+H117+H180+H187+H219+H235+H248+H253+H35+H111</f>
        <v>11201000</v>
      </c>
      <c r="I259" s="205"/>
      <c r="J259" s="177">
        <f aca="true" t="shared" si="153" ref="J259:AF259">J5+J18+J24+J40+J82+J93+J114+J117+J180+J187+J219+J235+J248+J253+J35+J111</f>
        <v>86805</v>
      </c>
      <c r="K259" s="177">
        <f t="shared" si="153"/>
        <v>11555</v>
      </c>
      <c r="L259" s="177">
        <f t="shared" si="153"/>
        <v>17711</v>
      </c>
      <c r="M259" s="177">
        <f t="shared" si="153"/>
        <v>296180</v>
      </c>
      <c r="N259" s="177">
        <f t="shared" si="153"/>
        <v>61264</v>
      </c>
      <c r="O259" s="177">
        <f t="shared" si="153"/>
        <v>18844</v>
      </c>
      <c r="P259" s="177">
        <f t="shared" si="153"/>
        <v>7571</v>
      </c>
      <c r="Q259" s="177">
        <f t="shared" si="153"/>
        <v>160155</v>
      </c>
      <c r="R259" s="175">
        <f t="shared" si="153"/>
        <v>11861085</v>
      </c>
      <c r="S259" s="175">
        <f t="shared" si="153"/>
        <v>801421.5299999999</v>
      </c>
      <c r="T259" s="175">
        <f t="shared" si="153"/>
        <v>914388.6700000002</v>
      </c>
      <c r="U259" s="175">
        <f t="shared" si="153"/>
        <v>873464.4600000001</v>
      </c>
      <c r="V259" s="175">
        <f t="shared" si="153"/>
        <v>824132.7200000001</v>
      </c>
      <c r="W259" s="175">
        <f t="shared" si="153"/>
        <v>716932.4199999999</v>
      </c>
      <c r="X259" s="175">
        <f t="shared" si="153"/>
        <v>637768.4100000001</v>
      </c>
      <c r="Y259" s="175">
        <f t="shared" si="153"/>
        <v>1514052.59</v>
      </c>
      <c r="Z259" s="175">
        <f t="shared" si="153"/>
        <v>665301.5999999999</v>
      </c>
      <c r="AA259" s="175">
        <f t="shared" si="153"/>
        <v>955157.6000000001</v>
      </c>
      <c r="AB259" s="175">
        <f t="shared" si="153"/>
        <v>792154.66</v>
      </c>
      <c r="AC259" s="175">
        <f t="shared" si="153"/>
        <v>749757.3800000001</v>
      </c>
      <c r="AD259" s="175">
        <f t="shared" si="153"/>
        <v>1469388.0930000003</v>
      </c>
      <c r="AE259" s="175">
        <f t="shared" si="153"/>
        <v>10913920.133</v>
      </c>
      <c r="AF259" s="175">
        <f t="shared" si="153"/>
        <v>947164.8670000001</v>
      </c>
      <c r="AG259" s="224">
        <f>AE259*100/R259</f>
        <v>92.01451749987459</v>
      </c>
    </row>
    <row r="260" spans="6:33" s="7" customFormat="1" ht="15">
      <c r="F260" s="19"/>
      <c r="G260" s="147"/>
      <c r="H260" s="19"/>
      <c r="I260" s="109"/>
      <c r="J260" s="95"/>
      <c r="K260" s="95"/>
      <c r="L260" s="95"/>
      <c r="M260" s="95"/>
      <c r="N260" s="95"/>
      <c r="O260" s="95">
        <f>-'Zał.1'!L123</f>
        <v>-18844</v>
      </c>
      <c r="P260" s="95">
        <f>-'Zał.1'!M123</f>
        <v>-7571</v>
      </c>
      <c r="Q260" s="95">
        <f>-'Zał.1'!N123</f>
        <v>0</v>
      </c>
      <c r="R260" s="75"/>
      <c r="S260" s="19">
        <f>-'Zał.1'!P123</f>
        <v>0</v>
      </c>
      <c r="T260" s="19">
        <f>-'Zał.1'!Q123</f>
        <v>0</v>
      </c>
      <c r="U260" s="19">
        <f>-'Zał.1'!R123</f>
        <v>0</v>
      </c>
      <c r="V260" s="19">
        <f>-'Zał.1'!R123</f>
        <v>0</v>
      </c>
      <c r="W260" s="19"/>
      <c r="X260" s="19">
        <f>-'Zał.1'!T123</f>
        <v>0</v>
      </c>
      <c r="Y260" s="19">
        <f>-'Zał.1'!U123</f>
        <v>0</v>
      </c>
      <c r="Z260" s="19">
        <f>-'Zał.1'!V123</f>
        <v>0</v>
      </c>
      <c r="AA260" s="19">
        <f>-'Zał.1'!W123</f>
        <v>0</v>
      </c>
      <c r="AB260" s="19">
        <f>-'Zał.1'!X123</f>
        <v>0</v>
      </c>
      <c r="AC260" s="19">
        <f>-'Zał.1'!Y123</f>
        <v>0</v>
      </c>
      <c r="AD260" s="19">
        <f>-'Zał.1'!Z123</f>
        <v>0</v>
      </c>
      <c r="AE260" s="62"/>
      <c r="AF260" s="178"/>
      <c r="AG260" s="44"/>
    </row>
    <row r="261" spans="5:33" s="7" customFormat="1" ht="15.75">
      <c r="E261" s="179" t="s">
        <v>288</v>
      </c>
      <c r="F261" s="180"/>
      <c r="G261" s="181"/>
      <c r="H261" s="207"/>
      <c r="I261" s="187"/>
      <c r="J261" s="186"/>
      <c r="K261" s="186"/>
      <c r="L261" s="186"/>
      <c r="M261" s="186"/>
      <c r="N261" s="186"/>
      <c r="O261" s="186">
        <f>SUM(O259:O260)</f>
        <v>0</v>
      </c>
      <c r="P261" s="186">
        <f>SUM(P259:P260)</f>
        <v>0</v>
      </c>
      <c r="Q261" s="186">
        <f>SUM(Q259:Q260)</f>
        <v>160155</v>
      </c>
      <c r="R261" s="182"/>
      <c r="S261" s="207">
        <f>SUM(S259:S260)</f>
        <v>801421.5299999999</v>
      </c>
      <c r="T261" s="207">
        <f>SUM(T259:T260)</f>
        <v>914388.6700000002</v>
      </c>
      <c r="U261" s="207">
        <f>SUM(U259:U260)</f>
        <v>873464.4600000001</v>
      </c>
      <c r="V261" s="207">
        <f aca="true" t="shared" si="154" ref="V261:AD261">SUM(V259:V260)</f>
        <v>824132.7200000001</v>
      </c>
      <c r="W261" s="207"/>
      <c r="X261" s="207">
        <f t="shared" si="154"/>
        <v>637768.4100000001</v>
      </c>
      <c r="Y261" s="207">
        <f t="shared" si="154"/>
        <v>1514052.59</v>
      </c>
      <c r="Z261" s="207">
        <f t="shared" si="154"/>
        <v>665301.5999999999</v>
      </c>
      <c r="AA261" s="207">
        <f t="shared" si="154"/>
        <v>955157.6000000001</v>
      </c>
      <c r="AB261" s="207">
        <f t="shared" si="154"/>
        <v>792154.66</v>
      </c>
      <c r="AC261" s="207">
        <f t="shared" si="154"/>
        <v>749757.3800000001</v>
      </c>
      <c r="AD261" s="207">
        <f t="shared" si="154"/>
        <v>1469388.0930000003</v>
      </c>
      <c r="AE261" s="62"/>
      <c r="AF261" s="178"/>
      <c r="AG261" s="44"/>
    </row>
    <row r="262" spans="5:32" s="7" customFormat="1" ht="15">
      <c r="E262" s="19"/>
      <c r="G262" s="183"/>
      <c r="I262" s="102"/>
      <c r="J262" s="126"/>
      <c r="K262" s="126"/>
      <c r="L262" s="126"/>
      <c r="M262" s="126"/>
      <c r="N262" s="126"/>
      <c r="O262" s="126"/>
      <c r="P262" s="126"/>
      <c r="Q262" s="126"/>
      <c r="R262" s="18"/>
      <c r="AE262" s="184">
        <v>9444531.94</v>
      </c>
      <c r="AF262" s="178"/>
    </row>
    <row r="263" spans="5:33" s="7" customFormat="1" ht="15">
      <c r="E263" s="100" t="s">
        <v>101</v>
      </c>
      <c r="G263" s="183"/>
      <c r="I263" s="102"/>
      <c r="J263" s="126"/>
      <c r="K263" s="126"/>
      <c r="L263" s="126"/>
      <c r="M263" s="126"/>
      <c r="N263" s="126"/>
      <c r="O263" s="126"/>
      <c r="P263" s="126"/>
      <c r="Q263" s="126"/>
      <c r="R263" s="184">
        <f>R247+R243+R237+R234+R173+R148+R105+R104+R81+R64+R21+R20+R12+R34+R133</f>
        <v>2093369</v>
      </c>
      <c r="AE263" s="184">
        <f>AE247+AE243+AE237+AE234+AE173+AE148+AE105+AE104+AE81+AE64+AE21+AE20+AE12+AE34+AE133</f>
        <v>1536448.433</v>
      </c>
      <c r="AF263" s="178"/>
      <c r="AG263" s="54">
        <f>AE263*100/R263</f>
        <v>73.39596760055203</v>
      </c>
    </row>
    <row r="264" spans="5:33" s="7" customFormat="1" ht="15">
      <c r="E264" s="19"/>
      <c r="G264" s="183"/>
      <c r="H264" s="19"/>
      <c r="I264" s="102"/>
      <c r="J264" s="95"/>
      <c r="K264" s="95"/>
      <c r="L264" s="95"/>
      <c r="M264" s="95"/>
      <c r="N264" s="95"/>
      <c r="O264" s="95"/>
      <c r="P264" s="95"/>
      <c r="Q264" s="95"/>
      <c r="R264" s="18"/>
      <c r="S264" s="19"/>
      <c r="T264" s="19">
        <f>T12+T20+T21+T81+T104+T105+T148+T173+T234+T243+T247</f>
        <v>20461.48</v>
      </c>
      <c r="U264" s="19">
        <f>U12+U20+U21+U81+U104+U105+U148+U173+U234+U243+U247</f>
        <v>34302.7</v>
      </c>
      <c r="V264" s="19">
        <f>V12+V20+V21+V81+V104+V105+V148+V173+V234+V243+V247</f>
        <v>7237.99</v>
      </c>
      <c r="W264" s="19"/>
      <c r="X264" s="19">
        <f aca="true" t="shared" si="155" ref="X264:AD264">X12+X20+X21+X81+X104+X105+X148+X173+X234+X243+X247</f>
        <v>18053.6</v>
      </c>
      <c r="Y264" s="19">
        <f t="shared" si="155"/>
        <v>780225.8500000001</v>
      </c>
      <c r="Z264" s="19">
        <f t="shared" si="155"/>
        <v>27112.8</v>
      </c>
      <c r="AA264" s="19">
        <f t="shared" si="155"/>
        <v>31565.350000000002</v>
      </c>
      <c r="AB264" s="19">
        <f t="shared" si="155"/>
        <v>86608.07</v>
      </c>
      <c r="AC264" s="19">
        <f t="shared" si="155"/>
        <v>13508.119999999999</v>
      </c>
      <c r="AD264" s="19">
        <f t="shared" si="155"/>
        <v>205178.323</v>
      </c>
      <c r="AE264" s="62"/>
      <c r="AF264" s="178"/>
      <c r="AG264" s="44"/>
    </row>
    <row r="265" spans="7:30" s="7" customFormat="1" ht="12.75">
      <c r="G265" s="183"/>
      <c r="H265" s="19"/>
      <c r="I265" s="102"/>
      <c r="J265" s="95"/>
      <c r="K265" s="95"/>
      <c r="L265" s="95"/>
      <c r="M265" s="95"/>
      <c r="N265" s="95"/>
      <c r="O265" s="95"/>
      <c r="P265" s="95"/>
      <c r="Q265" s="95"/>
      <c r="R265" s="18"/>
      <c r="S265" s="19"/>
      <c r="T265" s="19">
        <f>T26+T250+T252</f>
        <v>47300</v>
      </c>
      <c r="U265" s="19">
        <f>U26+U250+U252</f>
        <v>44200</v>
      </c>
      <c r="V265" s="19">
        <f>V26+V250+V252</f>
        <v>30800</v>
      </c>
      <c r="W265" s="19"/>
      <c r="X265" s="19">
        <f aca="true" t="shared" si="156" ref="X265:AD265">X26+X250+X252</f>
        <v>37300</v>
      </c>
      <c r="Y265" s="19">
        <f t="shared" si="156"/>
        <v>25800</v>
      </c>
      <c r="Z265" s="19">
        <f t="shared" si="156"/>
        <v>25800</v>
      </c>
      <c r="AA265" s="19">
        <f t="shared" si="156"/>
        <v>18600</v>
      </c>
      <c r="AB265" s="19">
        <f t="shared" si="156"/>
        <v>37100</v>
      </c>
      <c r="AC265" s="19">
        <f t="shared" si="156"/>
        <v>40500</v>
      </c>
      <c r="AD265" s="19">
        <f t="shared" si="156"/>
        <v>93100</v>
      </c>
    </row>
    <row r="266" spans="7:31" s="7" customFormat="1" ht="12.75">
      <c r="G266" s="183"/>
      <c r="H266" s="19"/>
      <c r="I266" s="102"/>
      <c r="J266" s="95"/>
      <c r="K266" s="95"/>
      <c r="L266" s="95"/>
      <c r="M266" s="95"/>
      <c r="N266" s="95"/>
      <c r="O266" s="95"/>
      <c r="P266" s="95"/>
      <c r="Q266" s="95"/>
      <c r="R266" s="18"/>
      <c r="S266" s="19"/>
      <c r="T266" s="19">
        <v>1235490</v>
      </c>
      <c r="U266" s="19">
        <v>1235490</v>
      </c>
      <c r="V266" s="19">
        <v>1235490</v>
      </c>
      <c r="W266" s="19"/>
      <c r="X266" s="19">
        <v>1235490</v>
      </c>
      <c r="Y266" s="19">
        <v>1235490</v>
      </c>
      <c r="Z266" s="19">
        <v>1235490</v>
      </c>
      <c r="AA266" s="19">
        <v>1235490</v>
      </c>
      <c r="AB266" s="19">
        <v>1235490</v>
      </c>
      <c r="AC266" s="19">
        <v>1235490</v>
      </c>
      <c r="AD266" s="19">
        <v>1235490</v>
      </c>
      <c r="AE266" s="185"/>
    </row>
    <row r="267" spans="7:30" s="7" customFormat="1" ht="12.75">
      <c r="G267" s="183"/>
      <c r="H267" s="19"/>
      <c r="I267" s="102"/>
      <c r="J267" s="95"/>
      <c r="K267" s="95"/>
      <c r="L267" s="95"/>
      <c r="M267" s="95"/>
      <c r="N267" s="95"/>
      <c r="O267" s="95"/>
      <c r="P267" s="95"/>
      <c r="Q267" s="95"/>
      <c r="R267" s="18"/>
      <c r="S267" s="19"/>
      <c r="T267" s="19">
        <v>520180</v>
      </c>
      <c r="U267" s="19">
        <v>520180</v>
      </c>
      <c r="V267" s="19">
        <v>520180</v>
      </c>
      <c r="W267" s="19"/>
      <c r="X267" s="19">
        <v>520180</v>
      </c>
      <c r="Y267" s="19">
        <v>520180</v>
      </c>
      <c r="Z267" s="19">
        <v>520180</v>
      </c>
      <c r="AA267" s="19">
        <v>520180</v>
      </c>
      <c r="AB267" s="19">
        <v>520180</v>
      </c>
      <c r="AC267" s="19">
        <v>520180</v>
      </c>
      <c r="AD267" s="19">
        <v>520180</v>
      </c>
    </row>
    <row r="268" spans="7:30" s="7" customFormat="1" ht="12.75">
      <c r="G268" s="183"/>
      <c r="H268" s="19"/>
      <c r="I268" s="102"/>
      <c r="J268" s="95"/>
      <c r="K268" s="95"/>
      <c r="L268" s="95"/>
      <c r="M268" s="95"/>
      <c r="N268" s="95"/>
      <c r="O268" s="95"/>
      <c r="P268" s="95"/>
      <c r="Q268" s="95"/>
      <c r="R268" s="18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</row>
    <row r="269" spans="7:30" s="7" customFormat="1" ht="12.75">
      <c r="G269" s="183"/>
      <c r="H269" s="19"/>
      <c r="I269" s="102"/>
      <c r="J269" s="95"/>
      <c r="K269" s="95"/>
      <c r="L269" s="95"/>
      <c r="M269" s="95"/>
      <c r="N269" s="95"/>
      <c r="O269" s="95"/>
      <c r="P269" s="95"/>
      <c r="Q269" s="95"/>
      <c r="R269" s="18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</row>
    <row r="270" spans="7:30" s="7" customFormat="1" ht="12.75">
      <c r="G270" s="183"/>
      <c r="H270" s="19"/>
      <c r="I270" s="102"/>
      <c r="J270" s="95"/>
      <c r="K270" s="95"/>
      <c r="L270" s="95"/>
      <c r="M270" s="95"/>
      <c r="N270" s="95"/>
      <c r="O270" s="95"/>
      <c r="P270" s="95"/>
      <c r="Q270" s="95"/>
      <c r="R270" s="18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7:30" s="7" customFormat="1" ht="12.75">
      <c r="G271" s="183"/>
      <c r="H271" s="19"/>
      <c r="I271" s="102"/>
      <c r="J271" s="95"/>
      <c r="K271" s="95"/>
      <c r="L271" s="95"/>
      <c r="M271" s="95"/>
      <c r="N271" s="95"/>
      <c r="O271" s="95"/>
      <c r="P271" s="95"/>
      <c r="Q271" s="95"/>
      <c r="R271" s="18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7:18" s="7" customFormat="1" ht="12.75">
      <c r="G272" s="183"/>
      <c r="I272" s="102"/>
      <c r="J272" s="126"/>
      <c r="K272" s="126"/>
      <c r="L272" s="126"/>
      <c r="M272" s="126"/>
      <c r="N272" s="126"/>
      <c r="O272" s="126"/>
      <c r="P272" s="126"/>
      <c r="Q272" s="126"/>
      <c r="R272" s="18"/>
    </row>
    <row r="273" spans="7:18" s="7" customFormat="1" ht="12.75">
      <c r="G273" s="183"/>
      <c r="I273" s="102"/>
      <c r="J273" s="126"/>
      <c r="K273" s="126"/>
      <c r="L273" s="126"/>
      <c r="M273" s="126"/>
      <c r="N273" s="126"/>
      <c r="O273" s="126"/>
      <c r="P273" s="126"/>
      <c r="Q273" s="126"/>
      <c r="R273" s="18"/>
    </row>
    <row r="274" ht="12.75">
      <c r="R274" s="71"/>
    </row>
    <row r="275" ht="12.75">
      <c r="R275" s="71"/>
    </row>
    <row r="276" ht="12.75">
      <c r="R276" s="71"/>
    </row>
    <row r="277" ht="12.75">
      <c r="R277" s="71"/>
    </row>
    <row r="278" ht="12.75">
      <c r="R278" s="71"/>
    </row>
    <row r="279" ht="12.75">
      <c r="R279" s="71"/>
    </row>
    <row r="280" ht="12.75">
      <c r="R280" s="71"/>
    </row>
    <row r="281" ht="12.75">
      <c r="R281" s="71"/>
    </row>
    <row r="282" ht="12.75">
      <c r="R282" s="71"/>
    </row>
    <row r="283" ht="12.75">
      <c r="R283" s="71"/>
    </row>
    <row r="284" ht="12.75">
      <c r="R284" s="71"/>
    </row>
    <row r="285" ht="12.75">
      <c r="R285" s="71"/>
    </row>
    <row r="286" ht="12.75">
      <c r="R286" s="71"/>
    </row>
    <row r="287" ht="12.75">
      <c r="R287" s="71"/>
    </row>
    <row r="288" ht="12.75">
      <c r="R288" s="71"/>
    </row>
    <row r="289" ht="12.75">
      <c r="R289" s="71"/>
    </row>
    <row r="290" ht="12.75">
      <c r="R290" s="71"/>
    </row>
    <row r="291" ht="12.75">
      <c r="R291" s="71"/>
    </row>
    <row r="292" ht="12.75">
      <c r="R292" s="71"/>
    </row>
    <row r="293" ht="12.75">
      <c r="R293" s="71"/>
    </row>
    <row r="294" ht="12.75">
      <c r="R294" s="71"/>
    </row>
    <row r="295" ht="12.75">
      <c r="R295" s="71"/>
    </row>
    <row r="296" ht="12.75">
      <c r="R296" s="71"/>
    </row>
    <row r="297" ht="12.75">
      <c r="R297" s="71"/>
    </row>
    <row r="298" ht="12.75">
      <c r="R298" s="71"/>
    </row>
    <row r="299" ht="12.75">
      <c r="R299" s="71"/>
    </row>
    <row r="300" ht="12.75">
      <c r="R300" s="71"/>
    </row>
    <row r="301" ht="12.75">
      <c r="R301" s="71"/>
    </row>
    <row r="302" ht="12.75">
      <c r="R302" s="71"/>
    </row>
    <row r="303" ht="12.75">
      <c r="R303" s="71"/>
    </row>
    <row r="304" ht="12.75">
      <c r="R304" s="71"/>
    </row>
    <row r="305" ht="12.75">
      <c r="R305" s="71"/>
    </row>
    <row r="306" ht="12.75">
      <c r="R306" s="71"/>
    </row>
    <row r="307" ht="12.75">
      <c r="R307" s="71"/>
    </row>
    <row r="308" ht="12.75">
      <c r="R308" s="71"/>
    </row>
    <row r="309" ht="12.75">
      <c r="R309" s="71"/>
    </row>
    <row r="310" ht="12.75">
      <c r="R310" s="71"/>
    </row>
    <row r="311" ht="12.75">
      <c r="R311" s="71"/>
    </row>
    <row r="312" ht="12.75">
      <c r="R312" s="71"/>
    </row>
    <row r="313" ht="12.75">
      <c r="R313" s="71"/>
    </row>
    <row r="314" ht="12.75">
      <c r="R314" s="71"/>
    </row>
    <row r="315" ht="12.75">
      <c r="R315" s="71"/>
    </row>
    <row r="316" ht="12.75">
      <c r="R316" s="71"/>
    </row>
    <row r="317" ht="12.75">
      <c r="R317" s="71"/>
    </row>
    <row r="318" ht="12.75">
      <c r="R318" s="71"/>
    </row>
    <row r="319" ht="12.75">
      <c r="R319" s="71"/>
    </row>
    <row r="320" ht="12.75">
      <c r="R320" s="71"/>
    </row>
    <row r="321" ht="12.75">
      <c r="R321" s="71"/>
    </row>
    <row r="322" ht="12.75">
      <c r="R322" s="71"/>
    </row>
    <row r="323" ht="12.75">
      <c r="R323" s="71"/>
    </row>
    <row r="324" ht="12.75">
      <c r="R324" s="71"/>
    </row>
    <row r="325" ht="12.75">
      <c r="R325" s="71"/>
    </row>
    <row r="326" ht="12.75">
      <c r="R326" s="71"/>
    </row>
    <row r="327" ht="12.75">
      <c r="R327" s="71"/>
    </row>
    <row r="328" ht="12.75">
      <c r="R328" s="71"/>
    </row>
    <row r="329" ht="12.75">
      <c r="R329" s="71"/>
    </row>
    <row r="330" ht="12.75">
      <c r="R330" s="71"/>
    </row>
    <row r="331" ht="12.75">
      <c r="R331" s="71"/>
    </row>
    <row r="332" ht="12.75">
      <c r="R332" s="71"/>
    </row>
    <row r="333" ht="12.75">
      <c r="R333" s="71"/>
    </row>
  </sheetData>
  <mergeCells count="38">
    <mergeCell ref="I2:I3"/>
    <mergeCell ref="I13:I14"/>
    <mergeCell ref="I6:I9"/>
    <mergeCell ref="I97:I103"/>
    <mergeCell ref="I28:I30"/>
    <mergeCell ref="I31:I33"/>
    <mergeCell ref="I19:I21"/>
    <mergeCell ref="I42:I43"/>
    <mergeCell ref="I26:I27"/>
    <mergeCell ref="I182:I186"/>
    <mergeCell ref="I65:I68"/>
    <mergeCell ref="I70:I73"/>
    <mergeCell ref="I76:I79"/>
    <mergeCell ref="I83:I84"/>
    <mergeCell ref="I107:I110"/>
    <mergeCell ref="I115:I116"/>
    <mergeCell ref="I174:I176"/>
    <mergeCell ref="I112:I113"/>
    <mergeCell ref="R2:R3"/>
    <mergeCell ref="AE2:AE3"/>
    <mergeCell ref="AF2:AF3"/>
    <mergeCell ref="AG2:AG3"/>
    <mergeCell ref="S2:S3"/>
    <mergeCell ref="T2:T3"/>
    <mergeCell ref="U2:U3"/>
    <mergeCell ref="V2:V3"/>
    <mergeCell ref="W2:W3"/>
    <mergeCell ref="X2:X3"/>
    <mergeCell ref="B2:B3"/>
    <mergeCell ref="C2:C3"/>
    <mergeCell ref="D2:D3"/>
    <mergeCell ref="E2:E3"/>
    <mergeCell ref="AC2:AC3"/>
    <mergeCell ref="AD2:AD3"/>
    <mergeCell ref="Y2:Y3"/>
    <mergeCell ref="Z2:Z3"/>
    <mergeCell ref="AA2:AA3"/>
    <mergeCell ref="AB2:AB3"/>
  </mergeCells>
  <printOptions horizontalCentered="1"/>
  <pageMargins left="0.1968503937007874" right="0.1968503937007874" top="0.16" bottom="0.53" header="0.07874015748031496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2:L17"/>
  <sheetViews>
    <sheetView workbookViewId="0" topLeftCell="A1">
      <pane ySplit="1" topLeftCell="BM2" activePane="bottomLeft" state="frozen"/>
      <selection pane="topLeft" activeCell="A1" sqref="A1"/>
      <selection pane="bottomLeft" activeCell="A2" sqref="A2:K17"/>
    </sheetView>
  </sheetViews>
  <sheetFormatPr defaultColWidth="9.00390625" defaultRowHeight="12.75"/>
  <cols>
    <col min="1" max="1" width="5.25390625" style="0" customWidth="1"/>
    <col min="2" max="2" width="29.25390625" style="0" customWidth="1"/>
    <col min="3" max="3" width="17.75390625" style="0" customWidth="1"/>
    <col min="4" max="4" width="12.75390625" style="0" hidden="1" customWidth="1"/>
    <col min="5" max="6" width="11.75390625" style="0" hidden="1" customWidth="1"/>
    <col min="7" max="8" width="17.75390625" style="0" customWidth="1"/>
    <col min="9" max="9" width="13.125" style="0" hidden="1" customWidth="1"/>
    <col min="10" max="10" width="12.00390625" style="0" hidden="1" customWidth="1"/>
    <col min="11" max="11" width="17.75390625" style="0" customWidth="1"/>
    <col min="12" max="12" width="33.125" style="0" hidden="1" customWidth="1"/>
    <col min="13" max="13" width="14.875" style="0" customWidth="1"/>
    <col min="15" max="15" width="19.25390625" style="0" customWidth="1"/>
    <col min="17" max="17" width="12.75390625" style="0" bestFit="1" customWidth="1"/>
    <col min="19" max="19" width="12.00390625" style="0" customWidth="1"/>
  </cols>
  <sheetData>
    <row r="2" spans="1:12" ht="20.25">
      <c r="A2" s="64"/>
      <c r="B2" s="123" t="s">
        <v>12</v>
      </c>
      <c r="C2" s="124"/>
      <c r="D2" s="124"/>
      <c r="E2" s="124"/>
      <c r="F2" s="124"/>
      <c r="G2" s="124"/>
      <c r="H2" s="50"/>
      <c r="I2" s="7"/>
      <c r="J2" s="7"/>
      <c r="K2" s="50" t="s">
        <v>347</v>
      </c>
      <c r="L2" s="50"/>
    </row>
    <row r="3" spans="1:12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8.5">
      <c r="A5" s="116" t="s">
        <v>109</v>
      </c>
      <c r="B5" s="116" t="s">
        <v>273</v>
      </c>
      <c r="C5" s="117" t="s">
        <v>274</v>
      </c>
      <c r="D5" s="117" t="s">
        <v>291</v>
      </c>
      <c r="E5" s="117"/>
      <c r="F5" s="117"/>
      <c r="G5" s="117" t="s">
        <v>295</v>
      </c>
      <c r="H5" s="117" t="s">
        <v>275</v>
      </c>
      <c r="I5" s="117" t="s">
        <v>291</v>
      </c>
      <c r="J5" s="117"/>
      <c r="K5" s="117" t="s">
        <v>296</v>
      </c>
      <c r="L5" s="117" t="s">
        <v>98</v>
      </c>
    </row>
    <row r="6" spans="1:12" ht="12.7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4"/>
      <c r="B7" s="33"/>
      <c r="C7" s="33"/>
      <c r="D7" s="33"/>
      <c r="E7" s="33"/>
      <c r="F7" s="33"/>
      <c r="G7" s="84"/>
      <c r="H7" s="33"/>
      <c r="I7" s="33"/>
      <c r="J7" s="33"/>
      <c r="K7" s="84"/>
      <c r="L7" s="312" t="s">
        <v>26</v>
      </c>
    </row>
    <row r="8" spans="1:12" ht="12.75">
      <c r="A8" s="41">
        <v>957</v>
      </c>
      <c r="B8" s="33" t="s">
        <v>276</v>
      </c>
      <c r="C8" s="35"/>
      <c r="D8" s="80"/>
      <c r="E8" s="35"/>
      <c r="F8" s="35"/>
      <c r="G8" s="85">
        <f>C8+E8+D8</f>
        <v>0</v>
      </c>
      <c r="H8" s="35"/>
      <c r="I8" s="35"/>
      <c r="J8" s="35"/>
      <c r="K8" s="85"/>
      <c r="L8" s="313"/>
    </row>
    <row r="9" spans="1:12" ht="12.75">
      <c r="A9" s="42"/>
      <c r="B9" s="33"/>
      <c r="C9" s="35"/>
      <c r="D9" s="35"/>
      <c r="E9" s="35"/>
      <c r="F9" s="35"/>
      <c r="G9" s="85"/>
      <c r="H9" s="35"/>
      <c r="I9" s="35"/>
      <c r="J9" s="35"/>
      <c r="K9" s="85"/>
      <c r="L9" s="313"/>
    </row>
    <row r="10" spans="1:12" ht="25.5">
      <c r="A10" s="115">
        <v>952</v>
      </c>
      <c r="B10" s="8" t="s">
        <v>290</v>
      </c>
      <c r="C10" s="35">
        <v>629455</v>
      </c>
      <c r="D10" s="118">
        <v>300000</v>
      </c>
      <c r="E10" s="94">
        <v>70545</v>
      </c>
      <c r="F10" s="94">
        <v>125000</v>
      </c>
      <c r="G10" s="85">
        <f>C10+E10+D10+F10</f>
        <v>1125000</v>
      </c>
      <c r="H10" s="35"/>
      <c r="I10" s="80"/>
      <c r="J10" s="80"/>
      <c r="K10" s="85"/>
      <c r="L10" s="313"/>
    </row>
    <row r="11" spans="1:12" ht="12.75">
      <c r="A11" s="42"/>
      <c r="B11" s="33"/>
      <c r="C11" s="35"/>
      <c r="D11" s="80"/>
      <c r="E11" s="80"/>
      <c r="F11" s="80"/>
      <c r="G11" s="85"/>
      <c r="H11" s="35"/>
      <c r="I11" s="80"/>
      <c r="J11" s="80"/>
      <c r="K11" s="85"/>
      <c r="L11" s="314"/>
    </row>
    <row r="12" spans="1:12" ht="25.5">
      <c r="A12" s="43">
        <v>992</v>
      </c>
      <c r="B12" s="8" t="s">
        <v>277</v>
      </c>
      <c r="C12" s="40"/>
      <c r="D12" s="81"/>
      <c r="E12" s="81"/>
      <c r="F12" s="81"/>
      <c r="G12" s="86"/>
      <c r="H12" s="35">
        <v>629455</v>
      </c>
      <c r="I12" s="118">
        <v>300000</v>
      </c>
      <c r="J12" s="80">
        <v>-297520</v>
      </c>
      <c r="K12" s="85">
        <f>H12+I12+J12</f>
        <v>631935</v>
      </c>
      <c r="L12" s="312" t="s">
        <v>281</v>
      </c>
    </row>
    <row r="13" spans="1:12" ht="12.75">
      <c r="A13" s="34"/>
      <c r="B13" s="33"/>
      <c r="C13" s="35"/>
      <c r="D13" s="80"/>
      <c r="E13" s="80"/>
      <c r="F13" s="80"/>
      <c r="G13" s="85"/>
      <c r="H13" s="35"/>
      <c r="I13" s="80"/>
      <c r="J13" s="80"/>
      <c r="K13" s="85"/>
      <c r="L13" s="313"/>
    </row>
    <row r="14" spans="1:12" ht="12.75">
      <c r="A14" s="34"/>
      <c r="B14" s="33"/>
      <c r="C14" s="35"/>
      <c r="D14" s="80"/>
      <c r="E14" s="80"/>
      <c r="F14" s="80"/>
      <c r="G14" s="85"/>
      <c r="H14" s="35"/>
      <c r="I14" s="80"/>
      <c r="J14" s="80"/>
      <c r="K14" s="85"/>
      <c r="L14" s="314"/>
    </row>
    <row r="15" spans="1:12" ht="12.75">
      <c r="A15" s="37"/>
      <c r="B15" s="36"/>
      <c r="C15" s="36"/>
      <c r="D15" s="82"/>
      <c r="E15" s="82"/>
      <c r="F15" s="82"/>
      <c r="G15" s="36"/>
      <c r="H15" s="36"/>
      <c r="I15" s="82"/>
      <c r="J15" s="82"/>
      <c r="K15" s="36"/>
      <c r="L15" s="82"/>
    </row>
    <row r="16" spans="1:12" ht="15.75">
      <c r="A16" s="87"/>
      <c r="B16" s="88"/>
      <c r="C16" s="89">
        <f aca="true" t="shared" si="0" ref="C16:K16">SUM(C8:C14)</f>
        <v>629455</v>
      </c>
      <c r="D16" s="226">
        <f t="shared" si="0"/>
        <v>300000</v>
      </c>
      <c r="E16" s="226">
        <f t="shared" si="0"/>
        <v>70545</v>
      </c>
      <c r="F16" s="226">
        <f t="shared" si="0"/>
        <v>125000</v>
      </c>
      <c r="G16" s="89">
        <f t="shared" si="0"/>
        <v>1125000</v>
      </c>
      <c r="H16" s="89">
        <f t="shared" si="0"/>
        <v>629455</v>
      </c>
      <c r="I16" s="226">
        <f t="shared" si="0"/>
        <v>300000</v>
      </c>
      <c r="J16" s="225">
        <f t="shared" si="0"/>
        <v>-297520</v>
      </c>
      <c r="K16" s="89">
        <f t="shared" si="0"/>
        <v>631935</v>
      </c>
      <c r="L16" s="88"/>
    </row>
    <row r="17" spans="1:12" ht="12.75">
      <c r="A17" s="39"/>
      <c r="B17" s="38"/>
      <c r="C17" s="38"/>
      <c r="D17" s="38"/>
      <c r="E17" s="38"/>
      <c r="F17" s="38"/>
      <c r="G17" s="38"/>
      <c r="H17" s="38"/>
      <c r="I17" s="83"/>
      <c r="J17" s="83"/>
      <c r="K17" s="38"/>
      <c r="L17" s="83"/>
    </row>
  </sheetData>
  <mergeCells count="2">
    <mergeCell ref="L7:L11"/>
    <mergeCell ref="L12:L14"/>
  </mergeCells>
  <printOptions horizontalCentered="1"/>
  <pageMargins left="0.46" right="0.08" top="0.72" bottom="0.984251968503937" header="0.1968503937007874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C1">
      <pane xSplit="5" ySplit="8" topLeftCell="H9" activePane="bottomRight" state="frozen"/>
      <selection pane="topLeft" activeCell="C1" sqref="C1"/>
      <selection pane="topRight" activeCell="H1" sqref="H1"/>
      <selection pane="bottomLeft" activeCell="C9" sqref="C9"/>
      <selection pane="bottomRight" activeCell="C1" sqref="A1:IV16384"/>
    </sheetView>
  </sheetViews>
  <sheetFormatPr defaultColWidth="9.00390625" defaultRowHeight="12.75"/>
  <cols>
    <col min="1" max="1" width="6.875" style="2" customWidth="1"/>
    <col min="2" max="2" width="33.25390625" style="2" customWidth="1"/>
    <col min="3" max="3" width="20.625" style="2" customWidth="1"/>
    <col min="4" max="4" width="19.25390625" style="2" hidden="1" customWidth="1"/>
    <col min="5" max="5" width="22.125" style="2" customWidth="1"/>
    <col min="6" max="6" width="42.25390625" style="2" hidden="1" customWidth="1"/>
    <col min="7" max="7" width="17.875" style="2" customWidth="1"/>
    <col min="8" max="8" width="7.125" style="2" customWidth="1"/>
    <col min="9" max="9" width="32.75390625" style="213" customWidth="1"/>
    <col min="10" max="10" width="11.25390625" style="2" customWidth="1"/>
    <col min="11" max="16384" width="9.125" style="2" customWidth="1"/>
  </cols>
  <sheetData>
    <row r="1" spans="3:6" ht="12.75">
      <c r="C1" s="7"/>
      <c r="D1" s="7"/>
      <c r="E1" s="50"/>
      <c r="F1" s="50"/>
    </row>
    <row r="2" spans="5:9" ht="12.75">
      <c r="E2" s="49"/>
      <c r="F2" s="49"/>
      <c r="H2" s="49"/>
      <c r="I2" s="281" t="s">
        <v>0</v>
      </c>
    </row>
    <row r="3" ht="15.75">
      <c r="A3" s="48" t="s">
        <v>1</v>
      </c>
    </row>
    <row r="4" ht="13.5" thickBot="1">
      <c r="A4" s="1"/>
    </row>
    <row r="5" spans="1:9" s="63" customFormat="1" ht="13.5" customHeight="1">
      <c r="A5" s="288" t="s">
        <v>109</v>
      </c>
      <c r="B5" s="288" t="s">
        <v>110</v>
      </c>
      <c r="C5" s="288" t="s">
        <v>341</v>
      </c>
      <c r="D5" s="318" t="s">
        <v>291</v>
      </c>
      <c r="E5" s="288" t="s">
        <v>2</v>
      </c>
      <c r="F5" s="66"/>
      <c r="G5" s="288" t="s">
        <v>3</v>
      </c>
      <c r="H5" s="288" t="s">
        <v>124</v>
      </c>
      <c r="I5" s="316"/>
    </row>
    <row r="6" spans="1:10" s="68" customFormat="1" ht="48" customHeight="1" thickBot="1">
      <c r="A6" s="289"/>
      <c r="B6" s="289"/>
      <c r="C6" s="289"/>
      <c r="D6" s="319"/>
      <c r="E6" s="289"/>
      <c r="F6" s="47"/>
      <c r="G6" s="289"/>
      <c r="H6" s="289"/>
      <c r="I6" s="317"/>
      <c r="J6" s="67"/>
    </row>
    <row r="7" spans="1:9" s="239" customFormat="1" ht="12.75">
      <c r="A7" s="238"/>
      <c r="B7" s="238"/>
      <c r="C7" s="238"/>
      <c r="D7" s="238"/>
      <c r="E7" s="238"/>
      <c r="F7" s="238"/>
      <c r="G7" s="282"/>
      <c r="H7" s="282"/>
      <c r="I7" s="283"/>
    </row>
    <row r="8" spans="1:9" s="243" customFormat="1" ht="12.75">
      <c r="A8" s="240"/>
      <c r="B8" s="241" t="s">
        <v>331</v>
      </c>
      <c r="C8" s="242">
        <f>C9+C10+C11</f>
        <v>19000</v>
      </c>
      <c r="D8" s="284">
        <f>D9+D10+D11</f>
        <v>26413</v>
      </c>
      <c r="E8" s="242">
        <f>E9+E10+E11</f>
        <v>45413</v>
      </c>
      <c r="F8" s="242"/>
      <c r="G8" s="242">
        <f>G9+G10+G11</f>
        <v>56722.34</v>
      </c>
      <c r="H8" s="14"/>
      <c r="I8" s="228"/>
    </row>
    <row r="9" spans="1:9" s="18" customFormat="1" ht="25.5">
      <c r="A9" s="16"/>
      <c r="B9" s="29" t="s">
        <v>4</v>
      </c>
      <c r="C9" s="30">
        <v>1500</v>
      </c>
      <c r="D9" s="120">
        <v>6413</v>
      </c>
      <c r="E9" s="30">
        <f>C9+D9</f>
        <v>7913</v>
      </c>
      <c r="F9" s="30"/>
      <c r="G9" s="30">
        <v>19480.78</v>
      </c>
      <c r="H9" s="6"/>
      <c r="I9" s="229"/>
    </row>
    <row r="10" spans="1:9" s="7" customFormat="1" ht="45">
      <c r="A10" s="20" t="s">
        <v>286</v>
      </c>
      <c r="B10" s="8" t="s">
        <v>333</v>
      </c>
      <c r="C10" s="9">
        <v>17000</v>
      </c>
      <c r="D10" s="97">
        <v>20000</v>
      </c>
      <c r="E10" s="30">
        <f>C10+D10</f>
        <v>37000</v>
      </c>
      <c r="F10" s="9" t="s">
        <v>5</v>
      </c>
      <c r="G10" s="9">
        <v>37169.39</v>
      </c>
      <c r="H10" s="24">
        <f>G10*100/E10</f>
        <v>100.45781081081081</v>
      </c>
      <c r="I10" s="230" t="s">
        <v>6</v>
      </c>
    </row>
    <row r="11" spans="1:9" s="7" customFormat="1" ht="13.5" thickBot="1">
      <c r="A11" s="261" t="s">
        <v>215</v>
      </c>
      <c r="B11" s="8" t="s">
        <v>216</v>
      </c>
      <c r="C11" s="256">
        <v>500</v>
      </c>
      <c r="D11" s="285"/>
      <c r="E11" s="30">
        <f>C11+D11</f>
        <v>500</v>
      </c>
      <c r="F11" s="256"/>
      <c r="G11" s="256">
        <v>72.17</v>
      </c>
      <c r="H11" s="24">
        <f>G11*100/E11</f>
        <v>14.434</v>
      </c>
      <c r="I11" s="230" t="s">
        <v>7</v>
      </c>
    </row>
    <row r="12" spans="1:9" s="239" customFormat="1" ht="12.75">
      <c r="A12" s="238"/>
      <c r="B12" s="238"/>
      <c r="C12" s="238"/>
      <c r="D12" s="238"/>
      <c r="E12" s="238"/>
      <c r="F12" s="238"/>
      <c r="G12" s="282"/>
      <c r="H12" s="282"/>
      <c r="I12" s="283"/>
    </row>
    <row r="13" spans="1:9" s="243" customFormat="1" ht="12.75">
      <c r="A13" s="240"/>
      <c r="B13" s="241" t="s">
        <v>279</v>
      </c>
      <c r="C13" s="242">
        <f>SUM(C14:C15)</f>
        <v>19000</v>
      </c>
      <c r="D13" s="284">
        <f>D14+D15</f>
        <v>26413</v>
      </c>
      <c r="E13" s="242">
        <f>E14+E15</f>
        <v>45413</v>
      </c>
      <c r="F13" s="242"/>
      <c r="G13" s="242">
        <f>G14+G15</f>
        <v>25674.7</v>
      </c>
      <c r="H13" s="14"/>
      <c r="I13" s="228"/>
    </row>
    <row r="14" spans="1:9" s="18" customFormat="1" ht="59.25" customHeight="1">
      <c r="A14" s="20">
        <v>4210</v>
      </c>
      <c r="B14" s="8" t="s">
        <v>256</v>
      </c>
      <c r="C14" s="30">
        <v>13500</v>
      </c>
      <c r="D14" s="120"/>
      <c r="E14" s="30">
        <f>C14+D14</f>
        <v>13500</v>
      </c>
      <c r="F14" s="107" t="s">
        <v>8</v>
      </c>
      <c r="G14" s="9">
        <v>4782.3</v>
      </c>
      <c r="H14" s="24">
        <f>G14*100/E14</f>
        <v>35.42444444444445</v>
      </c>
      <c r="I14" s="286" t="s">
        <v>9</v>
      </c>
    </row>
    <row r="15" spans="1:9" s="18" customFormat="1" ht="21" customHeight="1" thickBot="1">
      <c r="A15" s="20">
        <v>4300</v>
      </c>
      <c r="B15" s="8" t="s">
        <v>251</v>
      </c>
      <c r="C15" s="30">
        <v>5500</v>
      </c>
      <c r="D15" s="120">
        <v>26413</v>
      </c>
      <c r="E15" s="30">
        <f>C15+D15</f>
        <v>31913</v>
      </c>
      <c r="F15" s="107" t="s">
        <v>10</v>
      </c>
      <c r="G15" s="9">
        <v>20892.4</v>
      </c>
      <c r="H15" s="24">
        <f>G15*100/E15</f>
        <v>65.46673769310313</v>
      </c>
      <c r="I15" s="315"/>
    </row>
    <row r="16" spans="1:9" s="239" customFormat="1" ht="12.75">
      <c r="A16" s="238"/>
      <c r="B16" s="238"/>
      <c r="C16" s="238"/>
      <c r="D16" s="238"/>
      <c r="E16" s="238"/>
      <c r="F16" s="238"/>
      <c r="G16" s="282"/>
      <c r="H16" s="282"/>
      <c r="I16" s="283"/>
    </row>
  </sheetData>
  <mergeCells count="9">
    <mergeCell ref="A5:A6"/>
    <mergeCell ref="B5:B6"/>
    <mergeCell ref="C5:C6"/>
    <mergeCell ref="D5:D6"/>
    <mergeCell ref="I14:I15"/>
    <mergeCell ref="E5:E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3" sqref="D13"/>
    </sheetView>
  </sheetViews>
  <sheetFormatPr defaultColWidth="9.00390625" defaultRowHeight="12.75"/>
  <cols>
    <col min="1" max="1" width="5.125" style="2" customWidth="1"/>
    <col min="2" max="2" width="23.25390625" style="2" customWidth="1"/>
    <col min="3" max="3" width="22.375" style="2" customWidth="1"/>
    <col min="4" max="4" width="23.00390625" style="2" customWidth="1"/>
    <col min="5" max="5" width="5.125" style="2" customWidth="1"/>
    <col min="6" max="6" width="24.125" style="2" customWidth="1"/>
    <col min="7" max="16384" width="9.125" style="2" customWidth="1"/>
  </cols>
  <sheetData>
    <row r="1" spans="3:6" ht="12.75">
      <c r="C1" s="7"/>
      <c r="E1" s="100"/>
      <c r="F1" s="249" t="s">
        <v>329</v>
      </c>
    </row>
    <row r="3" ht="15.75">
      <c r="A3" s="48" t="s">
        <v>330</v>
      </c>
    </row>
    <row r="4" ht="13.5" thickBot="1">
      <c r="A4" s="1"/>
    </row>
    <row r="5" spans="1:6" ht="13.5" customHeight="1">
      <c r="A5" s="288" t="s">
        <v>109</v>
      </c>
      <c r="B5" s="288" t="s">
        <v>110</v>
      </c>
      <c r="C5" s="288" t="s">
        <v>341</v>
      </c>
      <c r="D5" s="288" t="s">
        <v>71</v>
      </c>
      <c r="E5" s="288" t="s">
        <v>124</v>
      </c>
      <c r="F5" s="288"/>
    </row>
    <row r="6" spans="1:6" s="237" customFormat="1" ht="48" customHeight="1" thickBot="1">
      <c r="A6" s="289"/>
      <c r="B6" s="289"/>
      <c r="C6" s="289"/>
      <c r="D6" s="289"/>
      <c r="E6" s="289"/>
      <c r="F6" s="289"/>
    </row>
    <row r="7" spans="1:6" s="239" customFormat="1" ht="12.75">
      <c r="A7" s="238"/>
      <c r="B7" s="238"/>
      <c r="C7" s="238"/>
      <c r="D7" s="238"/>
      <c r="E7" s="238"/>
      <c r="F7" s="238"/>
    </row>
    <row r="8" spans="1:6" s="243" customFormat="1" ht="12.75">
      <c r="A8" s="240">
        <v>600</v>
      </c>
      <c r="B8" s="241" t="s">
        <v>331</v>
      </c>
      <c r="C8" s="242">
        <f>C10</f>
        <v>1000</v>
      </c>
      <c r="D8" s="242">
        <f>D10</f>
        <v>575</v>
      </c>
      <c r="E8" s="242"/>
      <c r="F8" s="242"/>
    </row>
    <row r="9" spans="1:6" s="169" customFormat="1" ht="25.5">
      <c r="A9" s="16"/>
      <c r="B9" s="29" t="s">
        <v>73</v>
      </c>
      <c r="C9" s="91">
        <v>4312</v>
      </c>
      <c r="D9" s="91">
        <v>2613</v>
      </c>
      <c r="E9" s="91"/>
      <c r="F9" s="91"/>
    </row>
    <row r="10" spans="1:6" s="7" customFormat="1" ht="39" thickBot="1">
      <c r="A10" s="20" t="s">
        <v>332</v>
      </c>
      <c r="B10" s="8" t="s">
        <v>333</v>
      </c>
      <c r="C10" s="9">
        <v>1000</v>
      </c>
      <c r="D10" s="9">
        <v>575</v>
      </c>
      <c r="E10" s="9">
        <f>D10*100/C10</f>
        <v>57.5</v>
      </c>
      <c r="F10" s="9" t="s">
        <v>75</v>
      </c>
    </row>
    <row r="11" spans="1:6" s="239" customFormat="1" ht="12.75">
      <c r="A11" s="238"/>
      <c r="B11" s="238"/>
      <c r="C11" s="238"/>
      <c r="D11" s="238"/>
      <c r="E11" s="238"/>
      <c r="F11" s="238"/>
    </row>
    <row r="12" spans="1:6" s="243" customFormat="1" ht="12.75">
      <c r="A12" s="240">
        <v>600</v>
      </c>
      <c r="B12" s="241" t="s">
        <v>279</v>
      </c>
      <c r="C12" s="242">
        <f>SUM(C13:C14)</f>
        <v>5300</v>
      </c>
      <c r="D12" s="242">
        <f>SUM(D13:D14)</f>
        <v>2274</v>
      </c>
      <c r="E12" s="242"/>
      <c r="F12" s="242"/>
    </row>
    <row r="13" spans="1:6" s="18" customFormat="1" ht="25.5">
      <c r="A13" s="20">
        <v>4210</v>
      </c>
      <c r="B13" s="8" t="s">
        <v>256</v>
      </c>
      <c r="C13" s="30">
        <v>4500</v>
      </c>
      <c r="D13" s="30">
        <v>2151</v>
      </c>
      <c r="E13" s="9">
        <f>D13*100/C13</f>
        <v>47.8</v>
      </c>
      <c r="F13" s="9" t="s">
        <v>72</v>
      </c>
    </row>
    <row r="14" spans="1:6" s="18" customFormat="1" ht="26.25" thickBot="1">
      <c r="A14" s="20">
        <v>4300</v>
      </c>
      <c r="B14" s="8" t="s">
        <v>251</v>
      </c>
      <c r="C14" s="30">
        <v>800</v>
      </c>
      <c r="D14" s="30">
        <v>123</v>
      </c>
      <c r="E14" s="9">
        <f>D14*100/C14</f>
        <v>15.375</v>
      </c>
      <c r="F14" s="9" t="s">
        <v>342</v>
      </c>
    </row>
    <row r="15" spans="1:6" s="239" customFormat="1" ht="12.75">
      <c r="A15" s="238"/>
      <c r="B15" s="238"/>
      <c r="C15" s="238"/>
      <c r="D15" s="238"/>
      <c r="E15" s="238"/>
      <c r="F15" s="238"/>
    </row>
    <row r="16" spans="1:6" s="243" customFormat="1" ht="12.75">
      <c r="A16" s="240">
        <v>801</v>
      </c>
      <c r="B16" s="241" t="s">
        <v>331</v>
      </c>
      <c r="C16" s="242">
        <f>SUM(C18:C22)</f>
        <v>124900</v>
      </c>
      <c r="D16" s="242">
        <f>SUM(D18:D22)</f>
        <v>108694</v>
      </c>
      <c r="E16" s="242"/>
      <c r="F16" s="242"/>
    </row>
    <row r="17" spans="1:6" s="169" customFormat="1" ht="25.5">
      <c r="A17" s="16"/>
      <c r="B17" s="29" t="s">
        <v>73</v>
      </c>
      <c r="C17" s="91">
        <v>11503</v>
      </c>
      <c r="D17" s="91">
        <v>10684</v>
      </c>
      <c r="E17" s="26"/>
      <c r="F17" s="320" t="s">
        <v>343</v>
      </c>
    </row>
    <row r="18" spans="1:6" s="245" customFormat="1" ht="12.75">
      <c r="A18" s="246" t="s">
        <v>286</v>
      </c>
      <c r="B18" s="247" t="s">
        <v>287</v>
      </c>
      <c r="C18" s="244">
        <v>200</v>
      </c>
      <c r="D18" s="244">
        <v>105</v>
      </c>
      <c r="E18" s="9">
        <f>D18*100/C18</f>
        <v>52.5</v>
      </c>
      <c r="F18" s="321"/>
    </row>
    <row r="19" spans="1:6" s="245" customFormat="1" ht="12.75">
      <c r="A19" s="246" t="s">
        <v>210</v>
      </c>
      <c r="B19" s="247" t="s">
        <v>211</v>
      </c>
      <c r="C19" s="244">
        <v>114250</v>
      </c>
      <c r="D19" s="244">
        <v>100320</v>
      </c>
      <c r="E19" s="9">
        <f>D19*100/C19</f>
        <v>87.80743982494529</v>
      </c>
      <c r="F19" s="321"/>
    </row>
    <row r="20" spans="1:6" s="245" customFormat="1" ht="38.25">
      <c r="A20" s="248" t="s">
        <v>334</v>
      </c>
      <c r="B20" s="247" t="s">
        <v>335</v>
      </c>
      <c r="C20" s="30">
        <v>1000</v>
      </c>
      <c r="D20" s="30">
        <v>594</v>
      </c>
      <c r="E20" s="9">
        <f>D20*100/C20</f>
        <v>59.4</v>
      </c>
      <c r="F20" s="321"/>
    </row>
    <row r="21" spans="1:6" s="245" customFormat="1" ht="12.75">
      <c r="A21" s="246" t="s">
        <v>215</v>
      </c>
      <c r="B21" s="247" t="s">
        <v>216</v>
      </c>
      <c r="C21" s="244">
        <v>170</v>
      </c>
      <c r="D21" s="244">
        <v>33</v>
      </c>
      <c r="E21" s="9">
        <f>D21*100/C21</f>
        <v>19.41176470588235</v>
      </c>
      <c r="F21" s="321"/>
    </row>
    <row r="22" spans="1:6" s="7" customFormat="1" ht="39" thickBot="1">
      <c r="A22" s="20" t="s">
        <v>336</v>
      </c>
      <c r="B22" s="8" t="s">
        <v>337</v>
      </c>
      <c r="C22" s="9">
        <v>9280</v>
      </c>
      <c r="D22" s="30">
        <v>7642</v>
      </c>
      <c r="E22" s="9">
        <f>D22*100/C22</f>
        <v>82.34913793103448</v>
      </c>
      <c r="F22" s="322"/>
    </row>
    <row r="23" spans="1:6" s="239" customFormat="1" ht="12.75">
      <c r="A23" s="238"/>
      <c r="B23" s="238"/>
      <c r="C23" s="238"/>
      <c r="D23" s="238"/>
      <c r="E23" s="238"/>
      <c r="F23" s="238"/>
    </row>
    <row r="24" spans="1:6" s="243" customFormat="1" ht="12.75">
      <c r="A24" s="240">
        <v>801</v>
      </c>
      <c r="B24" s="241" t="s">
        <v>279</v>
      </c>
      <c r="C24" s="242">
        <f>SUM(C25:C28)</f>
        <v>124900</v>
      </c>
      <c r="D24" s="242">
        <f>SUM(D25:D28)</f>
        <v>109333</v>
      </c>
      <c r="E24" s="242"/>
      <c r="F24" s="242"/>
    </row>
    <row r="25" spans="1:6" s="18" customFormat="1" ht="25.5">
      <c r="A25" s="20">
        <v>4210</v>
      </c>
      <c r="B25" s="8" t="s">
        <v>256</v>
      </c>
      <c r="C25" s="30">
        <v>13990</v>
      </c>
      <c r="D25" s="30">
        <v>13732</v>
      </c>
      <c r="E25" s="9">
        <f>D25*100/C25</f>
        <v>98.15582558970694</v>
      </c>
      <c r="F25" s="320" t="s">
        <v>344</v>
      </c>
    </row>
    <row r="26" spans="1:6" s="18" customFormat="1" ht="12.75">
      <c r="A26" s="20">
        <v>4220</v>
      </c>
      <c r="B26" s="8" t="s">
        <v>338</v>
      </c>
      <c r="C26" s="30">
        <v>103700</v>
      </c>
      <c r="D26" s="30">
        <v>88712</v>
      </c>
      <c r="E26" s="9">
        <f>D26*100/C26</f>
        <v>85.54676952748312</v>
      </c>
      <c r="F26" s="321"/>
    </row>
    <row r="27" spans="1:6" s="18" customFormat="1" ht="29.25" customHeight="1">
      <c r="A27" s="20">
        <v>4240</v>
      </c>
      <c r="B27" s="8" t="s">
        <v>267</v>
      </c>
      <c r="C27" s="30">
        <v>200</v>
      </c>
      <c r="D27" s="30">
        <v>79</v>
      </c>
      <c r="E27" s="9">
        <f>D27*100/C27</f>
        <v>39.5</v>
      </c>
      <c r="F27" s="321"/>
    </row>
    <row r="28" spans="1:6" s="18" customFormat="1" ht="27" customHeight="1" thickBot="1">
      <c r="A28" s="20">
        <v>4300</v>
      </c>
      <c r="B28" s="8" t="s">
        <v>251</v>
      </c>
      <c r="C28" s="30">
        <v>7010</v>
      </c>
      <c r="D28" s="30">
        <v>6810</v>
      </c>
      <c r="E28" s="9">
        <f>D28*100/C28</f>
        <v>97.14693295292439</v>
      </c>
      <c r="F28" s="322"/>
    </row>
    <row r="29" spans="1:6" s="239" customFormat="1" ht="12.75">
      <c r="A29" s="238"/>
      <c r="B29" s="238"/>
      <c r="C29" s="238"/>
      <c r="D29" s="238"/>
      <c r="E29" s="238"/>
      <c r="F29" s="238"/>
    </row>
    <row r="30" spans="1:6" s="243" customFormat="1" ht="12.75">
      <c r="A30" s="240">
        <v>854</v>
      </c>
      <c r="B30" s="241" t="s">
        <v>331</v>
      </c>
      <c r="C30" s="242">
        <f>C32+C33+C34</f>
        <v>58500</v>
      </c>
      <c r="D30" s="242">
        <f>D32+D33+D34</f>
        <v>46003</v>
      </c>
      <c r="E30" s="242"/>
      <c r="F30" s="242"/>
    </row>
    <row r="31" spans="1:6" s="169" customFormat="1" ht="25.5" customHeight="1">
      <c r="A31" s="16"/>
      <c r="B31" s="29" t="s">
        <v>73</v>
      </c>
      <c r="C31" s="91">
        <v>3756</v>
      </c>
      <c r="D31" s="91">
        <v>2513</v>
      </c>
      <c r="E31" s="26"/>
      <c r="F31" s="320" t="s">
        <v>345</v>
      </c>
    </row>
    <row r="32" spans="1:6" s="245" customFormat="1" ht="12.75">
      <c r="A32" s="257" t="s">
        <v>210</v>
      </c>
      <c r="B32" s="258" t="s">
        <v>211</v>
      </c>
      <c r="C32" s="259">
        <v>57608</v>
      </c>
      <c r="D32" s="259">
        <v>45420</v>
      </c>
      <c r="E32" s="234">
        <f>D32*100/C32</f>
        <v>78.84321621996945</v>
      </c>
      <c r="F32" s="321"/>
    </row>
    <row r="33" spans="1:6" s="245" customFormat="1" ht="12.75">
      <c r="A33" s="246" t="s">
        <v>215</v>
      </c>
      <c r="B33" s="247" t="s">
        <v>216</v>
      </c>
      <c r="C33" s="244">
        <v>392</v>
      </c>
      <c r="D33" s="244">
        <v>16</v>
      </c>
      <c r="E33" s="9"/>
      <c r="F33" s="321"/>
    </row>
    <row r="34" spans="1:6" s="18" customFormat="1" ht="38.25">
      <c r="A34" s="248" t="s">
        <v>336</v>
      </c>
      <c r="B34" s="8" t="s">
        <v>337</v>
      </c>
      <c r="C34" s="30">
        <v>500</v>
      </c>
      <c r="D34" s="30">
        <v>567</v>
      </c>
      <c r="E34" s="9"/>
      <c r="F34" s="325"/>
    </row>
    <row r="35" spans="1:6" s="239" customFormat="1" ht="12.75">
      <c r="A35" s="260"/>
      <c r="B35" s="260"/>
      <c r="C35" s="260"/>
      <c r="D35" s="260"/>
      <c r="E35" s="260"/>
      <c r="F35" s="260"/>
    </row>
    <row r="36" spans="1:6" s="243" customFormat="1" ht="12.75">
      <c r="A36" s="240">
        <v>854</v>
      </c>
      <c r="B36" s="241" t="s">
        <v>279</v>
      </c>
      <c r="C36" s="242">
        <f>SUM(C37:C39)</f>
        <v>58500</v>
      </c>
      <c r="D36" s="242">
        <f>SUM(D37:D39)</f>
        <v>47246</v>
      </c>
      <c r="E36" s="242"/>
      <c r="F36" s="242"/>
    </row>
    <row r="37" spans="1:6" s="18" customFormat="1" ht="25.5">
      <c r="A37" s="20">
        <v>4210</v>
      </c>
      <c r="B37" s="8" t="s">
        <v>256</v>
      </c>
      <c r="C37" s="30">
        <v>1240</v>
      </c>
      <c r="D37" s="30">
        <v>200</v>
      </c>
      <c r="E37" s="9">
        <f>D37*100/C37</f>
        <v>16.129032258064516</v>
      </c>
      <c r="F37" s="320" t="s">
        <v>346</v>
      </c>
    </row>
    <row r="38" spans="1:6" s="18" customFormat="1" ht="27.75" customHeight="1">
      <c r="A38" s="20">
        <v>4220</v>
      </c>
      <c r="B38" s="8" t="s">
        <v>338</v>
      </c>
      <c r="C38" s="30">
        <v>57000</v>
      </c>
      <c r="D38" s="30">
        <v>47046</v>
      </c>
      <c r="E38" s="9">
        <f>D38*100/C38</f>
        <v>82.53684210526316</v>
      </c>
      <c r="F38" s="321"/>
    </row>
    <row r="39" spans="1:6" s="18" customFormat="1" ht="27.75" customHeight="1" thickBot="1">
      <c r="A39" s="261">
        <v>4300</v>
      </c>
      <c r="B39" s="8" t="s">
        <v>251</v>
      </c>
      <c r="C39" s="262">
        <v>260</v>
      </c>
      <c r="D39" s="262"/>
      <c r="E39" s="256"/>
      <c r="F39" s="255"/>
    </row>
    <row r="40" spans="1:6" s="239" customFormat="1" ht="12.75">
      <c r="A40" s="238"/>
      <c r="B40" s="238"/>
      <c r="C40" s="238"/>
      <c r="D40" s="238"/>
      <c r="E40" s="238"/>
      <c r="F40" s="250"/>
    </row>
    <row r="41" spans="1:6" s="71" customFormat="1" ht="27.75" customHeight="1">
      <c r="A41" s="326" t="s">
        <v>74</v>
      </c>
      <c r="B41" s="327"/>
      <c r="C41" s="252">
        <f>C9+C17+C31</f>
        <v>19571</v>
      </c>
      <c r="D41" s="252">
        <f>D9+D17+D31</f>
        <v>15810</v>
      </c>
      <c r="E41" s="253"/>
      <c r="F41" s="251"/>
    </row>
    <row r="42" spans="1:6" s="243" customFormat="1" ht="12.75">
      <c r="A42" s="323" t="s">
        <v>339</v>
      </c>
      <c r="B42" s="324"/>
      <c r="C42" s="242">
        <f>C8+C16+C30</f>
        <v>184400</v>
      </c>
      <c r="D42" s="242">
        <f>D8+D16+D30</f>
        <v>155272</v>
      </c>
      <c r="E42" s="242">
        <f>D42*100/C42</f>
        <v>84.20390455531454</v>
      </c>
      <c r="F42" s="251"/>
    </row>
    <row r="43" spans="1:6" s="243" customFormat="1" ht="12.75">
      <c r="A43" s="323" t="s">
        <v>340</v>
      </c>
      <c r="B43" s="324"/>
      <c r="C43" s="242">
        <f>C12+C24+C36</f>
        <v>188700</v>
      </c>
      <c r="D43" s="242">
        <f>D12+D24+D36</f>
        <v>158853</v>
      </c>
      <c r="E43" s="242">
        <f>D43*100/C43</f>
        <v>84.18282988871225</v>
      </c>
      <c r="F43" s="254"/>
    </row>
  </sheetData>
  <mergeCells count="13">
    <mergeCell ref="A5:A6"/>
    <mergeCell ref="B5:B6"/>
    <mergeCell ref="C5:C6"/>
    <mergeCell ref="F5:F6"/>
    <mergeCell ref="A42:B42"/>
    <mergeCell ref="A43:B43"/>
    <mergeCell ref="F31:F34"/>
    <mergeCell ref="F37:F38"/>
    <mergeCell ref="A41:B41"/>
    <mergeCell ref="F17:F22"/>
    <mergeCell ref="F25:F28"/>
    <mergeCell ref="D5:D6"/>
    <mergeCell ref="E5:E6"/>
  </mergeCells>
  <printOptions horizontalCentered="1"/>
  <pageMargins left="0.13" right="0.07874015748031496" top="0.11811023622047245" bottom="0.15748031496062992" header="0.11811023622047245" footer="0.1574803149606299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cp:lastPrinted>2004-03-26T12:58:01Z</cp:lastPrinted>
  <dcterms:created xsi:type="dcterms:W3CDTF">2000-09-27T09:53:00Z</dcterms:created>
  <dcterms:modified xsi:type="dcterms:W3CDTF">2004-04-22T09:17:37Z</dcterms:modified>
  <cp:category/>
  <cp:version/>
  <cp:contentType/>
  <cp:contentStatus/>
</cp:coreProperties>
</file>