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6335" windowHeight="10830" activeTab="0"/>
  </bookViews>
  <sheets>
    <sheet name="zmianyW" sheetId="1" r:id="rId1"/>
    <sheet name="__VBA__0" sheetId="2" r:id="rId2"/>
  </sheets>
  <definedNames>
    <definedName name="_xlnm.Print_Titles" localSheetId="0">'zmianyW'!$2:$4</definedName>
  </definedNames>
  <calcPr fullCalcOnLoad="1"/>
</workbook>
</file>

<file path=xl/sharedStrings.xml><?xml version="1.0" encoding="utf-8"?>
<sst xmlns="http://schemas.openxmlformats.org/spreadsheetml/2006/main" count="347" uniqueCount="347">
  <si>
    <t>WYDATKI GMINY KAŹMIERZ W 2004r.</t>
  </si>
  <si>
    <t>Zał.Nr 2 do Uchwały NrXIX/122/04 Rady Gminy Kaźmierz z dnia 19.03.2004r.</t>
  </si>
  <si>
    <t>Zał.Nr2do Uchwały Nr XXI/142/04 Rady Gminy Kaźmierz z dn.18.06.2004r</t>
  </si>
  <si>
    <t>Dz</t>
  </si>
  <si>
    <t>Rozdz.</t>
  </si>
  <si>
    <t>§</t>
  </si>
  <si>
    <t>Treść</t>
  </si>
  <si>
    <t xml:space="preserve">Plan wydatków budżetowych na 2004r. </t>
  </si>
  <si>
    <t>Plan wydatków budżetowych na 2004r. Korekta I</t>
  </si>
  <si>
    <t>Plan wydatków budżetowych na 2004r.  PROJEKT</t>
  </si>
  <si>
    <t xml:space="preserve">Plan wydatków budżetowych na 2004r. </t>
  </si>
  <si>
    <t>Zmiany</t>
  </si>
  <si>
    <t>Projekt</t>
  </si>
  <si>
    <t>Wydatki po zmianach</t>
  </si>
  <si>
    <t>Uzasadnienie</t>
  </si>
  <si>
    <t>010</t>
  </si>
  <si>
    <t>Rolnictwo i łowiectwo</t>
  </si>
  <si>
    <t>01008</t>
  </si>
  <si>
    <t>Melioracje wodne</t>
  </si>
  <si>
    <t>Zakup materiałów i wyposażenia</t>
  </si>
  <si>
    <t>Materiały melioracyjne</t>
  </si>
  <si>
    <t>Zakup usług remontowych</t>
  </si>
  <si>
    <t>Bieżące utrzymanie urządzeń melioracji wodnej, rekultywacja i odbudowa rowu melioracyjnego we wsi Chlewiska, oczyszczenie kanalizacji burzowej we wsi Witkowice</t>
  </si>
  <si>
    <t>Zakup usług pozostałych</t>
  </si>
  <si>
    <t>Ułożenie przepustu pod drogą oraz wykonanie fragmentu rowu we wsi Chlewiska oraz wykonanie studni rewizyjnej we wsi Witkowice</t>
  </si>
  <si>
    <t>01010</t>
  </si>
  <si>
    <t>Infrastruktura wodociągowa i sanitacji wsi</t>
  </si>
  <si>
    <t>Wydatki inwestycyjne jednostek budżetowych</t>
  </si>
  <si>
    <r>
      <rPr>
        <sz val="10"/>
        <rFont val="Times New Roman CE"/>
        <family val="1"/>
      </rPr>
      <t xml:space="preserve">Sieć wodociągowa Sokolniki-Wierzchaczewo </t>
    </r>
    <r>
      <rPr>
        <b/>
        <sz val="10"/>
        <rFont val="Times New Roman CE"/>
        <family val="1"/>
      </rPr>
      <t>5.400,00</t>
    </r>
    <r>
      <rPr>
        <sz val="10"/>
        <rFont val="Times New Roman CE"/>
        <family val="1"/>
      </rPr>
      <t xml:space="preserve">, modernizacja i rozbudowa SUW w Piersku </t>
    </r>
    <r>
      <rPr>
        <b/>
        <sz val="10"/>
        <rFont val="Times New Roman CE"/>
        <family val="1"/>
      </rPr>
      <t xml:space="preserve">748.441,00, </t>
    </r>
    <r>
      <rPr>
        <sz val="10"/>
        <rFont val="Times New Roman CE"/>
        <family val="1"/>
      </rPr>
      <t>projekt sieci wodociągowej K-rz ul.Polna-Reja</t>
    </r>
    <r>
      <rPr>
        <b/>
        <sz val="10"/>
        <rFont val="Times New Roman CE"/>
        <family val="1"/>
      </rPr>
      <t xml:space="preserve"> 10.000,00, </t>
    </r>
    <r>
      <rPr>
        <sz val="10"/>
        <rFont val="Times New Roman CE"/>
        <family val="1"/>
      </rPr>
      <t xml:space="preserve">projekt sieci wod.K-rz ul.Szkolna </t>
    </r>
    <r>
      <rPr>
        <b/>
        <sz val="10"/>
        <rFont val="Times New Roman CE"/>
        <family val="1"/>
      </rPr>
      <t xml:space="preserve">12.000,00, </t>
    </r>
    <r>
      <rPr>
        <sz val="10"/>
        <rFont val="Times New Roman CE"/>
        <family val="1"/>
      </rPr>
      <t>projekt budowy SUW w Gaju Wielkim</t>
    </r>
    <r>
      <rPr>
        <b/>
        <sz val="10"/>
        <rFont val="Times New Roman CE"/>
        <family val="1"/>
      </rPr>
      <t xml:space="preserve"> 60.000,00</t>
    </r>
  </si>
  <si>
    <t>Środki na budowę sieci wodociągowej z Pierska do Pólka</t>
  </si>
  <si>
    <t>01022</t>
  </si>
  <si>
    <t>Zwalczanie chorób zakaźnych zwierząt oraz badania monitoringowe pozostałości chemicznych i biologicznych w tkankach zwierząt i produktach pochodzenia zwierzęcego</t>
  </si>
  <si>
    <t>Zakup usług pozostałych</t>
  </si>
  <si>
    <t>Koszty związane z odbiorem padliny z terenu gminy</t>
  </si>
  <si>
    <t>01030</t>
  </si>
  <si>
    <t>Izby rolnicze</t>
  </si>
  <si>
    <t>Wpłaty gmin na rzecz izb rolniczych w wysokości 2% uzyskanych wpływów z podatku rolnego</t>
  </si>
  <si>
    <t>Odpis w wysokości 2% należne izbom rolniczym art..35 ust.1 pkt1 ustawy z dnia 14.12.1995r. o izbach rolniczych (t.j. Dz.U. z 2002r. Nr101, poz 927 ze zm.)</t>
  </si>
  <si>
    <t>01095</t>
  </si>
  <si>
    <t>Pozostała działalność</t>
  </si>
  <si>
    <t>Zakup usług pozostałych</t>
  </si>
  <si>
    <r>
      <rPr>
        <sz val="10"/>
        <rFont val="Times New Roman CE"/>
        <family val="1"/>
      </rPr>
      <t xml:space="preserve">Likwidacja nielegalnych wysypisk, badania interwencyjne,organizacja dożynek, wieńce dożynkowe </t>
    </r>
  </si>
  <si>
    <t>020</t>
  </si>
  <si>
    <t>Leśnictwo</t>
  </si>
  <si>
    <t>02095</t>
  </si>
  <si>
    <t>Pozostała działalność</t>
  </si>
  <si>
    <t>Zakup materiałów i wyposażenia</t>
  </si>
  <si>
    <t>Zakup drzewek i palików</t>
  </si>
  <si>
    <t>Zakup usług pozostałych</t>
  </si>
  <si>
    <t>Cięcie i wycinka drzew</t>
  </si>
  <si>
    <t>Transport i łączność</t>
  </si>
  <si>
    <t>Drogi publiczne powiatowe</t>
  </si>
  <si>
    <t>Wydatki na pomoc finansową udzielaną między jednostkami samorządu terytorialnego na dofinansowanie własnych zadań bieżących</t>
  </si>
  <si>
    <t>Partycypacja w modernizacji drogi powiatowej nr 32166 na dł.0,566km z Gaju Wielkiego do Grzebieniska zgodnie z Porozumieniem z dnia 15.01.2004r.</t>
  </si>
  <si>
    <t>Partycypacja w modernizacji drogi powiatowej z Pierska do Bytynia</t>
  </si>
  <si>
    <t>Drogi publiczne gminne</t>
  </si>
  <si>
    <r>
      <rPr>
        <sz val="10"/>
        <rFont val="Times New Roman CE"/>
        <family val="1"/>
      </rPr>
      <t xml:space="preserve">Budowa drogi gminnej do Witkowic:działka nr 20/3-obręb Witkowice, która stanowi również drogę dojazdową do pól </t>
    </r>
    <r>
      <rPr>
        <b/>
        <sz val="10"/>
        <rFont val="Times New Roman CE"/>
        <family val="1"/>
      </rPr>
      <t>469.348,00</t>
    </r>
    <r>
      <rPr>
        <sz val="10"/>
        <rFont val="Times New Roman CE"/>
        <family val="1"/>
      </rPr>
      <t xml:space="preserve">,budowa chodnika z Kaźmierza do Kiączyna na dz.nr 87/2 </t>
    </r>
    <r>
      <rPr>
        <b/>
        <sz val="10"/>
        <rFont val="Times New Roman CE"/>
        <family val="1"/>
      </rPr>
      <t xml:space="preserve">2.000,00, </t>
    </r>
    <r>
      <rPr>
        <sz val="10"/>
        <rFont val="Times New Roman CE"/>
        <family val="1"/>
      </rPr>
      <t>droga Pólko</t>
    </r>
    <r>
      <rPr>
        <b/>
        <sz val="10"/>
        <rFont val="Times New Roman CE"/>
        <family val="1"/>
      </rPr>
      <t xml:space="preserve"> 130.000,00, </t>
    </r>
    <r>
      <rPr>
        <sz val="10"/>
        <rFont val="Times New Roman CE"/>
        <family val="1"/>
      </rPr>
      <t>inwestycje na drogach gminnych</t>
    </r>
    <r>
      <rPr>
        <b/>
        <sz val="10"/>
        <rFont val="Times New Roman CE"/>
        <family val="1"/>
      </rPr>
      <t xml:space="preserve"> 45.000,00</t>
    </r>
  </si>
  <si>
    <t>Wydatki inwestycyjne jednostek budżetowych</t>
  </si>
  <si>
    <t>Środki na budowę dróg dojazdowych do gruntów rolnych o szerokości minimum 4m w obrębie Kopaniny i Bytynia</t>
  </si>
  <si>
    <t>Wydatki inwestycyjne jednostek budżetowych</t>
  </si>
  <si>
    <t>Drogi publiczne powiatowe</t>
  </si>
  <si>
    <t>Wydatki na pomoc finansową udzielaną między jednostkami samorządu terytorialnego na dofinansowanie własnych zadań bieżących</t>
  </si>
  <si>
    <r>
      <rPr>
        <sz val="10"/>
        <rFont val="Times New Roman CE"/>
        <family val="1"/>
      </rPr>
      <t xml:space="preserve"> Partycypacja w kosztach remontu drogi powiatowej Nr 32111 Tarnowo Podgórne - Kaźmierz - </t>
    </r>
    <r>
      <rPr>
        <b/>
        <sz val="10"/>
        <rFont val="Times New Roman CE"/>
        <family val="1"/>
      </rPr>
      <t>150.000,00</t>
    </r>
  </si>
  <si>
    <t>Gospodarka mieszkaniowa</t>
  </si>
  <si>
    <t xml:space="preserve">Różne jednostki obsługi gospodarki mieszkaniowej </t>
  </si>
  <si>
    <t xml:space="preserve">Dotacja przedmiotowa z budżetu dla zakładu budżetowego </t>
  </si>
  <si>
    <t>Dotacja przedmiotowa dla ZUK w Kaźmierzu, zgodnie z Uchwałą Nr XVIII/121/04 Rady Gminy Kaźmierz z dn.05.03.2004r.</t>
  </si>
  <si>
    <t>Gospodarka gruntami i nieruchomościami</t>
  </si>
  <si>
    <t>Zakup materiałów i wyposażenia</t>
  </si>
  <si>
    <r>
      <rPr>
        <sz val="10"/>
        <rFont val="Times New Roman CE"/>
        <family val="1"/>
      </rPr>
      <t>Wykup nieruchomości</t>
    </r>
    <r>
      <rPr>
        <b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 xml:space="preserve"> i dróg  oraz zakup tabliczek z nazwami ulic i numerami domów</t>
    </r>
  </si>
  <si>
    <t>Zakup energii</t>
  </si>
  <si>
    <t xml:space="preserve">Energia elektryczna </t>
  </si>
  <si>
    <t>Zakup usług pozostałych</t>
  </si>
  <si>
    <t>Ogłoszenia o przetargach, wycena nieruchomości, podziały nieruchomości, opłaty sądowe za założenie księgi wieczystej i za wypis prawa własności, mapy, wyciągi, odtworzenie granic, koszty komunalizacyjne</t>
  </si>
  <si>
    <t>Wydatki inwestycyjne jednostek budżetowych</t>
  </si>
  <si>
    <t>Budownictwo socjalne i komunalne w miejscowości Sokolniki Wielkie i w Kiączynie</t>
  </si>
  <si>
    <t>Zdjęcie z planu budżetu realizacji budownictwa socjalnego i komunalnego w miejscowości Sokolniki Wielkie i Kiączyn w związku z nie wyrażeniem zgody przez Agencję Nieruchomości Rolnej na przekazanie gruntów.</t>
  </si>
  <si>
    <t>Administracja publiczna</t>
  </si>
  <si>
    <t>Urzędy wojewódzkie</t>
  </si>
  <si>
    <t>Wynagrodzenia osobowe pracowników</t>
  </si>
  <si>
    <t>Realizacja zadań rządowych zleconych gminom</t>
  </si>
  <si>
    <t>Składki na ubezpieczenie społeczne</t>
  </si>
  <si>
    <t>Rady gmin</t>
  </si>
  <si>
    <t>Różne wydatki na rzecz osób fizycznych</t>
  </si>
  <si>
    <t>Diety radnych zgodnie z Uchwałą Nr II/16/02 Rady Gminy Kaźmierz z dnia 04.12.2002</t>
  </si>
  <si>
    <t>Zakup materiałów i wyposażenia</t>
  </si>
  <si>
    <t>Prenumerata prasy (Wspólnota, Litwa), kontakty partnerskie z Bystrzycą Kłodzką i Litwą, art..związane z obsługą Biura Rady, posiedzeń komisji i sesji oraz zakup mebli do sali sesyjnej</t>
  </si>
  <si>
    <t>Zwiększenie środków na dokończenie remontu Sali sesyjnej</t>
  </si>
  <si>
    <t>Zakup usług remontowych</t>
  </si>
  <si>
    <t>Zakup usług pozostałych</t>
  </si>
  <si>
    <t>Usługi związane z obsługą Biura Rady, usługi poligraficzne związane z wydawaniem Obserwatora, remont pomieszczenia na salę sesyjną</t>
  </si>
  <si>
    <t>Podróże służbowe krajowe</t>
  </si>
  <si>
    <t xml:space="preserve">Koszty delegacji </t>
  </si>
  <si>
    <t>Podróże służbowe zagraniczna</t>
  </si>
  <si>
    <t>Urzędy gmin</t>
  </si>
  <si>
    <t>Nagrody i wydatki osobowe nie zaliczone do wynagrodzeń</t>
  </si>
  <si>
    <t>Wynagrodzenia osobowe pracowników</t>
  </si>
  <si>
    <r>
      <rPr>
        <sz val="10"/>
        <rFont val="Times New Roman CE"/>
        <family val="1"/>
      </rPr>
      <t xml:space="preserve">Wynagrodzenia pracowników UG , nagrody jubileuszowe, odprawy emerytalne, bezrobotni </t>
    </r>
  </si>
  <si>
    <t>Dodatkowe wynagrodzenia roczne</t>
  </si>
  <si>
    <t>Składki na ubezpieczenie społeczne</t>
  </si>
  <si>
    <t>Składki na Fundusz Pracy</t>
  </si>
  <si>
    <t>Zakup materiałów i wyposażenia</t>
  </si>
  <si>
    <t xml:space="preserve"> Art.biurowe,wydatki USC, wydatki sekretariatu, zakup wyposażenia, dodatkowego oprogramowania</t>
  </si>
  <si>
    <t>Zwiększenie środków na zakup materiałów</t>
  </si>
  <si>
    <t>Zakup energii</t>
  </si>
  <si>
    <t>Energia, woda, gaz</t>
  </si>
  <si>
    <t>Zakup usług remontowych</t>
  </si>
  <si>
    <t xml:space="preserve">Remont biur, modernizacja CO (piwnica) </t>
  </si>
  <si>
    <t>Zakup usług pozostałych</t>
  </si>
  <si>
    <t xml:space="preserve">Koszty usług telekomunikacyjnych, pocztowych, bankowych, ochrona obiektu, konserwacje sprzętu,szkolenia pracowników </t>
  </si>
  <si>
    <t>Podróże służbowe krajowe</t>
  </si>
  <si>
    <t>Delegacje w tym ryczałty samochodowe</t>
  </si>
  <si>
    <t>Podróże służbowe zagraniczna</t>
  </si>
  <si>
    <t>Różne opłaty i składki</t>
  </si>
  <si>
    <t>Składki WOKIS, ZGWRP, SGiPW, ubezpieczenie sprzętu i budynków, Fair Play certyfikacja</t>
  </si>
  <si>
    <t>Odpisy na zakładowy fundusz świadczeń socjalnych</t>
  </si>
  <si>
    <t>Wydatki inwestycyjne jednostek budżetowych</t>
  </si>
  <si>
    <r>
      <rPr>
        <sz val="10"/>
        <rFont val="Times New Roman CE"/>
        <family val="1"/>
      </rPr>
      <t xml:space="preserve">Instalacja kablowa sieci komputerowej w UG, zakup sprzętu komputerowego wraz z oprogramowaniem kwota z przetargu </t>
    </r>
    <r>
      <rPr>
        <b/>
        <sz val="10"/>
        <rFont val="Times New Roman CE"/>
        <family val="1"/>
      </rPr>
      <t xml:space="preserve">199.502,48, </t>
    </r>
    <r>
      <rPr>
        <sz val="10"/>
        <rFont val="Times New Roman CE"/>
        <family val="1"/>
      </rPr>
      <t>centrala telefoniczna</t>
    </r>
  </si>
  <si>
    <t>Pozostała działalność</t>
  </si>
  <si>
    <t>Zakup materiałów i wyposażenia</t>
  </si>
  <si>
    <t>Wydatki sołectw, utrzymanie  świetlic wiejskich, organizacja Dnia Dziecka itp. Instruktor Klubu Europejskiego</t>
  </si>
  <si>
    <t>Zwiększenie środków na bieżące wydatki sołectw</t>
  </si>
  <si>
    <t>Zakup energii</t>
  </si>
  <si>
    <t xml:space="preserve">Zakup usług remontowych </t>
  </si>
  <si>
    <t>Zakup usług pozostałych</t>
  </si>
  <si>
    <t>Urzędy naczelnych organów władzy państwowej, kontroli i ochrony prawa oraz sądownictwa</t>
  </si>
  <si>
    <t xml:space="preserve">Urzędy naczelnych organów władzy państwowej, kontroli i ochrony prawa </t>
  </si>
  <si>
    <t>Realizacja zadań rządowych zleconych gminom</t>
  </si>
  <si>
    <t>Zakup usług pozostałych</t>
  </si>
  <si>
    <t>Wybory do Parlamentu Europejskiego</t>
  </si>
  <si>
    <t>Różne wydatki na rzecz osób fizycznych</t>
  </si>
  <si>
    <t>Środki na sfinansowanie kosztów przygotowania i przeprowadzenia wyborów do Parlamentu Europejskiego</t>
  </si>
  <si>
    <t>Wynagrodzenia osobowe pracowników</t>
  </si>
  <si>
    <t>Składki na ubezpieczenie społeczne</t>
  </si>
  <si>
    <t>Składki na Fundusz Pracy</t>
  </si>
  <si>
    <t>Zakup materiałów i wyposażenia</t>
  </si>
  <si>
    <t>Zakup usług pozostałych</t>
  </si>
  <si>
    <t>Podróże służbowe krajowe</t>
  </si>
  <si>
    <t>Oświata i wychowanie</t>
  </si>
  <si>
    <t>Szkoły podstawowe</t>
  </si>
  <si>
    <t>Nagrody i wydatki osobowe nie zaliczone do wynagrodzeń</t>
  </si>
  <si>
    <t>Dodatki mieszkaniowe, dodatki wiejskie, środki Bhp dla nauczycieli i pracowników oświaty</t>
  </si>
  <si>
    <t>Stypendia oraz inne formy pomocy dla uczniów</t>
  </si>
  <si>
    <t>Środki przeznaczone na sfinansowanie wyprawki szkolnej, przyznawanej jako zasiłek losowy w formie rzeczowej, obejmującej podręczniki szkolne o wartości 100 zł dla uczniów podejmujących naukę w klasach pierwszych szkół podstawowych w roku szkolnym 2004/2005</t>
  </si>
  <si>
    <t>Wynagrodzenia osobowe pracowników</t>
  </si>
  <si>
    <t>Dodatkowe wynagrodzenia roczne</t>
  </si>
  <si>
    <t>Składki na ubezpieczenie społeczne</t>
  </si>
  <si>
    <t>Składki na Fundusz Pracy</t>
  </si>
  <si>
    <t>Zakup materiałów i wyposażenia</t>
  </si>
  <si>
    <t>Materiały biurowe, środki czystości, wyposażenie (meble, wykładziny), olej opałowy , węgiel oraz materiały na remont kominów w SP w Bytyniu</t>
  </si>
  <si>
    <t>Pomoce naukowe i dydaktyczne, książki</t>
  </si>
  <si>
    <t>Doposażenie biblioteki w lektury szkolne, pracowni w pomoce dydaktyczne, programy multimedialne, kasety video, pomoce dydaktyczne do nauki biologii i muzyki</t>
  </si>
  <si>
    <t>Zakup energii</t>
  </si>
  <si>
    <r>
      <rPr>
        <sz val="10"/>
        <rFont val="Times New Roman CE"/>
        <family val="1"/>
      </rPr>
      <t>energia, woda, gaz CO</t>
    </r>
    <r>
      <rPr>
        <b/>
        <sz val="10"/>
        <rFont val="Times New Roman CE"/>
        <family val="1"/>
      </rPr>
      <t xml:space="preserve"> </t>
    </r>
  </si>
  <si>
    <t>Zakup usług remontowych</t>
  </si>
  <si>
    <t>Bieżące remonty w Szkołach Podstawowych oraz remont kominów w SP w Bytyniu.</t>
  </si>
  <si>
    <t>Zakup usług pozostałych</t>
  </si>
  <si>
    <t>Opłaty RTV, opłaty za telefon, serwis sieci komputerowej, usługi komunalne, pralnie</t>
  </si>
  <si>
    <t>Podróże służbowe krajowe</t>
  </si>
  <si>
    <t>Koszty delegacji służbowych nauczycieli</t>
  </si>
  <si>
    <t>Odpisy na zakładowy fundusz świadczeń socjalnych</t>
  </si>
  <si>
    <t>8% planowanego wynagrodzenia nauczycieli</t>
  </si>
  <si>
    <t>Wydatki inwestycyjne jednostek budżetowych</t>
  </si>
  <si>
    <r>
      <rPr>
        <b/>
        <sz val="10"/>
        <color indexed="10"/>
        <rFont val="Times New Roman CE"/>
        <family val="1"/>
      </rPr>
      <t>SP Kaźmierz</t>
    </r>
    <r>
      <rPr>
        <sz val="10"/>
        <color indexed="10"/>
        <rFont val="Times New Roman CE"/>
        <family val="1"/>
      </rPr>
      <t xml:space="preserve">- zabudowa zasieku na opał 10.000,00, </t>
    </r>
    <r>
      <rPr>
        <b/>
        <sz val="10"/>
        <color indexed="10"/>
        <rFont val="Times New Roman CE"/>
        <family val="1"/>
      </rPr>
      <t>SP Bytyń-</t>
    </r>
    <r>
      <rPr>
        <sz val="10"/>
        <color indexed="10"/>
        <rFont val="Times New Roman CE"/>
        <family val="1"/>
      </rPr>
      <t xml:space="preserve"> remont dachu, kominów, rynien, malowanie elewacji 39.000,00, </t>
    </r>
    <r>
      <rPr>
        <b/>
        <sz val="10"/>
        <color indexed="10"/>
        <rFont val="Times New Roman CE"/>
        <family val="1"/>
      </rPr>
      <t>SP Sokolniki Wielkie</t>
    </r>
    <r>
      <rPr>
        <sz val="10"/>
        <color indexed="10"/>
        <rFont val="Times New Roman CE"/>
        <family val="1"/>
      </rPr>
      <t xml:space="preserve">-ogrodzenie, remont dachu 15.000,00, </t>
    </r>
    <r>
      <rPr>
        <b/>
        <sz val="10"/>
        <color indexed="10"/>
        <rFont val="Times New Roman CE"/>
        <family val="1"/>
      </rPr>
      <t>SP Gaj Wielki</t>
    </r>
    <r>
      <rPr>
        <sz val="10"/>
        <color indexed="10"/>
        <rFont val="Times New Roman CE"/>
        <family val="1"/>
      </rPr>
      <t>- wymiana okien 35.000,00</t>
    </r>
  </si>
  <si>
    <t>Środki na wymianę okien w budynku szkoły podstawowej w Kaźmierzu</t>
  </si>
  <si>
    <t xml:space="preserve">Przedszkola </t>
  </si>
  <si>
    <t>Dotacja dla placówki niepublicznej</t>
  </si>
  <si>
    <t>Dotacje dla przedszkoli niepublicznychzgodnie z Uchwałą Nr XVIII/119/04 Rady Gminy Kaźmierz z dn.05.03.2004r.</t>
  </si>
  <si>
    <t>Nagrody i wydatki osobowe nie zaliczone do wynagrodzeń</t>
  </si>
  <si>
    <t>Dodatki mieszkaniowe, dodatki wiejskie, środki Bhp dla nauczycieli i pracowników oświaty</t>
  </si>
  <si>
    <t>Wynagrodzenia osobowe pracowników</t>
  </si>
  <si>
    <t>Dodatkowe wynagrodzenia roczne</t>
  </si>
  <si>
    <t>Składki na ubezpieczenie społeczne</t>
  </si>
  <si>
    <t>Składki na Fundusz Pracy</t>
  </si>
  <si>
    <t>Zakup materiałów i wyposażenia</t>
  </si>
  <si>
    <t>Artykuły biurowe, środki czystości, wyposażenie(min.plac zabaw), zakup kosiarki spalinowej</t>
  </si>
  <si>
    <t>Pomoce naukowe i dydaktyczne, książki</t>
  </si>
  <si>
    <t>Pomoce dydaktyczne, książki, wyposażenie kącików tematycznych</t>
  </si>
  <si>
    <t>Zakup energii</t>
  </si>
  <si>
    <r>
      <rPr>
        <sz val="10"/>
        <rFont val="Times New Roman CE"/>
        <family val="1"/>
      </rPr>
      <t>Energia, woda, gaz</t>
    </r>
  </si>
  <si>
    <t>Zakup usług remontowych</t>
  </si>
  <si>
    <t>Wymiana drzwi wejściowych w Bytyniu, bieżące remonty, naprawa parkietu, płytki na podłodze (zalecenia Sanepidu), remont WC dla personelu</t>
  </si>
  <si>
    <t>Zakup usług pozostałych</t>
  </si>
  <si>
    <r>
      <rPr>
        <sz val="10"/>
        <rFont val="Times New Roman CE"/>
        <family val="1"/>
      </rPr>
      <t>Opłaty RTV, opłaty za telefon, usługi komunalne, pralnie,  prowizje bankowe, doskonalenie zawodowe</t>
    </r>
  </si>
  <si>
    <t>Podróże służbowe krajowe</t>
  </si>
  <si>
    <t>Koszty delegacji nauczycieli</t>
  </si>
  <si>
    <t>Odpisy na zakładowy fundusz świadczeń socjalnych</t>
  </si>
  <si>
    <t>8% planowanego wynagrodzenia nauczycieli</t>
  </si>
  <si>
    <t>Wydatki inwestycyjne jednostek budżetowych</t>
  </si>
  <si>
    <t>Prace adaptacyjne 3 lokali mieszkalnych na sale lekcyjne w Kaźmierzu</t>
  </si>
  <si>
    <t>Gimnazja</t>
  </si>
  <si>
    <t>Nagrody i wydatki osobowe nie zaliczone do wynagrodzeń</t>
  </si>
  <si>
    <t>dodatki mieszkaniowe, dodatki wiejskie, środki Bhp dla nauczycieli i pracowników oświaty</t>
  </si>
  <si>
    <t>Wynagrodzenia osobowe pracowników</t>
  </si>
  <si>
    <t>Dodatkowe wynagrodzenia roczne</t>
  </si>
  <si>
    <t>Składki na ubezpieczenie społeczne</t>
  </si>
  <si>
    <t>Składki na Fundusz Pracy</t>
  </si>
  <si>
    <t>Zakup materiałów i wyposażenia</t>
  </si>
  <si>
    <t>Materiały biurowe, środki czystości, wyposażenie (meble)</t>
  </si>
  <si>
    <t>Pomoce naukowe i dydaktyczne, książki</t>
  </si>
  <si>
    <t>Książki, pomoce dydaktyczne, programy komputerowe</t>
  </si>
  <si>
    <t>Zakup usług remontowych</t>
  </si>
  <si>
    <t>Remont sal Nr 107, 23</t>
  </si>
  <si>
    <t>Zakup usług pozostałych</t>
  </si>
  <si>
    <t>Opłaty RTV, opłaty za telefon, serwis sieci komputerowej</t>
  </si>
  <si>
    <t>Podróże służbowe krajowe</t>
  </si>
  <si>
    <t>Koszty delegacji nauczycieli</t>
  </si>
  <si>
    <t>Odpisy na zakładowy fundusz świadczeń socjalnych</t>
  </si>
  <si>
    <t>8% planowanego wynagrodzenia nauczycieli</t>
  </si>
  <si>
    <t>Wydatki inwestycyjne jednostek budżetowych</t>
  </si>
  <si>
    <r>
      <rPr>
        <sz val="10"/>
        <rFont val="Times New Roman CE"/>
        <family val="1"/>
      </rPr>
      <t xml:space="preserve">Budowa gimnazjum-projekt kwota po przetargu </t>
    </r>
    <r>
      <rPr>
        <b/>
        <sz val="10"/>
        <rFont val="Times New Roman CE"/>
        <family val="1"/>
      </rPr>
      <t xml:space="preserve">167.840,00, </t>
    </r>
    <r>
      <rPr>
        <sz val="10"/>
        <rFont val="Times New Roman CE"/>
        <family val="1"/>
      </rPr>
      <t>Prostudio</t>
    </r>
    <r>
      <rPr>
        <b/>
        <sz val="10"/>
        <rFont val="Times New Roman CE"/>
        <family val="1"/>
      </rPr>
      <t xml:space="preserve"> 9.150,00, </t>
    </r>
    <r>
      <rPr>
        <sz val="10"/>
        <rFont val="Times New Roman CE"/>
        <family val="1"/>
      </rPr>
      <t>specyfikacja przetargu</t>
    </r>
    <r>
      <rPr>
        <b/>
        <sz val="10"/>
        <rFont val="Times New Roman CE"/>
        <family val="1"/>
      </rPr>
      <t xml:space="preserve"> 8.500,00, </t>
    </r>
    <r>
      <rPr>
        <sz val="10"/>
        <rFont val="Times New Roman CE"/>
        <family val="1"/>
      </rPr>
      <t>zakup komputerów</t>
    </r>
    <r>
      <rPr>
        <b/>
        <sz val="10"/>
        <rFont val="Times New Roman CE"/>
        <family val="1"/>
      </rPr>
      <t xml:space="preserve"> 15.000,00</t>
    </r>
  </si>
  <si>
    <t>Wydatki na zakupy inwestycyjne jednostek budżetowych</t>
  </si>
  <si>
    <t>Zestaw komputerowy, skaner i drukarka</t>
  </si>
  <si>
    <t>Dowożenie uczniów</t>
  </si>
  <si>
    <t>Wynagrodzenia osobowe pracowników</t>
  </si>
  <si>
    <t>Wynagrodzenia dla opiekunów dzieci w czasie dowożenia</t>
  </si>
  <si>
    <t>Składki na ubezpieczenie społeczne</t>
  </si>
  <si>
    <t>Składki na Fundusz Pracy</t>
  </si>
  <si>
    <t>Zakup usług pozostałych</t>
  </si>
  <si>
    <t>Usługa dowożenia dzieci do szkół</t>
  </si>
  <si>
    <t>Odpisy na zakładowy fundusz świadczeń socjalnych</t>
  </si>
  <si>
    <t>Zespoły ekonomiczno-administracyjne szkół</t>
  </si>
  <si>
    <t>Nagrody i wydatki osobowe nie zaliczone do wynagrodzeń</t>
  </si>
  <si>
    <t>Świadczenia rzeczowe dotyczące Bhp</t>
  </si>
  <si>
    <t>Wynagrodzenia osobowe pracowników</t>
  </si>
  <si>
    <t>Dodatkowe wynagrodzenia roczne</t>
  </si>
  <si>
    <t>Składki na ubezpieczenie społeczne</t>
  </si>
  <si>
    <t>Składki na Fundusz Pracy</t>
  </si>
  <si>
    <t>Zakup materiałów i wyposażenia</t>
  </si>
  <si>
    <t>Artykuły biurowe, książki i czasopisma fachowe, szafa biurowa</t>
  </si>
  <si>
    <t>Zakup usług remontowych</t>
  </si>
  <si>
    <t>Serwis sieci komputerowej</t>
  </si>
  <si>
    <t>Zakup usług pozostałych</t>
  </si>
  <si>
    <t>Prowizje bankowe, doskonalenie zawodowe, pozostałe usługi</t>
  </si>
  <si>
    <t>Podróże służbowe krajowe</t>
  </si>
  <si>
    <t>Koszty delegacji pracowników GZO</t>
  </si>
  <si>
    <t>Odpisy na zakładowy fundusz świadczeń socjalnych</t>
  </si>
  <si>
    <t>Wydatki inwestycyjne jednostek budżetowych</t>
  </si>
  <si>
    <t>Zakup zestawu komputerowego</t>
  </si>
  <si>
    <t>Dokształcanie i doskonalenie nauczycieli</t>
  </si>
  <si>
    <t>1% planowanych rocznych środków na wynagrodzenia nauczycieli art.70a ustawy Karta Nauczyciela (jako podstawę przyjęto sumę §4010 w działach 80101, 80104, 80110 pomniejszone o wynagrodzenia obsługi)</t>
  </si>
  <si>
    <t>Zakup usług pozostałych</t>
  </si>
  <si>
    <t>Podróże służbowe krajowe</t>
  </si>
  <si>
    <t>Pozostała działalność</t>
  </si>
  <si>
    <t>Odpisy na zakładowy fundusz świadczeń socjalnych</t>
  </si>
  <si>
    <t>FŚS dla emerytowanych nauczycieli i pracowników oświaty (27 osób)</t>
  </si>
  <si>
    <t>Zwiększenie środków na podstwie pisma z 17.03.2004r. MEN DE-III-3117/28 o świadczeniach socjalnych dla emerytowanych nauczycieli</t>
  </si>
  <si>
    <t>Pomoc społeczna</t>
  </si>
  <si>
    <t>Świadczenia rodzinne oraz składki na ubezpieczenia emerytalne i rentowe z ubezpieczenia społecznego</t>
  </si>
  <si>
    <t>Środki na wypłatę świadczeń rodzinnych , na wynagrodzenia osobowe wraz z pochodnymi pracownika realizującego świadczenia rodzinne oraz na pozostałe wydatki bieżące (druki)</t>
  </si>
  <si>
    <t>Świadczenia społeczne</t>
  </si>
  <si>
    <t>Wynagrodzenia osobowe pracowników</t>
  </si>
  <si>
    <t>Składki na ubezpieczenie społeczne</t>
  </si>
  <si>
    <t>Zakup materiałów i wyposażenia</t>
  </si>
  <si>
    <t>Zakup usług pozostałych</t>
  </si>
  <si>
    <t>Wydatki na zakupy inwestycyjne jednostek budżetowych</t>
  </si>
  <si>
    <t>Środki inwestycyjne na utworzenie nowego stanowiska pracy, zakup sprzętu komuterowego oraz oprogramowania posiadającego homologację</t>
  </si>
  <si>
    <t>Składki na ubezpieczenie zdrowotne opłacane za osoby pobierające niektóre świadczenia z pomocy społecznej</t>
  </si>
  <si>
    <t>Składka na ubezpieczenie zdrowotne</t>
  </si>
  <si>
    <t>dot.WUW w 100%</t>
  </si>
  <si>
    <t>Zasiłki i pomoc w naturze oraz składki na ubezpieczenia społeczne</t>
  </si>
  <si>
    <t>Świadczenia społeczne</t>
  </si>
  <si>
    <r>
      <rPr>
        <sz val="10"/>
        <rFont val="Times New Roman CE"/>
        <family val="1"/>
      </rPr>
      <t xml:space="preserve">zadania zlecone WUW P-ń </t>
    </r>
    <r>
      <rPr>
        <b/>
        <sz val="10"/>
        <rFont val="Times New Roman CE"/>
        <family val="1"/>
      </rPr>
      <t>180.000,00</t>
    </r>
    <r>
      <rPr>
        <sz val="10"/>
        <rFont val="Times New Roman CE"/>
        <family val="1"/>
      </rPr>
      <t xml:space="preserve">, zad.własne UG </t>
    </r>
    <r>
      <rPr>
        <b/>
        <sz val="10"/>
        <rFont val="Times New Roman CE"/>
        <family val="1"/>
      </rPr>
      <t>236.150,00</t>
    </r>
  </si>
  <si>
    <t>Zminiejszenie środków na zasiłki i pomoc w naturze oraz składki na ubezpieczenie społeczne</t>
  </si>
  <si>
    <t>Składka na ubezpieczenia społeczne</t>
  </si>
  <si>
    <t>WUW w 100%</t>
  </si>
  <si>
    <t>Dodatki mieszkaniowe</t>
  </si>
  <si>
    <t>Świadczenia społeczne</t>
  </si>
  <si>
    <t>Podstawa naliczenia dodatków: ustawa o dodatkach mieszkaniowych z dnia 21.06.2001r (Dz.U.Nr 71, poz.734) i Rozp.RM z dnia 28.12.2001 (Dz.U.Nr 156, poz.1817)</t>
  </si>
  <si>
    <t>Zasiłki rodzinne, pielęgnacyjne i wychowawcze</t>
  </si>
  <si>
    <t>Świadczenia społeczne</t>
  </si>
  <si>
    <t>Zminiejszenie środków na zasiłki rodzinne, pielęgnacyjne i wychowawcze</t>
  </si>
  <si>
    <t>Ośrodki pomocy społecznej</t>
  </si>
  <si>
    <r>
      <rPr>
        <sz val="10"/>
        <rFont val="Times New Roman CE"/>
        <family val="1"/>
      </rPr>
      <t xml:space="preserve">WUW </t>
    </r>
    <r>
      <rPr>
        <b/>
        <sz val="10"/>
        <rFont val="Times New Roman CE"/>
        <family val="1"/>
      </rPr>
      <t>67.100,00</t>
    </r>
    <r>
      <rPr>
        <sz val="10"/>
        <rFont val="Times New Roman CE"/>
        <family val="1"/>
      </rPr>
      <t xml:space="preserve">, UG </t>
    </r>
    <r>
      <rPr>
        <b/>
        <sz val="10"/>
        <rFont val="Times New Roman CE"/>
        <family val="1"/>
      </rPr>
      <t>252.750,00</t>
    </r>
  </si>
  <si>
    <t>Nagrody i wydatki osobowe nie zaliczone do wynagrodzeń</t>
  </si>
  <si>
    <t>Wynagrodzenia osobowe pracowników</t>
  </si>
  <si>
    <t>Dodatkowe wynagrodzenia roczne</t>
  </si>
  <si>
    <t>Składki na ubezpieczenie społeczne</t>
  </si>
  <si>
    <t>Składka na Fundusz Pracy</t>
  </si>
  <si>
    <t>Zakup materiałów i wyposażenia</t>
  </si>
  <si>
    <t>Zakup energii</t>
  </si>
  <si>
    <t xml:space="preserve">Zakup usług remontowych </t>
  </si>
  <si>
    <t>Zakup usług pozostałych</t>
  </si>
  <si>
    <t>Podróże służbowe krajowe</t>
  </si>
  <si>
    <t>Różne opłaty i składki</t>
  </si>
  <si>
    <t>Odpisy na zakładowy fundusz świadczeń socjalnych</t>
  </si>
  <si>
    <t>Wydatki na zakupy inwestycyjne jednostek budżetowych</t>
  </si>
  <si>
    <t>Zakup komputera</t>
  </si>
  <si>
    <t>Państwowy Fundusz Kombatantów</t>
  </si>
  <si>
    <t>Świadczenia społeczne</t>
  </si>
  <si>
    <t>Usługi opiekuńcze i specjalistyczne usługi opiekuńcze</t>
  </si>
  <si>
    <t>Świadczenia społeczne</t>
  </si>
  <si>
    <t xml:space="preserve">UG 100%, </t>
  </si>
  <si>
    <t>Usuwanie skutków klęsk żywiołowych</t>
  </si>
  <si>
    <t>Świadczenia społeczne</t>
  </si>
  <si>
    <t>Środki na pomoc pieniężną dla rolników poszkodowanych w wyniku klęski suszy w 2003r.</t>
  </si>
  <si>
    <t>Pozostała działalność</t>
  </si>
  <si>
    <t>Świadczenia społeczne</t>
  </si>
  <si>
    <t>Dożywianie uczniów, wyprawki dla uczniów</t>
  </si>
  <si>
    <t>Gospodarka komunalna i ochrona środowiska</t>
  </si>
  <si>
    <t>Gospodarka ściekowa i ochrona wód</t>
  </si>
  <si>
    <t>Wydatki inwestycyjne jednostek budżetowych</t>
  </si>
  <si>
    <r>
      <rPr>
        <sz val="10"/>
        <rFont val="Times New Roman CE"/>
        <family val="1"/>
      </rPr>
      <t xml:space="preserve">Budowa oczyszczalni ścieków we wsi Sokolniki Wielkie </t>
    </r>
    <r>
      <rPr>
        <b/>
        <sz val="10"/>
        <rFont val="Times New Roman CE"/>
        <family val="1"/>
      </rPr>
      <t>1.000,00</t>
    </r>
    <r>
      <rPr>
        <sz val="10"/>
        <rFont val="Times New Roman CE"/>
        <family val="1"/>
      </rPr>
      <t>, projekt sieci kanalizacyjnej K-rz  ul.Szkolna</t>
    </r>
    <r>
      <rPr>
        <b/>
        <sz val="10"/>
        <rFont val="Times New Roman CE"/>
        <family val="1"/>
      </rPr>
      <t xml:space="preserve"> 18.000,00, </t>
    </r>
    <r>
      <rPr>
        <sz val="10"/>
        <rFont val="Times New Roman CE"/>
        <family val="1"/>
      </rPr>
      <t>projekt sieci kan.K-rz ul.Polna-Reja</t>
    </r>
    <r>
      <rPr>
        <b/>
        <sz val="10"/>
        <rFont val="Times New Roman CE"/>
        <family val="1"/>
      </rPr>
      <t xml:space="preserve"> 18.000,00, </t>
    </r>
    <r>
      <rPr>
        <sz val="10"/>
        <rFont val="Times New Roman CE"/>
        <family val="1"/>
      </rPr>
      <t>projekt kan.dzeszczowej ul.Szkolna</t>
    </r>
    <r>
      <rPr>
        <b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K-rz</t>
    </r>
    <r>
      <rPr>
        <b/>
        <sz val="10"/>
        <rFont val="Times New Roman CE"/>
        <family val="1"/>
      </rPr>
      <t xml:space="preserve"> 8.000,00, </t>
    </r>
    <r>
      <rPr>
        <sz val="10"/>
        <rFont val="Times New Roman CE"/>
        <family val="1"/>
      </rPr>
      <t>projekt kan deszczowej K-rz ul.Polna-Reja</t>
    </r>
    <r>
      <rPr>
        <b/>
        <sz val="10"/>
        <rFont val="Times New Roman CE"/>
        <family val="1"/>
      </rPr>
      <t xml:space="preserve"> 8.000,00, </t>
    </r>
    <r>
      <rPr>
        <sz val="10"/>
        <rFont val="Times New Roman CE"/>
        <family val="1"/>
      </rPr>
      <t>projekt rozbudowy oczyszczalni Kiączyn</t>
    </r>
    <r>
      <rPr>
        <b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i projekt likwidacji oczyszczalni w Kaźmierzu + projekt przepompowni</t>
    </r>
    <r>
      <rPr>
        <b/>
        <sz val="10"/>
        <rFont val="Times New Roman CE"/>
        <family val="1"/>
      </rPr>
      <t xml:space="preserve"> 100.000,00</t>
    </r>
  </si>
  <si>
    <t>Zdjęcie z planu budżetu realizacji budowy oczyszczalni ścieków w  Sokolnikach Wielkich w związku z nie wyrażeniem zgody przez Agencję Nieruchomości Rolnej na przekazanie gruntów.</t>
  </si>
  <si>
    <t>Oświetlenie ulic, placów i dróg</t>
  </si>
  <si>
    <t>Zakup materiałów i wyposażenia</t>
  </si>
  <si>
    <t>Zakup żarówek, opraw oświetleniowych, itp.,</t>
  </si>
  <si>
    <t>Zakup energii</t>
  </si>
  <si>
    <t>Energia na oświetlenie uliczne</t>
  </si>
  <si>
    <t xml:space="preserve">Zakup usług remontowych </t>
  </si>
  <si>
    <t>Konserwacja oświetlenia ulicznego</t>
  </si>
  <si>
    <t>Zakup usług pozostałych</t>
  </si>
  <si>
    <t>Drobne naprawy oświetlenia</t>
  </si>
  <si>
    <t>Wydatki inwestycyjne jednostek budżetowych</t>
  </si>
  <si>
    <t>Oświetlenie płyty Rynku + oświetlenie sołectw</t>
  </si>
  <si>
    <t>Pozostała działalność</t>
  </si>
  <si>
    <t>Zakup materiałów i wyposażenia</t>
  </si>
  <si>
    <t xml:space="preserve">Utrzymanie bezpańskich psów </t>
  </si>
  <si>
    <t>Zakup usług pozostałych</t>
  </si>
  <si>
    <t xml:space="preserve">Dofinansowanie dowożenia mieszkańców gminy </t>
  </si>
  <si>
    <t>Wydatki inwestycyjne jednostek budżetowych</t>
  </si>
  <si>
    <r>
      <rPr>
        <sz val="10"/>
        <rFont val="Times New Roman CE"/>
        <family val="1"/>
      </rPr>
      <t xml:space="preserve">Szalety publiczne Kaźmierz Rynek </t>
    </r>
    <r>
      <rPr>
        <b/>
        <sz val="10"/>
        <rFont val="Times New Roman CE"/>
        <family val="1"/>
      </rPr>
      <t>139.096,00</t>
    </r>
    <r>
      <rPr>
        <sz val="10"/>
        <rFont val="Times New Roman CE"/>
        <family val="1"/>
      </rPr>
      <t xml:space="preserve">, zakup rur gazowych do Gorszewic </t>
    </r>
    <r>
      <rPr>
        <b/>
        <sz val="10"/>
        <rFont val="Times New Roman CE"/>
        <family val="1"/>
      </rPr>
      <t xml:space="preserve">39.156,00, </t>
    </r>
    <r>
      <rPr>
        <sz val="10"/>
        <rFont val="Times New Roman CE"/>
        <family val="1"/>
      </rPr>
      <t xml:space="preserve">zagospodarowanie i zorganizowanie cmentarza we wsi Kiączyn </t>
    </r>
    <r>
      <rPr>
        <b/>
        <sz val="10"/>
        <rFont val="Times New Roman CE"/>
        <family val="1"/>
      </rPr>
      <t>2.000,00</t>
    </r>
  </si>
  <si>
    <t>Środki na dodatkowe prace przy budowie ubikacji publicznych w Kaźmierzu</t>
  </si>
  <si>
    <t>Kultura fizyczna i sport</t>
  </si>
  <si>
    <t>Zadania w zakresie kultury fizycznej i sportu</t>
  </si>
  <si>
    <t>Środki finansowe przeznaczone na działalność GKS Kaźmierz (drużyna młodzieżowa + seniorzy)</t>
  </si>
  <si>
    <t>Różne wydatki na rzecz osób fizycznych</t>
  </si>
  <si>
    <t xml:space="preserve">Sędziowie </t>
  </si>
  <si>
    <t>Zakup materiałów i wyposażenia</t>
  </si>
  <si>
    <t>Zakup usług pozostałych</t>
  </si>
  <si>
    <r>
      <rPr>
        <sz val="10"/>
        <rFont val="Times New Roman CE"/>
        <family val="1"/>
      </rPr>
      <t xml:space="preserve">Trener, gospodarz obiektu w Kaźmierzu, sprzątaczka (sanitariaty boisko Kaźmierz) pozostałe usługi np.transportowe </t>
    </r>
  </si>
  <si>
    <t>Różne opłaty i składki</t>
  </si>
  <si>
    <t>Koszty ubezpieczeń i innych opłat</t>
  </si>
  <si>
    <t>Pozostała działalność</t>
  </si>
  <si>
    <t>Środki na pozostałą działalność sportową prowadzoną na terenie gminy</t>
  </si>
  <si>
    <t>Różne wydatki na rzecz osób fizycznych</t>
  </si>
  <si>
    <t>Sędziowie turniejów sportowych i meczy piłkarskich w Gaju Wielkim</t>
  </si>
  <si>
    <t>Zakup materiałów i wyposażenia</t>
  </si>
  <si>
    <r>
      <rPr>
        <sz val="10"/>
        <rFont val="Times New Roman CE"/>
        <family val="1"/>
      </rPr>
      <t xml:space="preserve">Zakup broni sportowej, zakup modeli, śrutu i tarcz  zakup materiałów bieżącego utrzymania oraz materiałów na organizację imprez plenerowo-sportowych, zakup sprzętu sportowego , zakup trawy, nawozów </t>
    </r>
  </si>
  <si>
    <t>Zakup energii</t>
  </si>
  <si>
    <t>Energia i woda w obiektach sportowo-rekreacyjnych</t>
  </si>
  <si>
    <t>Zakup usług pozostałych</t>
  </si>
  <si>
    <r>
      <rPr>
        <sz val="10"/>
        <rFont val="Times New Roman CE"/>
        <family val="1"/>
      </rPr>
      <t>Gospodarz boiska w Bytyniu, instruktor sportowy, obsługa strzelnicy LOK, uprawniony magazynier broni</t>
    </r>
    <r>
      <rPr>
        <b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, monitorowanie obiektu , utrzymanie płyty boiska w Kaźmierzu, usługi komunalne, pozostałe usługi</t>
    </r>
  </si>
  <si>
    <t>Podróże służbowe krajowe</t>
  </si>
  <si>
    <t>Różne opłaty i składki</t>
  </si>
  <si>
    <t>Opłaty WZPN, liga siatkówki, ubezpieczenia drużyn, imprez i obiektów</t>
  </si>
  <si>
    <t>OGÓŁEM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</si>
</sst>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.00"/>
  </numFmts>
  <fonts count="19">
    <font>
      <sz val="10"/>
      <name val="Arial CE"/>
      <family val="0"/>
    </font>
    <font>
      <sz val="10"/>
      <name val="Arial"/>
      <family val="0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12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2"/>
      <color indexed="10"/>
      <name val="Times New Roman CE"/>
      <family val="1"/>
    </font>
    <font>
      <b/>
      <sz val="12"/>
      <color indexed="12"/>
      <name val="Times New Roman CE"/>
      <family val="1"/>
    </font>
    <font>
      <sz val="8"/>
      <color indexed="12"/>
      <name val="Times New Roman CE"/>
      <family val="1"/>
    </font>
    <font>
      <b/>
      <sz val="10"/>
      <color indexed="10"/>
      <name val="Times New Roman CE"/>
      <family val="1"/>
    </font>
    <font>
      <b/>
      <sz val="10"/>
      <color indexed="12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10"/>
      <name val="Times New Roman CE"/>
      <family val="1"/>
    </font>
    <font>
      <b/>
      <sz val="11"/>
      <name val="Times New Roman CE"/>
      <family val="1"/>
    </font>
    <font>
      <b/>
      <sz val="11"/>
      <color indexed="10"/>
      <name val="Times New Roman CE"/>
      <family val="1"/>
    </font>
    <font>
      <b/>
      <sz val="11"/>
      <color indexed="12"/>
      <name val="Times New Roman CE"/>
      <family val="1"/>
    </font>
    <font>
      <sz val="11"/>
      <color indexed="10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164" fontId="0" fillId="0" borderId="0" xfId="0" applyAlignment="1">
      <alignment/>
    </xf>
    <xf numFmtId="164" fontId="2" fillId="0" borderId="0" xfId="0" applyFont="1" applyBorder="1" applyAlignment="1">
      <alignment vertical="center"/>
    </xf>
    <xf numFmtId="164" fontId="3" fillId="0" borderId="0" xfId="0" applyFont="1" applyBorder="1" applyAlignment="1">
      <alignment vertical="center"/>
    </xf>
    <xf numFmtId="164" fontId="2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vertical="center"/>
    </xf>
    <xf numFmtId="164" fontId="2" fillId="2" borderId="0" xfId="0" applyFont="1" applyFill="1" applyBorder="1" applyAlignment="1">
      <alignment vertical="center"/>
    </xf>
    <xf numFmtId="164" fontId="5" fillId="0" borderId="0" xfId="0" applyFont="1" applyBorder="1" applyAlignment="1">
      <alignment horizontal="left" vertical="center"/>
    </xf>
    <xf numFmtId="164" fontId="5" fillId="0" borderId="0" xfId="0" applyFont="1" applyBorder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left" vertical="center" wrapText="1"/>
    </xf>
    <xf numFmtId="164" fontId="4" fillId="0" borderId="0" xfId="0" applyFont="1" applyBorder="1" applyAlignment="1">
      <alignment horizontal="left" vertical="center" wrapText="1"/>
    </xf>
    <xf numFmtId="164" fontId="2" fillId="0" borderId="0" xfId="0" applyFont="1" applyFill="1" applyBorder="1" applyAlignment="1">
      <alignment vertical="center"/>
    </xf>
    <xf numFmtId="164" fontId="5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5" xfId="0" applyFont="1" applyBorder="1" applyAlignment="1">
      <alignment horizontal="center" vertical="center" wrapText="1"/>
    </xf>
    <xf numFmtId="164" fontId="6" fillId="3" borderId="2" xfId="0" applyFont="1" applyFill="1" applyBorder="1" applyAlignment="1">
      <alignment horizontal="center" vertical="center" wrapText="1"/>
    </xf>
    <xf numFmtId="164" fontId="2" fillId="0" borderId="6" xfId="0" applyFont="1" applyBorder="1" applyAlignment="1">
      <alignment vertical="center"/>
    </xf>
    <xf numFmtId="164" fontId="6" fillId="0" borderId="7" xfId="0" applyFont="1" applyBorder="1" applyAlignment="1">
      <alignment horizontal="center" vertical="center" wrapText="1"/>
    </xf>
    <xf numFmtId="164" fontId="6" fillId="0" borderId="8" xfId="0" applyFont="1" applyBorder="1" applyAlignment="1">
      <alignment horizontal="center" vertical="center" wrapText="1"/>
    </xf>
    <xf numFmtId="164" fontId="6" fillId="0" borderId="9" xfId="0" applyFont="1" applyBorder="1" applyAlignment="1">
      <alignment horizontal="center" vertical="center" wrapText="1"/>
    </xf>
    <xf numFmtId="164" fontId="7" fillId="0" borderId="9" xfId="0" applyFont="1" applyBorder="1" applyAlignment="1">
      <alignment horizontal="center" vertical="center" wrapText="1"/>
    </xf>
    <xf numFmtId="164" fontId="2" fillId="0" borderId="10" xfId="0" applyFont="1" applyBorder="1" applyAlignment="1">
      <alignment horizontal="center" vertical="center" wrapText="1"/>
    </xf>
    <xf numFmtId="164" fontId="8" fillId="0" borderId="7" xfId="0" applyFont="1" applyBorder="1" applyAlignment="1">
      <alignment horizontal="center" vertical="center" wrapText="1"/>
    </xf>
    <xf numFmtId="164" fontId="9" fillId="0" borderId="11" xfId="0" applyFont="1" applyBorder="1" applyAlignment="1">
      <alignment horizontal="center" vertical="center" wrapText="1"/>
    </xf>
    <xf numFmtId="164" fontId="4" fillId="0" borderId="11" xfId="0" applyFont="1" applyBorder="1" applyAlignment="1">
      <alignment horizontal="center" vertical="center" wrapText="1"/>
    </xf>
    <xf numFmtId="164" fontId="6" fillId="3" borderId="8" xfId="0" applyFont="1" applyFill="1" applyBorder="1" applyAlignment="1">
      <alignment horizontal="center" vertical="center" wrapText="1"/>
    </xf>
    <xf numFmtId="164" fontId="5" fillId="4" borderId="12" xfId="0" applyFont="1" applyFill="1" applyBorder="1" applyAlignment="1">
      <alignment horizontal="center" vertical="center"/>
    </xf>
    <xf numFmtId="164" fontId="5" fillId="4" borderId="5" xfId="0" applyFont="1" applyFill="1" applyBorder="1" applyAlignment="1">
      <alignment horizontal="center" vertical="center"/>
    </xf>
    <xf numFmtId="164" fontId="10" fillId="4" borderId="5" xfId="0" applyFont="1" applyFill="1" applyBorder="1" applyAlignment="1">
      <alignment horizontal="center" vertical="center"/>
    </xf>
    <xf numFmtId="164" fontId="2" fillId="4" borderId="13" xfId="0" applyFont="1" applyFill="1" applyBorder="1" applyAlignment="1">
      <alignment horizontal="left" vertical="center"/>
    </xf>
    <xf numFmtId="164" fontId="11" fillId="4" borderId="5" xfId="0" applyFont="1" applyFill="1" applyBorder="1" applyAlignment="1">
      <alignment horizontal="center" vertical="center"/>
    </xf>
    <xf numFmtId="164" fontId="5" fillId="4" borderId="5" xfId="0" applyFont="1" applyFill="1" applyBorder="1" applyAlignment="1">
      <alignment horizontal="left" vertical="center"/>
    </xf>
    <xf numFmtId="164" fontId="5" fillId="5" borderId="14" xfId="0" applyFont="1" applyFill="1" applyBorder="1" applyAlignment="1">
      <alignment horizontal="center" vertical="center"/>
    </xf>
    <xf numFmtId="164" fontId="5" fillId="5" borderId="15" xfId="0" applyFont="1" applyFill="1" applyBorder="1" applyAlignment="1">
      <alignment horizontal="center" vertical="center"/>
    </xf>
    <xf numFmtId="164" fontId="5" fillId="5" borderId="15" xfId="0" applyFont="1" applyFill="1" applyBorder="1" applyAlignment="1">
      <alignment horizontal="left" vertical="center"/>
    </xf>
    <xf numFmtId="165" fontId="11" fillId="5" borderId="15" xfId="0" applyNumberFormat="1" applyFont="1" applyFill="1" applyBorder="1" applyAlignment="1">
      <alignment horizontal="center" vertical="center"/>
    </xf>
    <xf numFmtId="165" fontId="10" fillId="5" borderId="15" xfId="0" applyNumberFormat="1" applyFont="1" applyFill="1" applyBorder="1" applyAlignment="1">
      <alignment horizontal="center" vertical="center"/>
    </xf>
    <xf numFmtId="165" fontId="5" fillId="5" borderId="15" xfId="0" applyNumberFormat="1" applyFont="1" applyFill="1" applyBorder="1" applyAlignment="1">
      <alignment horizontal="center" vertical="center"/>
    </xf>
    <xf numFmtId="165" fontId="2" fillId="5" borderId="16" xfId="0" applyNumberFormat="1" applyFont="1" applyFill="1" applyBorder="1" applyAlignment="1">
      <alignment horizontal="left" vertical="center"/>
    </xf>
    <xf numFmtId="165" fontId="5" fillId="5" borderId="15" xfId="0" applyNumberFormat="1" applyFont="1" applyFill="1" applyBorder="1" applyAlignment="1">
      <alignment horizontal="left" vertical="center"/>
    </xf>
    <xf numFmtId="164" fontId="5" fillId="0" borderId="14" xfId="0" applyFont="1" applyBorder="1" applyAlignment="1">
      <alignment horizontal="center" vertical="center" wrapText="1"/>
    </xf>
    <xf numFmtId="164" fontId="5" fillId="0" borderId="15" xfId="0" applyFont="1" applyBorder="1" applyAlignment="1">
      <alignment horizontal="center" vertical="center" wrapText="1"/>
    </xf>
    <xf numFmtId="164" fontId="5" fillId="0" borderId="15" xfId="0" applyFont="1" applyBorder="1" applyAlignment="1">
      <alignment vertical="center" wrapText="1"/>
    </xf>
    <xf numFmtId="165" fontId="11" fillId="0" borderId="15" xfId="0" applyNumberFormat="1" applyFont="1" applyBorder="1" applyAlignment="1">
      <alignment horizontal="center" vertical="center" wrapText="1"/>
    </xf>
    <xf numFmtId="165" fontId="10" fillId="0" borderId="15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vertical="center" wrapText="1"/>
    </xf>
    <xf numFmtId="165" fontId="5" fillId="3" borderId="15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left" vertical="center" wrapText="1"/>
    </xf>
    <xf numFmtId="164" fontId="2" fillId="0" borderId="15" xfId="0" applyFont="1" applyBorder="1" applyAlignment="1">
      <alignment horizontal="center" vertical="center" wrapText="1"/>
    </xf>
    <xf numFmtId="164" fontId="2" fillId="0" borderId="15" xfId="0" applyFont="1" applyBorder="1" applyAlignment="1">
      <alignment vertical="center" wrapText="1"/>
    </xf>
    <xf numFmtId="165" fontId="4" fillId="0" borderId="15" xfId="0" applyNumberFormat="1" applyFont="1" applyBorder="1" applyAlignment="1">
      <alignment horizontal="right" vertical="center" wrapText="1"/>
    </xf>
    <xf numFmtId="165" fontId="3" fillId="0" borderId="15" xfId="0" applyNumberFormat="1" applyFont="1" applyBorder="1" applyAlignment="1">
      <alignment horizontal="right" vertical="center" wrapText="1"/>
    </xf>
    <xf numFmtId="165" fontId="2" fillId="0" borderId="15" xfId="0" applyNumberFormat="1" applyFont="1" applyBorder="1" applyAlignment="1">
      <alignment horizontal="right" vertical="center" wrapText="1"/>
    </xf>
    <xf numFmtId="165" fontId="2" fillId="3" borderId="15" xfId="0" applyNumberFormat="1" applyFont="1" applyFill="1" applyBorder="1" applyAlignment="1">
      <alignment horizontal="right" vertical="center" wrapText="1"/>
    </xf>
    <xf numFmtId="165" fontId="2" fillId="0" borderId="15" xfId="0" applyNumberFormat="1" applyFont="1" applyBorder="1" applyAlignment="1">
      <alignment horizontal="left" vertical="center" wrapText="1"/>
    </xf>
    <xf numFmtId="165" fontId="2" fillId="0" borderId="17" xfId="0" applyNumberFormat="1" applyFont="1" applyBorder="1" applyAlignment="1">
      <alignment vertical="center" wrapText="1"/>
    </xf>
    <xf numFmtId="165" fontId="2" fillId="0" borderId="16" xfId="0" applyNumberFormat="1" applyFont="1" applyBorder="1" applyAlignment="1">
      <alignment horizontal="left" vertical="center" wrapText="1"/>
    </xf>
    <xf numFmtId="164" fontId="2" fillId="0" borderId="14" xfId="0" applyFont="1" applyBorder="1" applyAlignment="1">
      <alignment horizontal="center" vertical="center" wrapText="1"/>
    </xf>
    <xf numFmtId="165" fontId="4" fillId="0" borderId="18" xfId="0" applyNumberFormat="1" applyFont="1" applyBorder="1" applyAlignment="1">
      <alignment vertical="center" wrapText="1"/>
    </xf>
    <xf numFmtId="165" fontId="3" fillId="0" borderId="18" xfId="0" applyNumberFormat="1" applyFont="1" applyBorder="1" applyAlignment="1">
      <alignment vertical="center" wrapText="1"/>
    </xf>
    <xf numFmtId="165" fontId="2" fillId="0" borderId="18" xfId="0" applyNumberFormat="1" applyFont="1" applyBorder="1" applyAlignment="1">
      <alignment vertical="center" wrapText="1"/>
    </xf>
    <xf numFmtId="165" fontId="2" fillId="0" borderId="18" xfId="0" applyNumberFormat="1" applyFont="1" applyBorder="1" applyAlignment="1">
      <alignment horizontal="left" vertical="center" wrapText="1"/>
    </xf>
    <xf numFmtId="165" fontId="2" fillId="0" borderId="17" xfId="0" applyNumberFormat="1" applyFont="1" applyFill="1" applyBorder="1" applyAlignment="1">
      <alignment vertical="center" wrapText="1"/>
    </xf>
    <xf numFmtId="165" fontId="2" fillId="0" borderId="19" xfId="0" applyNumberFormat="1" applyFont="1" applyFill="1" applyBorder="1" applyAlignment="1">
      <alignment horizontal="left" vertical="center" wrapText="1"/>
    </xf>
    <xf numFmtId="165" fontId="2" fillId="0" borderId="16" xfId="0" applyNumberFormat="1" applyFont="1" applyFill="1" applyBorder="1" applyAlignment="1">
      <alignment horizontal="left" vertical="center" wrapText="1"/>
    </xf>
    <xf numFmtId="165" fontId="11" fillId="5" borderId="15" xfId="0" applyNumberFormat="1" applyFont="1" applyFill="1" applyBorder="1" applyAlignment="1">
      <alignment horizontal="center" vertical="center" wrapText="1"/>
    </xf>
    <xf numFmtId="165" fontId="10" fillId="5" borderId="15" xfId="0" applyNumberFormat="1" applyFont="1" applyFill="1" applyBorder="1" applyAlignment="1">
      <alignment horizontal="center" vertical="center" wrapText="1"/>
    </xf>
    <xf numFmtId="165" fontId="5" fillId="5" borderId="15" xfId="0" applyNumberFormat="1" applyFont="1" applyFill="1" applyBorder="1" applyAlignment="1">
      <alignment horizontal="center" vertical="center" wrapText="1"/>
    </xf>
    <xf numFmtId="165" fontId="2" fillId="5" borderId="16" xfId="0" applyNumberFormat="1" applyFont="1" applyFill="1" applyBorder="1" applyAlignment="1">
      <alignment horizontal="left" vertical="center" wrapText="1"/>
    </xf>
    <xf numFmtId="165" fontId="5" fillId="5" borderId="15" xfId="0" applyNumberFormat="1" applyFont="1" applyFill="1" applyBorder="1" applyAlignment="1">
      <alignment horizontal="left" vertical="center" wrapText="1"/>
    </xf>
    <xf numFmtId="164" fontId="5" fillId="5" borderId="14" xfId="0" applyFont="1" applyFill="1" applyBorder="1" applyAlignment="1">
      <alignment horizontal="center" vertical="center" wrapText="1"/>
    </xf>
    <xf numFmtId="164" fontId="5" fillId="5" borderId="15" xfId="0" applyFont="1" applyFill="1" applyBorder="1" applyAlignment="1">
      <alignment horizontal="center" vertical="center" wrapText="1"/>
    </xf>
    <xf numFmtId="164" fontId="5" fillId="5" borderId="15" xfId="0" applyFont="1" applyFill="1" applyBorder="1" applyAlignment="1">
      <alignment vertical="center" wrapText="1"/>
    </xf>
    <xf numFmtId="164" fontId="12" fillId="0" borderId="15" xfId="0" applyFont="1" applyBorder="1" applyAlignment="1">
      <alignment horizontal="center" vertical="center" wrapText="1"/>
    </xf>
    <xf numFmtId="164" fontId="12" fillId="0" borderId="15" xfId="0" applyFont="1" applyBorder="1" applyAlignment="1">
      <alignment vertical="center" wrapText="1"/>
    </xf>
    <xf numFmtId="165" fontId="2" fillId="0" borderId="17" xfId="0" applyNumberFormat="1" applyFont="1" applyFill="1" applyBorder="1" applyAlignment="1">
      <alignment horizontal="left" vertical="center" wrapText="1"/>
    </xf>
    <xf numFmtId="164" fontId="13" fillId="0" borderId="15" xfId="0" applyFont="1" applyBorder="1" applyAlignment="1">
      <alignment horizontal="center" vertical="center" wrapText="1"/>
    </xf>
    <xf numFmtId="164" fontId="13" fillId="0" borderId="15" xfId="0" applyFont="1" applyBorder="1" applyAlignment="1">
      <alignment vertical="center" wrapText="1"/>
    </xf>
    <xf numFmtId="165" fontId="2" fillId="0" borderId="20" xfId="0" applyNumberFormat="1" applyFont="1" applyBorder="1" applyAlignment="1">
      <alignment horizontal="left" vertical="center" wrapText="1"/>
    </xf>
    <xf numFmtId="165" fontId="2" fillId="0" borderId="19" xfId="0" applyNumberFormat="1" applyFont="1" applyBorder="1" applyAlignment="1">
      <alignment horizontal="left" vertical="center" wrapText="1"/>
    </xf>
    <xf numFmtId="164" fontId="2" fillId="0" borderId="14" xfId="0" applyFont="1" applyBorder="1" applyAlignment="1">
      <alignment horizontal="left" vertical="center" wrapText="1"/>
    </xf>
    <xf numFmtId="164" fontId="2" fillId="0" borderId="15" xfId="0" applyFont="1" applyBorder="1" applyAlignment="1">
      <alignment horizontal="left" vertical="center" wrapText="1"/>
    </xf>
    <xf numFmtId="164" fontId="5" fillId="0" borderId="0" xfId="0" applyFont="1" applyFill="1" applyBorder="1" applyAlignment="1">
      <alignment vertical="center" wrapText="1"/>
    </xf>
    <xf numFmtId="164" fontId="5" fillId="0" borderId="14" xfId="0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wrapText="1"/>
    </xf>
    <xf numFmtId="164" fontId="5" fillId="0" borderId="15" xfId="0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right" vertical="center" wrapText="1"/>
    </xf>
    <xf numFmtId="165" fontId="3" fillId="0" borderId="15" xfId="0" applyNumberFormat="1" applyFont="1" applyFill="1" applyBorder="1" applyAlignment="1">
      <alignment horizontal="right" vertical="center" wrapText="1"/>
    </xf>
    <xf numFmtId="165" fontId="2" fillId="0" borderId="15" xfId="0" applyNumberFormat="1" applyFont="1" applyFill="1" applyBorder="1" applyAlignment="1">
      <alignment horizontal="right" vertical="center" wrapText="1"/>
    </xf>
    <xf numFmtId="164" fontId="2" fillId="0" borderId="16" xfId="0" applyFont="1" applyBorder="1" applyAlignment="1">
      <alignment vertical="center" wrapText="1"/>
    </xf>
    <xf numFmtId="165" fontId="2" fillId="0" borderId="15" xfId="0" applyNumberFormat="1" applyFont="1" applyFill="1" applyBorder="1" applyAlignment="1">
      <alignment horizontal="left" vertical="center" wrapText="1"/>
    </xf>
    <xf numFmtId="164" fontId="2" fillId="0" borderId="16" xfId="0" applyFont="1" applyBorder="1" applyAlignment="1">
      <alignment/>
    </xf>
    <xf numFmtId="165" fontId="2" fillId="0" borderId="16" xfId="0" applyNumberFormat="1" applyFont="1" applyFill="1" applyBorder="1" applyAlignment="1">
      <alignment vertical="center" wrapText="1"/>
    </xf>
    <xf numFmtId="165" fontId="2" fillId="0" borderId="21" xfId="0" applyNumberFormat="1" applyFont="1" applyFill="1" applyBorder="1" applyAlignment="1">
      <alignment vertical="center" wrapText="1"/>
    </xf>
    <xf numFmtId="165" fontId="2" fillId="0" borderId="22" xfId="0" applyNumberFormat="1" applyFont="1" applyBorder="1" applyAlignment="1">
      <alignment horizontal="left" vertical="center" wrapText="1"/>
    </xf>
    <xf numFmtId="164" fontId="2" fillId="0" borderId="23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center" vertical="center" wrapText="1"/>
    </xf>
    <xf numFmtId="164" fontId="5" fillId="0" borderId="15" xfId="0" applyFont="1" applyFill="1" applyBorder="1" applyAlignment="1">
      <alignment horizontal="left" vertical="center" wrapText="1"/>
    </xf>
    <xf numFmtId="164" fontId="5" fillId="0" borderId="15" xfId="0" applyFont="1" applyBorder="1" applyAlignment="1">
      <alignment horizontal="center" vertical="center" wrapText="1"/>
    </xf>
    <xf numFmtId="164" fontId="5" fillId="0" borderId="15" xfId="0" applyFont="1" applyBorder="1" applyAlignment="1">
      <alignment vertical="center" wrapText="1"/>
    </xf>
    <xf numFmtId="165" fontId="11" fillId="0" borderId="15" xfId="0" applyNumberFormat="1" applyFont="1" applyBorder="1" applyAlignment="1">
      <alignment horizontal="center" vertical="center" wrapText="1"/>
    </xf>
    <xf numFmtId="165" fontId="5" fillId="3" borderId="15" xfId="0" applyNumberFormat="1" applyFont="1" applyFill="1" applyBorder="1" applyAlignment="1">
      <alignment horizontal="center" vertical="center" wrapText="1"/>
    </xf>
    <xf numFmtId="165" fontId="4" fillId="0" borderId="16" xfId="0" applyNumberFormat="1" applyFont="1" applyBorder="1" applyAlignment="1">
      <alignment horizontal="left" vertical="center" wrapText="1"/>
    </xf>
    <xf numFmtId="165" fontId="10" fillId="0" borderId="16" xfId="0" applyNumberFormat="1" applyFont="1" applyBorder="1" applyAlignment="1">
      <alignment horizontal="left" vertical="center" wrapText="1"/>
    </xf>
    <xf numFmtId="165" fontId="3" fillId="0" borderId="16" xfId="0" applyNumberFormat="1" applyFont="1" applyBorder="1" applyAlignment="1">
      <alignment horizontal="left" vertical="center" wrapText="1"/>
    </xf>
    <xf numFmtId="164" fontId="2" fillId="5" borderId="15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vertical="center" wrapText="1"/>
    </xf>
    <xf numFmtId="164" fontId="5" fillId="0" borderId="15" xfId="0" applyFont="1" applyFill="1" applyBorder="1" applyAlignment="1">
      <alignment horizontal="center" vertical="center" wrapText="1"/>
    </xf>
    <xf numFmtId="164" fontId="2" fillId="0" borderId="15" xfId="0" applyFont="1" applyFill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center" vertical="center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left" vertical="center" wrapText="1"/>
    </xf>
    <xf numFmtId="165" fontId="4" fillId="0" borderId="15" xfId="0" applyNumberFormat="1" applyFont="1" applyFill="1" applyBorder="1" applyAlignment="1">
      <alignment horizontal="right" vertical="center" wrapText="1"/>
    </xf>
    <xf numFmtId="165" fontId="2" fillId="0" borderId="18" xfId="0" applyNumberFormat="1" applyFont="1" applyFill="1" applyBorder="1" applyAlignment="1">
      <alignment horizontal="left" vertical="center" wrapText="1"/>
    </xf>
    <xf numFmtId="165" fontId="2" fillId="0" borderId="22" xfId="0" applyNumberFormat="1" applyFont="1" applyFill="1" applyBorder="1" applyAlignment="1">
      <alignment horizontal="left" vertical="center" wrapText="1"/>
    </xf>
    <xf numFmtId="164" fontId="5" fillId="0" borderId="0" xfId="0" applyFont="1" applyBorder="1" applyAlignment="1">
      <alignment vertical="center" wrapText="1"/>
    </xf>
    <xf numFmtId="164" fontId="5" fillId="0" borderId="14" xfId="0" applyFont="1" applyBorder="1" applyAlignment="1">
      <alignment horizontal="center" vertical="center" wrapText="1"/>
    </xf>
    <xf numFmtId="165" fontId="11" fillId="0" borderId="15" xfId="0" applyNumberFormat="1" applyFont="1" applyBorder="1" applyAlignment="1">
      <alignment horizontal="right" vertical="center" wrapText="1"/>
    </xf>
    <xf numFmtId="165" fontId="10" fillId="0" borderId="15" xfId="0" applyNumberFormat="1" applyFont="1" applyBorder="1" applyAlignment="1">
      <alignment horizontal="right" vertical="center" wrapText="1"/>
    </xf>
    <xf numFmtId="165" fontId="5" fillId="0" borderId="15" xfId="0" applyNumberFormat="1" applyFont="1" applyBorder="1" applyAlignment="1">
      <alignment horizontal="right" vertical="center" wrapText="1"/>
    </xf>
    <xf numFmtId="165" fontId="5" fillId="0" borderId="16" xfId="0" applyNumberFormat="1" applyFont="1" applyBorder="1" applyAlignment="1">
      <alignment horizontal="left" vertical="center" wrapText="1"/>
    </xf>
    <xf numFmtId="165" fontId="5" fillId="0" borderId="15" xfId="0" applyNumberFormat="1" applyFont="1" applyBorder="1" applyAlignment="1">
      <alignment horizontal="left" vertical="center" wrapText="1"/>
    </xf>
    <xf numFmtId="165" fontId="2" fillId="0" borderId="15" xfId="0" applyNumberFormat="1" applyFont="1" applyBorder="1" applyAlignment="1">
      <alignment vertical="center" wrapText="1"/>
    </xf>
    <xf numFmtId="165" fontId="3" fillId="0" borderId="15" xfId="0" applyNumberFormat="1" applyFont="1" applyBorder="1" applyAlignment="1">
      <alignment vertical="center" wrapText="1"/>
    </xf>
    <xf numFmtId="165" fontId="4" fillId="0" borderId="15" xfId="0" applyNumberFormat="1" applyFont="1" applyBorder="1" applyAlignment="1">
      <alignment vertical="center" wrapText="1"/>
    </xf>
    <xf numFmtId="165" fontId="5" fillId="0" borderId="15" xfId="0" applyNumberFormat="1" applyFont="1" applyFill="1" applyBorder="1" applyAlignment="1">
      <alignment horizontal="left" vertical="center" wrapText="1"/>
    </xf>
    <xf numFmtId="165" fontId="5" fillId="0" borderId="16" xfId="0" applyNumberFormat="1" applyFont="1" applyBorder="1" applyAlignment="1">
      <alignment horizontal="left" vertical="center" wrapText="1"/>
    </xf>
    <xf numFmtId="164" fontId="5" fillId="6" borderId="24" xfId="0" applyFont="1" applyFill="1" applyBorder="1" applyAlignment="1">
      <alignment horizontal="center" vertical="center" wrapText="1"/>
    </xf>
    <xf numFmtId="164" fontId="2" fillId="6" borderId="11" xfId="0" applyFont="1" applyFill="1" applyBorder="1" applyAlignment="1">
      <alignment horizontal="center" vertical="center" wrapText="1"/>
    </xf>
    <xf numFmtId="164" fontId="5" fillId="6" borderId="8" xfId="0" applyFont="1" applyFill="1" applyBorder="1" applyAlignment="1">
      <alignment horizontal="left" vertical="center" wrapText="1"/>
    </xf>
    <xf numFmtId="165" fontId="11" fillId="6" borderId="8" xfId="0" applyNumberFormat="1" applyFont="1" applyFill="1" applyBorder="1" applyAlignment="1">
      <alignment horizontal="center" vertical="center" wrapText="1"/>
    </xf>
    <xf numFmtId="165" fontId="10" fillId="6" borderId="8" xfId="0" applyNumberFormat="1" applyFont="1" applyFill="1" applyBorder="1" applyAlignment="1">
      <alignment horizontal="center" vertical="center" wrapText="1"/>
    </xf>
    <xf numFmtId="165" fontId="5" fillId="6" borderId="8" xfId="0" applyNumberFormat="1" applyFont="1" applyFill="1" applyBorder="1" applyAlignment="1">
      <alignment horizontal="center" vertical="center" wrapText="1"/>
    </xf>
    <xf numFmtId="165" fontId="4" fillId="6" borderId="10" xfId="0" applyNumberFormat="1" applyFont="1" applyFill="1" applyBorder="1" applyAlignment="1">
      <alignment horizontal="left" vertical="center" wrapText="1"/>
    </xf>
    <xf numFmtId="165" fontId="5" fillId="6" borderId="8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Border="1" applyAlignment="1">
      <alignment vertical="center" wrapText="1"/>
    </xf>
    <xf numFmtId="165" fontId="3" fillId="0" borderId="0" xfId="0" applyNumberFormat="1" applyFont="1" applyBorder="1" applyAlignment="1">
      <alignment vertical="center" wrapText="1"/>
    </xf>
    <xf numFmtId="165" fontId="2" fillId="0" borderId="0" xfId="0" applyNumberFormat="1" applyFont="1" applyBorder="1" applyAlignment="1">
      <alignment horizontal="left" vertical="center" wrapText="1"/>
    </xf>
    <xf numFmtId="165" fontId="4" fillId="0" borderId="0" xfId="0" applyNumberFormat="1" applyFont="1" applyBorder="1" applyAlignment="1">
      <alignment vertical="center" wrapText="1"/>
    </xf>
    <xf numFmtId="165" fontId="2" fillId="0" borderId="0" xfId="0" applyNumberFormat="1" applyFont="1" applyFill="1" applyBorder="1" applyAlignment="1">
      <alignment vertical="center" wrapText="1"/>
    </xf>
    <xf numFmtId="164" fontId="14" fillId="0" borderId="0" xfId="0" applyFont="1" applyBorder="1" applyAlignment="1">
      <alignment vertical="center" wrapText="1"/>
    </xf>
    <xf numFmtId="165" fontId="15" fillId="0" borderId="0" xfId="0" applyNumberFormat="1" applyFont="1" applyBorder="1" applyAlignment="1">
      <alignment horizontal="center" vertical="center" wrapText="1"/>
    </xf>
    <xf numFmtId="165" fontId="16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left" vertical="center" wrapText="1"/>
    </xf>
    <xf numFmtId="165" fontId="17" fillId="0" borderId="0" xfId="0" applyNumberFormat="1" applyFont="1" applyBorder="1" applyAlignment="1">
      <alignment horizontal="center" vertical="center" wrapText="1"/>
    </xf>
    <xf numFmtId="165" fontId="18" fillId="0" borderId="0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Border="1" applyAlignment="1">
      <alignment horizontal="left" vertical="center" wrapText="1"/>
    </xf>
    <xf numFmtId="164" fontId="3" fillId="0" borderId="0" xfId="0" applyFont="1" applyBorder="1" applyAlignment="1">
      <alignment vertical="center" wrapText="1"/>
    </xf>
    <xf numFmtId="164" fontId="4" fillId="0" borderId="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R218"/>
  <sheetViews>
    <sheetView tabSelected="1" workbookViewId="0" topLeftCell="A16">
      <selection activeCell="E215" sqref="E215"/>
    </sheetView>
  </sheetViews>
  <sheetFormatPr defaultColWidth="9.00390625" defaultRowHeight="12.75"/>
  <cols>
    <col min="1" max="1" width="2.25390625" style="1" customWidth="1"/>
    <col min="2" max="2" width="4.25390625" style="1" customWidth="1"/>
    <col min="3" max="3" width="5.75390625" style="1" customWidth="1"/>
    <col min="4" max="4" width="4.875" style="1" customWidth="1"/>
    <col min="5" max="5" width="32.125" style="1" customWidth="1"/>
    <col min="6" max="6" width="0" style="1" hidden="1" customWidth="1"/>
    <col min="7" max="7" width="0" style="2" hidden="1" customWidth="1"/>
    <col min="8" max="8" width="0" style="1" hidden="1" customWidth="1"/>
    <col min="9" max="9" width="19.25390625" style="1" customWidth="1"/>
    <col min="10" max="10" width="0" style="3" hidden="1" customWidth="1"/>
    <col min="11" max="11" width="15.375" style="4" customWidth="1"/>
    <col min="12" max="16" width="0" style="4" hidden="1" customWidth="1"/>
    <col min="17" max="17" width="16.875" style="5" customWidth="1"/>
    <col min="18" max="18" width="44.75390625" style="3" customWidth="1"/>
    <col min="19" max="19" width="11.625" style="1" customWidth="1"/>
    <col min="20" max="256" width="9.125" style="1" customWidth="1"/>
  </cols>
  <sheetData>
    <row r="1" spans="1:18" s="1" customFormat="1" ht="23.25">
      <c r="A1" s="1"/>
      <c r="B1" s="6" t="s">
        <v>0</v>
      </c>
      <c r="C1" s="7"/>
      <c r="D1" s="8"/>
      <c r="F1" s="9"/>
      <c r="G1" s="10"/>
      <c r="H1" s="9"/>
      <c r="I1" s="9"/>
      <c r="J1" s="11" t="s">
        <v>1</v>
      </c>
      <c r="K1" s="12"/>
      <c r="L1" s="12"/>
      <c r="M1" s="12"/>
      <c r="N1" s="12"/>
      <c r="O1" s="12"/>
      <c r="P1" s="12"/>
      <c r="Q1" s="13"/>
      <c r="R1" s="14" t="s">
        <v>2</v>
      </c>
    </row>
    <row r="2" spans="1:18" s="15" customFormat="1" ht="15.75" customHeight="1">
      <c r="A2" s="15"/>
      <c r="B2" s="16" t="s">
        <v>3</v>
      </c>
      <c r="C2" s="17" t="s">
        <v>4</v>
      </c>
      <c r="D2" s="17" t="s">
        <v>5</v>
      </c>
      <c r="E2" s="17" t="s">
        <v>6</v>
      </c>
      <c r="F2" s="18" t="s">
        <v>7</v>
      </c>
      <c r="G2" s="19" t="s">
        <v>8</v>
      </c>
      <c r="H2" s="18" t="s">
        <v>9</v>
      </c>
      <c r="I2" s="18" t="s">
        <v>10</v>
      </c>
      <c r="J2" s="20"/>
      <c r="K2" s="21" t="s">
        <v>11</v>
      </c>
      <c r="L2" s="22"/>
      <c r="M2" s="22"/>
      <c r="N2" s="22"/>
      <c r="O2" s="22" t="s">
        <v>12</v>
      </c>
      <c r="P2" s="22"/>
      <c r="Q2" s="23" t="s">
        <v>13</v>
      </c>
      <c r="R2" s="17" t="s">
        <v>14</v>
      </c>
    </row>
    <row r="3" spans="2:18" s="24" customFormat="1" ht="63.75" customHeight="1">
      <c r="B3" s="16"/>
      <c r="C3" s="17"/>
      <c r="D3" s="17"/>
      <c r="E3" s="17"/>
      <c r="F3" s="18"/>
      <c r="G3" s="19"/>
      <c r="H3" s="18"/>
      <c r="I3" s="18"/>
      <c r="J3" s="20"/>
      <c r="K3" s="21"/>
      <c r="L3" s="31"/>
      <c r="M3" s="31"/>
      <c r="N3" s="31"/>
      <c r="O3" s="32"/>
      <c r="P3" s="32"/>
      <c r="Q3" s="23"/>
      <c r="R3" s="17"/>
    </row>
    <row r="4" spans="2:18" s="1" customFormat="1" ht="12.75">
      <c r="B4" s="34"/>
      <c r="C4" s="35"/>
      <c r="D4" s="35"/>
      <c r="E4" s="35"/>
      <c r="F4" s="35"/>
      <c r="G4" s="36"/>
      <c r="H4" s="35"/>
      <c r="I4" s="35"/>
      <c r="J4" s="37"/>
      <c r="K4" s="38"/>
      <c r="L4" s="38"/>
      <c r="M4" s="38"/>
      <c r="N4" s="38"/>
      <c r="O4" s="38"/>
      <c r="P4" s="38"/>
      <c r="Q4" s="35"/>
      <c r="R4" s="39"/>
    </row>
    <row r="5" spans="1:18" s="1" customFormat="1" ht="12.75">
      <c r="A5" s="1"/>
      <c r="B5" s="40" t="s">
        <v>15</v>
      </c>
      <c r="C5" s="41"/>
      <c r="D5" s="41"/>
      <c r="E5" s="42" t="s">
        <v>16</v>
      </c>
      <c r="F5" s="43">
        <f>F6+F10+F12+F14+F16</f>
        <v>141169</v>
      </c>
      <c r="G5" s="44">
        <f>G6+G10+G12+G14+G16</f>
        <v>109169</v>
      </c>
      <c r="H5" s="45">
        <f>H6+H10+H12+H14+H16</f>
        <v>74469</v>
      </c>
      <c r="I5" s="45">
        <f>I6+I10+I12+I14+I16</f>
        <v>895841</v>
      </c>
      <c r="J5" s="46"/>
      <c r="K5" s="43">
        <f>K6+K10+K12+K14+K16</f>
        <v>200000</v>
      </c>
      <c r="L5" s="43">
        <f>L6+L10+L12+L14+L16</f>
        <v>0</v>
      </c>
      <c r="M5" s="43">
        <f>M6+M10+M12+M14+M16</f>
        <v>0</v>
      </c>
      <c r="N5" s="43">
        <f>N6+N10+N12+N14+N16</f>
        <v>0</v>
      </c>
      <c r="O5" s="43">
        <f>O6+O10+O12+O14+O16</f>
        <v>0</v>
      </c>
      <c r="P5" s="43">
        <f>P6+P10+P12+P14+P16</f>
        <v>0</v>
      </c>
      <c r="Q5" s="45">
        <f>Q6+Q10+Q12+Q14+Q16</f>
        <v>1095841</v>
      </c>
      <c r="R5" s="47"/>
    </row>
    <row r="6" spans="2:18" s="15" customFormat="1" ht="12.75" customHeight="1">
      <c r="B6" s="48"/>
      <c r="C6" s="49" t="s">
        <v>17</v>
      </c>
      <c r="D6" s="49"/>
      <c r="E6" s="50" t="s">
        <v>18</v>
      </c>
      <c r="F6" s="51">
        <f>SUM(F7:F9)</f>
        <v>50000</v>
      </c>
      <c r="G6" s="52">
        <f>SUM(G7:G9)</f>
        <v>50000</v>
      </c>
      <c r="H6" s="53">
        <f>SUM(H7:H9)</f>
        <v>27000</v>
      </c>
      <c r="I6" s="53">
        <f>SUM(I7:I9)</f>
        <v>27000</v>
      </c>
      <c r="J6" s="54"/>
      <c r="K6" s="51">
        <f>SUM(K7:K9)</f>
        <v>0</v>
      </c>
      <c r="L6" s="51">
        <f>SUM(L7:L9)</f>
        <v>0</v>
      </c>
      <c r="M6" s="51">
        <f>SUM(M7:M9)</f>
        <v>0</v>
      </c>
      <c r="N6" s="51">
        <f>SUM(N7:N9)</f>
        <v>0</v>
      </c>
      <c r="O6" s="51">
        <f>SUM(O7:O9)</f>
        <v>0</v>
      </c>
      <c r="P6" s="51">
        <f>SUM(P7:P9)</f>
        <v>0</v>
      </c>
      <c r="Q6" s="55">
        <f>SUM(Q7:Q9)</f>
        <v>27000</v>
      </c>
      <c r="R6" s="56"/>
    </row>
    <row r="7" spans="2:18" s="15" customFormat="1" ht="12.75">
      <c r="B7" s="48"/>
      <c r="C7" s="57"/>
      <c r="D7" s="57">
        <v>4210</v>
      </c>
      <c r="E7" s="58" t="s">
        <v>19</v>
      </c>
      <c r="F7" s="59">
        <v>10000</v>
      </c>
      <c r="G7" s="60">
        <v>10000</v>
      </c>
      <c r="H7" s="61">
        <v>2000</v>
      </c>
      <c r="I7" s="61">
        <v>2000</v>
      </c>
      <c r="J7" s="54" t="s">
        <v>20</v>
      </c>
      <c r="K7" s="60">
        <v>-1500</v>
      </c>
      <c r="L7" s="59"/>
      <c r="M7" s="59"/>
      <c r="N7" s="59"/>
      <c r="O7" s="59"/>
      <c r="P7" s="59"/>
      <c r="Q7" s="62">
        <f>I7+K7+L7+M7+N7+O7+P7</f>
        <v>500</v>
      </c>
      <c r="R7" s="63"/>
    </row>
    <row r="8" spans="2:18" s="15" customFormat="1" ht="16.5" customHeight="1">
      <c r="B8" s="48"/>
      <c r="C8" s="57"/>
      <c r="D8" s="57">
        <v>4270</v>
      </c>
      <c r="E8" s="58" t="s">
        <v>21</v>
      </c>
      <c r="F8" s="59">
        <v>30000</v>
      </c>
      <c r="G8" s="60">
        <v>30000</v>
      </c>
      <c r="H8" s="61">
        <v>20000</v>
      </c>
      <c r="I8" s="61">
        <v>20000</v>
      </c>
      <c r="J8" s="64" t="s">
        <v>22</v>
      </c>
      <c r="K8" s="59">
        <v>5000</v>
      </c>
      <c r="L8" s="59"/>
      <c r="M8" s="59"/>
      <c r="N8" s="59"/>
      <c r="O8" s="59"/>
      <c r="P8" s="59"/>
      <c r="Q8" s="62">
        <f>I8+K8+L8+M8+N8+O8+P8</f>
        <v>25000</v>
      </c>
      <c r="R8" s="63"/>
    </row>
    <row r="9" spans="2:18" s="15" customFormat="1" ht="16.5" customHeight="1">
      <c r="B9" s="48"/>
      <c r="C9" s="57"/>
      <c r="D9" s="57">
        <v>4300</v>
      </c>
      <c r="E9" s="58" t="s">
        <v>23</v>
      </c>
      <c r="F9" s="59">
        <v>10000</v>
      </c>
      <c r="G9" s="60">
        <v>10000</v>
      </c>
      <c r="H9" s="61">
        <v>5000</v>
      </c>
      <c r="I9" s="61">
        <v>5000</v>
      </c>
      <c r="J9" s="65" t="s">
        <v>24</v>
      </c>
      <c r="K9" s="60">
        <v>-3500</v>
      </c>
      <c r="L9" s="59"/>
      <c r="M9" s="59"/>
      <c r="N9" s="59"/>
      <c r="O9" s="59"/>
      <c r="P9" s="59"/>
      <c r="Q9" s="62">
        <f>I9+K9+L9+M9+N9+O9+P9</f>
        <v>1500</v>
      </c>
      <c r="R9" s="63"/>
    </row>
    <row r="10" spans="2:18" s="15" customFormat="1" ht="23.25">
      <c r="B10" s="48"/>
      <c r="C10" s="49" t="s">
        <v>25</v>
      </c>
      <c r="D10" s="49"/>
      <c r="E10" s="50" t="s">
        <v>26</v>
      </c>
      <c r="F10" s="51">
        <f>SUM(F11:F11)</f>
        <v>14469</v>
      </c>
      <c r="G10" s="52">
        <f>SUM(G11:G11)</f>
        <v>14469</v>
      </c>
      <c r="H10" s="53">
        <f>SUM(H11:H11)</f>
        <v>14469</v>
      </c>
      <c r="I10" s="53">
        <f>SUM(I11:I11)</f>
        <v>835841</v>
      </c>
      <c r="J10" s="65"/>
      <c r="K10" s="51">
        <f>SUM(K11:K11)</f>
        <v>200000</v>
      </c>
      <c r="L10" s="51">
        <f>SUM(L11:L11)</f>
        <v>0</v>
      </c>
      <c r="M10" s="51">
        <f>SUM(M11:M11)</f>
        <v>0</v>
      </c>
      <c r="N10" s="51">
        <f>SUM(N11:N11)</f>
        <v>0</v>
      </c>
      <c r="O10" s="51">
        <f>SUM(O11:O11)</f>
        <v>0</v>
      </c>
      <c r="P10" s="51">
        <f>SUM(P11:P11)</f>
        <v>0</v>
      </c>
      <c r="Q10" s="55">
        <f>SUM(Q11:Q11)</f>
        <v>1035841</v>
      </c>
      <c r="R10" s="56"/>
    </row>
    <row r="11" spans="2:18" s="15" customFormat="1" ht="32.25" customHeight="1">
      <c r="B11" s="66"/>
      <c r="C11" s="57"/>
      <c r="D11" s="57">
        <v>6050</v>
      </c>
      <c r="E11" s="58" t="s">
        <v>27</v>
      </c>
      <c r="F11" s="67">
        <v>14469</v>
      </c>
      <c r="G11" s="68">
        <v>14469</v>
      </c>
      <c r="H11" s="69">
        <v>14469</v>
      </c>
      <c r="I11" s="69">
        <f>5400+748441+22000+60000</f>
        <v>835841</v>
      </c>
      <c r="J11" s="65" t="s">
        <v>28</v>
      </c>
      <c r="K11" s="67">
        <v>200000</v>
      </c>
      <c r="L11" s="67"/>
      <c r="M11" s="67"/>
      <c r="N11" s="67"/>
      <c r="O11" s="67"/>
      <c r="P11" s="67"/>
      <c r="Q11" s="62">
        <f>I11+K11+L11+M11+N11+O11+P11</f>
        <v>1035841</v>
      </c>
      <c r="R11" s="70" t="s">
        <v>29</v>
      </c>
    </row>
    <row r="12" spans="2:18" s="15" customFormat="1" ht="57">
      <c r="B12" s="48"/>
      <c r="C12" s="49" t="s">
        <v>30</v>
      </c>
      <c r="D12" s="49"/>
      <c r="E12" s="50" t="s">
        <v>31</v>
      </c>
      <c r="F12" s="51">
        <f>SUM(F13:F13)</f>
        <v>4000</v>
      </c>
      <c r="G12" s="52">
        <f>SUM(G13:G13)</f>
        <v>2000</v>
      </c>
      <c r="H12" s="53">
        <f>SUM(H13:H13)</f>
        <v>1000</v>
      </c>
      <c r="I12" s="53">
        <f>SUM(I13:I13)</f>
        <v>1000</v>
      </c>
      <c r="J12" s="71"/>
      <c r="K12" s="51">
        <f>SUM(K13:K13)</f>
        <v>0</v>
      </c>
      <c r="L12" s="51">
        <f>SUM(L13:L13)</f>
        <v>0</v>
      </c>
      <c r="M12" s="51">
        <f>SUM(M13:M13)</f>
        <v>0</v>
      </c>
      <c r="N12" s="51">
        <f>SUM(N13:N13)</f>
        <v>0</v>
      </c>
      <c r="O12" s="51">
        <f>SUM(O13:O13)</f>
        <v>0</v>
      </c>
      <c r="P12" s="51">
        <f>SUM(P13:P13)</f>
        <v>0</v>
      </c>
      <c r="Q12" s="55">
        <f>SUM(Q13:Q13)</f>
        <v>1000</v>
      </c>
      <c r="R12" s="56"/>
    </row>
    <row r="13" spans="2:18" s="15" customFormat="1" ht="12.75">
      <c r="B13" s="48"/>
      <c r="C13" s="57"/>
      <c r="D13" s="57">
        <v>4300</v>
      </c>
      <c r="E13" s="58" t="s">
        <v>32</v>
      </c>
      <c r="F13" s="59">
        <v>4000</v>
      </c>
      <c r="G13" s="60">
        <v>2000</v>
      </c>
      <c r="H13" s="61">
        <v>1000</v>
      </c>
      <c r="I13" s="61">
        <v>1000</v>
      </c>
      <c r="J13" s="72" t="s">
        <v>33</v>
      </c>
      <c r="K13" s="59"/>
      <c r="L13" s="59"/>
      <c r="M13" s="59"/>
      <c r="N13" s="59"/>
      <c r="O13" s="59"/>
      <c r="P13" s="59"/>
      <c r="Q13" s="62">
        <f>I13+K13+L13+M13+N13+O13+P13</f>
        <v>1000</v>
      </c>
      <c r="R13" s="63"/>
    </row>
    <row r="14" spans="2:18" s="15" customFormat="1" ht="12.75">
      <c r="B14" s="48"/>
      <c r="C14" s="49" t="s">
        <v>34</v>
      </c>
      <c r="D14" s="57"/>
      <c r="E14" s="50" t="s">
        <v>35</v>
      </c>
      <c r="F14" s="51">
        <f>SUM(F15)</f>
        <v>17000</v>
      </c>
      <c r="G14" s="52">
        <f>SUM(G15)</f>
        <v>17000</v>
      </c>
      <c r="H14" s="53">
        <f>SUM(H15)</f>
        <v>17000</v>
      </c>
      <c r="I14" s="53">
        <f>SUM(I15)</f>
        <v>17000</v>
      </c>
      <c r="J14" s="73"/>
      <c r="K14" s="51">
        <f>SUM(K15)</f>
        <v>0</v>
      </c>
      <c r="L14" s="51">
        <f>SUM(L15)</f>
        <v>0</v>
      </c>
      <c r="M14" s="51">
        <f>SUM(M15)</f>
        <v>0</v>
      </c>
      <c r="N14" s="51">
        <f>SUM(N15)</f>
        <v>0</v>
      </c>
      <c r="O14" s="51">
        <f>SUM(O15)</f>
        <v>0</v>
      </c>
      <c r="P14" s="51">
        <f>SUM(P15)</f>
        <v>0</v>
      </c>
      <c r="Q14" s="55">
        <f>SUM(Q15)</f>
        <v>17000</v>
      </c>
      <c r="R14" s="56"/>
    </row>
    <row r="15" spans="2:18" s="15" customFormat="1" ht="34.5">
      <c r="B15" s="48"/>
      <c r="C15" s="57"/>
      <c r="D15" s="57">
        <v>2850</v>
      </c>
      <c r="E15" s="58" t="s">
        <v>36</v>
      </c>
      <c r="F15" s="59">
        <v>17000</v>
      </c>
      <c r="G15" s="60">
        <v>17000</v>
      </c>
      <c r="H15" s="61">
        <v>17000</v>
      </c>
      <c r="I15" s="61">
        <v>17000</v>
      </c>
      <c r="J15" s="65" t="s">
        <v>37</v>
      </c>
      <c r="K15" s="59"/>
      <c r="L15" s="59"/>
      <c r="M15" s="59"/>
      <c r="N15" s="59"/>
      <c r="O15" s="59"/>
      <c r="P15" s="59"/>
      <c r="Q15" s="62">
        <f>I15+K15+L15+M15+N15+O15+P15</f>
        <v>17000</v>
      </c>
      <c r="R15" s="63"/>
    </row>
    <row r="16" spans="2:18" s="15" customFormat="1" ht="18.75" customHeight="1">
      <c r="B16" s="48"/>
      <c r="C16" s="49" t="s">
        <v>38</v>
      </c>
      <c r="D16" s="49"/>
      <c r="E16" s="50" t="s">
        <v>39</v>
      </c>
      <c r="F16" s="51">
        <f>F17</f>
        <v>55700</v>
      </c>
      <c r="G16" s="52">
        <f>G17</f>
        <v>25700</v>
      </c>
      <c r="H16" s="53">
        <f>H17</f>
        <v>15000</v>
      </c>
      <c r="I16" s="53">
        <f>I17</f>
        <v>15000</v>
      </c>
      <c r="J16" s="65"/>
      <c r="K16" s="51">
        <f>K17</f>
        <v>0</v>
      </c>
      <c r="L16" s="51">
        <f>L17</f>
        <v>0</v>
      </c>
      <c r="M16" s="51">
        <f>M17</f>
        <v>0</v>
      </c>
      <c r="N16" s="51">
        <f>N17</f>
        <v>0</v>
      </c>
      <c r="O16" s="51">
        <f>O17</f>
        <v>0</v>
      </c>
      <c r="P16" s="51">
        <f>P17</f>
        <v>0</v>
      </c>
      <c r="Q16" s="55">
        <f>Q17</f>
        <v>15000</v>
      </c>
      <c r="R16" s="56"/>
    </row>
    <row r="17" spans="2:18" s="15" customFormat="1" ht="20.25" customHeight="1">
      <c r="B17" s="48"/>
      <c r="C17" s="57"/>
      <c r="D17" s="57">
        <v>4300</v>
      </c>
      <c r="E17" s="58" t="s">
        <v>40</v>
      </c>
      <c r="F17" s="59">
        <v>55700</v>
      </c>
      <c r="G17" s="60">
        <v>25700</v>
      </c>
      <c r="H17" s="61">
        <v>15000</v>
      </c>
      <c r="I17" s="61">
        <v>15000</v>
      </c>
      <c r="J17" s="65" t="s">
        <v>41</v>
      </c>
      <c r="K17" s="59"/>
      <c r="L17" s="59"/>
      <c r="M17" s="59"/>
      <c r="N17" s="59"/>
      <c r="O17" s="59"/>
      <c r="P17" s="59"/>
      <c r="Q17" s="62">
        <f>I17+K17+L17+M17+N17+O17+P17</f>
        <v>15000</v>
      </c>
      <c r="R17" s="63"/>
    </row>
    <row r="18" spans="1:18" s="15" customFormat="1" ht="12.75">
      <c r="A18" s="15"/>
      <c r="B18" s="40" t="s">
        <v>42</v>
      </c>
      <c r="C18" s="41"/>
      <c r="D18" s="41"/>
      <c r="E18" s="42" t="s">
        <v>43</v>
      </c>
      <c r="F18" s="74">
        <f>F19</f>
        <v>12000</v>
      </c>
      <c r="G18" s="75">
        <f>G19</f>
        <v>12000</v>
      </c>
      <c r="H18" s="76">
        <f>H19</f>
        <v>3000</v>
      </c>
      <c r="I18" s="76">
        <f>I19</f>
        <v>3000</v>
      </c>
      <c r="J18" s="77"/>
      <c r="K18" s="74">
        <f>K19</f>
        <v>0</v>
      </c>
      <c r="L18" s="74">
        <f>L19</f>
        <v>0</v>
      </c>
      <c r="M18" s="74">
        <f>M19</f>
        <v>0</v>
      </c>
      <c r="N18" s="74">
        <f>N19</f>
        <v>0</v>
      </c>
      <c r="O18" s="74">
        <f>O19</f>
        <v>0</v>
      </c>
      <c r="P18" s="74">
        <f>P19</f>
        <v>0</v>
      </c>
      <c r="Q18" s="76">
        <f>Q19</f>
        <v>3000</v>
      </c>
      <c r="R18" s="78"/>
    </row>
    <row r="19" spans="2:18" s="15" customFormat="1" ht="12.75">
      <c r="B19" s="48"/>
      <c r="C19" s="49" t="s">
        <v>44</v>
      </c>
      <c r="D19" s="49"/>
      <c r="E19" s="50" t="s">
        <v>45</v>
      </c>
      <c r="F19" s="51">
        <f>SUM(F20:F21)</f>
        <v>12000</v>
      </c>
      <c r="G19" s="52">
        <f>SUM(G20:G21)</f>
        <v>12000</v>
      </c>
      <c r="H19" s="53">
        <f>SUM(H20:H21)</f>
        <v>3000</v>
      </c>
      <c r="I19" s="53">
        <f>SUM(I20:I21)</f>
        <v>3000</v>
      </c>
      <c r="J19" s="65"/>
      <c r="K19" s="51">
        <f>SUM(K20:K21)</f>
        <v>0</v>
      </c>
      <c r="L19" s="51">
        <f>SUM(L20:L21)</f>
        <v>0</v>
      </c>
      <c r="M19" s="51">
        <f>SUM(M20:M21)</f>
        <v>0</v>
      </c>
      <c r="N19" s="51">
        <f>SUM(N20:N21)</f>
        <v>0</v>
      </c>
      <c r="O19" s="51">
        <f>SUM(O20:O21)</f>
        <v>0</v>
      </c>
      <c r="P19" s="51">
        <f>SUM(P20:P21)</f>
        <v>0</v>
      </c>
      <c r="Q19" s="55">
        <f>Q20+Q21</f>
        <v>3000</v>
      </c>
      <c r="R19" s="56"/>
    </row>
    <row r="20" spans="2:18" s="15" customFormat="1" ht="12.75">
      <c r="B20" s="48"/>
      <c r="C20" s="57"/>
      <c r="D20" s="57">
        <v>4210</v>
      </c>
      <c r="E20" s="58" t="s">
        <v>46</v>
      </c>
      <c r="F20" s="59">
        <v>3000</v>
      </c>
      <c r="G20" s="60">
        <v>3000</v>
      </c>
      <c r="H20" s="61">
        <v>1000</v>
      </c>
      <c r="I20" s="61">
        <v>1000</v>
      </c>
      <c r="J20" s="65" t="s">
        <v>47</v>
      </c>
      <c r="K20" s="59">
        <v>1500</v>
      </c>
      <c r="L20" s="59"/>
      <c r="M20" s="59"/>
      <c r="N20" s="59"/>
      <c r="O20" s="59"/>
      <c r="P20" s="59"/>
      <c r="Q20" s="62">
        <f>I20+K20+L20+M20+N20+O20+P20</f>
        <v>2500</v>
      </c>
      <c r="R20" s="63"/>
    </row>
    <row r="21" spans="2:18" s="15" customFormat="1" ht="12.75">
      <c r="B21" s="48"/>
      <c r="C21" s="57"/>
      <c r="D21" s="57">
        <v>4300</v>
      </c>
      <c r="E21" s="58" t="s">
        <v>48</v>
      </c>
      <c r="F21" s="59">
        <v>9000</v>
      </c>
      <c r="G21" s="60">
        <v>9000</v>
      </c>
      <c r="H21" s="61">
        <v>2000</v>
      </c>
      <c r="I21" s="61">
        <v>2000</v>
      </c>
      <c r="J21" s="65" t="s">
        <v>49</v>
      </c>
      <c r="K21" s="60">
        <v>-1500</v>
      </c>
      <c r="L21" s="59"/>
      <c r="M21" s="59"/>
      <c r="N21" s="59"/>
      <c r="O21" s="59"/>
      <c r="P21" s="59"/>
      <c r="Q21" s="62">
        <f>I21+K21+L21+M21+N21+O21+P21</f>
        <v>500</v>
      </c>
      <c r="R21" s="63"/>
    </row>
    <row r="22" spans="1:18" s="15" customFormat="1" ht="12.75">
      <c r="A22" s="15"/>
      <c r="B22" s="79">
        <v>600</v>
      </c>
      <c r="C22" s="80"/>
      <c r="D22" s="80"/>
      <c r="E22" s="81" t="s">
        <v>50</v>
      </c>
      <c r="F22" s="74">
        <f>F25+F28</f>
        <v>757863</v>
      </c>
      <c r="G22" s="75">
        <f>G25+G28</f>
        <v>607863</v>
      </c>
      <c r="H22" s="76">
        <f>H23+H25</f>
        <v>601348</v>
      </c>
      <c r="I22" s="76">
        <f>I23+I25</f>
        <v>665348</v>
      </c>
      <c r="J22" s="77"/>
      <c r="K22" s="74">
        <f>K23+K25</f>
        <v>59375</v>
      </c>
      <c r="L22" s="74">
        <f>L23+L25</f>
        <v>0</v>
      </c>
      <c r="M22" s="74">
        <f>M23+M25</f>
        <v>0</v>
      </c>
      <c r="N22" s="74">
        <f>N23+N25</f>
        <v>0</v>
      </c>
      <c r="O22" s="74">
        <f>O23+O25</f>
        <v>0</v>
      </c>
      <c r="P22" s="74">
        <f>P23+P25</f>
        <v>0</v>
      </c>
      <c r="Q22" s="76">
        <f>Q23+Q25</f>
        <v>724723</v>
      </c>
      <c r="R22" s="78"/>
    </row>
    <row r="23" spans="2:18" s="15" customFormat="1" ht="12.75">
      <c r="B23" s="48"/>
      <c r="C23" s="82">
        <v>60014</v>
      </c>
      <c r="D23" s="82"/>
      <c r="E23" s="83" t="s">
        <v>51</v>
      </c>
      <c r="F23" s="51">
        <f>SUM(F24:F24)</f>
        <v>0</v>
      </c>
      <c r="G23" s="52">
        <f>SUM(G24:G24)</f>
        <v>0</v>
      </c>
      <c r="H23" s="53">
        <f>SUM(H24:H24)</f>
        <v>0</v>
      </c>
      <c r="I23" s="53">
        <f>SUM(I24:I24)</f>
        <v>19000</v>
      </c>
      <c r="J23" s="84"/>
      <c r="K23" s="51">
        <f>SUM(K24:K24)</f>
        <v>18897</v>
      </c>
      <c r="L23" s="51">
        <f>SUM(L24:L24)</f>
        <v>0</v>
      </c>
      <c r="M23" s="51">
        <f>SUM(M24:M24)</f>
        <v>0</v>
      </c>
      <c r="N23" s="51">
        <f>SUM(N24:N24)</f>
        <v>0</v>
      </c>
      <c r="O23" s="51">
        <f>SUM(O24:O24)</f>
        <v>0</v>
      </c>
      <c r="P23" s="51">
        <f>SUM(P24:P24)</f>
        <v>0</v>
      </c>
      <c r="Q23" s="55">
        <f>SUM(Q24:Q24)</f>
        <v>37897</v>
      </c>
      <c r="R23" s="56"/>
    </row>
    <row r="24" spans="2:18" s="15" customFormat="1" ht="45.75">
      <c r="B24" s="66"/>
      <c r="C24" s="85"/>
      <c r="D24" s="85">
        <v>2710</v>
      </c>
      <c r="E24" s="86" t="s">
        <v>52</v>
      </c>
      <c r="F24" s="59"/>
      <c r="G24" s="60"/>
      <c r="H24" s="61"/>
      <c r="I24" s="61">
        <v>19000</v>
      </c>
      <c r="J24" s="84" t="s">
        <v>53</v>
      </c>
      <c r="K24" s="59">
        <v>18897</v>
      </c>
      <c r="L24" s="59"/>
      <c r="M24" s="59"/>
      <c r="N24" s="59"/>
      <c r="O24" s="59"/>
      <c r="P24" s="59"/>
      <c r="Q24" s="62">
        <f>I24+K24+L24+M24+N24+O24+P24</f>
        <v>37897</v>
      </c>
      <c r="R24" s="63" t="s">
        <v>54</v>
      </c>
    </row>
    <row r="25" spans="2:18" s="15" customFormat="1" ht="12.75">
      <c r="B25" s="48"/>
      <c r="C25" s="49">
        <v>60016</v>
      </c>
      <c r="D25" s="49"/>
      <c r="E25" s="50" t="s">
        <v>55</v>
      </c>
      <c r="F25" s="51">
        <f>SUM(F26:F27)</f>
        <v>607863</v>
      </c>
      <c r="G25" s="52">
        <f>SUM(G26:G27)</f>
        <v>607863</v>
      </c>
      <c r="H25" s="53">
        <f>SUM(H26:H27)</f>
        <v>601348</v>
      </c>
      <c r="I25" s="53">
        <f>SUM(I26:I27)</f>
        <v>646348</v>
      </c>
      <c r="J25" s="65" t="s">
        <v>56</v>
      </c>
      <c r="K25" s="51">
        <f>SUM(K26:K27)</f>
        <v>40478</v>
      </c>
      <c r="L25" s="51">
        <f>SUM(L26:L27)</f>
        <v>0</v>
      </c>
      <c r="M25" s="51">
        <f>SUM(M26:M27)</f>
        <v>0</v>
      </c>
      <c r="N25" s="51">
        <f>SUM(N26:N27)</f>
        <v>0</v>
      </c>
      <c r="O25" s="51">
        <f>SUM(O26:O27)</f>
        <v>0</v>
      </c>
      <c r="P25" s="51">
        <f>SUM(P26:P27)</f>
        <v>0</v>
      </c>
      <c r="Q25" s="55">
        <f>SUM(Q26:Q27)</f>
        <v>686826</v>
      </c>
      <c r="R25" s="56"/>
    </row>
    <row r="26" spans="2:18" s="15" customFormat="1" ht="25.5" customHeight="1">
      <c r="B26" s="66"/>
      <c r="C26" s="57"/>
      <c r="D26" s="57">
        <v>6050</v>
      </c>
      <c r="E26" s="58" t="s">
        <v>57</v>
      </c>
      <c r="F26" s="59">
        <f>371189+2000</f>
        <v>373189</v>
      </c>
      <c r="G26" s="60">
        <f>371189+2000</f>
        <v>373189</v>
      </c>
      <c r="H26" s="61">
        <f>371189+2000-136515+130000</f>
        <v>366674</v>
      </c>
      <c r="I26" s="61">
        <f>371189+2000-136515+130000+30000</f>
        <v>396674</v>
      </c>
      <c r="J26" s="65"/>
      <c r="K26" s="59">
        <v>55478</v>
      </c>
      <c r="L26" s="59"/>
      <c r="M26" s="59"/>
      <c r="N26" s="59"/>
      <c r="O26" s="59"/>
      <c r="P26" s="59"/>
      <c r="Q26" s="62">
        <f>I26+K26+L26+M26+N26+O26+P26</f>
        <v>452152</v>
      </c>
      <c r="R26" s="63" t="s">
        <v>58</v>
      </c>
    </row>
    <row r="27" spans="2:18" s="15" customFormat="1" ht="23.25">
      <c r="B27" s="66"/>
      <c r="C27" s="57"/>
      <c r="D27" s="57">
        <v>6052</v>
      </c>
      <c r="E27" s="58" t="s">
        <v>59</v>
      </c>
      <c r="F27" s="59">
        <v>234674</v>
      </c>
      <c r="G27" s="60">
        <v>234674</v>
      </c>
      <c r="H27" s="61">
        <v>234674</v>
      </c>
      <c r="I27" s="61">
        <f>234674+15000</f>
        <v>249674</v>
      </c>
      <c r="J27" s="65"/>
      <c r="K27" s="60">
        <v>-15000</v>
      </c>
      <c r="L27" s="59"/>
      <c r="M27" s="59"/>
      <c r="N27" s="59"/>
      <c r="O27" s="59"/>
      <c r="P27" s="59"/>
      <c r="Q27" s="62">
        <f>I27+K27+L27+M27+N27+O27+P27</f>
        <v>234674</v>
      </c>
      <c r="R27" s="63"/>
    </row>
    <row r="28" spans="2:18" s="15" customFormat="1" ht="12.75" hidden="1">
      <c r="B28" s="66"/>
      <c r="C28" s="82">
        <v>60014</v>
      </c>
      <c r="D28" s="82"/>
      <c r="E28" s="83" t="s">
        <v>60</v>
      </c>
      <c r="F28" s="51">
        <f>F29</f>
        <v>150000</v>
      </c>
      <c r="G28" s="52">
        <f>G29</f>
        <v>0</v>
      </c>
      <c r="H28" s="53">
        <f>H29</f>
        <v>0</v>
      </c>
      <c r="I28" s="53">
        <f>I29</f>
        <v>0</v>
      </c>
      <c r="J28" s="51"/>
      <c r="K28" s="51">
        <f>K29</f>
        <v>0</v>
      </c>
      <c r="L28" s="51">
        <f>L29</f>
        <v>0</v>
      </c>
      <c r="M28" s="51">
        <f>M29</f>
        <v>0</v>
      </c>
      <c r="N28" s="51">
        <f>N29</f>
        <v>0</v>
      </c>
      <c r="O28" s="51">
        <f>O29</f>
        <v>0</v>
      </c>
      <c r="P28" s="51">
        <f>P29</f>
        <v>0</v>
      </c>
      <c r="Q28" s="55">
        <f>Q29</f>
        <v>150000</v>
      </c>
      <c r="R28" s="56"/>
    </row>
    <row r="29" spans="2:18" s="15" customFormat="1" ht="12.75" hidden="1">
      <c r="B29" s="66"/>
      <c r="C29" s="85"/>
      <c r="D29" s="85">
        <v>2710</v>
      </c>
      <c r="E29" s="86" t="s">
        <v>61</v>
      </c>
      <c r="F29" s="59">
        <v>150000</v>
      </c>
      <c r="G29" s="60"/>
      <c r="H29" s="61"/>
      <c r="I29" s="61"/>
      <c r="J29" s="88" t="s">
        <v>62</v>
      </c>
      <c r="K29" s="59"/>
      <c r="L29" s="59"/>
      <c r="M29" s="59"/>
      <c r="N29" s="59"/>
      <c r="O29" s="59"/>
      <c r="P29" s="59"/>
      <c r="Q29" s="62">
        <f>F29+K29+L29+M29+N29+O29+P29</f>
        <v>150000</v>
      </c>
      <c r="R29" s="63"/>
    </row>
    <row r="30" spans="1:18" s="15" customFormat="1" ht="12.75">
      <c r="A30" s="15"/>
      <c r="B30" s="79">
        <v>700</v>
      </c>
      <c r="C30" s="80"/>
      <c r="D30" s="80"/>
      <c r="E30" s="81" t="s">
        <v>63</v>
      </c>
      <c r="F30" s="74">
        <f>F33+F31</f>
        <v>683659</v>
      </c>
      <c r="G30" s="75">
        <f>G33+G31</f>
        <v>387889</v>
      </c>
      <c r="H30" s="76">
        <f>H33+H31</f>
        <v>368106</v>
      </c>
      <c r="I30" s="76">
        <f>I33+I31</f>
        <v>448097</v>
      </c>
      <c r="J30" s="77"/>
      <c r="K30" s="75">
        <f>K33+K31</f>
        <v>-10000</v>
      </c>
      <c r="L30" s="74">
        <f>L33+L31</f>
        <v>0</v>
      </c>
      <c r="M30" s="74">
        <f>M33+M31</f>
        <v>0</v>
      </c>
      <c r="N30" s="74">
        <f>N33+N31</f>
        <v>0</v>
      </c>
      <c r="O30" s="74">
        <f>O33+O31</f>
        <v>0</v>
      </c>
      <c r="P30" s="74">
        <f>P33+P31</f>
        <v>0</v>
      </c>
      <c r="Q30" s="76">
        <f>Q33+Q31</f>
        <v>438097</v>
      </c>
      <c r="R30" s="78"/>
    </row>
    <row r="31" spans="2:18" s="15" customFormat="1" ht="23.25">
      <c r="B31" s="48"/>
      <c r="C31" s="49">
        <v>70004</v>
      </c>
      <c r="D31" s="49"/>
      <c r="E31" s="50" t="s">
        <v>64</v>
      </c>
      <c r="F31" s="51">
        <f>SUM(F32:F32)</f>
        <v>363159</v>
      </c>
      <c r="G31" s="52">
        <f>SUM(G32:G32)</f>
        <v>107389</v>
      </c>
      <c r="H31" s="53">
        <f>SUM(H32:H32)</f>
        <v>287606</v>
      </c>
      <c r="I31" s="53">
        <f>SUM(I32:I32)</f>
        <v>352597</v>
      </c>
      <c r="J31" s="73"/>
      <c r="K31" s="51">
        <f>SUM(K32:K32)</f>
        <v>0</v>
      </c>
      <c r="L31" s="51">
        <f>SUM(L32:L32)</f>
        <v>0</v>
      </c>
      <c r="M31" s="51">
        <f>SUM(M32:M32)</f>
        <v>0</v>
      </c>
      <c r="N31" s="51">
        <f>SUM(N32:N32)</f>
        <v>0</v>
      </c>
      <c r="O31" s="51">
        <f>SUM(O32:O32)</f>
        <v>0</v>
      </c>
      <c r="P31" s="51">
        <f>SUM(P32:P32)</f>
        <v>0</v>
      </c>
      <c r="Q31" s="55">
        <f>SUM(Q32:Q32)</f>
        <v>352597</v>
      </c>
      <c r="R31" s="56"/>
    </row>
    <row r="32" spans="2:18" s="9" customFormat="1" ht="32.25" customHeight="1">
      <c r="B32" s="89"/>
      <c r="C32" s="90"/>
      <c r="D32" s="57">
        <v>2650</v>
      </c>
      <c r="E32" s="58" t="s">
        <v>65</v>
      </c>
      <c r="F32" s="59">
        <v>363159</v>
      </c>
      <c r="G32" s="60">
        <f>300000-141046-51565</f>
        <v>107389</v>
      </c>
      <c r="H32" s="61">
        <v>287606</v>
      </c>
      <c r="I32" s="61">
        <v>352597</v>
      </c>
      <c r="J32" s="88" t="s">
        <v>66</v>
      </c>
      <c r="K32" s="59"/>
      <c r="L32" s="59"/>
      <c r="M32" s="59"/>
      <c r="N32" s="59"/>
      <c r="O32" s="59"/>
      <c r="P32" s="59"/>
      <c r="Q32" s="62">
        <f>I32+K32+L32+M32+N32+O32+P32</f>
        <v>352597</v>
      </c>
      <c r="R32" s="63"/>
    </row>
    <row r="33" spans="2:18" s="91" customFormat="1" ht="23.25">
      <c r="B33" s="92"/>
      <c r="C33" s="49">
        <v>70005</v>
      </c>
      <c r="D33" s="49"/>
      <c r="E33" s="50" t="s">
        <v>67</v>
      </c>
      <c r="F33" s="51">
        <f>SUM(F34:F37)</f>
        <v>320500</v>
      </c>
      <c r="G33" s="52">
        <f>SUM(G34:G37)</f>
        <v>280500</v>
      </c>
      <c r="H33" s="53">
        <f>SUM(H34:H37)</f>
        <v>80500</v>
      </c>
      <c r="I33" s="53">
        <f>SUM(I34:I37)</f>
        <v>95500</v>
      </c>
      <c r="J33" s="93"/>
      <c r="K33" s="52">
        <f>SUM(K34:K37)</f>
        <v>-10000</v>
      </c>
      <c r="L33" s="51">
        <f>SUM(L34:L37)</f>
        <v>0</v>
      </c>
      <c r="M33" s="51">
        <f>SUM(M34:M37)</f>
        <v>0</v>
      </c>
      <c r="N33" s="51">
        <f>SUM(N34:N37)</f>
        <v>0</v>
      </c>
      <c r="O33" s="51">
        <f>SUM(O34:O37)</f>
        <v>0</v>
      </c>
      <c r="P33" s="51">
        <f>SUM(P34:P37)</f>
        <v>0</v>
      </c>
      <c r="Q33" s="55">
        <f>SUM(Q34:Q37)</f>
        <v>85500</v>
      </c>
      <c r="R33" s="56"/>
    </row>
    <row r="34" spans="2:18" s="91" customFormat="1" ht="23.25">
      <c r="B34" s="92"/>
      <c r="C34" s="94"/>
      <c r="D34" s="57">
        <v>4210</v>
      </c>
      <c r="E34" s="58" t="s">
        <v>68</v>
      </c>
      <c r="F34" s="95">
        <v>120000</v>
      </c>
      <c r="G34" s="96">
        <v>120000</v>
      </c>
      <c r="H34" s="97">
        <v>20000</v>
      </c>
      <c r="I34" s="97">
        <f>20000+15000</f>
        <v>35000</v>
      </c>
      <c r="J34" s="98" t="s">
        <v>69</v>
      </c>
      <c r="K34" s="95"/>
      <c r="L34" s="95"/>
      <c r="M34" s="95"/>
      <c r="N34" s="95"/>
      <c r="O34" s="95"/>
      <c r="P34" s="95"/>
      <c r="Q34" s="62">
        <f>I34+K34+L34+M34+N34+O34+P34</f>
        <v>35000</v>
      </c>
      <c r="R34" s="99"/>
    </row>
    <row r="35" spans="2:18" s="91" customFormat="1" ht="12.75">
      <c r="B35" s="92"/>
      <c r="C35" s="94"/>
      <c r="D35" s="57">
        <v>4260</v>
      </c>
      <c r="E35" s="58" t="s">
        <v>70</v>
      </c>
      <c r="F35" s="95">
        <v>500</v>
      </c>
      <c r="G35" s="96">
        <v>500</v>
      </c>
      <c r="H35" s="97">
        <v>500</v>
      </c>
      <c r="I35" s="97">
        <v>500</v>
      </c>
      <c r="J35" s="100" t="s">
        <v>71</v>
      </c>
      <c r="K35" s="95"/>
      <c r="L35" s="95"/>
      <c r="M35" s="95"/>
      <c r="N35" s="95"/>
      <c r="O35" s="95"/>
      <c r="P35" s="95"/>
      <c r="Q35" s="62">
        <f>I35+K35+L35+M35+N35+O35+P35</f>
        <v>500</v>
      </c>
      <c r="R35" s="99"/>
    </row>
    <row r="36" spans="2:18" s="91" customFormat="1" ht="18" customHeight="1">
      <c r="B36" s="92"/>
      <c r="C36" s="94"/>
      <c r="D36" s="57">
        <v>4300</v>
      </c>
      <c r="E36" s="58" t="s">
        <v>72</v>
      </c>
      <c r="F36" s="95">
        <v>120000</v>
      </c>
      <c r="G36" s="96">
        <v>80000</v>
      </c>
      <c r="H36" s="97">
        <v>50000</v>
      </c>
      <c r="I36" s="97">
        <v>50000</v>
      </c>
      <c r="J36" s="101" t="s">
        <v>73</v>
      </c>
      <c r="K36" s="95"/>
      <c r="L36" s="95"/>
      <c r="M36" s="95"/>
      <c r="N36" s="95"/>
      <c r="O36" s="95"/>
      <c r="P36" s="95"/>
      <c r="Q36" s="62">
        <f>I36+K36+L36+M36+N36+O36+P36</f>
        <v>50000</v>
      </c>
      <c r="R36" s="99"/>
    </row>
    <row r="37" spans="2:18" s="91" customFormat="1" ht="45.75">
      <c r="B37" s="92"/>
      <c r="C37" s="94"/>
      <c r="D37" s="57">
        <v>6050</v>
      </c>
      <c r="E37" s="58" t="s">
        <v>74</v>
      </c>
      <c r="F37" s="95">
        <v>80000</v>
      </c>
      <c r="G37" s="96">
        <v>80000</v>
      </c>
      <c r="H37" s="97">
        <v>10000</v>
      </c>
      <c r="I37" s="97">
        <v>10000</v>
      </c>
      <c r="J37" s="102" t="s">
        <v>75</v>
      </c>
      <c r="K37" s="96">
        <v>-10000</v>
      </c>
      <c r="L37" s="95"/>
      <c r="M37" s="95"/>
      <c r="N37" s="95"/>
      <c r="O37" s="95"/>
      <c r="P37" s="95"/>
      <c r="Q37" s="62">
        <f>I37+K37+L37+M37+N37+O37+P37</f>
        <v>0</v>
      </c>
      <c r="R37" s="99" t="s">
        <v>76</v>
      </c>
    </row>
    <row r="38" spans="1:18" s="15" customFormat="1" ht="12.75">
      <c r="A38" s="15"/>
      <c r="B38" s="79">
        <v>750</v>
      </c>
      <c r="C38" s="80"/>
      <c r="D38" s="80"/>
      <c r="E38" s="81" t="s">
        <v>77</v>
      </c>
      <c r="F38" s="74">
        <f>F39+F42+F49+F64</f>
        <v>2398444</v>
      </c>
      <c r="G38" s="75">
        <f>G39+G42+G49+G64</f>
        <v>2410444</v>
      </c>
      <c r="H38" s="76">
        <f>H39+H42+H49+H64</f>
        <v>2315444</v>
      </c>
      <c r="I38" s="76">
        <f>I39+I42+I49+I64</f>
        <v>2362946</v>
      </c>
      <c r="J38" s="77"/>
      <c r="K38" s="74">
        <f>K39+K42+K49+K64</f>
        <v>75609</v>
      </c>
      <c r="L38" s="74">
        <f>L39+L42+L49+L64</f>
        <v>0</v>
      </c>
      <c r="M38" s="74">
        <f>M39+M42+M49+M64</f>
        <v>0</v>
      </c>
      <c r="N38" s="74">
        <f>N39+N42+N49+N64</f>
        <v>0</v>
      </c>
      <c r="O38" s="74">
        <f>O39+O42+O49+O64</f>
        <v>0</v>
      </c>
      <c r="P38" s="74">
        <f>P39+P42+P49+P64</f>
        <v>0</v>
      </c>
      <c r="Q38" s="76">
        <f>Q39+Q42+Q49+Q64</f>
        <v>2438555</v>
      </c>
      <c r="R38" s="78"/>
    </row>
    <row r="39" spans="2:18" s="15" customFormat="1" ht="12.75">
      <c r="B39" s="48"/>
      <c r="C39" s="49">
        <v>75011</v>
      </c>
      <c r="D39" s="49"/>
      <c r="E39" s="50" t="s">
        <v>78</v>
      </c>
      <c r="F39" s="51">
        <f>SUM(F40:F41)</f>
        <v>46144</v>
      </c>
      <c r="G39" s="52">
        <f>SUM(G40:G41)</f>
        <v>46144</v>
      </c>
      <c r="H39" s="53">
        <f>SUM(H40:H41)</f>
        <v>46144</v>
      </c>
      <c r="I39" s="53">
        <f>SUM(I40:I41)</f>
        <v>46144</v>
      </c>
      <c r="J39" s="65"/>
      <c r="K39" s="51">
        <f>SUM(K40:K41)</f>
        <v>0</v>
      </c>
      <c r="L39" s="51">
        <f>SUM(L40:L41)</f>
        <v>0</v>
      </c>
      <c r="M39" s="51">
        <f>SUM(M40:M41)</f>
        <v>0</v>
      </c>
      <c r="N39" s="51">
        <f>SUM(N40:N41)</f>
        <v>0</v>
      </c>
      <c r="O39" s="51">
        <f>SUM(O40:O41)</f>
        <v>0</v>
      </c>
      <c r="P39" s="51">
        <f>SUM(P40:P41)</f>
        <v>0</v>
      </c>
      <c r="Q39" s="55">
        <f>SUM(Q40:Q41)</f>
        <v>46144</v>
      </c>
      <c r="R39" s="56"/>
    </row>
    <row r="40" spans="2:18" s="15" customFormat="1" ht="12.75">
      <c r="B40" s="48"/>
      <c r="C40" s="57"/>
      <c r="D40" s="57">
        <v>4010</v>
      </c>
      <c r="E40" s="58" t="s">
        <v>79</v>
      </c>
      <c r="F40" s="59">
        <v>39362</v>
      </c>
      <c r="G40" s="60">
        <v>39362</v>
      </c>
      <c r="H40" s="61">
        <v>39362</v>
      </c>
      <c r="I40" s="61">
        <v>39362</v>
      </c>
      <c r="J40" s="65" t="s">
        <v>80</v>
      </c>
      <c r="K40" s="59"/>
      <c r="L40" s="59"/>
      <c r="M40" s="59"/>
      <c r="N40" s="59"/>
      <c r="O40" s="59"/>
      <c r="P40" s="59"/>
      <c r="Q40" s="62">
        <f>I40+K40+L40+M40+N40+O40+P40</f>
        <v>39362</v>
      </c>
      <c r="R40" s="63"/>
    </row>
    <row r="41" spans="2:18" s="15" customFormat="1" ht="12.75">
      <c r="B41" s="48"/>
      <c r="C41" s="57"/>
      <c r="D41" s="57">
        <v>4110</v>
      </c>
      <c r="E41" s="58" t="s">
        <v>81</v>
      </c>
      <c r="F41" s="59">
        <v>6782</v>
      </c>
      <c r="G41" s="60">
        <v>6782</v>
      </c>
      <c r="H41" s="61">
        <v>6782</v>
      </c>
      <c r="I41" s="61">
        <v>6782</v>
      </c>
      <c r="J41" s="65"/>
      <c r="K41" s="59"/>
      <c r="L41" s="59"/>
      <c r="M41" s="59"/>
      <c r="N41" s="59"/>
      <c r="O41" s="59"/>
      <c r="P41" s="59"/>
      <c r="Q41" s="62">
        <f>I41+K41+L41+M41+N41+O41+P41</f>
        <v>6782</v>
      </c>
      <c r="R41" s="63"/>
    </row>
    <row r="42" spans="2:18" s="15" customFormat="1" ht="12.75">
      <c r="B42" s="48"/>
      <c r="C42" s="49">
        <v>75022</v>
      </c>
      <c r="D42" s="49"/>
      <c r="E42" s="50" t="s">
        <v>82</v>
      </c>
      <c r="F42" s="51">
        <f>SUM(F43:F47)</f>
        <v>154800</v>
      </c>
      <c r="G42" s="52">
        <f>SUM(G43:G48)</f>
        <v>166800</v>
      </c>
      <c r="H42" s="53">
        <f>SUM(H43:H48)</f>
        <v>146800</v>
      </c>
      <c r="I42" s="53">
        <f>SUM(I43:I48)</f>
        <v>146800</v>
      </c>
      <c r="J42" s="65"/>
      <c r="K42" s="51">
        <f>SUM(K43:K48)</f>
        <v>20000</v>
      </c>
      <c r="L42" s="51">
        <f>SUM(L43:L48)</f>
        <v>0</v>
      </c>
      <c r="M42" s="51">
        <f>SUM(M43:M48)</f>
        <v>0</v>
      </c>
      <c r="N42" s="51">
        <f>SUM(N43:N48)</f>
        <v>0</v>
      </c>
      <c r="O42" s="51">
        <f>SUM(O43:O48)</f>
        <v>0</v>
      </c>
      <c r="P42" s="51">
        <f>SUM(P43:P48)</f>
        <v>0</v>
      </c>
      <c r="Q42" s="55">
        <f>SUM(Q43:Q48)</f>
        <v>166800</v>
      </c>
      <c r="R42" s="56"/>
    </row>
    <row r="43" spans="2:18" s="15" customFormat="1" ht="15.75" customHeight="1">
      <c r="B43" s="48"/>
      <c r="C43" s="57"/>
      <c r="D43" s="57">
        <v>3030</v>
      </c>
      <c r="E43" s="58" t="s">
        <v>83</v>
      </c>
      <c r="F43" s="59">
        <v>70800</v>
      </c>
      <c r="G43" s="60">
        <v>70800</v>
      </c>
      <c r="H43" s="61">
        <v>70800</v>
      </c>
      <c r="I43" s="61">
        <v>80800</v>
      </c>
      <c r="J43" s="65" t="s">
        <v>84</v>
      </c>
      <c r="K43" s="59"/>
      <c r="L43" s="59"/>
      <c r="M43" s="59"/>
      <c r="N43" s="59"/>
      <c r="O43" s="59"/>
      <c r="P43" s="59"/>
      <c r="Q43" s="62">
        <f>I43+K43+L43+M43+N43+O43+P43</f>
        <v>80800</v>
      </c>
      <c r="R43" s="63"/>
    </row>
    <row r="44" spans="2:18" s="15" customFormat="1" ht="15.75" customHeight="1">
      <c r="B44" s="48"/>
      <c r="C44" s="57"/>
      <c r="D44" s="57">
        <v>4210</v>
      </c>
      <c r="E44" s="58" t="s">
        <v>85</v>
      </c>
      <c r="F44" s="59">
        <v>20000</v>
      </c>
      <c r="G44" s="60">
        <v>30000</v>
      </c>
      <c r="H44" s="61">
        <v>30000</v>
      </c>
      <c r="I44" s="61">
        <v>20000</v>
      </c>
      <c r="J44" s="65" t="s">
        <v>86</v>
      </c>
      <c r="K44" s="59">
        <v>10000</v>
      </c>
      <c r="L44" s="59"/>
      <c r="M44" s="59"/>
      <c r="N44" s="59"/>
      <c r="O44" s="59"/>
      <c r="P44" s="59"/>
      <c r="Q44" s="62">
        <f>I44+K44+L44+M44+N44+O44+P44</f>
        <v>30000</v>
      </c>
      <c r="R44" s="63" t="s">
        <v>87</v>
      </c>
    </row>
    <row r="45" spans="2:18" s="15" customFormat="1" ht="15.75" customHeight="1">
      <c r="B45" s="48"/>
      <c r="C45" s="57"/>
      <c r="D45" s="57">
        <v>4270</v>
      </c>
      <c r="E45" s="58" t="s">
        <v>88</v>
      </c>
      <c r="F45" s="59"/>
      <c r="G45" s="60"/>
      <c r="H45" s="61"/>
      <c r="I45" s="61"/>
      <c r="J45" s="65"/>
      <c r="K45" s="59">
        <v>10000</v>
      </c>
      <c r="L45" s="59"/>
      <c r="M45" s="59"/>
      <c r="N45" s="59"/>
      <c r="O45" s="59"/>
      <c r="P45" s="59"/>
      <c r="Q45" s="62">
        <f>I45+K45+L45+M45+N45+O45+P45</f>
        <v>10000</v>
      </c>
      <c r="R45" s="63"/>
    </row>
    <row r="46" spans="2:18" s="15" customFormat="1" ht="18.75" customHeight="1">
      <c r="B46" s="48"/>
      <c r="C46" s="57"/>
      <c r="D46" s="57">
        <v>4300</v>
      </c>
      <c r="E46" s="58" t="s">
        <v>89</v>
      </c>
      <c r="F46" s="59">
        <v>61000</v>
      </c>
      <c r="G46" s="60">
        <v>61000</v>
      </c>
      <c r="H46" s="61">
        <v>41000</v>
      </c>
      <c r="I46" s="61">
        <v>41000</v>
      </c>
      <c r="J46" s="65" t="s">
        <v>90</v>
      </c>
      <c r="K46" s="59"/>
      <c r="L46" s="59"/>
      <c r="M46" s="59"/>
      <c r="N46" s="59"/>
      <c r="O46" s="59"/>
      <c r="P46" s="59"/>
      <c r="Q46" s="62">
        <f>I46+K46+L46+M46+N46+O46+P46</f>
        <v>41000</v>
      </c>
      <c r="R46" s="63"/>
    </row>
    <row r="47" spans="2:18" s="15" customFormat="1" ht="12.75">
      <c r="B47" s="48"/>
      <c r="C47" s="57"/>
      <c r="D47" s="57">
        <v>4410</v>
      </c>
      <c r="E47" s="58" t="s">
        <v>91</v>
      </c>
      <c r="F47" s="59">
        <v>3000</v>
      </c>
      <c r="G47" s="60">
        <v>3000</v>
      </c>
      <c r="H47" s="61">
        <v>3000</v>
      </c>
      <c r="I47" s="61">
        <v>3000</v>
      </c>
      <c r="J47" s="65" t="s">
        <v>92</v>
      </c>
      <c r="K47" s="60">
        <v>-850</v>
      </c>
      <c r="L47" s="59"/>
      <c r="M47" s="59"/>
      <c r="N47" s="59"/>
      <c r="O47" s="59"/>
      <c r="P47" s="59"/>
      <c r="Q47" s="62">
        <f>I47+K47+L47+M47+N47+O47+P47</f>
        <v>2150</v>
      </c>
      <c r="R47" s="63"/>
    </row>
    <row r="48" spans="2:18" s="15" customFormat="1" ht="12.75">
      <c r="B48" s="48"/>
      <c r="C48" s="57"/>
      <c r="D48" s="57">
        <v>4420</v>
      </c>
      <c r="E48" s="58" t="s">
        <v>93</v>
      </c>
      <c r="F48" s="59"/>
      <c r="G48" s="60">
        <v>2000</v>
      </c>
      <c r="H48" s="61">
        <v>2000</v>
      </c>
      <c r="I48" s="61">
        <v>2000</v>
      </c>
      <c r="J48" s="65"/>
      <c r="K48" s="59">
        <v>850</v>
      </c>
      <c r="L48" s="59"/>
      <c r="M48" s="59"/>
      <c r="N48" s="59"/>
      <c r="O48" s="59"/>
      <c r="P48" s="59"/>
      <c r="Q48" s="62">
        <f>I48+K48+L48+M48+N48+O48+P48</f>
        <v>2850</v>
      </c>
      <c r="R48" s="63"/>
    </row>
    <row r="49" spans="2:18" s="15" customFormat="1" ht="12.75">
      <c r="B49" s="48"/>
      <c r="C49" s="49">
        <v>75023</v>
      </c>
      <c r="D49" s="49"/>
      <c r="E49" s="50" t="s">
        <v>94</v>
      </c>
      <c r="F49" s="51">
        <f>SUM(F50:F63)</f>
        <v>2111500</v>
      </c>
      <c r="G49" s="52">
        <f>SUM(G50:G63)</f>
        <v>2111500</v>
      </c>
      <c r="H49" s="53">
        <f>SUM(H50:H63)</f>
        <v>2036500</v>
      </c>
      <c r="I49" s="53">
        <f>SUM(I50:I63)</f>
        <v>2082002</v>
      </c>
      <c r="J49" s="65"/>
      <c r="K49" s="51">
        <f>SUM(K50:K63)</f>
        <v>50000</v>
      </c>
      <c r="L49" s="51">
        <f>SUM(L50:L63)</f>
        <v>0</v>
      </c>
      <c r="M49" s="51">
        <f>SUM(M50:M63)</f>
        <v>0</v>
      </c>
      <c r="N49" s="51">
        <f>SUM(N50:N63)</f>
        <v>0</v>
      </c>
      <c r="O49" s="51">
        <f>SUM(O50:O63)</f>
        <v>0</v>
      </c>
      <c r="P49" s="51">
        <f>SUM(P50:P63)</f>
        <v>0</v>
      </c>
      <c r="Q49" s="55">
        <f>SUM(Q50:Q63)</f>
        <v>2132002</v>
      </c>
      <c r="R49" s="56"/>
    </row>
    <row r="50" spans="2:18" s="15" customFormat="1" ht="23.25">
      <c r="B50" s="48"/>
      <c r="C50" s="57"/>
      <c r="D50" s="57">
        <v>3020</v>
      </c>
      <c r="E50" s="58" t="s">
        <v>95</v>
      </c>
      <c r="F50" s="59">
        <v>5000</v>
      </c>
      <c r="G50" s="60">
        <v>5000</v>
      </c>
      <c r="H50" s="61">
        <v>5000</v>
      </c>
      <c r="I50" s="61">
        <f>5000+576+2201</f>
        <v>7777</v>
      </c>
      <c r="J50" s="65"/>
      <c r="K50" s="59"/>
      <c r="L50" s="59"/>
      <c r="M50" s="59"/>
      <c r="N50" s="59"/>
      <c r="O50" s="59"/>
      <c r="P50" s="59"/>
      <c r="Q50" s="62">
        <f>I50+K50+L50+M50+N50+O50+P50</f>
        <v>7777</v>
      </c>
      <c r="R50" s="63"/>
    </row>
    <row r="51" spans="2:18" s="15" customFormat="1" ht="16.5" customHeight="1">
      <c r="B51" s="48"/>
      <c r="C51" s="57"/>
      <c r="D51" s="57">
        <v>4010</v>
      </c>
      <c r="E51" s="58" t="s">
        <v>96</v>
      </c>
      <c r="F51" s="59">
        <v>1026300</v>
      </c>
      <c r="G51" s="60">
        <v>1026300</v>
      </c>
      <c r="H51" s="61">
        <v>1026300</v>
      </c>
      <c r="I51" s="61">
        <v>1036300</v>
      </c>
      <c r="J51" s="65" t="s">
        <v>97</v>
      </c>
      <c r="K51" s="59"/>
      <c r="L51" s="59"/>
      <c r="M51" s="59"/>
      <c r="N51" s="59"/>
      <c r="O51" s="59"/>
      <c r="P51" s="59"/>
      <c r="Q51" s="62">
        <f>I51+K51+L51+M51+N51+O51+P51</f>
        <v>1036300</v>
      </c>
      <c r="R51" s="63"/>
    </row>
    <row r="52" spans="2:18" s="15" customFormat="1" ht="12.75">
      <c r="B52" s="48"/>
      <c r="C52" s="57"/>
      <c r="D52" s="57">
        <v>4040</v>
      </c>
      <c r="E52" s="58" t="s">
        <v>98</v>
      </c>
      <c r="F52" s="59">
        <v>67000</v>
      </c>
      <c r="G52" s="60">
        <v>67000</v>
      </c>
      <c r="H52" s="61">
        <v>67000</v>
      </c>
      <c r="I52" s="61">
        <v>67000</v>
      </c>
      <c r="J52" s="65"/>
      <c r="K52" s="60">
        <v>-745</v>
      </c>
      <c r="L52" s="59"/>
      <c r="M52" s="59"/>
      <c r="N52" s="59"/>
      <c r="O52" s="59"/>
      <c r="P52" s="59"/>
      <c r="Q52" s="62">
        <f>I52+K52+L52+M52+N52+O52+P52</f>
        <v>66255</v>
      </c>
      <c r="R52" s="63"/>
    </row>
    <row r="53" spans="2:18" s="15" customFormat="1" ht="12.75">
      <c r="B53" s="48"/>
      <c r="C53" s="57"/>
      <c r="D53" s="57">
        <v>4110</v>
      </c>
      <c r="E53" s="58" t="s">
        <v>99</v>
      </c>
      <c r="F53" s="59">
        <v>193000</v>
      </c>
      <c r="G53" s="60">
        <v>193000</v>
      </c>
      <c r="H53" s="61">
        <v>193000</v>
      </c>
      <c r="I53" s="61">
        <f>193000+1725</f>
        <v>194725</v>
      </c>
      <c r="J53" s="65"/>
      <c r="K53" s="59"/>
      <c r="L53" s="59"/>
      <c r="M53" s="59"/>
      <c r="N53" s="59"/>
      <c r="O53" s="59"/>
      <c r="P53" s="59"/>
      <c r="Q53" s="62">
        <f>I53+K53+L53+M53+N53+O53+P53</f>
        <v>194725</v>
      </c>
      <c r="R53" s="63"/>
    </row>
    <row r="54" spans="2:18" s="15" customFormat="1" ht="12.75">
      <c r="B54" s="48"/>
      <c r="C54" s="57"/>
      <c r="D54" s="57">
        <v>4120</v>
      </c>
      <c r="E54" s="58" t="s">
        <v>100</v>
      </c>
      <c r="F54" s="59">
        <v>23400</v>
      </c>
      <c r="G54" s="60">
        <v>23400</v>
      </c>
      <c r="H54" s="61">
        <v>23400</v>
      </c>
      <c r="I54" s="61">
        <v>23400</v>
      </c>
      <c r="J54" s="65"/>
      <c r="K54" s="59"/>
      <c r="L54" s="59"/>
      <c r="M54" s="59"/>
      <c r="N54" s="59"/>
      <c r="O54" s="59"/>
      <c r="P54" s="59"/>
      <c r="Q54" s="62">
        <f>I54+K54+L54+M54+N54+O54+P54</f>
        <v>23400</v>
      </c>
      <c r="R54" s="63"/>
    </row>
    <row r="55" spans="2:18" s="15" customFormat="1" ht="14.25" customHeight="1">
      <c r="B55" s="48"/>
      <c r="C55" s="57"/>
      <c r="D55" s="57">
        <v>4210</v>
      </c>
      <c r="E55" s="58" t="s">
        <v>101</v>
      </c>
      <c r="F55" s="59">
        <f>29000+53000+40000</f>
        <v>122000</v>
      </c>
      <c r="G55" s="60">
        <f>29000+53000+40000</f>
        <v>122000</v>
      </c>
      <c r="H55" s="61">
        <f>29000+53000+40000</f>
        <v>122000</v>
      </c>
      <c r="I55" s="61">
        <f>29000+53000+40000+25000</f>
        <v>147000</v>
      </c>
      <c r="J55" s="65" t="s">
        <v>102</v>
      </c>
      <c r="K55" s="59">
        <v>50745</v>
      </c>
      <c r="L55" s="59"/>
      <c r="M55" s="59"/>
      <c r="N55" s="59"/>
      <c r="O55" s="59"/>
      <c r="P55" s="59"/>
      <c r="Q55" s="62">
        <f>I55+K55+L55+M55+N55+O55+P55</f>
        <v>197745</v>
      </c>
      <c r="R55" s="63" t="s">
        <v>103</v>
      </c>
    </row>
    <row r="56" spans="2:18" s="15" customFormat="1" ht="12.75">
      <c r="B56" s="48"/>
      <c r="C56" s="57"/>
      <c r="D56" s="57">
        <v>4260</v>
      </c>
      <c r="E56" s="58" t="s">
        <v>104</v>
      </c>
      <c r="F56" s="59">
        <v>24000</v>
      </c>
      <c r="G56" s="60">
        <v>24000</v>
      </c>
      <c r="H56" s="61">
        <v>24000</v>
      </c>
      <c r="I56" s="61">
        <v>24000</v>
      </c>
      <c r="J56" s="65" t="s">
        <v>105</v>
      </c>
      <c r="K56" s="59"/>
      <c r="L56" s="59"/>
      <c r="M56" s="59"/>
      <c r="N56" s="59"/>
      <c r="O56" s="59"/>
      <c r="P56" s="59"/>
      <c r="Q56" s="62">
        <f>I56+K56+L56+M56+N56+O56+P56</f>
        <v>24000</v>
      </c>
      <c r="R56" s="63"/>
    </row>
    <row r="57" spans="2:18" s="15" customFormat="1" ht="12.75">
      <c r="B57" s="48"/>
      <c r="C57" s="57"/>
      <c r="D57" s="57">
        <v>4270</v>
      </c>
      <c r="E57" s="58" t="s">
        <v>106</v>
      </c>
      <c r="F57" s="59">
        <f>80000+50000+15000</f>
        <v>145000</v>
      </c>
      <c r="G57" s="60">
        <f>80000+50000+15000</f>
        <v>145000</v>
      </c>
      <c r="H57" s="61">
        <v>100000</v>
      </c>
      <c r="I57" s="61">
        <v>100000</v>
      </c>
      <c r="J57" s="104" t="s">
        <v>107</v>
      </c>
      <c r="K57" s="60"/>
      <c r="L57" s="59"/>
      <c r="M57" s="59"/>
      <c r="N57" s="59"/>
      <c r="O57" s="59"/>
      <c r="P57" s="59"/>
      <c r="Q57" s="62">
        <f>I57+K57+L57+M57+N57+O57+P57</f>
        <v>100000</v>
      </c>
      <c r="R57" s="63"/>
    </row>
    <row r="58" spans="2:18" s="15" customFormat="1" ht="15.75" customHeight="1">
      <c r="B58" s="48"/>
      <c r="C58" s="57"/>
      <c r="D58" s="57">
        <v>4300</v>
      </c>
      <c r="E58" s="58" t="s">
        <v>108</v>
      </c>
      <c r="F58" s="59">
        <v>200000</v>
      </c>
      <c r="G58" s="60">
        <v>200000</v>
      </c>
      <c r="H58" s="61">
        <v>170000</v>
      </c>
      <c r="I58" s="61">
        <v>170000</v>
      </c>
      <c r="J58" s="65" t="s">
        <v>109</v>
      </c>
      <c r="K58" s="59"/>
      <c r="L58" s="59"/>
      <c r="M58" s="59"/>
      <c r="N58" s="59"/>
      <c r="O58" s="59"/>
      <c r="P58" s="59"/>
      <c r="Q58" s="62">
        <f>I58+K58+L58+M58+N58+O58+P58</f>
        <v>170000</v>
      </c>
      <c r="R58" s="63"/>
    </row>
    <row r="59" spans="2:18" s="15" customFormat="1" ht="12.75">
      <c r="B59" s="48"/>
      <c r="C59" s="57"/>
      <c r="D59" s="57">
        <v>4410</v>
      </c>
      <c r="E59" s="58" t="s">
        <v>110</v>
      </c>
      <c r="F59" s="59">
        <v>32400</v>
      </c>
      <c r="G59" s="60">
        <v>32400</v>
      </c>
      <c r="H59" s="61">
        <v>32400</v>
      </c>
      <c r="I59" s="61">
        <v>32400</v>
      </c>
      <c r="J59" s="65" t="s">
        <v>111</v>
      </c>
      <c r="K59" s="59"/>
      <c r="L59" s="59"/>
      <c r="M59" s="59"/>
      <c r="N59" s="59"/>
      <c r="O59" s="59"/>
      <c r="P59" s="59"/>
      <c r="Q59" s="62">
        <f>I59+K59+L59+M59+N59+O59+P59</f>
        <v>32400</v>
      </c>
      <c r="R59" s="63"/>
    </row>
    <row r="60" spans="2:18" s="15" customFormat="1" ht="12.75">
      <c r="B60" s="48"/>
      <c r="C60" s="57"/>
      <c r="D60" s="57">
        <v>4420</v>
      </c>
      <c r="E60" s="58" t="s">
        <v>112</v>
      </c>
      <c r="F60" s="59">
        <v>2000</v>
      </c>
      <c r="G60" s="60">
        <v>2000</v>
      </c>
      <c r="H60" s="61">
        <v>2000</v>
      </c>
      <c r="I60" s="61">
        <v>2000</v>
      </c>
      <c r="J60" s="65"/>
      <c r="K60" s="59"/>
      <c r="L60" s="59"/>
      <c r="M60" s="59"/>
      <c r="N60" s="59"/>
      <c r="O60" s="59"/>
      <c r="P60" s="59"/>
      <c r="Q60" s="62">
        <f>I60+K60+L60+M60+N60+O60+P60</f>
        <v>2000</v>
      </c>
      <c r="R60" s="63"/>
    </row>
    <row r="61" spans="2:18" s="15" customFormat="1" ht="16.5" customHeight="1">
      <c r="B61" s="48"/>
      <c r="C61" s="57"/>
      <c r="D61" s="57">
        <v>4430</v>
      </c>
      <c r="E61" s="58" t="s">
        <v>113</v>
      </c>
      <c r="F61" s="59">
        <v>18000</v>
      </c>
      <c r="G61" s="60">
        <v>18000</v>
      </c>
      <c r="H61" s="61">
        <v>18000</v>
      </c>
      <c r="I61" s="61">
        <f>18000+6000</f>
        <v>24000</v>
      </c>
      <c r="J61" s="65" t="s">
        <v>114</v>
      </c>
      <c r="K61" s="59"/>
      <c r="L61" s="59"/>
      <c r="M61" s="59"/>
      <c r="N61" s="59"/>
      <c r="O61" s="59"/>
      <c r="P61" s="59"/>
      <c r="Q61" s="62">
        <f>I61+K61+L61+M61+N61+O61+P61</f>
        <v>24000</v>
      </c>
      <c r="R61" s="63"/>
    </row>
    <row r="62" spans="2:18" s="15" customFormat="1" ht="23.25">
      <c r="B62" s="48"/>
      <c r="C62" s="57"/>
      <c r="D62" s="57">
        <v>4440</v>
      </c>
      <c r="E62" s="58" t="s">
        <v>115</v>
      </c>
      <c r="F62" s="59">
        <v>28400</v>
      </c>
      <c r="G62" s="60">
        <v>28400</v>
      </c>
      <c r="H62" s="61">
        <v>28400</v>
      </c>
      <c r="I62" s="61">
        <v>28400</v>
      </c>
      <c r="J62" s="65"/>
      <c r="K62" s="59"/>
      <c r="L62" s="59"/>
      <c r="M62" s="59"/>
      <c r="N62" s="59"/>
      <c r="O62" s="59"/>
      <c r="P62" s="59"/>
      <c r="Q62" s="62">
        <f>I62+K62+L62+M62+N62+O62+P62</f>
        <v>28400</v>
      </c>
      <c r="R62" s="63"/>
    </row>
    <row r="63" spans="2:18" s="15" customFormat="1" ht="26.25" customHeight="1">
      <c r="B63" s="48"/>
      <c r="C63" s="57"/>
      <c r="D63" s="57">
        <v>6050</v>
      </c>
      <c r="E63" s="58" t="s">
        <v>116</v>
      </c>
      <c r="F63" s="59">
        <v>225000</v>
      </c>
      <c r="G63" s="60">
        <v>225000</v>
      </c>
      <c r="H63" s="61">
        <v>225000</v>
      </c>
      <c r="I63" s="61">
        <v>225000</v>
      </c>
      <c r="J63" s="65" t="s">
        <v>117</v>
      </c>
      <c r="K63" s="60"/>
      <c r="L63" s="59"/>
      <c r="M63" s="59"/>
      <c r="N63" s="59"/>
      <c r="O63" s="59"/>
      <c r="P63" s="59"/>
      <c r="Q63" s="62">
        <f>I63+K63+L63+M63+N63+O63+P63</f>
        <v>225000</v>
      </c>
      <c r="R63" s="63"/>
    </row>
    <row r="64" spans="2:18" s="15" customFormat="1" ht="12.75">
      <c r="B64" s="48"/>
      <c r="C64" s="49">
        <v>75095</v>
      </c>
      <c r="D64" s="49"/>
      <c r="E64" s="50" t="s">
        <v>118</v>
      </c>
      <c r="F64" s="51">
        <f>SUM(F65:F68)</f>
        <v>86000</v>
      </c>
      <c r="G64" s="52">
        <f>SUM(G65:G68)</f>
        <v>86000</v>
      </c>
      <c r="H64" s="53">
        <f>SUM(H65:H68)</f>
        <v>86000</v>
      </c>
      <c r="I64" s="53">
        <f>SUM(I65:I68)</f>
        <v>88000</v>
      </c>
      <c r="J64" s="65"/>
      <c r="K64" s="51">
        <f>SUM(K65:K68)</f>
        <v>5609</v>
      </c>
      <c r="L64" s="51">
        <f>SUM(L65:L68)</f>
        <v>0</v>
      </c>
      <c r="M64" s="51">
        <f>SUM(M65:M68)</f>
        <v>0</v>
      </c>
      <c r="N64" s="51">
        <f>SUM(N65:N68)</f>
        <v>0</v>
      </c>
      <c r="O64" s="51">
        <f>SUM(O65:O68)</f>
        <v>0</v>
      </c>
      <c r="P64" s="51">
        <f>SUM(P65:P68)</f>
        <v>0</v>
      </c>
      <c r="Q64" s="55">
        <f>SUM(Q65:Q68)</f>
        <v>93609</v>
      </c>
      <c r="R64" s="56"/>
    </row>
    <row r="65" spans="2:18" s="15" customFormat="1" ht="12.75">
      <c r="B65" s="48"/>
      <c r="C65" s="49"/>
      <c r="D65" s="57">
        <v>4210</v>
      </c>
      <c r="E65" s="58" t="s">
        <v>119</v>
      </c>
      <c r="F65" s="59">
        <v>20000</v>
      </c>
      <c r="G65" s="60">
        <v>20000</v>
      </c>
      <c r="H65" s="61">
        <v>20000</v>
      </c>
      <c r="I65" s="61">
        <v>20000</v>
      </c>
      <c r="J65" s="65" t="s">
        <v>120</v>
      </c>
      <c r="K65" s="59">
        <f>5353+256</f>
        <v>5609</v>
      </c>
      <c r="L65" s="59"/>
      <c r="M65" s="59"/>
      <c r="N65" s="59"/>
      <c r="O65" s="59"/>
      <c r="P65" s="59"/>
      <c r="Q65" s="62">
        <f>I65+K65+L65+M65+N65+O65+P65</f>
        <v>25609</v>
      </c>
      <c r="R65" s="63" t="s">
        <v>121</v>
      </c>
    </row>
    <row r="66" spans="2:18" s="15" customFormat="1" ht="12.75">
      <c r="B66" s="48"/>
      <c r="C66" s="49"/>
      <c r="D66" s="57">
        <v>4260</v>
      </c>
      <c r="E66" s="58" t="s">
        <v>122</v>
      </c>
      <c r="F66" s="59">
        <v>36000</v>
      </c>
      <c r="G66" s="60">
        <v>36000</v>
      </c>
      <c r="H66" s="61">
        <v>36000</v>
      </c>
      <c r="I66" s="61">
        <v>36000</v>
      </c>
      <c r="J66" s="65"/>
      <c r="K66" s="59"/>
      <c r="L66" s="59"/>
      <c r="M66" s="59"/>
      <c r="N66" s="59"/>
      <c r="O66" s="59"/>
      <c r="P66" s="59"/>
      <c r="Q66" s="62">
        <f>I66+K66+L66+M66+N66+O66+P66</f>
        <v>36000</v>
      </c>
      <c r="R66" s="63"/>
    </row>
    <row r="67" spans="2:18" s="15" customFormat="1" ht="12.75">
      <c r="B67" s="48"/>
      <c r="C67" s="49"/>
      <c r="D67" s="57">
        <v>4270</v>
      </c>
      <c r="E67" s="58" t="s">
        <v>123</v>
      </c>
      <c r="F67" s="59">
        <v>10000</v>
      </c>
      <c r="G67" s="60">
        <v>10000</v>
      </c>
      <c r="H67" s="61">
        <v>10000</v>
      </c>
      <c r="I67" s="61">
        <v>10000</v>
      </c>
      <c r="J67" s="65"/>
      <c r="K67" s="59"/>
      <c r="L67" s="59"/>
      <c r="M67" s="59"/>
      <c r="N67" s="59"/>
      <c r="O67" s="59"/>
      <c r="P67" s="59"/>
      <c r="Q67" s="62">
        <f>I67+K67+L67+M67+N67+O67+P67</f>
        <v>10000</v>
      </c>
      <c r="R67" s="63"/>
    </row>
    <row r="68" spans="2:18" s="15" customFormat="1" ht="12.75">
      <c r="B68" s="48"/>
      <c r="C68" s="57"/>
      <c r="D68" s="57">
        <v>4300</v>
      </c>
      <c r="E68" s="58" t="s">
        <v>124</v>
      </c>
      <c r="F68" s="59">
        <v>20000</v>
      </c>
      <c r="G68" s="60">
        <v>20000</v>
      </c>
      <c r="H68" s="61">
        <v>20000</v>
      </c>
      <c r="I68" s="61">
        <v>22000</v>
      </c>
      <c r="J68" s="65"/>
      <c r="K68" s="59"/>
      <c r="L68" s="59"/>
      <c r="M68" s="59"/>
      <c r="N68" s="59"/>
      <c r="O68" s="59"/>
      <c r="P68" s="59"/>
      <c r="Q68" s="62">
        <f>I68+K68+L68+M68+N68+O68+P68</f>
        <v>22000</v>
      </c>
      <c r="R68" s="63"/>
    </row>
    <row r="69" spans="1:18" s="15" customFormat="1" ht="34.5">
      <c r="A69" s="15"/>
      <c r="B69" s="79">
        <v>751</v>
      </c>
      <c r="C69" s="80"/>
      <c r="D69" s="80"/>
      <c r="E69" s="81" t="s">
        <v>125</v>
      </c>
      <c r="F69" s="74">
        <f>F70</f>
        <v>1050</v>
      </c>
      <c r="G69" s="75">
        <f>G70</f>
        <v>1050</v>
      </c>
      <c r="H69" s="76">
        <f>H70</f>
        <v>1050</v>
      </c>
      <c r="I69" s="76">
        <f>I70</f>
        <v>1050</v>
      </c>
      <c r="J69" s="77"/>
      <c r="K69" s="74">
        <f>K70+K72</f>
        <v>9000</v>
      </c>
      <c r="L69" s="74">
        <f>L70</f>
        <v>0</v>
      </c>
      <c r="M69" s="74">
        <f>M70</f>
        <v>0</v>
      </c>
      <c r="N69" s="74">
        <f>N70</f>
        <v>0</v>
      </c>
      <c r="O69" s="74">
        <f>O70</f>
        <v>0</v>
      </c>
      <c r="P69" s="74">
        <f>P70</f>
        <v>0</v>
      </c>
      <c r="Q69" s="76">
        <f>Q70+Q72</f>
        <v>10050</v>
      </c>
      <c r="R69" s="78"/>
    </row>
    <row r="70" spans="2:18" s="105" customFormat="1" ht="23.25">
      <c r="B70" s="48"/>
      <c r="C70" s="94">
        <v>75101</v>
      </c>
      <c r="D70" s="94"/>
      <c r="E70" s="106" t="s">
        <v>126</v>
      </c>
      <c r="F70" s="51">
        <f>SUM(F71:F71)</f>
        <v>1050</v>
      </c>
      <c r="G70" s="52">
        <f>SUM(G71:G71)</f>
        <v>1050</v>
      </c>
      <c r="H70" s="53">
        <f>SUM(H71:H71)</f>
        <v>1050</v>
      </c>
      <c r="I70" s="53">
        <f>SUM(I71:I71)</f>
        <v>1050</v>
      </c>
      <c r="J70" s="65" t="s">
        <v>127</v>
      </c>
      <c r="K70" s="51">
        <f>SUM(K71:K71)</f>
        <v>0</v>
      </c>
      <c r="L70" s="51">
        <f>SUM(L71:L71)</f>
        <v>0</v>
      </c>
      <c r="M70" s="51">
        <f>SUM(M71:M71)</f>
        <v>0</v>
      </c>
      <c r="N70" s="51">
        <f>SUM(N71:N71)</f>
        <v>0</v>
      </c>
      <c r="O70" s="51">
        <f>SUM(O71:O71)</f>
        <v>0</v>
      </c>
      <c r="P70" s="51">
        <f>SUM(P71:P71)</f>
        <v>0</v>
      </c>
      <c r="Q70" s="55">
        <f>SUM(Q71:Q71)</f>
        <v>1050</v>
      </c>
      <c r="R70" s="56"/>
    </row>
    <row r="71" spans="2:18" s="15" customFormat="1" ht="12.75">
      <c r="B71" s="48"/>
      <c r="C71" s="57"/>
      <c r="D71" s="57">
        <v>4300</v>
      </c>
      <c r="E71" s="58" t="s">
        <v>128</v>
      </c>
      <c r="F71" s="59">
        <v>1050</v>
      </c>
      <c r="G71" s="60">
        <v>1050</v>
      </c>
      <c r="H71" s="61">
        <v>1050</v>
      </c>
      <c r="I71" s="61">
        <v>1050</v>
      </c>
      <c r="J71" s="65"/>
      <c r="K71" s="59"/>
      <c r="L71" s="59"/>
      <c r="M71" s="59"/>
      <c r="N71" s="59"/>
      <c r="O71" s="59"/>
      <c r="P71" s="59"/>
      <c r="Q71" s="62">
        <f>I71+K71+L71+M71+N71+O71+P71</f>
        <v>1050</v>
      </c>
      <c r="R71" s="63"/>
    </row>
    <row r="72" spans="2:18" s="15" customFormat="1" ht="12.75">
      <c r="B72" s="48"/>
      <c r="C72" s="107">
        <v>75113</v>
      </c>
      <c r="D72" s="107"/>
      <c r="E72" s="108" t="s">
        <v>129</v>
      </c>
      <c r="F72" s="59"/>
      <c r="G72" s="60"/>
      <c r="H72" s="61"/>
      <c r="I72" s="53">
        <f>SUM(I73:I79)</f>
        <v>0</v>
      </c>
      <c r="J72" s="88"/>
      <c r="K72" s="109">
        <f>SUM(K73:K79)</f>
        <v>9000</v>
      </c>
      <c r="L72" s="59"/>
      <c r="M72" s="59"/>
      <c r="N72" s="59"/>
      <c r="O72" s="59"/>
      <c r="P72" s="59"/>
      <c r="Q72" s="110">
        <f>SUM(Q73:Q79)</f>
        <v>9000</v>
      </c>
      <c r="R72" s="63"/>
    </row>
    <row r="73" spans="2:18" s="15" customFormat="1" ht="38.25" customHeight="1">
      <c r="B73" s="48"/>
      <c r="C73" s="57"/>
      <c r="D73" s="57">
        <v>3030</v>
      </c>
      <c r="E73" s="58" t="s">
        <v>130</v>
      </c>
      <c r="F73" s="59"/>
      <c r="G73" s="60"/>
      <c r="H73" s="61"/>
      <c r="I73" s="61"/>
      <c r="J73" s="88"/>
      <c r="K73" s="59">
        <v>4900</v>
      </c>
      <c r="L73" s="59"/>
      <c r="M73" s="59"/>
      <c r="N73" s="59"/>
      <c r="O73" s="59"/>
      <c r="P73" s="59"/>
      <c r="Q73" s="62">
        <f>I73+K73+L73+M73+N73+O73+P73</f>
        <v>4900</v>
      </c>
      <c r="R73" s="63" t="s">
        <v>131</v>
      </c>
    </row>
    <row r="74" spans="2:18" s="15" customFormat="1" ht="12.75">
      <c r="B74" s="48"/>
      <c r="C74" s="57"/>
      <c r="D74" s="57">
        <v>4010</v>
      </c>
      <c r="E74" s="58" t="s">
        <v>132</v>
      </c>
      <c r="F74" s="59"/>
      <c r="G74" s="60"/>
      <c r="H74" s="61"/>
      <c r="I74" s="61"/>
      <c r="J74" s="88"/>
      <c r="K74" s="59">
        <v>2000</v>
      </c>
      <c r="L74" s="59"/>
      <c r="M74" s="59"/>
      <c r="N74" s="59"/>
      <c r="O74" s="59"/>
      <c r="P74" s="59"/>
      <c r="Q74" s="62">
        <f>I74+K74+L74+M74+N74+O74+P74</f>
        <v>2000</v>
      </c>
      <c r="R74" s="63"/>
    </row>
    <row r="75" spans="2:18" s="15" customFormat="1" ht="12.75">
      <c r="B75" s="48"/>
      <c r="C75" s="57"/>
      <c r="D75" s="57">
        <v>4110</v>
      </c>
      <c r="E75" s="58" t="s">
        <v>133</v>
      </c>
      <c r="F75" s="59"/>
      <c r="G75" s="60"/>
      <c r="H75" s="61"/>
      <c r="I75" s="61"/>
      <c r="J75" s="88"/>
      <c r="K75" s="59">
        <v>345</v>
      </c>
      <c r="L75" s="59"/>
      <c r="M75" s="59"/>
      <c r="N75" s="59"/>
      <c r="O75" s="59"/>
      <c r="P75" s="59"/>
      <c r="Q75" s="62">
        <f>I75+K75+L75+M75+N75+O75+P75</f>
        <v>345</v>
      </c>
      <c r="R75" s="63"/>
    </row>
    <row r="76" spans="2:18" s="15" customFormat="1" ht="12.75">
      <c r="B76" s="48"/>
      <c r="C76" s="57"/>
      <c r="D76" s="57">
        <v>4120</v>
      </c>
      <c r="E76" s="58" t="s">
        <v>134</v>
      </c>
      <c r="F76" s="59"/>
      <c r="G76" s="60"/>
      <c r="H76" s="61"/>
      <c r="I76" s="61"/>
      <c r="J76" s="88"/>
      <c r="K76" s="59">
        <v>49</v>
      </c>
      <c r="L76" s="59"/>
      <c r="M76" s="59"/>
      <c r="N76" s="59"/>
      <c r="O76" s="59"/>
      <c r="P76" s="59"/>
      <c r="Q76" s="62">
        <f>I76+K76+L76+M76+N76+O76+P76</f>
        <v>49</v>
      </c>
      <c r="R76" s="63"/>
    </row>
    <row r="77" spans="2:18" s="15" customFormat="1" ht="12.75">
      <c r="B77" s="48"/>
      <c r="C77" s="57"/>
      <c r="D77" s="57">
        <v>4210</v>
      </c>
      <c r="E77" s="58" t="s">
        <v>135</v>
      </c>
      <c r="F77" s="59"/>
      <c r="G77" s="60"/>
      <c r="H77" s="61"/>
      <c r="I77" s="61"/>
      <c r="J77" s="88"/>
      <c r="K77" s="59">
        <v>500</v>
      </c>
      <c r="L77" s="59"/>
      <c r="M77" s="59"/>
      <c r="N77" s="59"/>
      <c r="O77" s="59"/>
      <c r="P77" s="59"/>
      <c r="Q77" s="62">
        <f>I77+K77+L77+M77+N77+O77+P77</f>
        <v>500</v>
      </c>
      <c r="R77" s="63"/>
    </row>
    <row r="78" spans="2:18" s="15" customFormat="1" ht="12.75">
      <c r="B78" s="48"/>
      <c r="C78" s="57"/>
      <c r="D78" s="57">
        <v>4300</v>
      </c>
      <c r="E78" s="58" t="s">
        <v>136</v>
      </c>
      <c r="F78" s="59"/>
      <c r="G78" s="60"/>
      <c r="H78" s="61"/>
      <c r="I78" s="61"/>
      <c r="J78" s="88"/>
      <c r="K78" s="59">
        <v>1000</v>
      </c>
      <c r="L78" s="59"/>
      <c r="M78" s="59"/>
      <c r="N78" s="59"/>
      <c r="O78" s="59"/>
      <c r="P78" s="59"/>
      <c r="Q78" s="62">
        <f>I78+K78+L78+M78+N78+O78+P78</f>
        <v>1000</v>
      </c>
      <c r="R78" s="63"/>
    </row>
    <row r="79" spans="2:18" s="15" customFormat="1" ht="12.75">
      <c r="B79" s="48"/>
      <c r="C79" s="57"/>
      <c r="D79" s="57">
        <v>4410</v>
      </c>
      <c r="E79" s="58" t="s">
        <v>137</v>
      </c>
      <c r="F79" s="59"/>
      <c r="G79" s="60"/>
      <c r="H79" s="61"/>
      <c r="I79" s="61"/>
      <c r="J79" s="88"/>
      <c r="K79" s="59">
        <v>206</v>
      </c>
      <c r="L79" s="59"/>
      <c r="M79" s="59"/>
      <c r="N79" s="59"/>
      <c r="O79" s="59"/>
      <c r="P79" s="59"/>
      <c r="Q79" s="62">
        <f>I79+K79+L79+M79+N79+O79+P79</f>
        <v>206</v>
      </c>
      <c r="R79" s="63"/>
    </row>
    <row r="80" spans="1:18" s="15" customFormat="1" ht="12.75">
      <c r="A80" s="15"/>
      <c r="B80" s="79">
        <v>801</v>
      </c>
      <c r="C80" s="80"/>
      <c r="D80" s="80"/>
      <c r="E80" s="81" t="s">
        <v>138</v>
      </c>
      <c r="F80" s="74">
        <f>F81+F96+F111+F125+F131+F146+F143</f>
        <v>5907220</v>
      </c>
      <c r="G80" s="75">
        <f>G81+G96+G111+G125+G131+G146+G143</f>
        <v>5357220</v>
      </c>
      <c r="H80" s="76">
        <f>H81+H96+H111+H125+H131+H146+H143</f>
        <v>5338220</v>
      </c>
      <c r="I80" s="76">
        <f>I81+I96+I111+I125+I131+I146+I143</f>
        <v>5491252</v>
      </c>
      <c r="J80" s="77"/>
      <c r="K80" s="74">
        <f>K81+K96+K111+K125+K131+K146+K143</f>
        <v>99622</v>
      </c>
      <c r="L80" s="74">
        <f>L81+L96+L111+L125+L131+L146+L143</f>
        <v>0</v>
      </c>
      <c r="M80" s="74">
        <f>M81+M96+M111+M125+M131+M146+M143</f>
        <v>0</v>
      </c>
      <c r="N80" s="74">
        <f>N81+N96+N111+N125+N131+N146+N143</f>
        <v>0</v>
      </c>
      <c r="O80" s="74">
        <f>O81+O96+O111+O125+O131+O146+O143</f>
        <v>0</v>
      </c>
      <c r="P80" s="74">
        <f>P81+P96+P111+P125+P131+P146+P143</f>
        <v>0</v>
      </c>
      <c r="Q80" s="76">
        <f>Q81+Q96+Q111+Q125+Q131+Q146+Q143</f>
        <v>5590874</v>
      </c>
      <c r="R80" s="78"/>
    </row>
    <row r="81" spans="2:18" s="15" customFormat="1" ht="12.75">
      <c r="B81" s="48"/>
      <c r="C81" s="49">
        <v>80101</v>
      </c>
      <c r="D81" s="49"/>
      <c r="E81" s="50" t="s">
        <v>139</v>
      </c>
      <c r="F81" s="51">
        <f>SUM(F82:F95)</f>
        <v>2766400</v>
      </c>
      <c r="G81" s="52">
        <f>SUM(G82:G95)</f>
        <v>2627400</v>
      </c>
      <c r="H81" s="53">
        <f>SUM(H82:H95)</f>
        <v>2627400</v>
      </c>
      <c r="I81" s="53">
        <f>SUM(I82:I95)</f>
        <v>2673466</v>
      </c>
      <c r="J81" s="65"/>
      <c r="K81" s="51">
        <f>SUM(K82:K95)</f>
        <v>115992</v>
      </c>
      <c r="L81" s="51">
        <f>SUM(L82:L95)</f>
        <v>0</v>
      </c>
      <c r="M81" s="51">
        <f>SUM(M82:M95)</f>
        <v>0</v>
      </c>
      <c r="N81" s="51">
        <f>SUM(N82:N95)</f>
        <v>0</v>
      </c>
      <c r="O81" s="51">
        <f>SUM(O82:O95)</f>
        <v>0</v>
      </c>
      <c r="P81" s="51">
        <f>SUM(P82:P95)</f>
        <v>0</v>
      </c>
      <c r="Q81" s="55">
        <f>SUM(Q82:Q95)</f>
        <v>2789458</v>
      </c>
      <c r="R81" s="56"/>
    </row>
    <row r="82" spans="2:18" s="15" customFormat="1" ht="23.25">
      <c r="B82" s="48"/>
      <c r="C82" s="57"/>
      <c r="D82" s="57">
        <v>3020</v>
      </c>
      <c r="E82" s="58" t="s">
        <v>140</v>
      </c>
      <c r="F82" s="59">
        <v>103050</v>
      </c>
      <c r="G82" s="60">
        <v>103050</v>
      </c>
      <c r="H82" s="61">
        <v>103050</v>
      </c>
      <c r="I82" s="61">
        <v>103050</v>
      </c>
      <c r="J82" s="65" t="s">
        <v>141</v>
      </c>
      <c r="K82" s="59"/>
      <c r="L82" s="59"/>
      <c r="M82" s="59"/>
      <c r="N82" s="59"/>
      <c r="O82" s="59"/>
      <c r="P82" s="59"/>
      <c r="Q82" s="62">
        <f>I82+K82+L82+M82+N82+O82+P82</f>
        <v>103050</v>
      </c>
      <c r="R82" s="63"/>
    </row>
    <row r="83" spans="2:18" s="15" customFormat="1" ht="57">
      <c r="B83" s="48"/>
      <c r="C83" s="57"/>
      <c r="D83" s="57">
        <v>3240</v>
      </c>
      <c r="E83" s="58" t="s">
        <v>142</v>
      </c>
      <c r="F83" s="59"/>
      <c r="G83" s="60"/>
      <c r="H83" s="61"/>
      <c r="I83" s="61"/>
      <c r="J83" s="65"/>
      <c r="K83" s="59">
        <v>2337</v>
      </c>
      <c r="L83" s="59"/>
      <c r="M83" s="59"/>
      <c r="N83" s="59"/>
      <c r="O83" s="59"/>
      <c r="P83" s="59"/>
      <c r="Q83" s="62">
        <f>I83+K83+L83+M83+N83+O83+P83</f>
        <v>2337</v>
      </c>
      <c r="R83" s="63" t="s">
        <v>143</v>
      </c>
    </row>
    <row r="84" spans="2:18" s="15" customFormat="1" ht="12.75">
      <c r="B84" s="48"/>
      <c r="C84" s="57"/>
      <c r="D84" s="57">
        <v>4010</v>
      </c>
      <c r="E84" s="58" t="s">
        <v>144</v>
      </c>
      <c r="F84" s="59">
        <v>1581850</v>
      </c>
      <c r="G84" s="60">
        <f>1581850</f>
        <v>1581850</v>
      </c>
      <c r="H84" s="61">
        <f>1581850</f>
        <v>1581850</v>
      </c>
      <c r="I84" s="61">
        <v>1621850</v>
      </c>
      <c r="J84" s="111"/>
      <c r="K84" s="59"/>
      <c r="L84" s="59"/>
      <c r="M84" s="59"/>
      <c r="N84" s="59"/>
      <c r="O84" s="59"/>
      <c r="P84" s="59"/>
      <c r="Q84" s="62">
        <f>I84+K84+L84+M84+N84+O84+P84</f>
        <v>1621850</v>
      </c>
      <c r="R84" s="63"/>
    </row>
    <row r="85" spans="2:18" s="15" customFormat="1" ht="12.75">
      <c r="B85" s="48"/>
      <c r="C85" s="57"/>
      <c r="D85" s="57">
        <v>4040</v>
      </c>
      <c r="E85" s="58" t="s">
        <v>145</v>
      </c>
      <c r="F85" s="59">
        <v>124400</v>
      </c>
      <c r="G85" s="60">
        <v>124400</v>
      </c>
      <c r="H85" s="61">
        <v>124400</v>
      </c>
      <c r="I85" s="61">
        <v>124400</v>
      </c>
      <c r="J85" s="65"/>
      <c r="K85" s="60">
        <v>-8630</v>
      </c>
      <c r="L85" s="59"/>
      <c r="M85" s="59"/>
      <c r="N85" s="59"/>
      <c r="O85" s="59"/>
      <c r="P85" s="59"/>
      <c r="Q85" s="62">
        <f>I85+K85+L85+M85+N85+O85+P85</f>
        <v>115770</v>
      </c>
      <c r="R85" s="63"/>
    </row>
    <row r="86" spans="2:18" s="15" customFormat="1" ht="12.75">
      <c r="B86" s="48"/>
      <c r="C86" s="57"/>
      <c r="D86" s="57">
        <v>4110</v>
      </c>
      <c r="E86" s="58" t="s">
        <v>146</v>
      </c>
      <c r="F86" s="59">
        <v>317300</v>
      </c>
      <c r="G86" s="60">
        <v>317300</v>
      </c>
      <c r="H86" s="61">
        <v>317300</v>
      </c>
      <c r="I86" s="61">
        <v>321900</v>
      </c>
      <c r="J86" s="65"/>
      <c r="K86" s="59"/>
      <c r="L86" s="59"/>
      <c r="M86" s="59"/>
      <c r="N86" s="59"/>
      <c r="O86" s="59"/>
      <c r="P86" s="59"/>
      <c r="Q86" s="62">
        <f>I86+K86+L86+M86+N86+O86+P86</f>
        <v>321900</v>
      </c>
      <c r="R86" s="63"/>
    </row>
    <row r="87" spans="2:18" s="15" customFormat="1" ht="12.75">
      <c r="B87" s="48"/>
      <c r="C87" s="57"/>
      <c r="D87" s="57">
        <v>4120</v>
      </c>
      <c r="E87" s="58" t="s">
        <v>147</v>
      </c>
      <c r="F87" s="59">
        <v>43550</v>
      </c>
      <c r="G87" s="60">
        <v>43550</v>
      </c>
      <c r="H87" s="61">
        <v>43550</v>
      </c>
      <c r="I87" s="61">
        <v>44200</v>
      </c>
      <c r="J87" s="65"/>
      <c r="K87" s="59"/>
      <c r="L87" s="59"/>
      <c r="M87" s="59"/>
      <c r="N87" s="59"/>
      <c r="O87" s="59"/>
      <c r="P87" s="59"/>
      <c r="Q87" s="62">
        <f>I87+K87+L87+M87+N87+O87+P87</f>
        <v>44200</v>
      </c>
      <c r="R87" s="63"/>
    </row>
    <row r="88" spans="2:18" s="15" customFormat="1" ht="19.5" customHeight="1">
      <c r="B88" s="48"/>
      <c r="C88" s="57"/>
      <c r="D88" s="57">
        <v>4210</v>
      </c>
      <c r="E88" s="58" t="s">
        <v>148</v>
      </c>
      <c r="F88" s="59">
        <v>146000</v>
      </c>
      <c r="G88" s="60">
        <v>146000</v>
      </c>
      <c r="H88" s="61">
        <v>146000</v>
      </c>
      <c r="I88" s="61">
        <v>146000</v>
      </c>
      <c r="J88" s="65" t="s">
        <v>149</v>
      </c>
      <c r="K88" s="59"/>
      <c r="L88" s="59"/>
      <c r="M88" s="59"/>
      <c r="N88" s="59"/>
      <c r="O88" s="59"/>
      <c r="P88" s="59"/>
      <c r="Q88" s="62">
        <f>I88+K88+L88+M88+N88+O88+P88</f>
        <v>146000</v>
      </c>
      <c r="R88" s="63"/>
    </row>
    <row r="89" spans="2:18" s="15" customFormat="1" ht="24" customHeight="1">
      <c r="B89" s="48"/>
      <c r="C89" s="57"/>
      <c r="D89" s="57">
        <v>4240</v>
      </c>
      <c r="E89" s="58" t="s">
        <v>150</v>
      </c>
      <c r="F89" s="59">
        <v>16500</v>
      </c>
      <c r="G89" s="60">
        <v>16500</v>
      </c>
      <c r="H89" s="61">
        <v>16500</v>
      </c>
      <c r="I89" s="61">
        <v>16500</v>
      </c>
      <c r="J89" s="65" t="s">
        <v>151</v>
      </c>
      <c r="K89" s="59"/>
      <c r="L89" s="59"/>
      <c r="M89" s="59"/>
      <c r="N89" s="59"/>
      <c r="O89" s="59"/>
      <c r="P89" s="59"/>
      <c r="Q89" s="62">
        <f>I89+K89+L89+M89+N89+O89+P89</f>
        <v>16500</v>
      </c>
      <c r="R89" s="63"/>
    </row>
    <row r="90" spans="2:18" s="15" customFormat="1" ht="12.75">
      <c r="B90" s="48"/>
      <c r="C90" s="57"/>
      <c r="D90" s="57">
        <v>4260</v>
      </c>
      <c r="E90" s="58" t="s">
        <v>152</v>
      </c>
      <c r="F90" s="59">
        <v>105000</v>
      </c>
      <c r="G90" s="60">
        <v>125000</v>
      </c>
      <c r="H90" s="61">
        <v>125000</v>
      </c>
      <c r="I90" s="61">
        <v>125000</v>
      </c>
      <c r="J90" s="65" t="s">
        <v>153</v>
      </c>
      <c r="K90" s="59"/>
      <c r="L90" s="59"/>
      <c r="M90" s="59"/>
      <c r="N90" s="59"/>
      <c r="O90" s="59"/>
      <c r="P90" s="59"/>
      <c r="Q90" s="62">
        <f>I90+K90+L90+M90+N90+O90+P90</f>
        <v>125000</v>
      </c>
      <c r="R90" s="63"/>
    </row>
    <row r="91" spans="2:18" s="15" customFormat="1" ht="18" customHeight="1">
      <c r="B91" s="48"/>
      <c r="C91" s="57"/>
      <c r="D91" s="57">
        <v>4270</v>
      </c>
      <c r="E91" s="58" t="s">
        <v>154</v>
      </c>
      <c r="F91" s="59">
        <v>57000</v>
      </c>
      <c r="G91" s="60">
        <v>17000</v>
      </c>
      <c r="H91" s="61">
        <v>17000</v>
      </c>
      <c r="I91" s="61">
        <v>17000</v>
      </c>
      <c r="J91" s="65" t="s">
        <v>155</v>
      </c>
      <c r="K91" s="59"/>
      <c r="L91" s="59"/>
      <c r="M91" s="59"/>
      <c r="N91" s="59"/>
      <c r="O91" s="59"/>
      <c r="P91" s="59"/>
      <c r="Q91" s="62">
        <f>I91+K91+L91+M91+N91+O91+P91</f>
        <v>17000</v>
      </c>
      <c r="R91" s="63"/>
    </row>
    <row r="92" spans="2:18" s="15" customFormat="1" ht="13.5" customHeight="1">
      <c r="B92" s="48"/>
      <c r="C92" s="57"/>
      <c r="D92" s="57">
        <v>4300</v>
      </c>
      <c r="E92" s="58" t="s">
        <v>156</v>
      </c>
      <c r="F92" s="59">
        <v>67000</v>
      </c>
      <c r="G92" s="60">
        <v>47000</v>
      </c>
      <c r="H92" s="61">
        <v>47000</v>
      </c>
      <c r="I92" s="61">
        <v>47000</v>
      </c>
      <c r="J92" s="65" t="s">
        <v>157</v>
      </c>
      <c r="K92" s="59"/>
      <c r="L92" s="59"/>
      <c r="M92" s="59"/>
      <c r="N92" s="59"/>
      <c r="O92" s="59"/>
      <c r="P92" s="59"/>
      <c r="Q92" s="62">
        <f>I92+K92+L92+M92+N92+O92+P92</f>
        <v>47000</v>
      </c>
      <c r="R92" s="63"/>
    </row>
    <row r="93" spans="2:18" s="15" customFormat="1" ht="12.75">
      <c r="B93" s="48"/>
      <c r="C93" s="57"/>
      <c r="D93" s="57">
        <v>4410</v>
      </c>
      <c r="E93" s="58" t="s">
        <v>158</v>
      </c>
      <c r="F93" s="59">
        <v>11600</v>
      </c>
      <c r="G93" s="60">
        <v>11600</v>
      </c>
      <c r="H93" s="61">
        <v>11600</v>
      </c>
      <c r="I93" s="61">
        <v>11600</v>
      </c>
      <c r="J93" s="65" t="s">
        <v>159</v>
      </c>
      <c r="K93" s="59"/>
      <c r="L93" s="59"/>
      <c r="M93" s="59"/>
      <c r="N93" s="59"/>
      <c r="O93" s="59"/>
      <c r="P93" s="59"/>
      <c r="Q93" s="62">
        <f>I93+K93+L93+M93+N93+O93+P93</f>
        <v>11600</v>
      </c>
      <c r="R93" s="63"/>
    </row>
    <row r="94" spans="2:18" s="15" customFormat="1" ht="23.25">
      <c r="B94" s="48"/>
      <c r="C94" s="57"/>
      <c r="D94" s="57">
        <v>4440</v>
      </c>
      <c r="E94" s="58" t="s">
        <v>160</v>
      </c>
      <c r="F94" s="59">
        <v>94150</v>
      </c>
      <c r="G94" s="60">
        <v>94150</v>
      </c>
      <c r="H94" s="61">
        <v>94150</v>
      </c>
      <c r="I94" s="61">
        <v>94966</v>
      </c>
      <c r="J94" s="65" t="s">
        <v>161</v>
      </c>
      <c r="K94" s="59"/>
      <c r="L94" s="59"/>
      <c r="M94" s="59"/>
      <c r="N94" s="59"/>
      <c r="O94" s="59"/>
      <c r="P94" s="59"/>
      <c r="Q94" s="62">
        <f>I94+K94+L94+M94+N94+O94+P94</f>
        <v>94966</v>
      </c>
      <c r="R94" s="63"/>
    </row>
    <row r="95" spans="2:18" s="15" customFormat="1" ht="45.75">
      <c r="B95" s="48"/>
      <c r="C95" s="57"/>
      <c r="D95" s="57">
        <v>6052</v>
      </c>
      <c r="E95" s="58" t="s">
        <v>162</v>
      </c>
      <c r="F95" s="59">
        <v>99000</v>
      </c>
      <c r="G95" s="60">
        <v>0</v>
      </c>
      <c r="H95" s="61">
        <v>0</v>
      </c>
      <c r="I95" s="61"/>
      <c r="J95" s="112" t="s">
        <v>163</v>
      </c>
      <c r="K95" s="59">
        <v>122285</v>
      </c>
      <c r="L95" s="59">
        <v>0</v>
      </c>
      <c r="M95" s="59">
        <v>0</v>
      </c>
      <c r="N95" s="59">
        <v>0</v>
      </c>
      <c r="O95" s="59">
        <v>0</v>
      </c>
      <c r="P95" s="59">
        <v>0</v>
      </c>
      <c r="Q95" s="62">
        <f>I95+K95+L95+M95+N95+O95+P95</f>
        <v>122285</v>
      </c>
      <c r="R95" s="63" t="s">
        <v>164</v>
      </c>
    </row>
    <row r="96" spans="2:18" s="15" customFormat="1" ht="12.75">
      <c r="B96" s="48"/>
      <c r="C96" s="49">
        <v>80104</v>
      </c>
      <c r="D96" s="49"/>
      <c r="E96" s="50" t="s">
        <v>165</v>
      </c>
      <c r="F96" s="51">
        <f>SUM(F97:F110)</f>
        <v>1010590</v>
      </c>
      <c r="G96" s="52">
        <f>SUM(G97:G110)</f>
        <v>921590</v>
      </c>
      <c r="H96" s="53">
        <f>SUM(H97:H110)</f>
        <v>902590</v>
      </c>
      <c r="I96" s="53">
        <f>SUM(I97:I110)</f>
        <v>921466</v>
      </c>
      <c r="J96" s="65"/>
      <c r="K96" s="52">
        <f>SUM(K97:K110)</f>
        <v>-25925</v>
      </c>
      <c r="L96" s="51">
        <f>SUM(L97:L110)</f>
        <v>0</v>
      </c>
      <c r="M96" s="51">
        <f>SUM(M97:M110)</f>
        <v>0</v>
      </c>
      <c r="N96" s="51">
        <f>SUM(N97:N110)</f>
        <v>0</v>
      </c>
      <c r="O96" s="51">
        <f>SUM(O97:O110)</f>
        <v>0</v>
      </c>
      <c r="P96" s="51">
        <f>SUM(P97:P110)</f>
        <v>0</v>
      </c>
      <c r="Q96" s="55">
        <f>SUM(Q97:Q110)</f>
        <v>895541</v>
      </c>
      <c r="R96" s="56"/>
    </row>
    <row r="97" spans="2:18" s="15" customFormat="1" ht="15" customHeight="1">
      <c r="B97" s="66"/>
      <c r="C97" s="57"/>
      <c r="D97" s="57">
        <v>2540</v>
      </c>
      <c r="E97" s="58" t="s">
        <v>166</v>
      </c>
      <c r="F97" s="59">
        <v>188000</v>
      </c>
      <c r="G97" s="60">
        <v>149000</v>
      </c>
      <c r="H97" s="61">
        <v>100000</v>
      </c>
      <c r="I97" s="61">
        <f>100000+16760</f>
        <v>116760</v>
      </c>
      <c r="J97" s="65" t="s">
        <v>167</v>
      </c>
      <c r="K97" s="59"/>
      <c r="L97" s="59"/>
      <c r="M97" s="59"/>
      <c r="N97" s="59"/>
      <c r="O97" s="59"/>
      <c r="P97" s="59"/>
      <c r="Q97" s="62">
        <f>I97+K97+L97+M97+N97+O97+P97</f>
        <v>116760</v>
      </c>
      <c r="R97" s="63"/>
    </row>
    <row r="98" spans="2:18" s="15" customFormat="1" ht="23.25">
      <c r="B98" s="48"/>
      <c r="C98" s="57"/>
      <c r="D98" s="57">
        <v>3020</v>
      </c>
      <c r="E98" s="58" t="s">
        <v>168</v>
      </c>
      <c r="F98" s="59">
        <f>6200+20300</f>
        <v>26500</v>
      </c>
      <c r="G98" s="60">
        <f>6200+20300</f>
        <v>26500</v>
      </c>
      <c r="H98" s="61">
        <f>6200+20300</f>
        <v>26500</v>
      </c>
      <c r="I98" s="61">
        <f>6200+20300</f>
        <v>26500</v>
      </c>
      <c r="J98" s="65" t="s">
        <v>169</v>
      </c>
      <c r="K98" s="59"/>
      <c r="L98" s="59"/>
      <c r="M98" s="59"/>
      <c r="N98" s="59"/>
      <c r="O98" s="59"/>
      <c r="P98" s="59"/>
      <c r="Q98" s="62">
        <f>I98+K98+L98+M98+N98+O98+P98</f>
        <v>26500</v>
      </c>
      <c r="R98" s="63"/>
    </row>
    <row r="99" spans="2:18" s="15" customFormat="1" ht="12.75">
      <c r="B99" s="48"/>
      <c r="C99" s="57"/>
      <c r="D99" s="57">
        <v>4010</v>
      </c>
      <c r="E99" s="58" t="s">
        <v>170</v>
      </c>
      <c r="F99" s="59">
        <f>129500+324300</f>
        <v>453800</v>
      </c>
      <c r="G99" s="60">
        <f>129500+324300</f>
        <v>453800</v>
      </c>
      <c r="H99" s="61">
        <f>129500+324300</f>
        <v>453800</v>
      </c>
      <c r="I99" s="61">
        <v>455800</v>
      </c>
      <c r="J99" s="65"/>
      <c r="K99" s="59"/>
      <c r="L99" s="59"/>
      <c r="M99" s="59"/>
      <c r="N99" s="59"/>
      <c r="O99" s="59"/>
      <c r="P99" s="59"/>
      <c r="Q99" s="62">
        <f>I99+K99+L99+M99+N99+O99+P99</f>
        <v>455800</v>
      </c>
      <c r="R99" s="63"/>
    </row>
    <row r="100" spans="2:18" s="15" customFormat="1" ht="12.75">
      <c r="B100" s="48"/>
      <c r="C100" s="57"/>
      <c r="D100" s="57">
        <v>4040</v>
      </c>
      <c r="E100" s="58" t="s">
        <v>171</v>
      </c>
      <c r="F100" s="59">
        <f>10700+25050</f>
        <v>35750</v>
      </c>
      <c r="G100" s="60">
        <f>10700+25050</f>
        <v>35750</v>
      </c>
      <c r="H100" s="61">
        <f>10700+25050</f>
        <v>35750</v>
      </c>
      <c r="I100" s="61">
        <f>10700+25050</f>
        <v>35750</v>
      </c>
      <c r="J100" s="65"/>
      <c r="K100" s="60">
        <v>-925</v>
      </c>
      <c r="L100" s="59"/>
      <c r="M100" s="59"/>
      <c r="N100" s="59"/>
      <c r="O100" s="59"/>
      <c r="P100" s="59"/>
      <c r="Q100" s="62">
        <f>I100+K100+L100+M100+N100+O100+P100</f>
        <v>34825</v>
      </c>
      <c r="R100" s="63"/>
    </row>
    <row r="101" spans="2:18" s="15" customFormat="1" ht="12.75">
      <c r="B101" s="48"/>
      <c r="C101" s="57"/>
      <c r="D101" s="57">
        <v>4110</v>
      </c>
      <c r="E101" s="58" t="s">
        <v>172</v>
      </c>
      <c r="F101" s="59">
        <f>26050+63500</f>
        <v>89550</v>
      </c>
      <c r="G101" s="60">
        <f>26050+63500</f>
        <v>89550</v>
      </c>
      <c r="H101" s="61">
        <f>26050+63500</f>
        <v>89550</v>
      </c>
      <c r="I101" s="61">
        <f>26050+63500</f>
        <v>89550</v>
      </c>
      <c r="J101" s="65"/>
      <c r="K101" s="59"/>
      <c r="L101" s="59"/>
      <c r="M101" s="59"/>
      <c r="N101" s="59"/>
      <c r="O101" s="59"/>
      <c r="P101" s="59"/>
      <c r="Q101" s="62">
        <f>I101+K101+L101+M101+N101+O101+P101</f>
        <v>89550</v>
      </c>
      <c r="R101" s="63"/>
    </row>
    <row r="102" spans="2:18" s="15" customFormat="1" ht="12.75">
      <c r="B102" s="48"/>
      <c r="C102" s="57"/>
      <c r="D102" s="57">
        <v>4120</v>
      </c>
      <c r="E102" s="58" t="s">
        <v>173</v>
      </c>
      <c r="F102" s="59">
        <f>3600+8700</f>
        <v>12300</v>
      </c>
      <c r="G102" s="60">
        <f>3600+8700</f>
        <v>12300</v>
      </c>
      <c r="H102" s="61">
        <f>3600+8700</f>
        <v>12300</v>
      </c>
      <c r="I102" s="61">
        <f>3600+8700</f>
        <v>12300</v>
      </c>
      <c r="J102" s="65"/>
      <c r="K102" s="59"/>
      <c r="L102" s="59"/>
      <c r="M102" s="59"/>
      <c r="N102" s="59"/>
      <c r="O102" s="59"/>
      <c r="P102" s="59"/>
      <c r="Q102" s="62">
        <f>I102+K102+L102+M102+N102+O102+P102</f>
        <v>12300</v>
      </c>
      <c r="R102" s="63"/>
    </row>
    <row r="103" spans="2:18" s="15" customFormat="1" ht="15" customHeight="1">
      <c r="B103" s="48"/>
      <c r="C103" s="57"/>
      <c r="D103" s="57">
        <v>4210</v>
      </c>
      <c r="E103" s="58" t="s">
        <v>174</v>
      </c>
      <c r="F103" s="59">
        <f>8000+25700</f>
        <v>33700</v>
      </c>
      <c r="G103" s="60">
        <f>8000+25700</f>
        <v>33700</v>
      </c>
      <c r="H103" s="61">
        <f>8000+25700</f>
        <v>33700</v>
      </c>
      <c r="I103" s="61">
        <f>8000+25700</f>
        <v>33700</v>
      </c>
      <c r="J103" s="65" t="s">
        <v>175</v>
      </c>
      <c r="K103" s="59"/>
      <c r="L103" s="59"/>
      <c r="M103" s="59"/>
      <c r="N103" s="59"/>
      <c r="O103" s="59"/>
      <c r="P103" s="59"/>
      <c r="Q103" s="62">
        <f>I103+K103+L103+M103+N103+O103+P103</f>
        <v>33700</v>
      </c>
      <c r="R103" s="63"/>
    </row>
    <row r="104" spans="2:18" s="15" customFormat="1" ht="17.25" customHeight="1">
      <c r="B104" s="48"/>
      <c r="C104" s="57"/>
      <c r="D104" s="57">
        <v>4240</v>
      </c>
      <c r="E104" s="58" t="s">
        <v>176</v>
      </c>
      <c r="F104" s="59">
        <f>3000+10000</f>
        <v>13000</v>
      </c>
      <c r="G104" s="60">
        <f>3000+10000</f>
        <v>13000</v>
      </c>
      <c r="H104" s="61">
        <f>3000+10000</f>
        <v>13000</v>
      </c>
      <c r="I104" s="61">
        <f>3000+10000</f>
        <v>13000</v>
      </c>
      <c r="J104" s="65" t="s">
        <v>177</v>
      </c>
      <c r="K104" s="59"/>
      <c r="L104" s="59"/>
      <c r="M104" s="59"/>
      <c r="N104" s="59"/>
      <c r="O104" s="59"/>
      <c r="P104" s="59"/>
      <c r="Q104" s="62">
        <f>I104+K104+L104+M104+N104+O104+P104</f>
        <v>13000</v>
      </c>
      <c r="R104" s="63"/>
    </row>
    <row r="105" spans="2:18" s="15" customFormat="1" ht="12.75">
      <c r="B105" s="48"/>
      <c r="C105" s="57"/>
      <c r="D105" s="57">
        <v>4260</v>
      </c>
      <c r="E105" s="58" t="s">
        <v>178</v>
      </c>
      <c r="F105" s="59">
        <f>7000+14900</f>
        <v>21900</v>
      </c>
      <c r="G105" s="60">
        <v>42300</v>
      </c>
      <c r="H105" s="61">
        <v>42300</v>
      </c>
      <c r="I105" s="61">
        <v>42300</v>
      </c>
      <c r="J105" s="65" t="s">
        <v>179</v>
      </c>
      <c r="K105" s="59"/>
      <c r="L105" s="59"/>
      <c r="M105" s="59"/>
      <c r="N105" s="59"/>
      <c r="O105" s="59"/>
      <c r="P105" s="59"/>
      <c r="Q105" s="62">
        <f>I105+K105+L105+M105+N105+O105+P105</f>
        <v>42300</v>
      </c>
      <c r="R105" s="63"/>
    </row>
    <row r="106" spans="2:18" s="15" customFormat="1" ht="12.75" customHeight="1">
      <c r="B106" s="48"/>
      <c r="C106" s="57"/>
      <c r="D106" s="57">
        <v>4270</v>
      </c>
      <c r="E106" s="58" t="s">
        <v>180</v>
      </c>
      <c r="F106" s="59">
        <f>7000+28000</f>
        <v>35000</v>
      </c>
      <c r="G106" s="60">
        <v>25000</v>
      </c>
      <c r="H106" s="61">
        <v>25000</v>
      </c>
      <c r="I106" s="61">
        <v>25000</v>
      </c>
      <c r="J106" s="65" t="s">
        <v>181</v>
      </c>
      <c r="K106" s="59"/>
      <c r="L106" s="59"/>
      <c r="M106" s="59"/>
      <c r="N106" s="59"/>
      <c r="O106" s="59"/>
      <c r="P106" s="59"/>
      <c r="Q106" s="62">
        <f>I106+K106+L106+M106+N106+O106+P106</f>
        <v>25000</v>
      </c>
      <c r="R106" s="63"/>
    </row>
    <row r="107" spans="2:18" s="15" customFormat="1" ht="23.25">
      <c r="B107" s="48"/>
      <c r="C107" s="57"/>
      <c r="D107" s="57">
        <v>4300</v>
      </c>
      <c r="E107" s="58" t="s">
        <v>182</v>
      </c>
      <c r="F107" s="59">
        <f>5500+26900</f>
        <v>32400</v>
      </c>
      <c r="G107" s="60">
        <v>12000</v>
      </c>
      <c r="H107" s="61">
        <v>12000</v>
      </c>
      <c r="I107" s="61">
        <v>12000</v>
      </c>
      <c r="J107" s="65" t="s">
        <v>183</v>
      </c>
      <c r="K107" s="59"/>
      <c r="L107" s="59"/>
      <c r="M107" s="59"/>
      <c r="N107" s="59"/>
      <c r="O107" s="59"/>
      <c r="P107" s="59"/>
      <c r="Q107" s="62">
        <f>I107+K107+L107+M107+N107+O107+P107</f>
        <v>12000</v>
      </c>
      <c r="R107" s="63"/>
    </row>
    <row r="108" spans="2:18" s="15" customFormat="1" ht="12.75">
      <c r="B108" s="48"/>
      <c r="C108" s="57"/>
      <c r="D108" s="57">
        <v>4410</v>
      </c>
      <c r="E108" s="58" t="s">
        <v>184</v>
      </c>
      <c r="F108" s="59">
        <f>2500+1700</f>
        <v>4200</v>
      </c>
      <c r="G108" s="60">
        <f>2500+1700</f>
        <v>4200</v>
      </c>
      <c r="H108" s="61">
        <f>2500+1700</f>
        <v>4200</v>
      </c>
      <c r="I108" s="61">
        <f>2500+1700</f>
        <v>4200</v>
      </c>
      <c r="J108" s="65" t="s">
        <v>185</v>
      </c>
      <c r="K108" s="59"/>
      <c r="L108" s="59"/>
      <c r="M108" s="59"/>
      <c r="N108" s="59"/>
      <c r="O108" s="59"/>
      <c r="P108" s="59"/>
      <c r="Q108" s="62">
        <f>I108+K108+L108+M108+N108+O108+P108</f>
        <v>4200</v>
      </c>
      <c r="R108" s="63"/>
    </row>
    <row r="109" spans="2:18" s="15" customFormat="1" ht="23.25">
      <c r="B109" s="48"/>
      <c r="C109" s="57"/>
      <c r="D109" s="57">
        <v>4440</v>
      </c>
      <c r="E109" s="58" t="s">
        <v>186</v>
      </c>
      <c r="F109" s="59">
        <f>7150+17340</f>
        <v>24490</v>
      </c>
      <c r="G109" s="60">
        <f>7150+17340</f>
        <v>24490</v>
      </c>
      <c r="H109" s="61">
        <f>7150+17340</f>
        <v>24490</v>
      </c>
      <c r="I109" s="61">
        <v>24606</v>
      </c>
      <c r="J109" s="65" t="s">
        <v>187</v>
      </c>
      <c r="K109" s="59"/>
      <c r="L109" s="59"/>
      <c r="M109" s="59"/>
      <c r="N109" s="59"/>
      <c r="O109" s="59"/>
      <c r="P109" s="59"/>
      <c r="Q109" s="62">
        <f>I109+K109+L109+M109+N109+O109+P109</f>
        <v>24606</v>
      </c>
      <c r="R109" s="63"/>
    </row>
    <row r="110" spans="2:18" s="15" customFormat="1" ht="23.25">
      <c r="B110" s="48"/>
      <c r="C110" s="57"/>
      <c r="D110" s="57">
        <v>6050</v>
      </c>
      <c r="E110" s="58" t="s">
        <v>188</v>
      </c>
      <c r="F110" s="59">
        <v>40000</v>
      </c>
      <c r="G110" s="60">
        <v>0</v>
      </c>
      <c r="H110" s="61">
        <v>30000</v>
      </c>
      <c r="I110" s="61">
        <v>30000</v>
      </c>
      <c r="J110" s="65" t="s">
        <v>189</v>
      </c>
      <c r="K110" s="60">
        <v>-25000</v>
      </c>
      <c r="L110" s="59"/>
      <c r="M110" s="59"/>
      <c r="N110" s="59"/>
      <c r="O110" s="59"/>
      <c r="P110" s="59"/>
      <c r="Q110" s="62">
        <f>I110+K110+L110+M110+N110+O110+P110</f>
        <v>5000</v>
      </c>
      <c r="R110" s="63"/>
    </row>
    <row r="111" spans="2:18" s="15" customFormat="1" ht="12.75">
      <c r="B111" s="48"/>
      <c r="C111" s="49">
        <v>80110</v>
      </c>
      <c r="D111" s="49"/>
      <c r="E111" s="50" t="s">
        <v>190</v>
      </c>
      <c r="F111" s="51">
        <f>SUM(F112:F124)</f>
        <v>1669190</v>
      </c>
      <c r="G111" s="52">
        <f>SUM(G112:G124)</f>
        <v>1397190</v>
      </c>
      <c r="H111" s="53">
        <f>SUM(H112:H124)</f>
        <v>1397190</v>
      </c>
      <c r="I111" s="53">
        <f>SUM(I112:I124)</f>
        <v>1447680</v>
      </c>
      <c r="J111" s="65"/>
      <c r="K111" s="52">
        <f>SUM(K112:K124)</f>
        <v>-825</v>
      </c>
      <c r="L111" s="51">
        <f>SUM(L112:L124)</f>
        <v>0</v>
      </c>
      <c r="M111" s="51">
        <f>SUM(M112:M124)</f>
        <v>0</v>
      </c>
      <c r="N111" s="51">
        <f>SUM(N112:N124)</f>
        <v>0</v>
      </c>
      <c r="O111" s="51">
        <f>SUM(O112:O124)</f>
        <v>0</v>
      </c>
      <c r="P111" s="51">
        <f>SUM(P112:P124)</f>
        <v>0</v>
      </c>
      <c r="Q111" s="55">
        <f>SUM(Q112:Q123)</f>
        <v>1446855</v>
      </c>
      <c r="R111" s="56"/>
    </row>
    <row r="112" spans="2:18" s="15" customFormat="1" ht="23.25">
      <c r="B112" s="48"/>
      <c r="C112" s="49"/>
      <c r="D112" s="57">
        <v>3020</v>
      </c>
      <c r="E112" s="58" t="s">
        <v>191</v>
      </c>
      <c r="F112" s="59">
        <v>68600</v>
      </c>
      <c r="G112" s="60">
        <v>68600</v>
      </c>
      <c r="H112" s="61">
        <v>68600</v>
      </c>
      <c r="I112" s="61">
        <v>68600</v>
      </c>
      <c r="J112" s="65" t="s">
        <v>192</v>
      </c>
      <c r="K112" s="59"/>
      <c r="L112" s="59"/>
      <c r="M112" s="59"/>
      <c r="N112" s="59"/>
      <c r="O112" s="59"/>
      <c r="P112" s="59"/>
      <c r="Q112" s="62">
        <f>I112+K112+L112+M112+N112+O112+P112</f>
        <v>68600</v>
      </c>
      <c r="R112" s="63"/>
    </row>
    <row r="113" spans="2:18" s="15" customFormat="1" ht="12.75">
      <c r="B113" s="48"/>
      <c r="C113" s="49"/>
      <c r="D113" s="57">
        <v>4010</v>
      </c>
      <c r="E113" s="58" t="s">
        <v>193</v>
      </c>
      <c r="F113" s="59">
        <v>823900</v>
      </c>
      <c r="G113" s="60">
        <v>823900</v>
      </c>
      <c r="H113" s="61">
        <v>823900</v>
      </c>
      <c r="I113" s="61">
        <v>823900</v>
      </c>
      <c r="J113" s="65"/>
      <c r="K113" s="59">
        <v>3018</v>
      </c>
      <c r="L113" s="59"/>
      <c r="M113" s="59"/>
      <c r="N113" s="59"/>
      <c r="O113" s="59"/>
      <c r="P113" s="59"/>
      <c r="Q113" s="62">
        <f>I113+K113+L113+M113+N113+O113+P113</f>
        <v>826918</v>
      </c>
      <c r="R113" s="63"/>
    </row>
    <row r="114" spans="2:18" s="15" customFormat="1" ht="12.75">
      <c r="B114" s="48"/>
      <c r="C114" s="49"/>
      <c r="D114" s="57">
        <v>4040</v>
      </c>
      <c r="E114" s="58" t="s">
        <v>194</v>
      </c>
      <c r="F114" s="59">
        <v>66650</v>
      </c>
      <c r="G114" s="60">
        <v>66650</v>
      </c>
      <c r="H114" s="61">
        <v>66650</v>
      </c>
      <c r="I114" s="61">
        <v>66650</v>
      </c>
      <c r="J114" s="65"/>
      <c r="K114" s="60">
        <v>-3843</v>
      </c>
      <c r="L114" s="59"/>
      <c r="M114" s="59"/>
      <c r="N114" s="59"/>
      <c r="O114" s="59"/>
      <c r="P114" s="59"/>
      <c r="Q114" s="62">
        <f>I114+K114+L114+M114+N114+O114+P114</f>
        <v>62807</v>
      </c>
      <c r="R114" s="63"/>
    </row>
    <row r="115" spans="2:18" s="15" customFormat="1" ht="12.75">
      <c r="B115" s="48"/>
      <c r="C115" s="49"/>
      <c r="D115" s="57">
        <v>4110</v>
      </c>
      <c r="E115" s="58" t="s">
        <v>195</v>
      </c>
      <c r="F115" s="59">
        <v>170050</v>
      </c>
      <c r="G115" s="60">
        <v>170050</v>
      </c>
      <c r="H115" s="61">
        <v>170050</v>
      </c>
      <c r="I115" s="61">
        <v>170050</v>
      </c>
      <c r="J115" s="65"/>
      <c r="K115" s="59"/>
      <c r="L115" s="59"/>
      <c r="M115" s="59"/>
      <c r="N115" s="59"/>
      <c r="O115" s="59"/>
      <c r="P115" s="59"/>
      <c r="Q115" s="62">
        <f>I115+K115+L115+M115+N115+O115+P115</f>
        <v>170050</v>
      </c>
      <c r="R115" s="63"/>
    </row>
    <row r="116" spans="2:18" s="15" customFormat="1" ht="12.75">
      <c r="B116" s="48"/>
      <c r="C116" s="49"/>
      <c r="D116" s="57">
        <v>4120</v>
      </c>
      <c r="E116" s="58" t="s">
        <v>196</v>
      </c>
      <c r="F116" s="59">
        <v>23250</v>
      </c>
      <c r="G116" s="60">
        <v>23250</v>
      </c>
      <c r="H116" s="61">
        <v>23250</v>
      </c>
      <c r="I116" s="61">
        <v>23250</v>
      </c>
      <c r="J116" s="65"/>
      <c r="K116" s="59"/>
      <c r="L116" s="59"/>
      <c r="M116" s="59"/>
      <c r="N116" s="59"/>
      <c r="O116" s="59"/>
      <c r="P116" s="59"/>
      <c r="Q116" s="62">
        <f>I116+K116+L116+M116+N116+O116+P116</f>
        <v>23250</v>
      </c>
      <c r="R116" s="63"/>
    </row>
    <row r="117" spans="2:18" s="15" customFormat="1" ht="12.75">
      <c r="B117" s="48"/>
      <c r="C117" s="49"/>
      <c r="D117" s="57">
        <v>4210</v>
      </c>
      <c r="E117" s="58" t="s">
        <v>197</v>
      </c>
      <c r="F117" s="59">
        <v>12000</v>
      </c>
      <c r="G117" s="60">
        <v>12000</v>
      </c>
      <c r="H117" s="61">
        <v>12000</v>
      </c>
      <c r="I117" s="61">
        <v>12000</v>
      </c>
      <c r="J117" s="65" t="s">
        <v>198</v>
      </c>
      <c r="K117" s="59"/>
      <c r="L117" s="59"/>
      <c r="M117" s="59"/>
      <c r="N117" s="59"/>
      <c r="O117" s="59"/>
      <c r="P117" s="59"/>
      <c r="Q117" s="62">
        <f>I117+K117+L117+M117+N117+O117+P117</f>
        <v>12000</v>
      </c>
      <c r="R117" s="63"/>
    </row>
    <row r="118" spans="2:18" s="15" customFormat="1" ht="12.75">
      <c r="B118" s="48"/>
      <c r="C118" s="49"/>
      <c r="D118" s="57">
        <v>4240</v>
      </c>
      <c r="E118" s="58" t="s">
        <v>199</v>
      </c>
      <c r="F118" s="59">
        <v>10000</v>
      </c>
      <c r="G118" s="60">
        <v>10000</v>
      </c>
      <c r="H118" s="61">
        <v>10000</v>
      </c>
      <c r="I118" s="61">
        <v>10000</v>
      </c>
      <c r="J118" s="65" t="s">
        <v>200</v>
      </c>
      <c r="K118" s="59"/>
      <c r="L118" s="59"/>
      <c r="M118" s="59"/>
      <c r="N118" s="59"/>
      <c r="O118" s="59"/>
      <c r="P118" s="59"/>
      <c r="Q118" s="62">
        <f>I118+K118+L118+M118+N118+O118+P118</f>
        <v>10000</v>
      </c>
      <c r="R118" s="63"/>
    </row>
    <row r="119" spans="2:18" s="15" customFormat="1" ht="12.75" hidden="1">
      <c r="B119" s="48"/>
      <c r="C119" s="49"/>
      <c r="D119" s="57">
        <v>4270</v>
      </c>
      <c r="E119" s="58" t="s">
        <v>201</v>
      </c>
      <c r="F119" s="59">
        <v>15000</v>
      </c>
      <c r="G119" s="60">
        <v>0</v>
      </c>
      <c r="H119" s="61">
        <v>0</v>
      </c>
      <c r="I119" s="61">
        <v>0</v>
      </c>
      <c r="J119" s="113" t="s">
        <v>202</v>
      </c>
      <c r="K119" s="59"/>
      <c r="L119" s="59"/>
      <c r="M119" s="59"/>
      <c r="N119" s="59"/>
      <c r="O119" s="59"/>
      <c r="P119" s="59"/>
      <c r="Q119" s="62">
        <f>I119+K119+L119+M119+N119+O119+P119</f>
        <v>0</v>
      </c>
      <c r="R119" s="63"/>
    </row>
    <row r="120" spans="2:18" s="15" customFormat="1" ht="12.75">
      <c r="B120" s="48"/>
      <c r="C120" s="49"/>
      <c r="D120" s="57">
        <v>4300</v>
      </c>
      <c r="E120" s="58" t="s">
        <v>203</v>
      </c>
      <c r="F120" s="59">
        <v>15000</v>
      </c>
      <c r="G120" s="60">
        <v>15000</v>
      </c>
      <c r="H120" s="61">
        <v>15000</v>
      </c>
      <c r="I120" s="61">
        <v>15000</v>
      </c>
      <c r="J120" s="65" t="s">
        <v>204</v>
      </c>
      <c r="K120" s="59"/>
      <c r="L120" s="59"/>
      <c r="M120" s="59"/>
      <c r="N120" s="59"/>
      <c r="O120" s="59"/>
      <c r="P120" s="59"/>
      <c r="Q120" s="62">
        <f>I120+K120+L120+M120+N120+O120+P120</f>
        <v>15000</v>
      </c>
      <c r="R120" s="63"/>
    </row>
    <row r="121" spans="2:18" s="15" customFormat="1" ht="12.75">
      <c r="B121" s="48"/>
      <c r="C121" s="49"/>
      <c r="D121" s="57">
        <v>4410</v>
      </c>
      <c r="E121" s="58" t="s">
        <v>205</v>
      </c>
      <c r="F121" s="59">
        <v>5500</v>
      </c>
      <c r="G121" s="60">
        <v>5500</v>
      </c>
      <c r="H121" s="61">
        <v>5500</v>
      </c>
      <c r="I121" s="61">
        <v>5500</v>
      </c>
      <c r="J121" s="65" t="s">
        <v>206</v>
      </c>
      <c r="K121" s="59"/>
      <c r="L121" s="59"/>
      <c r="M121" s="59"/>
      <c r="N121" s="59"/>
      <c r="O121" s="59"/>
      <c r="P121" s="59"/>
      <c r="Q121" s="62">
        <f>I121+K121+L121+M121+N121+O121+P121</f>
        <v>5500</v>
      </c>
      <c r="R121" s="63"/>
    </row>
    <row r="122" spans="2:18" s="15" customFormat="1" ht="26.25" customHeight="1">
      <c r="B122" s="48"/>
      <c r="C122" s="49"/>
      <c r="D122" s="57">
        <v>4440</v>
      </c>
      <c r="E122" s="58" t="s">
        <v>207</v>
      </c>
      <c r="F122" s="59">
        <v>52240</v>
      </c>
      <c r="G122" s="60">
        <v>52240</v>
      </c>
      <c r="H122" s="61">
        <v>52240</v>
      </c>
      <c r="I122" s="61">
        <v>52240</v>
      </c>
      <c r="J122" s="65" t="s">
        <v>208</v>
      </c>
      <c r="K122" s="59"/>
      <c r="L122" s="59"/>
      <c r="M122" s="59"/>
      <c r="N122" s="59"/>
      <c r="O122" s="59"/>
      <c r="P122" s="59"/>
      <c r="Q122" s="62">
        <f>I122+K122+L122+M122+N122+O122+P122</f>
        <v>52240</v>
      </c>
      <c r="R122" s="63"/>
    </row>
    <row r="123" spans="2:18" s="15" customFormat="1" ht="26.25" customHeight="1">
      <c r="B123" s="48"/>
      <c r="C123" s="49"/>
      <c r="D123" s="57">
        <v>6050</v>
      </c>
      <c r="E123" s="58" t="s">
        <v>209</v>
      </c>
      <c r="F123" s="59">
        <v>400000</v>
      </c>
      <c r="G123" s="60">
        <v>150000</v>
      </c>
      <c r="H123" s="61">
        <v>150000</v>
      </c>
      <c r="I123" s="61">
        <v>200490</v>
      </c>
      <c r="J123" s="65" t="s">
        <v>210</v>
      </c>
      <c r="K123" s="59"/>
      <c r="L123" s="59"/>
      <c r="M123" s="59"/>
      <c r="N123" s="59"/>
      <c r="O123" s="59"/>
      <c r="P123" s="59"/>
      <c r="Q123" s="62">
        <f>I123+K123+L123+M123+N123+O123+P123</f>
        <v>200490</v>
      </c>
      <c r="R123" s="63"/>
    </row>
    <row r="124" spans="2:18" s="15" customFormat="1" ht="12.75" hidden="1">
      <c r="B124" s="48"/>
      <c r="C124" s="49"/>
      <c r="D124" s="57">
        <v>6060</v>
      </c>
      <c r="E124" s="58" t="s">
        <v>211</v>
      </c>
      <c r="F124" s="59">
        <v>7000</v>
      </c>
      <c r="G124" s="60">
        <v>0</v>
      </c>
      <c r="H124" s="61">
        <v>0</v>
      </c>
      <c r="I124" s="61">
        <v>0</v>
      </c>
      <c r="J124" s="113" t="s">
        <v>212</v>
      </c>
      <c r="K124" s="59">
        <v>0</v>
      </c>
      <c r="L124" s="59">
        <v>0</v>
      </c>
      <c r="M124" s="59">
        <v>0</v>
      </c>
      <c r="N124" s="59">
        <v>0</v>
      </c>
      <c r="O124" s="59">
        <v>0</v>
      </c>
      <c r="P124" s="59">
        <v>0</v>
      </c>
      <c r="Q124" s="62"/>
      <c r="R124" s="63"/>
    </row>
    <row r="125" spans="2:18" s="15" customFormat="1" ht="12.75">
      <c r="B125" s="48"/>
      <c r="C125" s="49">
        <v>80113</v>
      </c>
      <c r="D125" s="49"/>
      <c r="E125" s="50" t="s">
        <v>213</v>
      </c>
      <c r="F125" s="51">
        <f>SUM(F126:F129)</f>
        <v>274100</v>
      </c>
      <c r="G125" s="52">
        <f>SUM(G126:G129)</f>
        <v>216100</v>
      </c>
      <c r="H125" s="53">
        <f>SUM(H126:H130)</f>
        <v>216100</v>
      </c>
      <c r="I125" s="53">
        <f>SUM(I126:I130)</f>
        <v>251150</v>
      </c>
      <c r="J125" s="65"/>
      <c r="K125" s="51">
        <f>SUM(K126:K129)</f>
        <v>0</v>
      </c>
      <c r="L125" s="51">
        <f>SUM(L126:L129)</f>
        <v>0</v>
      </c>
      <c r="M125" s="51">
        <f>SUM(M126:M129)</f>
        <v>0</v>
      </c>
      <c r="N125" s="51">
        <f>SUM(N126:N129)</f>
        <v>0</v>
      </c>
      <c r="O125" s="51">
        <f>SUM(O126:O129)</f>
        <v>0</v>
      </c>
      <c r="P125" s="51">
        <f>SUM(P126:P129)</f>
        <v>0</v>
      </c>
      <c r="Q125" s="55">
        <f>SUM(Q126:Q130)</f>
        <v>251150</v>
      </c>
      <c r="R125" s="56"/>
    </row>
    <row r="126" spans="2:18" s="15" customFormat="1" ht="12.75">
      <c r="B126" s="48"/>
      <c r="C126" s="49"/>
      <c r="D126" s="57">
        <v>4010</v>
      </c>
      <c r="E126" s="58" t="s">
        <v>214</v>
      </c>
      <c r="F126" s="59">
        <v>20000</v>
      </c>
      <c r="G126" s="60">
        <v>20000</v>
      </c>
      <c r="H126" s="61">
        <v>20000</v>
      </c>
      <c r="I126" s="61">
        <v>18000</v>
      </c>
      <c r="J126" s="65" t="s">
        <v>215</v>
      </c>
      <c r="K126" s="59"/>
      <c r="L126" s="59"/>
      <c r="M126" s="59"/>
      <c r="N126" s="59"/>
      <c r="O126" s="59"/>
      <c r="P126" s="59"/>
      <c r="Q126" s="62">
        <f>I126+K126+L126+M126+N126+O126+P126</f>
        <v>18000</v>
      </c>
      <c r="R126" s="63"/>
    </row>
    <row r="127" spans="2:18" s="15" customFormat="1" ht="12.75">
      <c r="B127" s="48"/>
      <c r="C127" s="49"/>
      <c r="D127" s="57">
        <v>4110</v>
      </c>
      <c r="E127" s="58" t="s">
        <v>216</v>
      </c>
      <c r="F127" s="59">
        <v>3600</v>
      </c>
      <c r="G127" s="60">
        <v>3600</v>
      </c>
      <c r="H127" s="61">
        <v>3600</v>
      </c>
      <c r="I127" s="61">
        <v>3600</v>
      </c>
      <c r="J127" s="65"/>
      <c r="K127" s="59"/>
      <c r="L127" s="59"/>
      <c r="M127" s="59"/>
      <c r="N127" s="59"/>
      <c r="O127" s="59"/>
      <c r="P127" s="59"/>
      <c r="Q127" s="62">
        <f>I127+K127+L127+M127+N127+O127+P127</f>
        <v>3600</v>
      </c>
      <c r="R127" s="63"/>
    </row>
    <row r="128" spans="2:18" s="15" customFormat="1" ht="12.75">
      <c r="B128" s="48"/>
      <c r="C128" s="49"/>
      <c r="D128" s="57">
        <v>4120</v>
      </c>
      <c r="E128" s="58" t="s">
        <v>217</v>
      </c>
      <c r="F128" s="59">
        <v>500</v>
      </c>
      <c r="G128" s="60">
        <v>500</v>
      </c>
      <c r="H128" s="61">
        <v>500</v>
      </c>
      <c r="I128" s="61">
        <v>500</v>
      </c>
      <c r="J128" s="65"/>
      <c r="K128" s="59"/>
      <c r="L128" s="59"/>
      <c r="M128" s="59"/>
      <c r="N128" s="59"/>
      <c r="O128" s="59"/>
      <c r="P128" s="59"/>
      <c r="Q128" s="62">
        <f>I128+K128+L128+M128+N128+O128+P128</f>
        <v>500</v>
      </c>
      <c r="R128" s="63"/>
    </row>
    <row r="129" spans="2:18" s="15" customFormat="1" ht="12.75">
      <c r="B129" s="48"/>
      <c r="C129" s="57"/>
      <c r="D129" s="57">
        <v>4300</v>
      </c>
      <c r="E129" s="58" t="s">
        <v>218</v>
      </c>
      <c r="F129" s="59">
        <v>250000</v>
      </c>
      <c r="G129" s="60">
        <v>192000</v>
      </c>
      <c r="H129" s="61">
        <v>192000</v>
      </c>
      <c r="I129" s="61">
        <f>212000+16000</f>
        <v>228000</v>
      </c>
      <c r="J129" s="65" t="s">
        <v>219</v>
      </c>
      <c r="K129" s="59"/>
      <c r="L129" s="59"/>
      <c r="M129" s="59"/>
      <c r="N129" s="59"/>
      <c r="O129" s="59"/>
      <c r="P129" s="59"/>
      <c r="Q129" s="62">
        <f>I129+K129+L129+M129+N129+O129+P129</f>
        <v>228000</v>
      </c>
      <c r="R129" s="63"/>
    </row>
    <row r="130" spans="2:18" s="15" customFormat="1" ht="23.25">
      <c r="B130" s="48"/>
      <c r="C130" s="57"/>
      <c r="D130" s="57">
        <v>4440</v>
      </c>
      <c r="E130" s="58" t="s">
        <v>220</v>
      </c>
      <c r="F130" s="59"/>
      <c r="G130" s="60"/>
      <c r="H130" s="61"/>
      <c r="I130" s="61">
        <v>1050</v>
      </c>
      <c r="J130" s="65"/>
      <c r="K130" s="59"/>
      <c r="L130" s="59"/>
      <c r="M130" s="59"/>
      <c r="N130" s="59"/>
      <c r="O130" s="59"/>
      <c r="P130" s="59"/>
      <c r="Q130" s="62">
        <f>I130+K130+L130+M130+N130+O130+P130</f>
        <v>1050</v>
      </c>
      <c r="R130" s="63"/>
    </row>
    <row r="131" spans="2:18" s="15" customFormat="1" ht="23.25">
      <c r="B131" s="48"/>
      <c r="C131" s="49">
        <v>80114</v>
      </c>
      <c r="D131" s="49"/>
      <c r="E131" s="50" t="s">
        <v>221</v>
      </c>
      <c r="F131" s="51">
        <f>SUM(F132:F142)</f>
        <v>146690</v>
      </c>
      <c r="G131" s="52">
        <f>SUM(G132:G142)</f>
        <v>154690</v>
      </c>
      <c r="H131" s="53">
        <f>SUM(H132:H142)</f>
        <v>154690</v>
      </c>
      <c r="I131" s="53">
        <f>SUM(I132:I142)</f>
        <v>157240</v>
      </c>
      <c r="J131" s="65"/>
      <c r="K131" s="51">
        <f>SUM(K132:K142)</f>
        <v>0</v>
      </c>
      <c r="L131" s="51">
        <f>SUM(L132:L142)</f>
        <v>0</v>
      </c>
      <c r="M131" s="51">
        <f>SUM(M132:M142)</f>
        <v>0</v>
      </c>
      <c r="N131" s="51">
        <f>SUM(N132:N142)</f>
        <v>0</v>
      </c>
      <c r="O131" s="51">
        <f>SUM(O132:O142)</f>
        <v>0</v>
      </c>
      <c r="P131" s="51">
        <f>SUM(P132:P142)</f>
        <v>0</v>
      </c>
      <c r="Q131" s="55">
        <f>SUM(Q132:Q142)</f>
        <v>157240</v>
      </c>
      <c r="R131" s="56"/>
    </row>
    <row r="132" spans="2:18" s="15" customFormat="1" ht="23.25">
      <c r="B132" s="48"/>
      <c r="C132" s="57"/>
      <c r="D132" s="57">
        <v>3020</v>
      </c>
      <c r="E132" s="58" t="s">
        <v>222</v>
      </c>
      <c r="F132" s="59">
        <v>400</v>
      </c>
      <c r="G132" s="60">
        <v>400</v>
      </c>
      <c r="H132" s="61">
        <v>400</v>
      </c>
      <c r="I132" s="61">
        <v>400</v>
      </c>
      <c r="J132" s="65" t="s">
        <v>223</v>
      </c>
      <c r="K132" s="59"/>
      <c r="L132" s="59"/>
      <c r="M132" s="59"/>
      <c r="N132" s="59"/>
      <c r="O132" s="59"/>
      <c r="P132" s="59"/>
      <c r="Q132" s="62">
        <f>I132+K132+L132+M132+N132+O132+P132</f>
        <v>400</v>
      </c>
      <c r="R132" s="63"/>
    </row>
    <row r="133" spans="2:18" s="15" customFormat="1" ht="12.75">
      <c r="B133" s="48"/>
      <c r="C133" s="57"/>
      <c r="D133" s="57">
        <v>4010</v>
      </c>
      <c r="E133" s="58" t="s">
        <v>224</v>
      </c>
      <c r="F133" s="59">
        <v>91400</v>
      </c>
      <c r="G133" s="60">
        <v>99400</v>
      </c>
      <c r="H133" s="61">
        <v>99400</v>
      </c>
      <c r="I133" s="61">
        <v>99400</v>
      </c>
      <c r="J133" s="65"/>
      <c r="K133" s="59"/>
      <c r="L133" s="59"/>
      <c r="M133" s="59"/>
      <c r="N133" s="59"/>
      <c r="O133" s="59"/>
      <c r="P133" s="59"/>
      <c r="Q133" s="62">
        <f>I133+K133+L133+M133+N133+O133+P133</f>
        <v>99400</v>
      </c>
      <c r="R133" s="63"/>
    </row>
    <row r="134" spans="2:18" s="15" customFormat="1" ht="12.75">
      <c r="B134" s="48"/>
      <c r="C134" s="57"/>
      <c r="D134" s="57">
        <v>4040</v>
      </c>
      <c r="E134" s="58" t="s">
        <v>225</v>
      </c>
      <c r="F134" s="59">
        <v>5400</v>
      </c>
      <c r="G134" s="60">
        <v>5400</v>
      </c>
      <c r="H134" s="61">
        <v>5400</v>
      </c>
      <c r="I134" s="61">
        <v>7500</v>
      </c>
      <c r="J134" s="65"/>
      <c r="K134" s="59"/>
      <c r="L134" s="59"/>
      <c r="M134" s="59"/>
      <c r="N134" s="59"/>
      <c r="O134" s="59"/>
      <c r="P134" s="59"/>
      <c r="Q134" s="62">
        <f>I134+K134+L134+M134+N134+O134+P134</f>
        <v>7500</v>
      </c>
      <c r="R134" s="63"/>
    </row>
    <row r="135" spans="2:18" s="15" customFormat="1" ht="12.75">
      <c r="B135" s="48"/>
      <c r="C135" s="57"/>
      <c r="D135" s="57">
        <v>4110</v>
      </c>
      <c r="E135" s="58" t="s">
        <v>226</v>
      </c>
      <c r="F135" s="59">
        <v>17500</v>
      </c>
      <c r="G135" s="60">
        <v>17500</v>
      </c>
      <c r="H135" s="61">
        <v>17500</v>
      </c>
      <c r="I135" s="61">
        <v>17900</v>
      </c>
      <c r="J135" s="65"/>
      <c r="K135" s="59"/>
      <c r="L135" s="59"/>
      <c r="M135" s="59"/>
      <c r="N135" s="59"/>
      <c r="O135" s="59"/>
      <c r="P135" s="59"/>
      <c r="Q135" s="62">
        <f>I135+K135+L135+M135+N135+O135+P135</f>
        <v>17900</v>
      </c>
      <c r="R135" s="63"/>
    </row>
    <row r="136" spans="2:18" s="15" customFormat="1" ht="12.75">
      <c r="B136" s="48"/>
      <c r="C136" s="57"/>
      <c r="D136" s="57">
        <v>4120</v>
      </c>
      <c r="E136" s="58" t="s">
        <v>227</v>
      </c>
      <c r="F136" s="59">
        <v>2400</v>
      </c>
      <c r="G136" s="60">
        <v>2400</v>
      </c>
      <c r="H136" s="61">
        <v>2400</v>
      </c>
      <c r="I136" s="61">
        <v>2450</v>
      </c>
      <c r="J136" s="65"/>
      <c r="K136" s="59"/>
      <c r="L136" s="59"/>
      <c r="M136" s="59"/>
      <c r="N136" s="59"/>
      <c r="O136" s="59"/>
      <c r="P136" s="59"/>
      <c r="Q136" s="62">
        <f>I136+K136+L136+M136+N136+O136+P136</f>
        <v>2450</v>
      </c>
      <c r="R136" s="63"/>
    </row>
    <row r="137" spans="2:18" s="15" customFormat="1" ht="18.75" customHeight="1">
      <c r="B137" s="48"/>
      <c r="C137" s="57"/>
      <c r="D137" s="57">
        <v>4210</v>
      </c>
      <c r="E137" s="58" t="s">
        <v>228</v>
      </c>
      <c r="F137" s="59">
        <v>8000</v>
      </c>
      <c r="G137" s="60">
        <v>8000</v>
      </c>
      <c r="H137" s="61">
        <v>8000</v>
      </c>
      <c r="I137" s="61">
        <v>8000</v>
      </c>
      <c r="J137" s="65" t="s">
        <v>229</v>
      </c>
      <c r="K137" s="59"/>
      <c r="L137" s="59"/>
      <c r="M137" s="59"/>
      <c r="N137" s="59"/>
      <c r="O137" s="59"/>
      <c r="P137" s="59"/>
      <c r="Q137" s="62">
        <f>I137+K137+L137+M137+N137+O137+P137</f>
        <v>8000</v>
      </c>
      <c r="R137" s="63"/>
    </row>
    <row r="138" spans="2:18" s="15" customFormat="1" ht="12.75">
      <c r="B138" s="48"/>
      <c r="C138" s="57"/>
      <c r="D138" s="57">
        <v>4270</v>
      </c>
      <c r="E138" s="58" t="s">
        <v>230</v>
      </c>
      <c r="F138" s="59">
        <v>2000</v>
      </c>
      <c r="G138" s="60">
        <v>2000</v>
      </c>
      <c r="H138" s="61">
        <v>2000</v>
      </c>
      <c r="I138" s="61">
        <v>2000</v>
      </c>
      <c r="J138" s="65" t="s">
        <v>231</v>
      </c>
      <c r="K138" s="59">
        <v>300</v>
      </c>
      <c r="L138" s="59"/>
      <c r="M138" s="59"/>
      <c r="N138" s="59"/>
      <c r="O138" s="59"/>
      <c r="P138" s="59"/>
      <c r="Q138" s="62">
        <f>I138+K138+L138+M138+N138+O138+P138</f>
        <v>2300</v>
      </c>
      <c r="R138" s="63"/>
    </row>
    <row r="139" spans="2:18" s="15" customFormat="1" ht="12.75">
      <c r="B139" s="48"/>
      <c r="C139" s="57"/>
      <c r="D139" s="57">
        <v>4300</v>
      </c>
      <c r="E139" s="58" t="s">
        <v>232</v>
      </c>
      <c r="F139" s="59">
        <v>10000</v>
      </c>
      <c r="G139" s="60">
        <v>10000</v>
      </c>
      <c r="H139" s="61">
        <v>10000</v>
      </c>
      <c r="I139" s="61">
        <v>10000</v>
      </c>
      <c r="J139" s="65" t="s">
        <v>233</v>
      </c>
      <c r="K139" s="59">
        <v>216</v>
      </c>
      <c r="L139" s="59"/>
      <c r="M139" s="59"/>
      <c r="N139" s="59"/>
      <c r="O139" s="59"/>
      <c r="P139" s="59"/>
      <c r="Q139" s="62">
        <f>I139+K139+L139+M139+N139+O139+P139</f>
        <v>10216</v>
      </c>
      <c r="R139" s="63"/>
    </row>
    <row r="140" spans="2:18" s="15" customFormat="1" ht="12.75">
      <c r="B140" s="48"/>
      <c r="C140" s="57"/>
      <c r="D140" s="57">
        <v>4410</v>
      </c>
      <c r="E140" s="58" t="s">
        <v>234</v>
      </c>
      <c r="F140" s="59">
        <v>800</v>
      </c>
      <c r="G140" s="60">
        <v>800</v>
      </c>
      <c r="H140" s="61">
        <v>800</v>
      </c>
      <c r="I140" s="61">
        <v>800</v>
      </c>
      <c r="J140" s="65" t="s">
        <v>235</v>
      </c>
      <c r="K140" s="59"/>
      <c r="L140" s="59"/>
      <c r="M140" s="59"/>
      <c r="N140" s="59"/>
      <c r="O140" s="59"/>
      <c r="P140" s="59"/>
      <c r="Q140" s="62">
        <f>I140+K140+L140+M140+N140+O140+P140</f>
        <v>800</v>
      </c>
      <c r="R140" s="63"/>
    </row>
    <row r="141" spans="2:18" s="15" customFormat="1" ht="23.25">
      <c r="B141" s="48"/>
      <c r="C141" s="57"/>
      <c r="D141" s="57">
        <v>4440</v>
      </c>
      <c r="E141" s="58" t="s">
        <v>236</v>
      </c>
      <c r="F141" s="59">
        <v>2790</v>
      </c>
      <c r="G141" s="60">
        <v>2790</v>
      </c>
      <c r="H141" s="61">
        <v>2790</v>
      </c>
      <c r="I141" s="61">
        <v>2790</v>
      </c>
      <c r="J141" s="65"/>
      <c r="K141" s="59"/>
      <c r="L141" s="59"/>
      <c r="M141" s="59"/>
      <c r="N141" s="59"/>
      <c r="O141" s="59"/>
      <c r="P141" s="59"/>
      <c r="Q141" s="62">
        <f>I141+K141+L141+M141+N141+O141+P141</f>
        <v>2790</v>
      </c>
      <c r="R141" s="63"/>
    </row>
    <row r="142" spans="2:18" s="15" customFormat="1" ht="23.25">
      <c r="B142" s="48"/>
      <c r="C142" s="57"/>
      <c r="D142" s="57">
        <v>6050</v>
      </c>
      <c r="E142" s="58" t="s">
        <v>237</v>
      </c>
      <c r="F142" s="59">
        <v>6000</v>
      </c>
      <c r="G142" s="60">
        <v>6000</v>
      </c>
      <c r="H142" s="61">
        <v>6000</v>
      </c>
      <c r="I142" s="61">
        <v>6000</v>
      </c>
      <c r="J142" s="65" t="s">
        <v>238</v>
      </c>
      <c r="K142" s="60">
        <v>-516</v>
      </c>
      <c r="L142" s="59"/>
      <c r="M142" s="59"/>
      <c r="N142" s="59"/>
      <c r="O142" s="59"/>
      <c r="P142" s="59"/>
      <c r="Q142" s="62">
        <f>I142+K142+L142+M142+N142+O142+P142</f>
        <v>5484</v>
      </c>
      <c r="R142" s="63"/>
    </row>
    <row r="143" spans="2:18" s="15" customFormat="1" ht="23.25">
      <c r="B143" s="48"/>
      <c r="C143" s="49">
        <v>80146</v>
      </c>
      <c r="D143" s="49"/>
      <c r="E143" s="50" t="s">
        <v>239</v>
      </c>
      <c r="F143" s="51">
        <f>F144+F145</f>
        <v>22700</v>
      </c>
      <c r="G143" s="52">
        <f>G144+G145</f>
        <v>22700</v>
      </c>
      <c r="H143" s="53">
        <f>H144+H145</f>
        <v>22700</v>
      </c>
      <c r="I143" s="53">
        <f>I144+I145</f>
        <v>22700</v>
      </c>
      <c r="J143" s="65" t="s">
        <v>240</v>
      </c>
      <c r="K143" s="51">
        <f>K144+K145</f>
        <v>0</v>
      </c>
      <c r="L143" s="51">
        <f>L144+L145</f>
        <v>0</v>
      </c>
      <c r="M143" s="51">
        <f>M144+M145</f>
        <v>0</v>
      </c>
      <c r="N143" s="51">
        <f>N144+N145</f>
        <v>0</v>
      </c>
      <c r="O143" s="51">
        <f>O144+O145</f>
        <v>0</v>
      </c>
      <c r="P143" s="51">
        <f>P144+P145</f>
        <v>0</v>
      </c>
      <c r="Q143" s="55">
        <f>Q144+Q145</f>
        <v>22700</v>
      </c>
      <c r="R143" s="56"/>
    </row>
    <row r="144" spans="2:18" s="15" customFormat="1" ht="12.75">
      <c r="B144" s="48"/>
      <c r="C144" s="57"/>
      <c r="D144" s="57">
        <v>4300</v>
      </c>
      <c r="E144" s="58" t="s">
        <v>241</v>
      </c>
      <c r="F144" s="59">
        <v>15200</v>
      </c>
      <c r="G144" s="60">
        <v>15200</v>
      </c>
      <c r="H144" s="61">
        <v>15200</v>
      </c>
      <c r="I144" s="61">
        <v>15200</v>
      </c>
      <c r="J144" s="65"/>
      <c r="K144" s="59"/>
      <c r="L144" s="59"/>
      <c r="M144" s="59"/>
      <c r="N144" s="59"/>
      <c r="O144" s="59"/>
      <c r="P144" s="59"/>
      <c r="Q144" s="62">
        <f>I144+K144+L144+M144+N144+O144+P144</f>
        <v>15200</v>
      </c>
      <c r="R144" s="63"/>
    </row>
    <row r="145" spans="2:18" s="15" customFormat="1" ht="12.75">
      <c r="B145" s="48"/>
      <c r="C145" s="57"/>
      <c r="D145" s="57">
        <v>4410</v>
      </c>
      <c r="E145" s="58" t="s">
        <v>242</v>
      </c>
      <c r="F145" s="59">
        <v>7500</v>
      </c>
      <c r="G145" s="60">
        <v>7500</v>
      </c>
      <c r="H145" s="61">
        <v>7500</v>
      </c>
      <c r="I145" s="61">
        <v>7500</v>
      </c>
      <c r="J145" s="65"/>
      <c r="K145" s="59"/>
      <c r="L145" s="59"/>
      <c r="M145" s="59"/>
      <c r="N145" s="59"/>
      <c r="O145" s="59"/>
      <c r="P145" s="59"/>
      <c r="Q145" s="62">
        <f>I145+K145+L145+M145+N145+O145+P145</f>
        <v>7500</v>
      </c>
      <c r="R145" s="63"/>
    </row>
    <row r="146" spans="2:18" s="15" customFormat="1" ht="12.75">
      <c r="B146" s="48"/>
      <c r="C146" s="49">
        <v>80195</v>
      </c>
      <c r="D146" s="49"/>
      <c r="E146" s="50" t="s">
        <v>243</v>
      </c>
      <c r="F146" s="51">
        <f>SUM(F147)</f>
        <v>17550</v>
      </c>
      <c r="G146" s="52">
        <f>SUM(G147)</f>
        <v>17550</v>
      </c>
      <c r="H146" s="53">
        <f>SUM(H147)</f>
        <v>17550</v>
      </c>
      <c r="I146" s="53">
        <f>SUM(I147)</f>
        <v>17550</v>
      </c>
      <c r="J146" s="65"/>
      <c r="K146" s="51">
        <f>SUM(K147)</f>
        <v>10380</v>
      </c>
      <c r="L146" s="51">
        <f>SUM(L147)</f>
        <v>0</v>
      </c>
      <c r="M146" s="51">
        <f>SUM(M147)</f>
        <v>0</v>
      </c>
      <c r="N146" s="51">
        <f>SUM(N147)</f>
        <v>0</v>
      </c>
      <c r="O146" s="51">
        <f>SUM(O147)</f>
        <v>0</v>
      </c>
      <c r="P146" s="51">
        <f>SUM(P147)</f>
        <v>0</v>
      </c>
      <c r="Q146" s="55">
        <f>SUM(Q147)</f>
        <v>27930</v>
      </c>
      <c r="R146" s="56"/>
    </row>
    <row r="147" spans="2:18" s="15" customFormat="1" ht="34.5">
      <c r="B147" s="48"/>
      <c r="C147" s="57"/>
      <c r="D147" s="57">
        <v>4440</v>
      </c>
      <c r="E147" s="58" t="s">
        <v>244</v>
      </c>
      <c r="F147" s="59">
        <v>17550</v>
      </c>
      <c r="G147" s="60">
        <v>17550</v>
      </c>
      <c r="H147" s="61">
        <v>17550</v>
      </c>
      <c r="I147" s="61">
        <v>17550</v>
      </c>
      <c r="J147" s="65" t="s">
        <v>245</v>
      </c>
      <c r="K147" s="59">
        <v>10380</v>
      </c>
      <c r="L147" s="59"/>
      <c r="M147" s="59"/>
      <c r="N147" s="59"/>
      <c r="O147" s="59"/>
      <c r="P147" s="59"/>
      <c r="Q147" s="62">
        <f>I147+K147+L147+M147+N147+O147+P147</f>
        <v>27930</v>
      </c>
      <c r="R147" s="63" t="s">
        <v>246</v>
      </c>
    </row>
    <row r="148" spans="1:18" s="15" customFormat="1" ht="12.75">
      <c r="A148" s="15"/>
      <c r="B148" s="79">
        <v>852</v>
      </c>
      <c r="C148" s="114"/>
      <c r="D148" s="114"/>
      <c r="E148" s="81" t="s">
        <v>247</v>
      </c>
      <c r="F148" s="74">
        <f>F156+F158+F161+F163+F165+F179+F181+F185</f>
        <v>1225210</v>
      </c>
      <c r="G148" s="75">
        <f>G156+G158+G161+G163+G165+G179+G181+G185</f>
        <v>1100000</v>
      </c>
      <c r="H148" s="76">
        <f>H156+H158+H161+H163+H165+H179+H181+H185</f>
        <v>1001000</v>
      </c>
      <c r="I148" s="76">
        <f>I156+I158+I161+I163+I165+I179+I181+I185+I149+I183</f>
        <v>1003300</v>
      </c>
      <c r="J148" s="77"/>
      <c r="K148" s="74">
        <f>K156+K158+K161+K163+K165+K179+K181+K185+K149+K183</f>
        <v>430798</v>
      </c>
      <c r="L148" s="74">
        <f>L156+L158+L161+L163+L165+L179+L181+L185+L149+L183</f>
        <v>0</v>
      </c>
      <c r="M148" s="74">
        <f>M156+M158+M161+M163+M165+M179+M181+M185+M149+M183</f>
        <v>0</v>
      </c>
      <c r="N148" s="74">
        <f>N156+N158+N161+N163+N165+N179+N181+N185+N149+N183</f>
        <v>0</v>
      </c>
      <c r="O148" s="74">
        <f>O156+O158+O161+O163+O165+O179+O181+O185+O149+O183</f>
        <v>0</v>
      </c>
      <c r="P148" s="74">
        <f>P156+P158+P161+P163+P165+P179+P181+P185+P149+P183</f>
        <v>0</v>
      </c>
      <c r="Q148" s="76">
        <f>Q156+Q158+Q161+Q163+Q165+Q179+Q181+Q185+Q149+Q183</f>
        <v>1434098</v>
      </c>
      <c r="R148" s="78"/>
    </row>
    <row r="149" spans="2:18" s="115" customFormat="1" ht="34.5">
      <c r="B149" s="92"/>
      <c r="C149" s="116">
        <v>85212</v>
      </c>
      <c r="D149" s="117"/>
      <c r="E149" s="50" t="s">
        <v>248</v>
      </c>
      <c r="F149" s="118"/>
      <c r="G149" s="119"/>
      <c r="H149" s="120"/>
      <c r="I149" s="120">
        <f>SUM(I150:I155)</f>
        <v>0</v>
      </c>
      <c r="J149" s="73"/>
      <c r="K149" s="118">
        <f>SUM(K150:K155)</f>
        <v>468880</v>
      </c>
      <c r="L149" s="118"/>
      <c r="M149" s="118"/>
      <c r="N149" s="118"/>
      <c r="O149" s="118"/>
      <c r="P149" s="118"/>
      <c r="Q149" s="55">
        <f>SUM(Q150:Q155)</f>
        <v>468880</v>
      </c>
      <c r="R149" s="121" t="s">
        <v>249</v>
      </c>
    </row>
    <row r="150" spans="2:18" s="115" customFormat="1" ht="12.75">
      <c r="B150" s="92"/>
      <c r="C150" s="117"/>
      <c r="D150" s="57">
        <v>3110</v>
      </c>
      <c r="E150" s="58" t="s">
        <v>250</v>
      </c>
      <c r="F150" s="118"/>
      <c r="G150" s="119"/>
      <c r="H150" s="120"/>
      <c r="I150" s="120"/>
      <c r="J150" s="73"/>
      <c r="K150" s="122">
        <f>445457+7962</f>
        <v>453419</v>
      </c>
      <c r="L150" s="118"/>
      <c r="M150" s="118"/>
      <c r="N150" s="118"/>
      <c r="O150" s="118"/>
      <c r="P150" s="118"/>
      <c r="Q150" s="62">
        <f>I150+K150+L150+M150+N150+O150+P150</f>
        <v>453419</v>
      </c>
      <c r="R150" s="121"/>
    </row>
    <row r="151" spans="2:18" s="115" customFormat="1" ht="12.75">
      <c r="B151" s="92"/>
      <c r="C151" s="117"/>
      <c r="D151" s="57">
        <v>4010</v>
      </c>
      <c r="E151" s="58" t="s">
        <v>251</v>
      </c>
      <c r="F151" s="118"/>
      <c r="G151" s="119"/>
      <c r="H151" s="120"/>
      <c r="I151" s="120"/>
      <c r="J151" s="73"/>
      <c r="K151" s="122">
        <v>5661</v>
      </c>
      <c r="L151" s="118"/>
      <c r="M151" s="118"/>
      <c r="N151" s="118"/>
      <c r="O151" s="118"/>
      <c r="P151" s="118"/>
      <c r="Q151" s="62">
        <f>I151+K151+L151+M151+N151+O151+P151</f>
        <v>5661</v>
      </c>
      <c r="R151" s="121"/>
    </row>
    <row r="152" spans="2:18" s="115" customFormat="1" ht="12.75">
      <c r="B152" s="92"/>
      <c r="C152" s="117"/>
      <c r="D152" s="57">
        <v>4110</v>
      </c>
      <c r="E152" s="58" t="s">
        <v>252</v>
      </c>
      <c r="F152" s="118"/>
      <c r="G152" s="119"/>
      <c r="H152" s="120"/>
      <c r="I152" s="120"/>
      <c r="J152" s="73"/>
      <c r="K152" s="122">
        <v>975</v>
      </c>
      <c r="L152" s="118"/>
      <c r="M152" s="118"/>
      <c r="N152" s="118"/>
      <c r="O152" s="118"/>
      <c r="P152" s="118"/>
      <c r="Q152" s="62">
        <f>I152+K152+L152+M152+N152+O152+P152</f>
        <v>975</v>
      </c>
      <c r="R152" s="121"/>
    </row>
    <row r="153" spans="2:18" s="115" customFormat="1" ht="12.75">
      <c r="B153" s="92"/>
      <c r="C153" s="117"/>
      <c r="D153" s="57">
        <v>4210</v>
      </c>
      <c r="E153" s="58" t="s">
        <v>253</v>
      </c>
      <c r="F153" s="118"/>
      <c r="G153" s="119"/>
      <c r="H153" s="120"/>
      <c r="I153" s="120"/>
      <c r="J153" s="73"/>
      <c r="K153" s="122">
        <v>1455</v>
      </c>
      <c r="L153" s="118"/>
      <c r="M153" s="118"/>
      <c r="N153" s="118"/>
      <c r="O153" s="118"/>
      <c r="P153" s="118"/>
      <c r="Q153" s="62">
        <f>I153+K153+L153+M153+N153+O153+P153</f>
        <v>1455</v>
      </c>
      <c r="R153" s="121"/>
    </row>
    <row r="154" spans="2:18" s="115" customFormat="1" ht="12.75">
      <c r="B154" s="92"/>
      <c r="C154" s="117"/>
      <c r="D154" s="57">
        <v>4300</v>
      </c>
      <c r="E154" s="58" t="s">
        <v>254</v>
      </c>
      <c r="F154" s="118"/>
      <c r="G154" s="119"/>
      <c r="H154" s="120"/>
      <c r="I154" s="120"/>
      <c r="J154" s="73"/>
      <c r="K154" s="122">
        <v>1000</v>
      </c>
      <c r="L154" s="118"/>
      <c r="M154" s="118"/>
      <c r="N154" s="118"/>
      <c r="O154" s="118"/>
      <c r="P154" s="118"/>
      <c r="Q154" s="62">
        <f>I154+K154+L154+M154+N154+O154+P154</f>
        <v>1000</v>
      </c>
      <c r="R154" s="121"/>
    </row>
    <row r="155" spans="2:18" s="115" customFormat="1" ht="34.5">
      <c r="B155" s="92"/>
      <c r="C155" s="117"/>
      <c r="D155" s="57">
        <v>6060</v>
      </c>
      <c r="E155" s="58" t="s">
        <v>255</v>
      </c>
      <c r="F155" s="118"/>
      <c r="G155" s="119"/>
      <c r="H155" s="120"/>
      <c r="I155" s="120"/>
      <c r="J155" s="73"/>
      <c r="K155" s="122">
        <v>6370</v>
      </c>
      <c r="L155" s="118"/>
      <c r="M155" s="118"/>
      <c r="N155" s="118"/>
      <c r="O155" s="118"/>
      <c r="P155" s="118"/>
      <c r="Q155" s="62">
        <f>I155+K155+L155+M155+N155+O155+P155</f>
        <v>6370</v>
      </c>
      <c r="R155" s="121" t="s">
        <v>256</v>
      </c>
    </row>
    <row r="156" spans="2:18" s="115" customFormat="1" ht="34.5">
      <c r="B156" s="92"/>
      <c r="C156" s="49">
        <v>85213</v>
      </c>
      <c r="D156" s="49"/>
      <c r="E156" s="50" t="s">
        <v>257</v>
      </c>
      <c r="F156" s="51">
        <f>F157</f>
        <v>7200</v>
      </c>
      <c r="G156" s="52">
        <f>G157</f>
        <v>7200</v>
      </c>
      <c r="H156" s="53">
        <f>H157</f>
        <v>7200</v>
      </c>
      <c r="I156" s="53">
        <f>I157</f>
        <v>7200</v>
      </c>
      <c r="J156" s="73"/>
      <c r="K156" s="51">
        <f>K157</f>
        <v>0</v>
      </c>
      <c r="L156" s="51">
        <f>L157</f>
        <v>0</v>
      </c>
      <c r="M156" s="51">
        <f>M157</f>
        <v>0</v>
      </c>
      <c r="N156" s="51">
        <f>N157</f>
        <v>0</v>
      </c>
      <c r="O156" s="51">
        <f>O157</f>
        <v>0</v>
      </c>
      <c r="P156" s="51">
        <f>P157</f>
        <v>0</v>
      </c>
      <c r="Q156" s="55">
        <f>Q157</f>
        <v>7200</v>
      </c>
      <c r="R156" s="56"/>
    </row>
    <row r="157" spans="2:18" s="115" customFormat="1" ht="12.75">
      <c r="B157" s="92"/>
      <c r="C157" s="117"/>
      <c r="D157" s="57">
        <v>4130</v>
      </c>
      <c r="E157" s="58" t="s">
        <v>258</v>
      </c>
      <c r="F157" s="95">
        <v>7200</v>
      </c>
      <c r="G157" s="96">
        <v>7200</v>
      </c>
      <c r="H157" s="97">
        <v>7200</v>
      </c>
      <c r="I157" s="97">
        <v>7200</v>
      </c>
      <c r="J157" s="73" t="s">
        <v>259</v>
      </c>
      <c r="K157" s="95"/>
      <c r="L157" s="95"/>
      <c r="M157" s="95"/>
      <c r="N157" s="95"/>
      <c r="O157" s="95"/>
      <c r="P157" s="95"/>
      <c r="Q157" s="62">
        <f>I157+K157+L157+M157+N157+O157+P157</f>
        <v>7200</v>
      </c>
      <c r="R157" s="99"/>
    </row>
    <row r="158" spans="2:18" s="15" customFormat="1" ht="23.25">
      <c r="B158" s="48"/>
      <c r="C158" s="49">
        <v>85214</v>
      </c>
      <c r="D158" s="49"/>
      <c r="E158" s="50" t="s">
        <v>260</v>
      </c>
      <c r="F158" s="51">
        <f>F159+F160</f>
        <v>567460</v>
      </c>
      <c r="G158" s="52">
        <f>G159+G160</f>
        <v>442250</v>
      </c>
      <c r="H158" s="53">
        <f>H159+H160</f>
        <v>442250</v>
      </c>
      <c r="I158" s="53">
        <f>I159+I160</f>
        <v>442250</v>
      </c>
      <c r="J158" s="65"/>
      <c r="K158" s="52">
        <f>K159+K160</f>
        <v>-68600</v>
      </c>
      <c r="L158" s="51">
        <f>L159+L160</f>
        <v>0</v>
      </c>
      <c r="M158" s="51">
        <f>M159+M160</f>
        <v>0</v>
      </c>
      <c r="N158" s="51">
        <f>N159+N160</f>
        <v>0</v>
      </c>
      <c r="O158" s="51">
        <f>O159+O160</f>
        <v>0</v>
      </c>
      <c r="P158" s="51">
        <f>P159+P160</f>
        <v>0</v>
      </c>
      <c r="Q158" s="55">
        <f>SUM(Q159:Q160)</f>
        <v>373650</v>
      </c>
      <c r="R158" s="56"/>
    </row>
    <row r="159" spans="2:18" s="15" customFormat="1" ht="23.25">
      <c r="B159" s="48"/>
      <c r="C159" s="57"/>
      <c r="D159" s="57">
        <v>3110</v>
      </c>
      <c r="E159" s="58" t="s">
        <v>261</v>
      </c>
      <c r="F159" s="59">
        <v>541360</v>
      </c>
      <c r="G159" s="60">
        <f>541360-125210</f>
        <v>416150</v>
      </c>
      <c r="H159" s="61">
        <f>541360-125210</f>
        <v>416150</v>
      </c>
      <c r="I159" s="61">
        <f>541360-125210</f>
        <v>416150</v>
      </c>
      <c r="J159" s="65" t="s">
        <v>262</v>
      </c>
      <c r="K159" s="60">
        <v>-68600</v>
      </c>
      <c r="L159" s="59"/>
      <c r="M159" s="59"/>
      <c r="N159" s="59"/>
      <c r="O159" s="59"/>
      <c r="P159" s="59"/>
      <c r="Q159" s="62">
        <f>I159+K159+L159+M159+N159+O159+P159</f>
        <v>347550</v>
      </c>
      <c r="R159" s="63" t="s">
        <v>263</v>
      </c>
    </row>
    <row r="160" spans="2:18" s="15" customFormat="1" ht="12.75">
      <c r="B160" s="48"/>
      <c r="C160" s="57"/>
      <c r="D160" s="57">
        <v>4110</v>
      </c>
      <c r="E160" s="58" t="s">
        <v>264</v>
      </c>
      <c r="F160" s="59">
        <v>26100</v>
      </c>
      <c r="G160" s="60">
        <v>26100</v>
      </c>
      <c r="H160" s="61">
        <v>26100</v>
      </c>
      <c r="I160" s="61">
        <v>26100</v>
      </c>
      <c r="J160" s="65" t="s">
        <v>265</v>
      </c>
      <c r="K160" s="59"/>
      <c r="L160" s="59"/>
      <c r="M160" s="59"/>
      <c r="N160" s="59"/>
      <c r="O160" s="59"/>
      <c r="P160" s="59"/>
      <c r="Q160" s="62">
        <f>I160+K160+L160+M160+N160+O160+P160</f>
        <v>26100</v>
      </c>
      <c r="R160" s="63"/>
    </row>
    <row r="161" spans="2:18" s="15" customFormat="1" ht="12.75">
      <c r="B161" s="48"/>
      <c r="C161" s="49">
        <v>85215</v>
      </c>
      <c r="D161" s="49"/>
      <c r="E161" s="50" t="s">
        <v>266</v>
      </c>
      <c r="F161" s="51">
        <f>SUM(F162)</f>
        <v>286000</v>
      </c>
      <c r="G161" s="52">
        <f>SUM(G162)</f>
        <v>286000</v>
      </c>
      <c r="H161" s="53">
        <f>SUM(H162)</f>
        <v>200000</v>
      </c>
      <c r="I161" s="53">
        <f>SUM(I162)</f>
        <v>200000</v>
      </c>
      <c r="J161" s="65"/>
      <c r="K161" s="51">
        <f>SUM(K162)</f>
        <v>0</v>
      </c>
      <c r="L161" s="51">
        <f>SUM(L162)</f>
        <v>0</v>
      </c>
      <c r="M161" s="51">
        <f>SUM(M162)</f>
        <v>0</v>
      </c>
      <c r="N161" s="51">
        <f>SUM(N162)</f>
        <v>0</v>
      </c>
      <c r="O161" s="51">
        <f>SUM(O162)</f>
        <v>0</v>
      </c>
      <c r="P161" s="51">
        <f>SUM(P162)</f>
        <v>0</v>
      </c>
      <c r="Q161" s="55">
        <f>SUM(Q162)</f>
        <v>200000</v>
      </c>
      <c r="R161" s="56"/>
    </row>
    <row r="162" spans="2:18" s="15" customFormat="1" ht="17.25" customHeight="1">
      <c r="B162" s="48"/>
      <c r="C162" s="57"/>
      <c r="D162" s="57">
        <v>3110</v>
      </c>
      <c r="E162" s="58" t="s">
        <v>267</v>
      </c>
      <c r="F162" s="59">
        <v>286000</v>
      </c>
      <c r="G162" s="60">
        <v>286000</v>
      </c>
      <c r="H162" s="61">
        <v>200000</v>
      </c>
      <c r="I162" s="61">
        <v>200000</v>
      </c>
      <c r="J162" s="65" t="s">
        <v>268</v>
      </c>
      <c r="K162" s="59"/>
      <c r="L162" s="59"/>
      <c r="M162" s="59"/>
      <c r="N162" s="59"/>
      <c r="O162" s="59"/>
      <c r="P162" s="59"/>
      <c r="Q162" s="62">
        <f>I162+K162+L162+M162+N162+O162+P162</f>
        <v>200000</v>
      </c>
      <c r="R162" s="63"/>
    </row>
    <row r="163" spans="2:18" s="15" customFormat="1" ht="23.25">
      <c r="B163" s="48"/>
      <c r="C163" s="49">
        <v>85216</v>
      </c>
      <c r="D163" s="49"/>
      <c r="E163" s="50" t="s">
        <v>269</v>
      </c>
      <c r="F163" s="51">
        <f>SUM(F164)</f>
        <v>2700</v>
      </c>
      <c r="G163" s="52">
        <f>SUM(G164)</f>
        <v>2700</v>
      </c>
      <c r="H163" s="53">
        <f>SUM(H164)</f>
        <v>2700</v>
      </c>
      <c r="I163" s="53">
        <f>SUM(I164)</f>
        <v>5000</v>
      </c>
      <c r="J163" s="65"/>
      <c r="K163" s="52">
        <f>SUM(K164)</f>
        <v>-3900</v>
      </c>
      <c r="L163" s="51">
        <f>SUM(L164)</f>
        <v>0</v>
      </c>
      <c r="M163" s="51">
        <f>SUM(M164)</f>
        <v>0</v>
      </c>
      <c r="N163" s="51">
        <f>SUM(N164)</f>
        <v>0</v>
      </c>
      <c r="O163" s="51">
        <f>SUM(O164)</f>
        <v>0</v>
      </c>
      <c r="P163" s="51">
        <f>SUM(P164)</f>
        <v>0</v>
      </c>
      <c r="Q163" s="55">
        <f>SUM(Q164)</f>
        <v>1100</v>
      </c>
      <c r="R163" s="56"/>
    </row>
    <row r="164" spans="2:18" s="15" customFormat="1" ht="23.25">
      <c r="B164" s="48"/>
      <c r="C164" s="57"/>
      <c r="D164" s="57">
        <v>3110</v>
      </c>
      <c r="E164" s="58" t="s">
        <v>270</v>
      </c>
      <c r="F164" s="59">
        <v>2700</v>
      </c>
      <c r="G164" s="60">
        <v>2700</v>
      </c>
      <c r="H164" s="61">
        <v>2700</v>
      </c>
      <c r="I164" s="61">
        <v>5000</v>
      </c>
      <c r="J164" s="65"/>
      <c r="K164" s="60">
        <v>-3900</v>
      </c>
      <c r="L164" s="59"/>
      <c r="M164" s="59"/>
      <c r="N164" s="59"/>
      <c r="O164" s="59"/>
      <c r="P164" s="59"/>
      <c r="Q164" s="62">
        <f>I164+K164+L164+M164+N164+O164+P164</f>
        <v>1100</v>
      </c>
      <c r="R164" s="63" t="s">
        <v>271</v>
      </c>
    </row>
    <row r="165" spans="2:18" s="15" customFormat="1" ht="12.75">
      <c r="B165" s="48"/>
      <c r="C165" s="49">
        <v>85219</v>
      </c>
      <c r="D165" s="49"/>
      <c r="E165" s="50" t="s">
        <v>272</v>
      </c>
      <c r="F165" s="51">
        <f>SUM(F166:F178)</f>
        <v>332850</v>
      </c>
      <c r="G165" s="52">
        <f>SUM(G166:G178)</f>
        <v>332850</v>
      </c>
      <c r="H165" s="53">
        <f>SUM(H166:H178)</f>
        <v>319850</v>
      </c>
      <c r="I165" s="53">
        <f>SUM(I166:I178)</f>
        <v>319850</v>
      </c>
      <c r="J165" s="65" t="s">
        <v>273</v>
      </c>
      <c r="K165" s="51">
        <f>SUM(K166:K178)</f>
        <v>0</v>
      </c>
      <c r="L165" s="51">
        <f>SUM(L166:L178)</f>
        <v>0</v>
      </c>
      <c r="M165" s="51">
        <f>SUM(M166:M178)</f>
        <v>0</v>
      </c>
      <c r="N165" s="51">
        <f>SUM(N166:N178)</f>
        <v>0</v>
      </c>
      <c r="O165" s="51">
        <f>SUM(O166:O178)</f>
        <v>0</v>
      </c>
      <c r="P165" s="51">
        <f>SUM(P166:P178)</f>
        <v>0</v>
      </c>
      <c r="Q165" s="55">
        <f>SUM(Q166:Q177)</f>
        <v>319850</v>
      </c>
      <c r="R165" s="56"/>
    </row>
    <row r="166" spans="2:18" s="15" customFormat="1" ht="23.25">
      <c r="B166" s="48"/>
      <c r="C166" s="57"/>
      <c r="D166" s="57">
        <v>3020</v>
      </c>
      <c r="E166" s="58" t="s">
        <v>274</v>
      </c>
      <c r="F166" s="59">
        <v>4200</v>
      </c>
      <c r="G166" s="60">
        <v>4200</v>
      </c>
      <c r="H166" s="61">
        <v>4200</v>
      </c>
      <c r="I166" s="61">
        <v>4200</v>
      </c>
      <c r="J166" s="65"/>
      <c r="K166" s="59"/>
      <c r="L166" s="59"/>
      <c r="M166" s="59"/>
      <c r="N166" s="59"/>
      <c r="O166" s="59"/>
      <c r="P166" s="59"/>
      <c r="Q166" s="62">
        <f>I166+K166+L166+M166+N166+O166+P166</f>
        <v>4200</v>
      </c>
      <c r="R166" s="63"/>
    </row>
    <row r="167" spans="2:18" s="15" customFormat="1" ht="12.75">
      <c r="B167" s="48"/>
      <c r="C167" s="57"/>
      <c r="D167" s="57">
        <v>4010</v>
      </c>
      <c r="E167" s="58" t="s">
        <v>275</v>
      </c>
      <c r="F167" s="59">
        <v>194000</v>
      </c>
      <c r="G167" s="60">
        <v>194000</v>
      </c>
      <c r="H167" s="61">
        <v>194000</v>
      </c>
      <c r="I167" s="61">
        <v>194000</v>
      </c>
      <c r="J167" s="65"/>
      <c r="K167" s="59"/>
      <c r="L167" s="59"/>
      <c r="M167" s="59"/>
      <c r="N167" s="59"/>
      <c r="O167" s="59"/>
      <c r="P167" s="59"/>
      <c r="Q167" s="62">
        <f>I167+K167+L167+M167+N167+O167+P167</f>
        <v>194000</v>
      </c>
      <c r="R167" s="63"/>
    </row>
    <row r="168" spans="2:18" s="15" customFormat="1" ht="12.75">
      <c r="B168" s="48"/>
      <c r="C168" s="57"/>
      <c r="D168" s="57">
        <v>4040</v>
      </c>
      <c r="E168" s="58" t="s">
        <v>276</v>
      </c>
      <c r="F168" s="59">
        <v>14000</v>
      </c>
      <c r="G168" s="60">
        <v>14000</v>
      </c>
      <c r="H168" s="61">
        <v>14000</v>
      </c>
      <c r="I168" s="61">
        <v>14000</v>
      </c>
      <c r="J168" s="65"/>
      <c r="K168" s="60">
        <v>-610</v>
      </c>
      <c r="L168" s="59"/>
      <c r="M168" s="59"/>
      <c r="N168" s="59"/>
      <c r="O168" s="59"/>
      <c r="P168" s="59"/>
      <c r="Q168" s="62">
        <f>I168+K168+L168+M168+N168+O168+P168</f>
        <v>13390</v>
      </c>
      <c r="R168" s="63"/>
    </row>
    <row r="169" spans="2:18" s="15" customFormat="1" ht="12.75">
      <c r="B169" s="48"/>
      <c r="C169" s="57"/>
      <c r="D169" s="57">
        <v>4110</v>
      </c>
      <c r="E169" s="58" t="s">
        <v>277</v>
      </c>
      <c r="F169" s="59">
        <v>37200</v>
      </c>
      <c r="G169" s="60">
        <v>37200</v>
      </c>
      <c r="H169" s="61">
        <v>37200</v>
      </c>
      <c r="I169" s="61">
        <v>37200</v>
      </c>
      <c r="J169" s="65"/>
      <c r="K169" s="59"/>
      <c r="L169" s="59"/>
      <c r="M169" s="59"/>
      <c r="N169" s="59"/>
      <c r="O169" s="59"/>
      <c r="P169" s="59"/>
      <c r="Q169" s="62">
        <f>I169+K169+L169+M169+N169+O169+P169</f>
        <v>37200</v>
      </c>
      <c r="R169" s="63"/>
    </row>
    <row r="170" spans="2:18" s="15" customFormat="1" ht="12.75">
      <c r="B170" s="48"/>
      <c r="C170" s="57"/>
      <c r="D170" s="57">
        <v>4120</v>
      </c>
      <c r="E170" s="58" t="s">
        <v>278</v>
      </c>
      <c r="F170" s="59">
        <v>5100</v>
      </c>
      <c r="G170" s="60">
        <v>5100</v>
      </c>
      <c r="H170" s="61">
        <v>5100</v>
      </c>
      <c r="I170" s="61">
        <v>5100</v>
      </c>
      <c r="J170" s="65"/>
      <c r="K170" s="59"/>
      <c r="L170" s="59"/>
      <c r="M170" s="59"/>
      <c r="N170" s="59"/>
      <c r="O170" s="59"/>
      <c r="P170" s="59"/>
      <c r="Q170" s="62">
        <f>I170+K170+L170+M170+N170+O170+P170</f>
        <v>5100</v>
      </c>
      <c r="R170" s="63"/>
    </row>
    <row r="171" spans="2:18" s="15" customFormat="1" ht="12.75">
      <c r="B171" s="48"/>
      <c r="C171" s="57"/>
      <c r="D171" s="57">
        <v>4210</v>
      </c>
      <c r="E171" s="58" t="s">
        <v>279</v>
      </c>
      <c r="F171" s="59">
        <v>6800</v>
      </c>
      <c r="G171" s="60">
        <v>6800</v>
      </c>
      <c r="H171" s="61">
        <v>6800</v>
      </c>
      <c r="I171" s="61">
        <v>6800</v>
      </c>
      <c r="J171" s="65"/>
      <c r="K171" s="59">
        <v>5810</v>
      </c>
      <c r="L171" s="59"/>
      <c r="M171" s="59"/>
      <c r="N171" s="59"/>
      <c r="O171" s="59"/>
      <c r="P171" s="59"/>
      <c r="Q171" s="62">
        <f>I171+K171+L171+M171+N171+O171+P171</f>
        <v>12610</v>
      </c>
      <c r="R171" s="63"/>
    </row>
    <row r="172" spans="2:18" s="15" customFormat="1" ht="12.75">
      <c r="B172" s="48"/>
      <c r="C172" s="57"/>
      <c r="D172" s="57">
        <v>4260</v>
      </c>
      <c r="E172" s="58" t="s">
        <v>280</v>
      </c>
      <c r="F172" s="59">
        <v>13200</v>
      </c>
      <c r="G172" s="60">
        <v>13200</v>
      </c>
      <c r="H172" s="61">
        <v>13200</v>
      </c>
      <c r="I172" s="61">
        <v>13200</v>
      </c>
      <c r="J172" s="65"/>
      <c r="K172" s="60">
        <v>-5200</v>
      </c>
      <c r="L172" s="59"/>
      <c r="M172" s="59"/>
      <c r="N172" s="59"/>
      <c r="O172" s="59"/>
      <c r="P172" s="59"/>
      <c r="Q172" s="62">
        <f>I172+K172+L172+M172+N172+O172+P172</f>
        <v>8000</v>
      </c>
      <c r="R172" s="63"/>
    </row>
    <row r="173" spans="2:18" s="15" customFormat="1" ht="12.75">
      <c r="B173" s="48"/>
      <c r="C173" s="57"/>
      <c r="D173" s="57">
        <v>4270</v>
      </c>
      <c r="E173" s="58" t="s">
        <v>281</v>
      </c>
      <c r="F173" s="59">
        <v>4000</v>
      </c>
      <c r="G173" s="60">
        <v>4000</v>
      </c>
      <c r="H173" s="61">
        <v>4000</v>
      </c>
      <c r="I173" s="61">
        <v>4000</v>
      </c>
      <c r="J173" s="65"/>
      <c r="K173" s="59"/>
      <c r="L173" s="59"/>
      <c r="M173" s="59"/>
      <c r="N173" s="59"/>
      <c r="O173" s="59"/>
      <c r="P173" s="59"/>
      <c r="Q173" s="62">
        <f>I173+K173+L173+M173+N173+O173+P173</f>
        <v>4000</v>
      </c>
      <c r="R173" s="63"/>
    </row>
    <row r="174" spans="2:18" s="15" customFormat="1" ht="12.75">
      <c r="B174" s="48"/>
      <c r="C174" s="57"/>
      <c r="D174" s="57">
        <v>4300</v>
      </c>
      <c r="E174" s="58" t="s">
        <v>282</v>
      </c>
      <c r="F174" s="59">
        <v>35100</v>
      </c>
      <c r="G174" s="60">
        <v>35100</v>
      </c>
      <c r="H174" s="61">
        <v>25100</v>
      </c>
      <c r="I174" s="61">
        <v>25100</v>
      </c>
      <c r="J174" s="65"/>
      <c r="K174" s="59"/>
      <c r="L174" s="59"/>
      <c r="M174" s="59"/>
      <c r="N174" s="59"/>
      <c r="O174" s="59"/>
      <c r="P174" s="59"/>
      <c r="Q174" s="62">
        <f>I174+K174+L174+M174+N174+O174+P174</f>
        <v>25100</v>
      </c>
      <c r="R174" s="63"/>
    </row>
    <row r="175" spans="2:18" s="15" customFormat="1" ht="12.75">
      <c r="B175" s="48"/>
      <c r="C175" s="57"/>
      <c r="D175" s="57">
        <v>4410</v>
      </c>
      <c r="E175" s="58" t="s">
        <v>283</v>
      </c>
      <c r="F175" s="59">
        <v>13000</v>
      </c>
      <c r="G175" s="60">
        <v>13000</v>
      </c>
      <c r="H175" s="61">
        <v>10000</v>
      </c>
      <c r="I175" s="61">
        <v>10000</v>
      </c>
      <c r="J175" s="65"/>
      <c r="K175" s="59"/>
      <c r="L175" s="59"/>
      <c r="M175" s="59"/>
      <c r="N175" s="59"/>
      <c r="O175" s="59"/>
      <c r="P175" s="59"/>
      <c r="Q175" s="62">
        <f>I175+K175+L175+M175+N175+O175+P175</f>
        <v>10000</v>
      </c>
      <c r="R175" s="63"/>
    </row>
    <row r="176" spans="2:18" s="15" customFormat="1" ht="12.75">
      <c r="B176" s="48"/>
      <c r="C176" s="57"/>
      <c r="D176" s="57">
        <v>4430</v>
      </c>
      <c r="E176" s="58" t="s">
        <v>284</v>
      </c>
      <c r="F176" s="59">
        <v>600</v>
      </c>
      <c r="G176" s="60">
        <v>600</v>
      </c>
      <c r="H176" s="61">
        <v>600</v>
      </c>
      <c r="I176" s="61">
        <v>600</v>
      </c>
      <c r="J176" s="65"/>
      <c r="K176" s="59"/>
      <c r="L176" s="59"/>
      <c r="M176" s="59"/>
      <c r="N176" s="59"/>
      <c r="O176" s="59"/>
      <c r="P176" s="59"/>
      <c r="Q176" s="62">
        <f>I176+K176+L176+M176+N176+O176+P176</f>
        <v>600</v>
      </c>
      <c r="R176" s="63"/>
    </row>
    <row r="177" spans="2:18" s="15" customFormat="1" ht="23.25">
      <c r="B177" s="48"/>
      <c r="C177" s="57"/>
      <c r="D177" s="57">
        <v>4440</v>
      </c>
      <c r="E177" s="58" t="s">
        <v>285</v>
      </c>
      <c r="F177" s="59">
        <v>5650</v>
      </c>
      <c r="G177" s="60">
        <v>5650</v>
      </c>
      <c r="H177" s="61">
        <v>5650</v>
      </c>
      <c r="I177" s="61">
        <v>5650</v>
      </c>
      <c r="J177" s="65"/>
      <c r="K177" s="59"/>
      <c r="L177" s="59"/>
      <c r="M177" s="59"/>
      <c r="N177" s="59"/>
      <c r="O177" s="59"/>
      <c r="P177" s="59"/>
      <c r="Q177" s="62">
        <f>I177+K177+L177+M177+N177+O177+P177</f>
        <v>5650</v>
      </c>
      <c r="R177" s="63"/>
    </row>
    <row r="178" spans="2:18" s="15" customFormat="1" ht="12.75" hidden="1">
      <c r="B178" s="48"/>
      <c r="C178" s="57"/>
      <c r="D178" s="57">
        <v>6060</v>
      </c>
      <c r="E178" s="58" t="s">
        <v>286</v>
      </c>
      <c r="F178" s="61"/>
      <c r="G178" s="60"/>
      <c r="H178" s="61"/>
      <c r="I178" s="61"/>
      <c r="J178" s="65" t="s">
        <v>287</v>
      </c>
      <c r="K178" s="59"/>
      <c r="L178" s="59"/>
      <c r="M178" s="59"/>
      <c r="N178" s="59"/>
      <c r="O178" s="59"/>
      <c r="P178" s="59"/>
      <c r="Q178" s="62">
        <f>F178+K178+L178+M178+N178+O178+P178</f>
        <v>0</v>
      </c>
      <c r="R178" s="63"/>
    </row>
    <row r="179" spans="2:18" s="15" customFormat="1" ht="12.75" hidden="1">
      <c r="B179" s="48"/>
      <c r="C179" s="49">
        <v>85323</v>
      </c>
      <c r="D179" s="49"/>
      <c r="E179" s="50" t="s">
        <v>288</v>
      </c>
      <c r="F179" s="53">
        <f>SUM(F180)</f>
        <v>0</v>
      </c>
      <c r="G179" s="52">
        <f>SUM(G180)</f>
        <v>0</v>
      </c>
      <c r="H179" s="53">
        <f>SUM(H180)</f>
        <v>0</v>
      </c>
      <c r="I179" s="53">
        <f>SUM(I180)</f>
        <v>0</v>
      </c>
      <c r="J179" s="65"/>
      <c r="K179" s="51">
        <f>SUM(K180)</f>
        <v>0</v>
      </c>
      <c r="L179" s="51">
        <f>SUM(L180)</f>
        <v>0</v>
      </c>
      <c r="M179" s="51">
        <f>SUM(M180)</f>
        <v>0</v>
      </c>
      <c r="N179" s="51">
        <f>SUM(N180)</f>
        <v>0</v>
      </c>
      <c r="O179" s="51">
        <f>SUM(O180)</f>
        <v>0</v>
      </c>
      <c r="P179" s="51">
        <f>SUM(P180)</f>
        <v>0</v>
      </c>
      <c r="Q179" s="55">
        <f>SUM(Q180)</f>
        <v>0</v>
      </c>
      <c r="R179" s="56"/>
    </row>
    <row r="180" spans="2:18" s="15" customFormat="1" ht="12.75" hidden="1">
      <c r="B180" s="48"/>
      <c r="C180" s="57"/>
      <c r="D180" s="57">
        <v>3110</v>
      </c>
      <c r="E180" s="58" t="s">
        <v>289</v>
      </c>
      <c r="F180" s="61"/>
      <c r="G180" s="60"/>
      <c r="H180" s="61"/>
      <c r="I180" s="61"/>
      <c r="J180" s="65"/>
      <c r="K180" s="59"/>
      <c r="L180" s="59"/>
      <c r="M180" s="59"/>
      <c r="N180" s="59"/>
      <c r="O180" s="59"/>
      <c r="P180" s="59"/>
      <c r="Q180" s="62">
        <f>F180+K180+L180+M180+N180</f>
        <v>0</v>
      </c>
      <c r="R180" s="63"/>
    </row>
    <row r="181" spans="2:18" s="15" customFormat="1" ht="23.25">
      <c r="B181" s="48"/>
      <c r="C181" s="49">
        <v>85228</v>
      </c>
      <c r="D181" s="49"/>
      <c r="E181" s="50" t="s">
        <v>290</v>
      </c>
      <c r="F181" s="51">
        <f>SUM(F182)</f>
        <v>29000</v>
      </c>
      <c r="G181" s="52">
        <f>SUM(G182)</f>
        <v>29000</v>
      </c>
      <c r="H181" s="53">
        <f>SUM(H182)</f>
        <v>20000</v>
      </c>
      <c r="I181" s="53">
        <f>SUM(I182)</f>
        <v>20000</v>
      </c>
      <c r="J181" s="65"/>
      <c r="K181" s="51">
        <f>SUM(K182)</f>
        <v>0</v>
      </c>
      <c r="L181" s="51">
        <f>SUM(L182)</f>
        <v>0</v>
      </c>
      <c r="M181" s="51">
        <f>SUM(M182)</f>
        <v>0</v>
      </c>
      <c r="N181" s="51">
        <f>SUM(N182)</f>
        <v>0</v>
      </c>
      <c r="O181" s="51">
        <f>SUM(O182)</f>
        <v>0</v>
      </c>
      <c r="P181" s="51">
        <f>SUM(P182)</f>
        <v>0</v>
      </c>
      <c r="Q181" s="55">
        <f>SUM(Q182)</f>
        <v>20000</v>
      </c>
      <c r="R181" s="56"/>
    </row>
    <row r="182" spans="2:18" s="15" customFormat="1" ht="12.75">
      <c r="B182" s="48"/>
      <c r="C182" s="57"/>
      <c r="D182" s="57">
        <v>3110</v>
      </c>
      <c r="E182" s="58" t="s">
        <v>291</v>
      </c>
      <c r="F182" s="59">
        <v>29000</v>
      </c>
      <c r="G182" s="60">
        <v>29000</v>
      </c>
      <c r="H182" s="61">
        <v>20000</v>
      </c>
      <c r="I182" s="61">
        <v>20000</v>
      </c>
      <c r="J182" s="65" t="s">
        <v>292</v>
      </c>
      <c r="K182" s="59"/>
      <c r="L182" s="59"/>
      <c r="M182" s="59"/>
      <c r="N182" s="59"/>
      <c r="O182" s="59"/>
      <c r="P182" s="59"/>
      <c r="Q182" s="62">
        <f>I182+K182+L182+M182+N182+O182+P182</f>
        <v>20000</v>
      </c>
      <c r="R182" s="63"/>
    </row>
    <row r="183" spans="2:18" s="125" customFormat="1" ht="12.75">
      <c r="B183" s="126"/>
      <c r="C183" s="107">
        <v>85278</v>
      </c>
      <c r="D183" s="107"/>
      <c r="E183" s="108" t="s">
        <v>293</v>
      </c>
      <c r="F183" s="127"/>
      <c r="G183" s="128"/>
      <c r="H183" s="129"/>
      <c r="I183" s="53">
        <f>I184</f>
        <v>0</v>
      </c>
      <c r="J183" s="130"/>
      <c r="K183" s="109">
        <f>K184</f>
        <v>34418</v>
      </c>
      <c r="L183" s="127"/>
      <c r="M183" s="127"/>
      <c r="N183" s="127"/>
      <c r="O183" s="127"/>
      <c r="P183" s="127"/>
      <c r="Q183" s="110">
        <f>Q184</f>
        <v>34418</v>
      </c>
      <c r="R183" s="131"/>
    </row>
    <row r="184" spans="2:18" s="15" customFormat="1" ht="23.25">
      <c r="B184" s="48"/>
      <c r="C184" s="57"/>
      <c r="D184" s="57">
        <v>3110</v>
      </c>
      <c r="E184" s="58" t="s">
        <v>294</v>
      </c>
      <c r="F184" s="59"/>
      <c r="G184" s="60"/>
      <c r="H184" s="61"/>
      <c r="I184" s="61"/>
      <c r="J184" s="65"/>
      <c r="K184" s="59">
        <v>34418</v>
      </c>
      <c r="L184" s="59"/>
      <c r="M184" s="59"/>
      <c r="N184" s="59"/>
      <c r="O184" s="59"/>
      <c r="P184" s="59"/>
      <c r="Q184" s="62">
        <f>I184+K184+L184+M184+N184+O184+P184</f>
        <v>34418</v>
      </c>
      <c r="R184" s="63" t="s">
        <v>295</v>
      </c>
    </row>
    <row r="185" spans="2:18" s="15" customFormat="1" ht="12.75">
      <c r="B185" s="48"/>
      <c r="C185" s="49">
        <v>85295</v>
      </c>
      <c r="D185" s="49"/>
      <c r="E185" s="50" t="s">
        <v>296</v>
      </c>
      <c r="F185" s="51">
        <f>SUM(F186:F186)</f>
        <v>0</v>
      </c>
      <c r="G185" s="52">
        <f>SUM(G186:G186)</f>
        <v>0</v>
      </c>
      <c r="H185" s="53">
        <f>SUM(H186:H186)</f>
        <v>9000</v>
      </c>
      <c r="I185" s="53">
        <f>SUM(I186:I186)</f>
        <v>9000</v>
      </c>
      <c r="J185" s="65"/>
      <c r="K185" s="51">
        <f>SUM(K186:K186)</f>
        <v>0</v>
      </c>
      <c r="L185" s="51">
        <f>SUM(L186:L186)</f>
        <v>0</v>
      </c>
      <c r="M185" s="51">
        <f>SUM(M186:M186)</f>
        <v>0</v>
      </c>
      <c r="N185" s="51">
        <f>SUM(N186:N186)</f>
        <v>0</v>
      </c>
      <c r="O185" s="51">
        <f>SUM(O186:O186)</f>
        <v>0</v>
      </c>
      <c r="P185" s="51">
        <f>SUM(P186:P186)</f>
        <v>0</v>
      </c>
      <c r="Q185" s="55">
        <f>SUM(Q186:Q186)</f>
        <v>9000</v>
      </c>
      <c r="R185" s="56"/>
    </row>
    <row r="186" spans="2:18" s="15" customFormat="1" ht="12.75">
      <c r="B186" s="48"/>
      <c r="C186" s="49"/>
      <c r="D186" s="57">
        <v>3110</v>
      </c>
      <c r="E186" s="58" t="s">
        <v>297</v>
      </c>
      <c r="F186" s="132"/>
      <c r="G186" s="133"/>
      <c r="H186" s="132">
        <v>9000</v>
      </c>
      <c r="I186" s="132">
        <v>9000</v>
      </c>
      <c r="J186" s="65" t="s">
        <v>298</v>
      </c>
      <c r="K186" s="134"/>
      <c r="L186" s="134"/>
      <c r="M186" s="134"/>
      <c r="N186" s="134"/>
      <c r="O186" s="134"/>
      <c r="P186" s="134"/>
      <c r="Q186" s="62">
        <f>I186+K186+L186+M186+N186+O186+P186</f>
        <v>9000</v>
      </c>
      <c r="R186" s="63"/>
    </row>
    <row r="187" spans="1:18" s="15" customFormat="1" ht="23.25">
      <c r="A187" s="15"/>
      <c r="B187" s="79">
        <v>900</v>
      </c>
      <c r="C187" s="80"/>
      <c r="D187" s="80"/>
      <c r="E187" s="81" t="s">
        <v>299</v>
      </c>
      <c r="F187" s="74">
        <f>F190+F196+F188</f>
        <v>517552</v>
      </c>
      <c r="G187" s="75">
        <f>G190+G196+G188</f>
        <v>487552</v>
      </c>
      <c r="H187" s="76">
        <f>H190+H196+H188</f>
        <v>417552</v>
      </c>
      <c r="I187" s="76">
        <f>I190+I196+I188</f>
        <v>567052</v>
      </c>
      <c r="J187" s="77"/>
      <c r="K187" s="74">
        <f>K190+K196+K188</f>
        <v>8300</v>
      </c>
      <c r="L187" s="74">
        <f>L190+L196+L188</f>
        <v>0</v>
      </c>
      <c r="M187" s="74">
        <f>M190+M196+M188</f>
        <v>0</v>
      </c>
      <c r="N187" s="74">
        <f>N190+N196+N188</f>
        <v>0</v>
      </c>
      <c r="O187" s="74">
        <f>O190+O196+O188</f>
        <v>0</v>
      </c>
      <c r="P187" s="74">
        <f>P190+P196+P188</f>
        <v>0</v>
      </c>
      <c r="Q187" s="76">
        <f>Q190+Q196+Q188</f>
        <v>575352</v>
      </c>
      <c r="R187" s="78"/>
    </row>
    <row r="188" spans="2:18" s="115" customFormat="1" ht="12.75">
      <c r="B188" s="92"/>
      <c r="C188" s="82">
        <v>90001</v>
      </c>
      <c r="D188" s="82"/>
      <c r="E188" s="83" t="s">
        <v>300</v>
      </c>
      <c r="F188" s="118">
        <f>F189</f>
        <v>1000</v>
      </c>
      <c r="G188" s="119">
        <f>G189</f>
        <v>1000</v>
      </c>
      <c r="H188" s="120">
        <f>H189</f>
        <v>1000</v>
      </c>
      <c r="I188" s="120">
        <f>I189</f>
        <v>153000</v>
      </c>
      <c r="J188" s="73"/>
      <c r="K188" s="119">
        <f>K189</f>
        <v>-1000</v>
      </c>
      <c r="L188" s="118">
        <f>L189</f>
        <v>0</v>
      </c>
      <c r="M188" s="118">
        <f>M189</f>
        <v>0</v>
      </c>
      <c r="N188" s="118">
        <f>N189</f>
        <v>0</v>
      </c>
      <c r="O188" s="118">
        <f>O189</f>
        <v>0</v>
      </c>
      <c r="P188" s="118">
        <f>P189</f>
        <v>0</v>
      </c>
      <c r="Q188" s="55">
        <f>Q189</f>
        <v>152000</v>
      </c>
      <c r="R188" s="135"/>
    </row>
    <row r="189" spans="2:18" s="115" customFormat="1" ht="51.75" customHeight="1">
      <c r="B189" s="92"/>
      <c r="C189" s="94"/>
      <c r="D189" s="57">
        <v>6050</v>
      </c>
      <c r="E189" s="58" t="s">
        <v>301</v>
      </c>
      <c r="F189" s="95">
        <v>1000</v>
      </c>
      <c r="G189" s="96">
        <v>1000</v>
      </c>
      <c r="H189" s="97">
        <v>1000</v>
      </c>
      <c r="I189" s="97">
        <f>1000+18000+18000+8000+8000+100000</f>
        <v>153000</v>
      </c>
      <c r="J189" s="73" t="s">
        <v>302</v>
      </c>
      <c r="K189" s="96">
        <v>-1000</v>
      </c>
      <c r="L189" s="95"/>
      <c r="M189" s="95"/>
      <c r="N189" s="95"/>
      <c r="O189" s="95"/>
      <c r="P189" s="95"/>
      <c r="Q189" s="62">
        <f>I189+K189+L189+M189+N189+O189+P189</f>
        <v>152000</v>
      </c>
      <c r="R189" s="99" t="s">
        <v>303</v>
      </c>
    </row>
    <row r="190" spans="2:18" s="15" customFormat="1" ht="12.75">
      <c r="B190" s="48"/>
      <c r="C190" s="49">
        <v>90015</v>
      </c>
      <c r="D190" s="49"/>
      <c r="E190" s="50" t="s">
        <v>304</v>
      </c>
      <c r="F190" s="51">
        <f>SUM(F191:F195)</f>
        <v>273800</v>
      </c>
      <c r="G190" s="52">
        <f>SUM(G191:G195)</f>
        <v>273800</v>
      </c>
      <c r="H190" s="53">
        <f>SUM(H191:H195)</f>
        <v>223800</v>
      </c>
      <c r="I190" s="53">
        <f>SUM(I191:I195)</f>
        <v>223800</v>
      </c>
      <c r="J190" s="65"/>
      <c r="K190" s="51">
        <f>SUM(K191:K195)</f>
        <v>0</v>
      </c>
      <c r="L190" s="51">
        <f>SUM(L191:L195)</f>
        <v>0</v>
      </c>
      <c r="M190" s="51">
        <f>SUM(M191:M195)</f>
        <v>0</v>
      </c>
      <c r="N190" s="51">
        <f>SUM(N191:N195)</f>
        <v>0</v>
      </c>
      <c r="O190" s="51">
        <f>SUM(O191:O195)</f>
        <v>0</v>
      </c>
      <c r="P190" s="51">
        <f>SUM(P191:P195)</f>
        <v>0</v>
      </c>
      <c r="Q190" s="55">
        <f>SUM(Q191:Q195)</f>
        <v>223800</v>
      </c>
      <c r="R190" s="56"/>
    </row>
    <row r="191" spans="2:18" s="15" customFormat="1" ht="12.75">
      <c r="B191" s="48"/>
      <c r="C191" s="57"/>
      <c r="D191" s="57">
        <v>4210</v>
      </c>
      <c r="E191" s="58" t="s">
        <v>305</v>
      </c>
      <c r="F191" s="59">
        <v>2000</v>
      </c>
      <c r="G191" s="60">
        <v>2000</v>
      </c>
      <c r="H191" s="61">
        <v>2000</v>
      </c>
      <c r="I191" s="61">
        <v>2000</v>
      </c>
      <c r="J191" s="65" t="s">
        <v>306</v>
      </c>
      <c r="K191" s="59"/>
      <c r="L191" s="59"/>
      <c r="M191" s="59"/>
      <c r="N191" s="59"/>
      <c r="O191" s="59"/>
      <c r="P191" s="59"/>
      <c r="Q191" s="62">
        <f>I191+K191+L191+M191+N191+O191+P191</f>
        <v>2000</v>
      </c>
      <c r="R191" s="63"/>
    </row>
    <row r="192" spans="2:18" s="15" customFormat="1" ht="12.75">
      <c r="B192" s="48"/>
      <c r="C192" s="57"/>
      <c r="D192" s="57">
        <v>4260</v>
      </c>
      <c r="E192" s="58" t="s">
        <v>307</v>
      </c>
      <c r="F192" s="59">
        <v>159800</v>
      </c>
      <c r="G192" s="60">
        <v>159800</v>
      </c>
      <c r="H192" s="61">
        <v>159800</v>
      </c>
      <c r="I192" s="61">
        <v>159800</v>
      </c>
      <c r="J192" s="65" t="s">
        <v>308</v>
      </c>
      <c r="K192" s="59"/>
      <c r="L192" s="59"/>
      <c r="M192" s="59"/>
      <c r="N192" s="59"/>
      <c r="O192" s="59"/>
      <c r="P192" s="59"/>
      <c r="Q192" s="62">
        <f>I192+K192+L192+M192+N192+O192+P192</f>
        <v>159800</v>
      </c>
      <c r="R192" s="63"/>
    </row>
    <row r="193" spans="2:18" s="15" customFormat="1" ht="12.75">
      <c r="B193" s="48"/>
      <c r="C193" s="57"/>
      <c r="D193" s="57">
        <v>4270</v>
      </c>
      <c r="E193" s="58" t="s">
        <v>309</v>
      </c>
      <c r="F193" s="59">
        <v>35000</v>
      </c>
      <c r="G193" s="60">
        <v>35000</v>
      </c>
      <c r="H193" s="61">
        <v>35000</v>
      </c>
      <c r="I193" s="61">
        <v>35000</v>
      </c>
      <c r="J193" s="65" t="s">
        <v>310</v>
      </c>
      <c r="K193" s="59"/>
      <c r="L193" s="59"/>
      <c r="M193" s="59"/>
      <c r="N193" s="59"/>
      <c r="O193" s="59"/>
      <c r="P193" s="59"/>
      <c r="Q193" s="62">
        <f>I193+K193+L193+M193+N193+O193+P193</f>
        <v>35000</v>
      </c>
      <c r="R193" s="63"/>
    </row>
    <row r="194" spans="2:18" s="15" customFormat="1" ht="12.75">
      <c r="B194" s="48"/>
      <c r="C194" s="57"/>
      <c r="D194" s="57">
        <v>4300</v>
      </c>
      <c r="E194" s="58" t="s">
        <v>311</v>
      </c>
      <c r="F194" s="59">
        <v>2000</v>
      </c>
      <c r="G194" s="60">
        <v>2000</v>
      </c>
      <c r="H194" s="61">
        <v>2000</v>
      </c>
      <c r="I194" s="61">
        <v>2000</v>
      </c>
      <c r="J194" s="65" t="s">
        <v>312</v>
      </c>
      <c r="K194" s="59"/>
      <c r="L194" s="59"/>
      <c r="M194" s="59"/>
      <c r="N194" s="59"/>
      <c r="O194" s="59"/>
      <c r="P194" s="59"/>
      <c r="Q194" s="62">
        <f>I194+K194+L194+M194+N194+O194+P194</f>
        <v>2000</v>
      </c>
      <c r="R194" s="63"/>
    </row>
    <row r="195" spans="2:18" s="15" customFormat="1" ht="23.25">
      <c r="B195" s="48"/>
      <c r="C195" s="57"/>
      <c r="D195" s="57">
        <v>6050</v>
      </c>
      <c r="E195" s="58" t="s">
        <v>313</v>
      </c>
      <c r="F195" s="59">
        <v>75000</v>
      </c>
      <c r="G195" s="60">
        <v>75000</v>
      </c>
      <c r="H195" s="61">
        <v>25000</v>
      </c>
      <c r="I195" s="61">
        <v>25000</v>
      </c>
      <c r="J195" s="65" t="s">
        <v>314</v>
      </c>
      <c r="K195" s="59"/>
      <c r="L195" s="59"/>
      <c r="M195" s="59"/>
      <c r="N195" s="59"/>
      <c r="O195" s="59"/>
      <c r="P195" s="59"/>
      <c r="Q195" s="62">
        <f>I195+K195+L195+M195+N195+O195+P195</f>
        <v>25000</v>
      </c>
      <c r="R195" s="63"/>
    </row>
    <row r="196" spans="2:18" s="15" customFormat="1" ht="12.75">
      <c r="B196" s="48"/>
      <c r="C196" s="49">
        <v>90095</v>
      </c>
      <c r="D196" s="49"/>
      <c r="E196" s="50" t="s">
        <v>315</v>
      </c>
      <c r="F196" s="51">
        <f>SUM(F197:F199)</f>
        <v>242752</v>
      </c>
      <c r="G196" s="52">
        <f>SUM(G197:G199)</f>
        <v>212752</v>
      </c>
      <c r="H196" s="53">
        <f>SUM(H197:H199)</f>
        <v>192752</v>
      </c>
      <c r="I196" s="53">
        <f>SUM(I197:I199)</f>
        <v>190252</v>
      </c>
      <c r="J196" s="65"/>
      <c r="K196" s="51">
        <f>SUM(K197:K199)</f>
        <v>9300</v>
      </c>
      <c r="L196" s="51">
        <f>SUM(L197:L199)</f>
        <v>0</v>
      </c>
      <c r="M196" s="51">
        <f>SUM(M197:M199)</f>
        <v>0</v>
      </c>
      <c r="N196" s="51">
        <f>SUM(N197:N199)</f>
        <v>0</v>
      </c>
      <c r="O196" s="51">
        <f>SUM(O197:O199)</f>
        <v>0</v>
      </c>
      <c r="P196" s="51">
        <f>SUM(P197:P199)</f>
        <v>0</v>
      </c>
      <c r="Q196" s="55">
        <f>SUM(Q197:Q199)</f>
        <v>199552</v>
      </c>
      <c r="R196" s="56"/>
    </row>
    <row r="197" spans="2:18" s="15" customFormat="1" ht="12.75">
      <c r="B197" s="48"/>
      <c r="C197" s="49"/>
      <c r="D197" s="57">
        <v>4210</v>
      </c>
      <c r="E197" s="58" t="s">
        <v>316</v>
      </c>
      <c r="F197" s="59">
        <v>10000</v>
      </c>
      <c r="G197" s="60">
        <v>10000</v>
      </c>
      <c r="H197" s="61">
        <v>10000</v>
      </c>
      <c r="I197" s="61">
        <v>10000</v>
      </c>
      <c r="J197" s="65" t="s">
        <v>317</v>
      </c>
      <c r="K197" s="59"/>
      <c r="L197" s="59"/>
      <c r="M197" s="59"/>
      <c r="N197" s="59"/>
      <c r="O197" s="59"/>
      <c r="P197" s="59"/>
      <c r="Q197" s="62">
        <f>I197+K197+L197+M197+N197+O197+P197</f>
        <v>10000</v>
      </c>
      <c r="R197" s="63"/>
    </row>
    <row r="198" spans="2:18" s="15" customFormat="1" ht="12.75" hidden="1">
      <c r="B198" s="48"/>
      <c r="C198" s="57"/>
      <c r="D198" s="57">
        <v>4300</v>
      </c>
      <c r="E198" s="58" t="s">
        <v>318</v>
      </c>
      <c r="F198" s="59">
        <v>22500</v>
      </c>
      <c r="G198" s="60">
        <v>22500</v>
      </c>
      <c r="H198" s="61">
        <v>2500</v>
      </c>
      <c r="I198" s="61"/>
      <c r="J198" s="65" t="s">
        <v>319</v>
      </c>
      <c r="K198" s="59"/>
      <c r="L198" s="59"/>
      <c r="M198" s="59"/>
      <c r="N198" s="59"/>
      <c r="O198" s="59"/>
      <c r="P198" s="59"/>
      <c r="Q198" s="62">
        <f>I198+K198+L198+M198+N198+O198+P198</f>
        <v>0</v>
      </c>
      <c r="R198" s="63"/>
    </row>
    <row r="199" spans="2:18" s="15" customFormat="1" ht="34.5">
      <c r="B199" s="48"/>
      <c r="C199" s="57"/>
      <c r="D199" s="57">
        <v>6050</v>
      </c>
      <c r="E199" s="58" t="s">
        <v>320</v>
      </c>
      <c r="F199" s="59">
        <f>169096+39156+2000</f>
        <v>210252</v>
      </c>
      <c r="G199" s="60">
        <f>169096+39156+2000-30000</f>
        <v>180252</v>
      </c>
      <c r="H199" s="61">
        <f>169096+39156+2000-30000</f>
        <v>180252</v>
      </c>
      <c r="I199" s="61">
        <f>169096+39156+2000-30000</f>
        <v>180252</v>
      </c>
      <c r="J199" s="65" t="s">
        <v>321</v>
      </c>
      <c r="K199" s="59">
        <v>9300</v>
      </c>
      <c r="L199" s="59"/>
      <c r="M199" s="59"/>
      <c r="N199" s="59"/>
      <c r="O199" s="59"/>
      <c r="P199" s="59"/>
      <c r="Q199" s="62">
        <f>I199+K199+L199+M199+N199+O199+P199</f>
        <v>189552</v>
      </c>
      <c r="R199" s="63" t="s">
        <v>322</v>
      </c>
    </row>
    <row r="200" spans="1:18" s="15" customFormat="1" ht="12.75">
      <c r="A200" s="15"/>
      <c r="B200" s="79">
        <v>926</v>
      </c>
      <c r="C200" s="80"/>
      <c r="D200" s="80"/>
      <c r="E200" s="81" t="s">
        <v>323</v>
      </c>
      <c r="F200" s="74">
        <f>F201+F206</f>
        <v>99550</v>
      </c>
      <c r="G200" s="75">
        <f>G201+G206</f>
        <v>84550</v>
      </c>
      <c r="H200" s="76">
        <f>H201+H206</f>
        <v>80000</v>
      </c>
      <c r="I200" s="76">
        <f>I201+I206</f>
        <v>80000</v>
      </c>
      <c r="J200" s="77"/>
      <c r="K200" s="74">
        <f>K201+K206</f>
        <v>0</v>
      </c>
      <c r="L200" s="74">
        <f>L201+L206</f>
        <v>0</v>
      </c>
      <c r="M200" s="74">
        <f>M201+M206</f>
        <v>0</v>
      </c>
      <c r="N200" s="74">
        <f>N201+N206</f>
        <v>0</v>
      </c>
      <c r="O200" s="74">
        <f>O201+O206</f>
        <v>0</v>
      </c>
      <c r="P200" s="74">
        <f>P201+P206</f>
        <v>0</v>
      </c>
      <c r="Q200" s="76">
        <f>Q201+Q206</f>
        <v>80000</v>
      </c>
      <c r="R200" s="78"/>
    </row>
    <row r="201" spans="2:18" s="15" customFormat="1" ht="23.25">
      <c r="B201" s="48"/>
      <c r="C201" s="49">
        <v>92605</v>
      </c>
      <c r="D201" s="49"/>
      <c r="E201" s="50" t="s">
        <v>324</v>
      </c>
      <c r="F201" s="51">
        <f>SUM(F202:F205)</f>
        <v>29200</v>
      </c>
      <c r="G201" s="52">
        <f>SUM(G202:G205)</f>
        <v>29200</v>
      </c>
      <c r="H201" s="53">
        <f>SUM(H202:H205)</f>
        <v>24650</v>
      </c>
      <c r="I201" s="53">
        <f>SUM(I202:I205)</f>
        <v>24650</v>
      </c>
      <c r="J201" s="136" t="s">
        <v>325</v>
      </c>
      <c r="K201" s="51">
        <f>SUM(K202:K205)</f>
        <v>0</v>
      </c>
      <c r="L201" s="51">
        <f>SUM(L202:L205)</f>
        <v>0</v>
      </c>
      <c r="M201" s="51">
        <f>SUM(M202:M205)</f>
        <v>0</v>
      </c>
      <c r="N201" s="51">
        <f>SUM(N202:N205)</f>
        <v>0</v>
      </c>
      <c r="O201" s="51">
        <f>SUM(O202:O205)</f>
        <v>0</v>
      </c>
      <c r="P201" s="51">
        <f>SUM(P202:P205)</f>
        <v>0</v>
      </c>
      <c r="Q201" s="55">
        <f>SUM(Q202:Q205)</f>
        <v>24650</v>
      </c>
      <c r="R201" s="56"/>
    </row>
    <row r="202" spans="2:18" s="15" customFormat="1" ht="12.75">
      <c r="B202" s="48"/>
      <c r="C202" s="49"/>
      <c r="D202" s="57">
        <v>3030</v>
      </c>
      <c r="E202" s="58" t="s">
        <v>326</v>
      </c>
      <c r="F202" s="134">
        <v>3900</v>
      </c>
      <c r="G202" s="133">
        <v>3900</v>
      </c>
      <c r="H202" s="132">
        <v>3900</v>
      </c>
      <c r="I202" s="132">
        <v>3900</v>
      </c>
      <c r="J202" s="65" t="s">
        <v>327</v>
      </c>
      <c r="K202" s="133">
        <v>-3900</v>
      </c>
      <c r="L202" s="134"/>
      <c r="M202" s="134"/>
      <c r="N202" s="134"/>
      <c r="O202" s="134"/>
      <c r="P202" s="134"/>
      <c r="Q202" s="62">
        <f>I202+K202+L202+M202+N202+O202+P202</f>
        <v>0</v>
      </c>
      <c r="R202" s="63"/>
    </row>
    <row r="203" spans="2:18" s="15" customFormat="1" ht="12.75">
      <c r="B203" s="48"/>
      <c r="C203" s="49"/>
      <c r="D203" s="57">
        <v>4210</v>
      </c>
      <c r="E203" s="58" t="s">
        <v>328</v>
      </c>
      <c r="F203" s="134">
        <v>1400</v>
      </c>
      <c r="G203" s="133">
        <v>1400</v>
      </c>
      <c r="H203" s="132">
        <v>1400</v>
      </c>
      <c r="I203" s="132">
        <v>1000</v>
      </c>
      <c r="J203" s="65"/>
      <c r="K203" s="134">
        <v>4100</v>
      </c>
      <c r="L203" s="134"/>
      <c r="M203" s="134"/>
      <c r="N203" s="134"/>
      <c r="O203" s="134"/>
      <c r="P203" s="134"/>
      <c r="Q203" s="62">
        <f>I203+K203+L203+M203+N203+O203+P203</f>
        <v>5100</v>
      </c>
      <c r="R203" s="63"/>
    </row>
    <row r="204" spans="2:18" s="15" customFormat="1" ht="23.25">
      <c r="B204" s="48"/>
      <c r="C204" s="49"/>
      <c r="D204" s="57">
        <v>4300</v>
      </c>
      <c r="E204" s="58" t="s">
        <v>329</v>
      </c>
      <c r="F204" s="134">
        <v>22400</v>
      </c>
      <c r="G204" s="133">
        <v>22400</v>
      </c>
      <c r="H204" s="132">
        <f>22400-4550</f>
        <v>17850</v>
      </c>
      <c r="I204" s="132">
        <v>18350</v>
      </c>
      <c r="J204" s="65" t="s">
        <v>330</v>
      </c>
      <c r="K204" s="133">
        <v>-200</v>
      </c>
      <c r="L204" s="134"/>
      <c r="M204" s="134"/>
      <c r="N204" s="134"/>
      <c r="O204" s="134"/>
      <c r="P204" s="134"/>
      <c r="Q204" s="62">
        <f>I204+K204+L204+M204+N204+O204+P204</f>
        <v>18150</v>
      </c>
      <c r="R204" s="63"/>
    </row>
    <row r="205" spans="2:18" s="15" customFormat="1" ht="12.75">
      <c r="B205" s="48"/>
      <c r="C205" s="49"/>
      <c r="D205" s="57">
        <v>4430</v>
      </c>
      <c r="E205" s="58" t="s">
        <v>331</v>
      </c>
      <c r="F205" s="59">
        <v>1500</v>
      </c>
      <c r="G205" s="60">
        <v>1500</v>
      </c>
      <c r="H205" s="61">
        <v>1500</v>
      </c>
      <c r="I205" s="61">
        <v>1400</v>
      </c>
      <c r="J205" s="65" t="s">
        <v>332</v>
      </c>
      <c r="K205" s="59"/>
      <c r="L205" s="59"/>
      <c r="M205" s="59"/>
      <c r="N205" s="59"/>
      <c r="O205" s="59"/>
      <c r="P205" s="59"/>
      <c r="Q205" s="62">
        <f>I205+K205+L205+M205+N205+O205+P205</f>
        <v>1400</v>
      </c>
      <c r="R205" s="63"/>
    </row>
    <row r="206" spans="2:18" s="15" customFormat="1" ht="23.25">
      <c r="B206" s="48"/>
      <c r="C206" s="49">
        <v>92695</v>
      </c>
      <c r="D206" s="49"/>
      <c r="E206" s="50" t="s">
        <v>333</v>
      </c>
      <c r="F206" s="51">
        <f>SUM(F207:F212)</f>
        <v>70350</v>
      </c>
      <c r="G206" s="52">
        <f>SUM(G207:G212)</f>
        <v>55350</v>
      </c>
      <c r="H206" s="53">
        <f>SUM(H207:H212)</f>
        <v>55350</v>
      </c>
      <c r="I206" s="53">
        <f>SUM(I207:I212)</f>
        <v>55350</v>
      </c>
      <c r="J206" s="136" t="s">
        <v>334</v>
      </c>
      <c r="K206" s="51">
        <f>SUM(K207:K212)</f>
        <v>0</v>
      </c>
      <c r="L206" s="51">
        <f>SUM(L207:L212)</f>
        <v>0</v>
      </c>
      <c r="M206" s="51">
        <f>SUM(M207:M212)</f>
        <v>0</v>
      </c>
      <c r="N206" s="51">
        <f>SUM(N207:N212)</f>
        <v>0</v>
      </c>
      <c r="O206" s="51">
        <f>SUM(O207:O212)</f>
        <v>0</v>
      </c>
      <c r="P206" s="51">
        <f>SUM(P207:P212)</f>
        <v>0</v>
      </c>
      <c r="Q206" s="55">
        <f>SUM(Q207:Q212)</f>
        <v>55350</v>
      </c>
      <c r="R206" s="56"/>
    </row>
    <row r="207" spans="2:18" s="15" customFormat="1" ht="20.25" customHeight="1">
      <c r="B207" s="48"/>
      <c r="C207" s="57"/>
      <c r="D207" s="57">
        <v>3030</v>
      </c>
      <c r="E207" s="58" t="s">
        <v>335</v>
      </c>
      <c r="F207" s="59">
        <v>1500</v>
      </c>
      <c r="G207" s="60">
        <v>1500</v>
      </c>
      <c r="H207" s="61">
        <v>1500</v>
      </c>
      <c r="I207" s="61">
        <v>1500</v>
      </c>
      <c r="J207" s="65" t="s">
        <v>336</v>
      </c>
      <c r="K207" s="59"/>
      <c r="L207" s="59"/>
      <c r="M207" s="59"/>
      <c r="N207" s="59"/>
      <c r="O207" s="59"/>
      <c r="P207" s="59"/>
      <c r="Q207" s="62">
        <f>I207+K207+L207+M207+N207+O207+P207</f>
        <v>1500</v>
      </c>
      <c r="R207" s="63"/>
    </row>
    <row r="208" spans="2:18" s="15" customFormat="1" ht="22.5" customHeight="1">
      <c r="B208" s="48"/>
      <c r="C208" s="57"/>
      <c r="D208" s="57">
        <v>4210</v>
      </c>
      <c r="E208" s="58" t="s">
        <v>337</v>
      </c>
      <c r="F208" s="59">
        <v>16230</v>
      </c>
      <c r="G208" s="60">
        <v>16230</v>
      </c>
      <c r="H208" s="61">
        <v>16230</v>
      </c>
      <c r="I208" s="61">
        <v>18030</v>
      </c>
      <c r="J208" s="65" t="s">
        <v>338</v>
      </c>
      <c r="K208" s="59"/>
      <c r="L208" s="59"/>
      <c r="M208" s="59"/>
      <c r="N208" s="59"/>
      <c r="O208" s="59"/>
      <c r="P208" s="59"/>
      <c r="Q208" s="62">
        <f>I208+K208+L208+M208+N208+O208+P208</f>
        <v>18030</v>
      </c>
      <c r="R208" s="63"/>
    </row>
    <row r="209" spans="2:18" s="15" customFormat="1" ht="12.75">
      <c r="B209" s="48"/>
      <c r="C209" s="57"/>
      <c r="D209" s="57">
        <v>4260</v>
      </c>
      <c r="E209" s="58" t="s">
        <v>339</v>
      </c>
      <c r="F209" s="59">
        <v>7300</v>
      </c>
      <c r="G209" s="60">
        <v>7300</v>
      </c>
      <c r="H209" s="61">
        <v>7300</v>
      </c>
      <c r="I209" s="61">
        <v>7300</v>
      </c>
      <c r="J209" s="65" t="s">
        <v>340</v>
      </c>
      <c r="K209" s="59"/>
      <c r="L209" s="59"/>
      <c r="M209" s="59"/>
      <c r="N209" s="59"/>
      <c r="O209" s="59"/>
      <c r="P209" s="59"/>
      <c r="Q209" s="62">
        <f>I209+K209+L209+M209+N209+O209+P209</f>
        <v>7300</v>
      </c>
      <c r="R209" s="63"/>
    </row>
    <row r="210" spans="2:18" s="15" customFormat="1" ht="18.75" customHeight="1">
      <c r="B210" s="48"/>
      <c r="C210" s="57"/>
      <c r="D210" s="57">
        <v>4300</v>
      </c>
      <c r="E210" s="58" t="s">
        <v>341</v>
      </c>
      <c r="F210" s="59">
        <v>42220</v>
      </c>
      <c r="G210" s="60">
        <f>42220-15000</f>
        <v>27220</v>
      </c>
      <c r="H210" s="61">
        <f>42220-15000</f>
        <v>27220</v>
      </c>
      <c r="I210" s="61">
        <v>25120</v>
      </c>
      <c r="J210" s="65" t="s">
        <v>342</v>
      </c>
      <c r="K210" s="60">
        <v>-600</v>
      </c>
      <c r="L210" s="59"/>
      <c r="M210" s="59"/>
      <c r="N210" s="59"/>
      <c r="O210" s="59"/>
      <c r="P210" s="59"/>
      <c r="Q210" s="62">
        <f>I210+K210+L210+M210+N210+O210+P210</f>
        <v>24520</v>
      </c>
      <c r="R210" s="63"/>
    </row>
    <row r="211" spans="2:18" s="15" customFormat="1" ht="12.75">
      <c r="B211" s="48"/>
      <c r="C211" s="57"/>
      <c r="D211" s="57">
        <v>4410</v>
      </c>
      <c r="E211" s="58" t="s">
        <v>343</v>
      </c>
      <c r="F211" s="59"/>
      <c r="G211" s="60"/>
      <c r="H211" s="61"/>
      <c r="I211" s="61">
        <v>300</v>
      </c>
      <c r="J211" s="65"/>
      <c r="K211" s="59">
        <v>600</v>
      </c>
      <c r="L211" s="59"/>
      <c r="M211" s="59"/>
      <c r="N211" s="59"/>
      <c r="O211" s="59"/>
      <c r="P211" s="59"/>
      <c r="Q211" s="62">
        <f>I211+K211+L211+M211+N211+O211+P211</f>
        <v>900</v>
      </c>
      <c r="R211" s="63"/>
    </row>
    <row r="212" spans="2:18" s="15" customFormat="1" ht="21.75" customHeight="1">
      <c r="B212" s="48"/>
      <c r="C212" s="57"/>
      <c r="D212" s="57">
        <v>4430</v>
      </c>
      <c r="E212" s="58" t="s">
        <v>344</v>
      </c>
      <c r="F212" s="59">
        <v>3100</v>
      </c>
      <c r="G212" s="60">
        <v>3100</v>
      </c>
      <c r="H212" s="61">
        <v>3100</v>
      </c>
      <c r="I212" s="61">
        <v>3100</v>
      </c>
      <c r="J212" s="65" t="s">
        <v>345</v>
      </c>
      <c r="K212" s="59"/>
      <c r="L212" s="59"/>
      <c r="M212" s="59"/>
      <c r="N212" s="59"/>
      <c r="O212" s="59"/>
      <c r="P212" s="59"/>
      <c r="Q212" s="62">
        <f>I212+K212+L212+M212+N212+O212+P212</f>
        <v>3100</v>
      </c>
      <c r="R212" s="63"/>
    </row>
    <row r="213" spans="2:18" s="15" customFormat="1" ht="23.25">
      <c r="B213" s="137"/>
      <c r="C213" s="138"/>
      <c r="D213" s="138"/>
      <c r="E213" s="139" t="s">
        <v>346</v>
      </c>
      <c r="F213" s="140" t="e">
        <f>F5+F22+F30+F38+F69+#REF!+#REF!+F80+#REF!+F148+F187+#REF!+F200+#REF!+#REF!+#REF!+F18</f>
        <v>#REF!</v>
      </c>
      <c r="G213" s="141" t="e">
        <f>G5+G22+G30+G38+G69+#REF!+#REF!+G80+#REF!+G148+G187+#REF!+G200+#REF!+#REF!+#REF!+G18</f>
        <v>#REF!</v>
      </c>
      <c r="H213" s="142" t="e">
        <f>H5+H22+H30+H38+H69+#REF!+#REF!+H80+#REF!+H148+H187+#REF!+H200+#REF!+#REF!+#REF!+H18</f>
        <v>#REF!</v>
      </c>
      <c r="I213" s="142"/>
      <c r="J213" s="143"/>
      <c r="K213" s="140">
        <f>K5+K22+K30+K38+K69+K80+K148+K187+K200+K18</f>
        <v>872704</v>
      </c>
      <c r="L213" s="140" t="e">
        <f>L5+L22+L30+L38+L69+#REF!+#REF!+L80+#REF!+L148+L187+#REF!+L200+#REF!+#REF!+#REF!+L18</f>
        <v>#REF!</v>
      </c>
      <c r="M213" s="140" t="e">
        <f>M5+M22+M30+M38+M69+#REF!+#REF!+M80+#REF!+M148+M187+#REF!+M200+#REF!+#REF!+#REF!+M18</f>
        <v>#REF!</v>
      </c>
      <c r="N213" s="140" t="e">
        <f>N5+N22+N30+N38+N69+#REF!+#REF!+N80+#REF!+N148+N187+#REF!+N200+#REF!+#REF!+#REF!+N18</f>
        <v>#REF!</v>
      </c>
      <c r="O213" s="140" t="e">
        <f>O5+O22+O30+O38+O69+#REF!+#REF!+O80+#REF!+O148+O187+#REF!+O200+#REF!+#REF!+#REF!+O18</f>
        <v>#REF!</v>
      </c>
      <c r="P213" s="140" t="e">
        <f>P5+P22+P30+P38+P69+#REF!+#REF!+P80+#REF!+P148+P187+#REF!+P200+#REF!+#REF!+#REF!+P18</f>
        <v>#REF!</v>
      </c>
      <c r="Q213" s="142"/>
      <c r="R213" s="144"/>
    </row>
    <row r="214" spans="6:18" s="15" customFormat="1" ht="12.75">
      <c r="F214" s="145"/>
      <c r="G214" s="146"/>
      <c r="H214" s="145"/>
      <c r="I214" s="145"/>
      <c r="J214" s="147"/>
      <c r="K214" s="148"/>
      <c r="L214" s="148"/>
      <c r="M214" s="148"/>
      <c r="N214" s="148"/>
      <c r="O214" s="148"/>
      <c r="P214" s="148"/>
      <c r="Q214" s="149"/>
      <c r="R214" s="147"/>
    </row>
    <row r="215" spans="5:18" s="15" customFormat="1" ht="26.25">
      <c r="E215" s="150"/>
      <c r="F215" s="151"/>
      <c r="G215" s="152"/>
      <c r="H215" s="151" t="e">
        <f>H213</f>
        <v>#REF!</v>
      </c>
      <c r="I215" s="151"/>
      <c r="J215" s="153"/>
      <c r="K215" s="154"/>
      <c r="L215" s="154"/>
      <c r="M215" s="154"/>
      <c r="N215" s="154"/>
      <c r="O215" s="154"/>
      <c r="P215" s="154"/>
      <c r="Q215" s="155"/>
      <c r="R215" s="156"/>
    </row>
    <row r="216" spans="5:18" s="15" customFormat="1" ht="12.75">
      <c r="E216" s="145"/>
      <c r="G216" s="157"/>
      <c r="J216" s="9"/>
      <c r="K216" s="158"/>
      <c r="L216" s="158"/>
      <c r="M216" s="158"/>
      <c r="N216" s="158"/>
      <c r="O216" s="158"/>
      <c r="P216" s="158"/>
      <c r="Q216" s="115"/>
      <c r="R216" s="9"/>
    </row>
    <row r="217" spans="7:18" s="15" customFormat="1" ht="12.75">
      <c r="G217" s="157"/>
      <c r="I217" s="145"/>
      <c r="J217" s="9"/>
      <c r="K217" s="158"/>
      <c r="L217" s="158"/>
      <c r="M217" s="158"/>
      <c r="N217" s="158"/>
      <c r="O217" s="158"/>
      <c r="P217" s="158"/>
      <c r="Q217" s="115"/>
      <c r="R217" s="9"/>
    </row>
    <row r="218" spans="5:18" s="15" customFormat="1" ht="12.75">
      <c r="E218" s="145"/>
      <c r="F218" s="145"/>
      <c r="G218" s="146"/>
      <c r="H218" s="145" t="e">
        <f>H11+H26+H27+H37+H63+#REF!+#REF!+H110+H123+H142+H189+H195+H199</f>
        <v>#REF!</v>
      </c>
      <c r="I218" s="145"/>
      <c r="J218" s="9"/>
      <c r="K218" s="148"/>
      <c r="L218" s="148"/>
      <c r="M218" s="148"/>
      <c r="N218" s="148"/>
      <c r="O218" s="148"/>
      <c r="P218" s="148"/>
      <c r="Q218" s="115"/>
      <c r="R218" s="147"/>
    </row>
  </sheetData>
  <mergeCells count="21"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Q2:Q3"/>
    <mergeCell ref="R2:R3"/>
    <mergeCell ref="J25:J27"/>
    <mergeCell ref="J40:J41"/>
    <mergeCell ref="R44:R45"/>
    <mergeCell ref="J65:J68"/>
    <mergeCell ref="J70:J71"/>
    <mergeCell ref="R73:R79"/>
    <mergeCell ref="J126:J128"/>
    <mergeCell ref="J143:J145"/>
    <mergeCell ref="R149:R154"/>
  </mergeCells>
  <printOptions horizontalCentered="1"/>
  <pageMargins left="0.45972222222222225" right="0.05" top="0.12986111111111112" bottom="0.12986111111111112" header="0.12986111111111112" footer="0.15972222222222224"/>
  <pageSetup fitToHeight="0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Jaworska</dc:creator>
  <cp:keywords/>
  <dc:description/>
  <cp:lastModifiedBy>Małgorzata Jaworska</cp:lastModifiedBy>
  <cp:lastPrinted>2004-06-24T08:26:55Z</cp:lastPrinted>
  <dcterms:created xsi:type="dcterms:W3CDTF">2000-09-27T09:53:00Z</dcterms:created>
  <dcterms:modified xsi:type="dcterms:W3CDTF">2004-06-24T11:45:41Z</dcterms:modified>
  <cp:category/>
  <cp:version/>
  <cp:contentType/>
  <cp:contentStatus/>
  <cp:revision>1</cp:revision>
</cp:coreProperties>
</file>