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xx_Ietap" sheetId="2" r:id="rId1"/>
  </sheets>
  <calcPr calcId="125725"/>
</workbook>
</file>

<file path=xl/calcChain.xml><?xml version="1.0" encoding="utf-8"?>
<calcChain xmlns="http://schemas.openxmlformats.org/spreadsheetml/2006/main">
  <c r="C50" i="2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49"/>
  <c r="A48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E21"/>
  <c r="D21" s="1"/>
  <c r="C11"/>
  <c r="N117"/>
  <c r="M117"/>
  <c r="L117"/>
  <c r="K117"/>
  <c r="L114"/>
  <c r="C99" l="1"/>
  <c r="G22"/>
  <c r="H22" s="1"/>
  <c r="G21"/>
  <c r="H21" s="1"/>
  <c r="E22"/>
  <c r="D22" s="1"/>
  <c r="G23" l="1"/>
  <c r="H23" s="1"/>
  <c r="E23"/>
  <c r="D23" l="1"/>
  <c r="G24"/>
  <c r="E24"/>
  <c r="D24" l="1"/>
  <c r="G25"/>
  <c r="E25"/>
  <c r="H24"/>
  <c r="D25" l="1"/>
  <c r="G26"/>
  <c r="E26"/>
  <c r="H25"/>
  <c r="L24"/>
  <c r="H26" l="1"/>
  <c r="D26"/>
  <c r="G27"/>
  <c r="E27"/>
  <c r="D27" l="1"/>
  <c r="G28"/>
  <c r="E28"/>
  <c r="H27"/>
  <c r="E29" l="1"/>
  <c r="E30" s="1"/>
  <c r="D28"/>
  <c r="G29"/>
  <c r="H29" s="1"/>
  <c r="I27"/>
  <c r="L25" s="1"/>
  <c r="D29" l="1"/>
  <c r="G30"/>
  <c r="H30" s="1"/>
  <c r="D30"/>
  <c r="G31"/>
  <c r="H28"/>
  <c r="E31"/>
  <c r="D31" l="1"/>
  <c r="G32"/>
  <c r="E32"/>
  <c r="H31"/>
  <c r="D32" l="1"/>
  <c r="G33"/>
  <c r="E33"/>
  <c r="D33" l="1"/>
  <c r="G34"/>
  <c r="I31"/>
  <c r="L26" s="1"/>
  <c r="H32"/>
  <c r="E34"/>
  <c r="H33"/>
  <c r="D34" l="1"/>
  <c r="G35"/>
  <c r="E35"/>
  <c r="H34"/>
  <c r="D35" l="1"/>
  <c r="G36"/>
  <c r="H35"/>
  <c r="E36"/>
  <c r="D36" l="1"/>
  <c r="G37"/>
  <c r="E37"/>
  <c r="D37" l="1"/>
  <c r="G38"/>
  <c r="H37"/>
  <c r="E38"/>
  <c r="I35"/>
  <c r="L27" s="1"/>
  <c r="H36"/>
  <c r="D38" l="1"/>
  <c r="G39"/>
  <c r="E39"/>
  <c r="H38"/>
  <c r="D39" l="1"/>
  <c r="G40"/>
  <c r="E40"/>
  <c r="H39"/>
  <c r="D40" l="1"/>
  <c r="G41"/>
  <c r="E41"/>
  <c r="D41" l="1"/>
  <c r="G42"/>
  <c r="H40"/>
  <c r="I39"/>
  <c r="L28" s="1"/>
  <c r="H41"/>
  <c r="E42"/>
  <c r="D42" l="1"/>
  <c r="G43"/>
  <c r="H42"/>
  <c r="E43"/>
  <c r="D43" l="1"/>
  <c r="G44"/>
  <c r="H43"/>
  <c r="E44"/>
  <c r="D44" l="1"/>
  <c r="G45"/>
  <c r="E45"/>
  <c r="D45" l="1"/>
  <c r="G46"/>
  <c r="H44"/>
  <c r="I43"/>
  <c r="L29" s="1"/>
  <c r="H45"/>
  <c r="E46"/>
  <c r="D46" l="1"/>
  <c r="G47"/>
  <c r="E47"/>
  <c r="H46"/>
  <c r="D47" l="1"/>
  <c r="G48"/>
  <c r="E48"/>
  <c r="H47"/>
  <c r="D48" l="1"/>
  <c r="G49"/>
  <c r="E49"/>
  <c r="D49" l="1"/>
  <c r="G50"/>
  <c r="E50"/>
  <c r="H49"/>
  <c r="H48"/>
  <c r="I47"/>
  <c r="L30" s="1"/>
  <c r="D50" l="1"/>
  <c r="G51"/>
  <c r="E51"/>
  <c r="H50"/>
  <c r="D51" l="1"/>
  <c r="G52"/>
  <c r="E52"/>
  <c r="H51"/>
  <c r="D52" l="1"/>
  <c r="G53"/>
  <c r="E53"/>
  <c r="H52"/>
  <c r="D53" l="1"/>
  <c r="G54"/>
  <c r="E54"/>
  <c r="D54" l="1"/>
  <c r="G55"/>
  <c r="H53"/>
  <c r="I52"/>
  <c r="L31" s="1"/>
  <c r="E55"/>
  <c r="H54"/>
  <c r="D55" l="1"/>
  <c r="G56"/>
  <c r="H55"/>
  <c r="E56"/>
  <c r="D56" l="1"/>
  <c r="G57"/>
  <c r="E57"/>
  <c r="H56"/>
  <c r="D57" l="1"/>
  <c r="G58"/>
  <c r="E58"/>
  <c r="H57"/>
  <c r="D58" l="1"/>
  <c r="G59"/>
  <c r="E59"/>
  <c r="D59" l="1"/>
  <c r="G60"/>
  <c r="E60"/>
  <c r="H59"/>
  <c r="I57"/>
  <c r="L32" s="1"/>
  <c r="H58"/>
  <c r="D60" l="1"/>
  <c r="G61"/>
  <c r="H60"/>
  <c r="E61"/>
  <c r="D61" l="1"/>
  <c r="G62"/>
  <c r="H61"/>
  <c r="E62"/>
  <c r="D62" l="1"/>
  <c r="G63"/>
  <c r="E63"/>
  <c r="H62"/>
  <c r="D63" l="1"/>
  <c r="G64"/>
  <c r="E64"/>
  <c r="D64" l="1"/>
  <c r="G65"/>
  <c r="H64"/>
  <c r="E65"/>
  <c r="H63"/>
  <c r="I62"/>
  <c r="L33" s="1"/>
  <c r="D65" l="1"/>
  <c r="G66"/>
  <c r="H65"/>
  <c r="E66"/>
  <c r="D66" l="1"/>
  <c r="G67"/>
  <c r="E67"/>
  <c r="H66"/>
  <c r="D67" l="1"/>
  <c r="G68"/>
  <c r="E68"/>
  <c r="H67"/>
  <c r="D68" l="1"/>
  <c r="G69"/>
  <c r="E69"/>
  <c r="D69" l="1"/>
  <c r="G70"/>
  <c r="E70"/>
  <c r="H69"/>
  <c r="I67"/>
  <c r="L34" s="1"/>
  <c r="H68"/>
  <c r="D70" l="1"/>
  <c r="G71"/>
  <c r="H70"/>
  <c r="E71"/>
  <c r="D71" l="1"/>
  <c r="G72"/>
  <c r="E72"/>
  <c r="H71"/>
  <c r="D72" l="1"/>
  <c r="G73"/>
  <c r="E73"/>
  <c r="H72"/>
  <c r="D73" l="1"/>
  <c r="G74"/>
  <c r="E74"/>
  <c r="D74" l="1"/>
  <c r="G75"/>
  <c r="I72"/>
  <c r="L35" s="1"/>
  <c r="H73"/>
  <c r="E75"/>
  <c r="H74"/>
  <c r="D75" l="1"/>
  <c r="G76"/>
  <c r="E76"/>
  <c r="H75"/>
  <c r="D76" l="1"/>
  <c r="G77"/>
  <c r="E77"/>
  <c r="H76"/>
  <c r="D77" l="1"/>
  <c r="G78"/>
  <c r="H77"/>
  <c r="E78"/>
  <c r="D78" l="1"/>
  <c r="G79"/>
  <c r="E79"/>
  <c r="D79" l="1"/>
  <c r="G80"/>
  <c r="H78"/>
  <c r="I77"/>
  <c r="L36" s="1"/>
  <c r="H79"/>
  <c r="E80"/>
  <c r="D80" l="1"/>
  <c r="G81"/>
  <c r="E81"/>
  <c r="H80"/>
  <c r="D81" l="1"/>
  <c r="G82"/>
  <c r="H81"/>
  <c r="E82"/>
  <c r="D82" l="1"/>
  <c r="G83"/>
  <c r="H82"/>
  <c r="E83"/>
  <c r="D83" l="1"/>
  <c r="G84"/>
  <c r="E84"/>
  <c r="D84" l="1"/>
  <c r="G85"/>
  <c r="I82"/>
  <c r="L37" s="1"/>
  <c r="H83"/>
  <c r="H84"/>
  <c r="E85"/>
  <c r="D85" l="1"/>
  <c r="G86"/>
  <c r="H85"/>
  <c r="E86"/>
  <c r="D86" l="1"/>
  <c r="G87"/>
  <c r="E87"/>
  <c r="H86"/>
  <c r="D87" l="1"/>
  <c r="G88"/>
  <c r="H87"/>
  <c r="E88"/>
  <c r="D88" l="1"/>
  <c r="G89"/>
  <c r="E89"/>
  <c r="D89" l="1"/>
  <c r="G90"/>
  <c r="H88"/>
  <c r="I87"/>
  <c r="L38" s="1"/>
  <c r="E90"/>
  <c r="H89"/>
  <c r="D90" l="1"/>
  <c r="G91"/>
  <c r="E91"/>
  <c r="H90"/>
  <c r="D91" l="1"/>
  <c r="G92"/>
  <c r="E92"/>
  <c r="H91"/>
  <c r="D92" l="1"/>
  <c r="G93"/>
  <c r="E93"/>
  <c r="H92"/>
  <c r="D93" l="1"/>
  <c r="G94"/>
  <c r="E94"/>
  <c r="D94" l="1"/>
  <c r="G95"/>
  <c r="E95"/>
  <c r="H94"/>
  <c r="H93"/>
  <c r="I92"/>
  <c r="L39" s="1"/>
  <c r="D95" l="1"/>
  <c r="G96"/>
  <c r="H95"/>
  <c r="E96"/>
  <c r="D96" l="1"/>
  <c r="G97"/>
  <c r="E97"/>
  <c r="H96"/>
  <c r="D97" l="1"/>
  <c r="G98"/>
  <c r="E98"/>
  <c r="D98" s="1"/>
  <c r="H97" l="1"/>
  <c r="I97"/>
  <c r="H98"/>
  <c r="L40" l="1"/>
  <c r="L41"/>
  <c r="H99"/>
  <c r="C13" s="1"/>
  <c r="C15" s="1"/>
  <c r="L42" l="1"/>
</calcChain>
</file>

<file path=xl/sharedStrings.xml><?xml version="1.0" encoding="utf-8"?>
<sst xmlns="http://schemas.openxmlformats.org/spreadsheetml/2006/main" count="146" uniqueCount="139">
  <si>
    <t>ROK</t>
  </si>
  <si>
    <t>ODSETKI</t>
  </si>
  <si>
    <t>nr raty</t>
  </si>
  <si>
    <t>data</t>
  </si>
  <si>
    <t>kwota</t>
  </si>
  <si>
    <t>% spłaty</t>
  </si>
  <si>
    <t>do spłaty</t>
  </si>
  <si>
    <t>rok 2013</t>
  </si>
  <si>
    <t>rok 2014</t>
  </si>
  <si>
    <t>rok 2015</t>
  </si>
  <si>
    <t>rok 2016</t>
  </si>
  <si>
    <t>rok 2017</t>
  </si>
  <si>
    <t>rok 2018</t>
  </si>
  <si>
    <t>rok 2019</t>
  </si>
  <si>
    <t>TABELA  POMOCNICZA  DO  OBLICZENIA  ŁĄCZNEJ  KWOTY  ODSETEK</t>
  </si>
  <si>
    <t>Kwota kredytu</t>
  </si>
  <si>
    <t>marża banku</t>
  </si>
  <si>
    <t>oprocentowanie kredytu</t>
  </si>
  <si>
    <t>szacowana kwota odsetek</t>
  </si>
  <si>
    <t>prowizje, opłaty</t>
  </si>
  <si>
    <t>całkowity koszt kredytu</t>
  </si>
  <si>
    <t>WIBOR 3M</t>
  </si>
  <si>
    <t xml:space="preserve">Kwota kredytu : </t>
  </si>
  <si>
    <t>dni</t>
  </si>
  <si>
    <t>% dzienne</t>
  </si>
  <si>
    <t>20-2-2014</t>
  </si>
  <si>
    <t>20-5-2014</t>
  </si>
  <si>
    <t>20-8-2014</t>
  </si>
  <si>
    <t>20-11-2014</t>
  </si>
  <si>
    <t>20-2-2015</t>
  </si>
  <si>
    <t>rok 2020</t>
  </si>
  <si>
    <t>20-5-2015</t>
  </si>
  <si>
    <t>rok 2021</t>
  </si>
  <si>
    <t>20-8-2015</t>
  </si>
  <si>
    <t>rok 2022</t>
  </si>
  <si>
    <t>20-11-2015</t>
  </si>
  <si>
    <t>rok 2023</t>
  </si>
  <si>
    <t>20-2-2016</t>
  </si>
  <si>
    <t>rok 2024</t>
  </si>
  <si>
    <t>20-5-2016</t>
  </si>
  <si>
    <t>rok 2025</t>
  </si>
  <si>
    <t>20-8-2016</t>
  </si>
  <si>
    <t>rok 2026</t>
  </si>
  <si>
    <t>20-11-2016</t>
  </si>
  <si>
    <t>rok 2027</t>
  </si>
  <si>
    <t>20-2-2017</t>
  </si>
  <si>
    <t>rok 2028</t>
  </si>
  <si>
    <t>20-5-2017</t>
  </si>
  <si>
    <t>rok 2029</t>
  </si>
  <si>
    <t>20-8-2017</t>
  </si>
  <si>
    <t>rok 2030</t>
  </si>
  <si>
    <t>20-11-2017</t>
  </si>
  <si>
    <t>20-2-2018</t>
  </si>
  <si>
    <t>20-5-2018</t>
  </si>
  <si>
    <t>20-8-2018</t>
  </si>
  <si>
    <t>20-11-2018</t>
  </si>
  <si>
    <t>1-04 do  20-05</t>
  </si>
  <si>
    <t>do 20-08</t>
  </si>
  <si>
    <t>do 20-11</t>
  </si>
  <si>
    <t>do 31-12</t>
  </si>
  <si>
    <t>20-2-2019</t>
  </si>
  <si>
    <t>20-5-2019</t>
  </si>
  <si>
    <t>20-8-2019</t>
  </si>
  <si>
    <t>do 20-02</t>
  </si>
  <si>
    <t>do 20-05</t>
  </si>
  <si>
    <t>20-11-2019</t>
  </si>
  <si>
    <t>20-2-2020</t>
  </si>
  <si>
    <t>20-4-2020</t>
  </si>
  <si>
    <t>do 20-04</t>
  </si>
  <si>
    <t>do 20-07</t>
  </si>
  <si>
    <t>do 20-10</t>
  </si>
  <si>
    <t>do 20-12</t>
  </si>
  <si>
    <t>20-7-2020</t>
  </si>
  <si>
    <t>20-10-2020</t>
  </si>
  <si>
    <t>20-12-2020</t>
  </si>
  <si>
    <t>styczeń</t>
  </si>
  <si>
    <t>20-2-2021</t>
  </si>
  <si>
    <t>luty</t>
  </si>
  <si>
    <t>20-4-2021</t>
  </si>
  <si>
    <t>marzec</t>
  </si>
  <si>
    <t>20-7-2021</t>
  </si>
  <si>
    <t>kwiecień</t>
  </si>
  <si>
    <t>20-10-2021</t>
  </si>
  <si>
    <t>maj</t>
  </si>
  <si>
    <t>20-12-2021</t>
  </si>
  <si>
    <t>czerwiec</t>
  </si>
  <si>
    <t>20-2-2022</t>
  </si>
  <si>
    <t>lipiec</t>
  </si>
  <si>
    <t>20-4-2022</t>
  </si>
  <si>
    <t>sierpień</t>
  </si>
  <si>
    <t>20-7-2022</t>
  </si>
  <si>
    <t>wrzesień</t>
  </si>
  <si>
    <t>20-10-2022</t>
  </si>
  <si>
    <t>październik</t>
  </si>
  <si>
    <t>20-12-2022</t>
  </si>
  <si>
    <t>listopad</t>
  </si>
  <si>
    <t>20-2-2023</t>
  </si>
  <si>
    <t>grudzień</t>
  </si>
  <si>
    <t>20-4-2023</t>
  </si>
  <si>
    <t>20-7-2023</t>
  </si>
  <si>
    <t>20-10-2023</t>
  </si>
  <si>
    <t>20-12-2023</t>
  </si>
  <si>
    <t>20-2-2024</t>
  </si>
  <si>
    <t>20-4-2024</t>
  </si>
  <si>
    <t>20-7-2024</t>
  </si>
  <si>
    <t>20-10-2024</t>
  </si>
  <si>
    <t>20-12-2024</t>
  </si>
  <si>
    <t>20-2-2025</t>
  </si>
  <si>
    <t>20-4-2025</t>
  </si>
  <si>
    <t>20-7-2025</t>
  </si>
  <si>
    <t>20-10-2025</t>
  </si>
  <si>
    <t>20-12-2025</t>
  </si>
  <si>
    <t>20-2-2026</t>
  </si>
  <si>
    <t>20-4-2026</t>
  </si>
  <si>
    <t>20-7-2026</t>
  </si>
  <si>
    <t>20-10-2026</t>
  </si>
  <si>
    <t>20-12-2026</t>
  </si>
  <si>
    <t>20-2-2027</t>
  </si>
  <si>
    <t>20-4-2027</t>
  </si>
  <si>
    <t>20-7-2027</t>
  </si>
  <si>
    <t>20-10-2027</t>
  </si>
  <si>
    <t>20-12-2027</t>
  </si>
  <si>
    <t>20-2-2028</t>
  </si>
  <si>
    <t>20-4-2028</t>
  </si>
  <si>
    <t>20-7-2028</t>
  </si>
  <si>
    <t>20-10-2028</t>
  </si>
  <si>
    <t>20-12-2028</t>
  </si>
  <si>
    <t>20-2-2029</t>
  </si>
  <si>
    <t>20-4-2029</t>
  </si>
  <si>
    <t>20-7-2029</t>
  </si>
  <si>
    <t>20-10-2029</t>
  </si>
  <si>
    <t>20-12-2029</t>
  </si>
  <si>
    <t>20-2-2030</t>
  </si>
  <si>
    <t>20-9-2013</t>
  </si>
  <si>
    <t>20-8-2013</t>
  </si>
  <si>
    <t>31-12-2013</t>
  </si>
  <si>
    <t>kredyt w I transzy, do dyspozycji w dniu 10-12-2013</t>
  </si>
  <si>
    <t>Uwaga ! Arkusz zawiera uproszczony, ujednolicony dla wszystkich oferentów sposób liczenia odsetek od kredytu. Dla przygotowania oferty przyjęto WIBOR 3M w wysokości 2,65 % z dnia 21 listopada 2013. Poszczególni oferenci konkurują pomiędzy sobą wyłącznie marżą, wyrażoną w punktach  procentowych – stąd do edycji przeznaczone jest wyłącznie jedno ŻÓŁTE POLE.</t>
  </si>
  <si>
    <t>Załącznik Nr 5 do Specyfikacji przetargowej</t>
  </si>
</sst>
</file>

<file path=xl/styles.xml><?xml version="1.0" encoding="utf-8"?>
<styleSheet xmlns="http://schemas.openxmlformats.org/spreadsheetml/2006/main">
  <numFmts count="1">
    <numFmt numFmtId="164" formatCode="d/mm/yyyy"/>
  </numFmts>
  <fonts count="2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name val="Arial CE"/>
      <family val="2"/>
      <charset val="238"/>
    </font>
    <font>
      <b/>
      <sz val="10"/>
      <color indexed="26"/>
      <name val="Verdana"/>
      <family val="2"/>
      <charset val="1"/>
    </font>
    <font>
      <sz val="10"/>
      <color indexed="10"/>
      <name val="Arial"/>
      <family val="2"/>
      <charset val="238"/>
    </font>
    <font>
      <sz val="10"/>
      <color indexed="8"/>
      <name val="Verdana"/>
      <family val="2"/>
      <charset val="1"/>
    </font>
    <font>
      <b/>
      <sz val="10"/>
      <color indexed="8"/>
      <name val="Verdana"/>
      <family val="2"/>
      <charset val="1"/>
    </font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8"/>
      <color rgb="FF006100"/>
      <name val="Czcionka tekstu podstawowego"/>
      <family val="2"/>
      <charset val="238"/>
    </font>
    <font>
      <sz val="10"/>
      <color rgb="FF9C6500"/>
      <name val="Arial"/>
      <family val="2"/>
      <charset val="238"/>
    </font>
    <font>
      <b/>
      <sz val="10"/>
      <name val="Arial CE"/>
      <charset val="238"/>
    </font>
    <font>
      <sz val="12"/>
      <color theme="0"/>
      <name val="Arial CE"/>
      <family val="2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/>
    <xf numFmtId="0" fontId="14" fillId="0" borderId="0"/>
  </cellStyleXfs>
  <cellXfs count="68">
    <xf numFmtId="0" fontId="0" fillId="0" borderId="0" xfId="0"/>
    <xf numFmtId="10" fontId="4" fillId="5" borderId="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" fontId="10" fillId="4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10" fontId="0" fillId="0" borderId="3" xfId="0" applyNumberForma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1" applyProtection="1">
      <protection hidden="1"/>
    </xf>
    <xf numFmtId="10" fontId="10" fillId="4" borderId="0" xfId="0" applyNumberFormat="1" applyFont="1" applyFill="1" applyAlignment="1" applyProtection="1">
      <alignment vertical="center"/>
      <protection hidden="1"/>
    </xf>
    <xf numFmtId="4" fontId="12" fillId="0" borderId="3" xfId="0" applyNumberFormat="1" applyFont="1" applyFill="1" applyBorder="1" applyAlignment="1" applyProtection="1">
      <alignment vertical="center"/>
      <protection hidden="1"/>
    </xf>
    <xf numFmtId="4" fontId="13" fillId="0" borderId="3" xfId="0" applyNumberFormat="1" applyFont="1" applyFill="1" applyBorder="1" applyAlignment="1" applyProtection="1">
      <alignment vertical="center"/>
      <protection hidden="1"/>
    </xf>
    <xf numFmtId="0" fontId="2" fillId="0" borderId="0" xfId="1" applyFont="1" applyProtection="1">
      <protection hidden="1"/>
    </xf>
    <xf numFmtId="4" fontId="1" fillId="0" borderId="0" xfId="1" applyNumberFormat="1" applyProtection="1">
      <protection hidden="1"/>
    </xf>
    <xf numFmtId="0" fontId="4" fillId="0" borderId="2" xfId="1" applyFont="1" applyBorder="1" applyAlignment="1" applyProtection="1">
      <alignment horizontal="center" vertical="center"/>
      <protection hidden="1"/>
    </xf>
    <xf numFmtId="0" fontId="4" fillId="0" borderId="1" xfId="1" applyFont="1" applyBorder="1" applyProtection="1">
      <protection hidden="1"/>
    </xf>
    <xf numFmtId="0" fontId="4" fillId="2" borderId="1" xfId="1" applyFont="1" applyFill="1" applyBorder="1" applyProtection="1">
      <protection hidden="1"/>
    </xf>
    <xf numFmtId="4" fontId="1" fillId="2" borderId="1" xfId="1" applyNumberFormat="1" applyFill="1" applyBorder="1" applyProtection="1">
      <protection hidden="1"/>
    </xf>
    <xf numFmtId="0" fontId="1" fillId="0" borderId="1" xfId="1" applyBorder="1" applyProtection="1">
      <protection hidden="1"/>
    </xf>
    <xf numFmtId="3" fontId="1" fillId="0" borderId="0" xfId="1" applyNumberFormat="1" applyProtection="1">
      <protection hidden="1"/>
    </xf>
    <xf numFmtId="4" fontId="4" fillId="2" borderId="1" xfId="1" applyNumberFormat="1" applyFont="1" applyFill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1" fillId="0" borderId="0" xfId="1" applyAlignment="1" applyProtection="1">
      <alignment horizontal="center"/>
      <protection hidden="1"/>
    </xf>
    <xf numFmtId="3" fontId="10" fillId="4" borderId="0" xfId="0" applyNumberFormat="1" applyFont="1" applyFill="1" applyAlignment="1" applyProtection="1">
      <alignment vertic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22" fillId="0" borderId="0" xfId="1" applyFont="1" applyProtection="1">
      <protection hidden="1"/>
    </xf>
    <xf numFmtId="0" fontId="21" fillId="0" borderId="0" xfId="1" applyFont="1" applyProtection="1">
      <protection hidden="1"/>
    </xf>
    <xf numFmtId="3" fontId="8" fillId="0" borderId="0" xfId="1" applyNumberFormat="1" applyFont="1" applyProtection="1"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4" fillId="0" borderId="5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1" fillId="3" borderId="1" xfId="1" applyFill="1" applyBorder="1" applyAlignment="1" applyProtection="1">
      <alignment horizontal="center"/>
      <protection hidden="1"/>
    </xf>
    <xf numFmtId="164" fontId="1" fillId="0" borderId="1" xfId="1" applyNumberFormat="1" applyFill="1" applyBorder="1" applyAlignment="1" applyProtection="1">
      <alignment horizontal="center"/>
      <protection hidden="1"/>
    </xf>
    <xf numFmtId="4" fontId="6" fillId="0" borderId="1" xfId="6" applyNumberFormat="1" applyBorder="1" applyProtection="1">
      <protection hidden="1"/>
    </xf>
    <xf numFmtId="10" fontId="1" fillId="3" borderId="6" xfId="1" applyNumberFormat="1" applyFill="1" applyBorder="1" applyAlignment="1" applyProtection="1">
      <alignment horizontal="right"/>
      <protection hidden="1"/>
    </xf>
    <xf numFmtId="4" fontId="1" fillId="3" borderId="6" xfId="1" applyNumberFormat="1" applyFill="1" applyBorder="1" applyAlignment="1" applyProtection="1">
      <alignment horizontal="right"/>
      <protection hidden="1"/>
    </xf>
    <xf numFmtId="0" fontId="17" fillId="8" borderId="1" xfId="4" applyFont="1" applyFill="1" applyBorder="1" applyAlignment="1" applyProtection="1">
      <alignment horizontal="center"/>
      <protection hidden="1"/>
    </xf>
    <xf numFmtId="2" fontId="5" fillId="0" borderId="6" xfId="1" applyNumberFormat="1" applyFont="1" applyBorder="1" applyProtection="1">
      <protection hidden="1"/>
    </xf>
    <xf numFmtId="3" fontId="1" fillId="0" borderId="6" xfId="1" applyNumberFormat="1" applyBorder="1" applyProtection="1">
      <protection hidden="1"/>
    </xf>
    <xf numFmtId="0" fontId="1" fillId="0" borderId="7" xfId="1" applyBorder="1" applyProtection="1">
      <protection hidden="1"/>
    </xf>
    <xf numFmtId="10" fontId="1" fillId="3" borderId="1" xfId="1" applyNumberFormat="1" applyFill="1" applyBorder="1" applyAlignment="1" applyProtection="1">
      <alignment horizontal="right"/>
      <protection hidden="1"/>
    </xf>
    <xf numFmtId="4" fontId="1" fillId="3" borderId="1" xfId="1" applyNumberFormat="1" applyFill="1" applyBorder="1" applyAlignment="1" applyProtection="1">
      <alignment horizontal="right"/>
      <protection hidden="1"/>
    </xf>
    <xf numFmtId="0" fontId="1" fillId="0" borderId="1" xfId="1" applyFont="1" applyBorder="1" applyAlignment="1" applyProtection="1">
      <alignment horizontal="center"/>
      <protection hidden="1"/>
    </xf>
    <xf numFmtId="2" fontId="5" fillId="0" borderId="1" xfId="1" applyNumberFormat="1" applyFont="1" applyBorder="1" applyProtection="1">
      <protection hidden="1"/>
    </xf>
    <xf numFmtId="3" fontId="1" fillId="0" borderId="1" xfId="1" applyNumberFormat="1" applyBorder="1" applyProtection="1">
      <protection hidden="1"/>
    </xf>
    <xf numFmtId="0" fontId="17" fillId="6" borderId="1" xfId="4" applyFont="1" applyBorder="1" applyAlignment="1" applyProtection="1">
      <alignment horizontal="center"/>
      <protection hidden="1"/>
    </xf>
    <xf numFmtId="0" fontId="19" fillId="7" borderId="1" xfId="5" applyFont="1" applyBorder="1" applyAlignment="1" applyProtection="1">
      <alignment horizontal="center"/>
      <protection hidden="1"/>
    </xf>
    <xf numFmtId="0" fontId="1" fillId="0" borderId="6" xfId="1" applyBorder="1" applyProtection="1">
      <protection hidden="1"/>
    </xf>
    <xf numFmtId="0" fontId="6" fillId="0" borderId="0" xfId="6" applyProtection="1">
      <protection hidden="1"/>
    </xf>
    <xf numFmtId="4" fontId="20" fillId="0" borderId="1" xfId="6" applyNumberFormat="1" applyFont="1" applyBorder="1" applyProtection="1">
      <protection hidden="1"/>
    </xf>
    <xf numFmtId="3" fontId="20" fillId="0" borderId="8" xfId="6" applyNumberFormat="1" applyFont="1" applyBorder="1" applyProtection="1">
      <protection hidden="1"/>
    </xf>
    <xf numFmtId="0" fontId="1" fillId="0" borderId="9" xfId="1" applyBorder="1" applyProtection="1">
      <protection hidden="1"/>
    </xf>
    <xf numFmtId="0" fontId="18" fillId="8" borderId="0" xfId="4" applyFont="1" applyFill="1" applyAlignment="1" applyProtection="1">
      <alignment horizontal="center"/>
      <protection hidden="1"/>
    </xf>
    <xf numFmtId="0" fontId="15" fillId="8" borderId="0" xfId="4" applyFill="1" applyAlignment="1" applyProtection="1">
      <alignment horizontal="center"/>
      <protection hidden="1"/>
    </xf>
    <xf numFmtId="0" fontId="15" fillId="6" borderId="0" xfId="4" applyAlignment="1" applyProtection="1">
      <alignment horizontal="center"/>
      <protection hidden="1"/>
    </xf>
    <xf numFmtId="0" fontId="16" fillId="7" borderId="0" xfId="5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3" xfId="0" applyFont="1" applyBorder="1" applyAlignment="1" applyProtection="1">
      <alignment horizontal="right" vertical="center"/>
      <protection hidden="1"/>
    </xf>
    <xf numFmtId="0" fontId="10" fillId="4" borderId="0" xfId="0" applyFont="1" applyFill="1" applyAlignment="1" applyProtection="1">
      <alignment horizontal="right" vertical="center"/>
      <protection hidden="1"/>
    </xf>
    <xf numFmtId="0" fontId="12" fillId="0" borderId="3" xfId="0" applyFont="1" applyFill="1" applyBorder="1" applyAlignment="1" applyProtection="1">
      <alignment horizontal="right" vertical="center" wrapText="1"/>
      <protection hidden="1"/>
    </xf>
  </cellXfs>
  <cellStyles count="8">
    <cellStyle name="Dobre" xfId="4" builtinId="26"/>
    <cellStyle name="Excel Built-in Normal" xfId="2"/>
    <cellStyle name="Hiperłącze 2" xfId="3"/>
    <cellStyle name="Neutralne" xfId="5" builtinId="28"/>
    <cellStyle name="Normalny" xfId="0" builtinId="0"/>
    <cellStyle name="Normalny 2" xfId="1"/>
    <cellStyle name="Normalny 3" xfId="6"/>
    <cellStyle name="Normalny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workbookViewId="0">
      <selection activeCell="C9" sqref="C9"/>
    </sheetView>
  </sheetViews>
  <sheetFormatPr defaultColWidth="10.125" defaultRowHeight="12.75"/>
  <cols>
    <col min="1" max="1" width="15.5" style="13" customWidth="1"/>
    <col min="2" max="2" width="12.125" style="13" customWidth="1"/>
    <col min="3" max="3" width="14.125" style="13" customWidth="1"/>
    <col min="4" max="4" width="11.625" style="13" customWidth="1"/>
    <col min="5" max="5" width="12.375" style="18" customWidth="1"/>
    <col min="6" max="6" width="7.875" style="29" hidden="1" customWidth="1"/>
    <col min="7" max="7" width="9" style="13" hidden="1" customWidth="1"/>
    <col min="8" max="8" width="9.625" style="13" hidden="1" customWidth="1"/>
    <col min="9" max="9" width="11.875" style="13" hidden="1" customWidth="1"/>
    <col min="10" max="10" width="15.75" style="13" hidden="1" customWidth="1"/>
    <col min="11" max="11" width="10" style="13" customWidth="1"/>
    <col min="12" max="12" width="10.875" style="13" customWidth="1"/>
    <col min="13" max="13" width="9.75" style="13" customWidth="1"/>
    <col min="14" max="14" width="10.125" style="13" customWidth="1"/>
    <col min="15" max="15" width="10.375" style="13" customWidth="1"/>
    <col min="16" max="16" width="10.75" style="13" customWidth="1"/>
    <col min="17" max="17" width="10.875" style="13" customWidth="1"/>
    <col min="18" max="251" width="7.625" style="13" customWidth="1"/>
    <col min="252" max="16384" width="10.125" style="13"/>
  </cols>
  <sheetData>
    <row r="1" spans="1:15" s="3" customFormat="1" ht="14.25">
      <c r="A1" s="2" t="s">
        <v>138</v>
      </c>
    </row>
    <row r="2" spans="1:15" s="3" customFormat="1" ht="9" customHeight="1">
      <c r="A2" s="4"/>
    </row>
    <row r="3" spans="1:15" s="3" customFormat="1" ht="22.35" customHeight="1">
      <c r="A3" s="5" t="s">
        <v>14</v>
      </c>
    </row>
    <row r="4" spans="1:15" s="3" customFormat="1" ht="10.5" customHeight="1">
      <c r="A4" s="5"/>
    </row>
    <row r="5" spans="1:15" s="3" customFormat="1" ht="14.25">
      <c r="A5" s="6" t="s">
        <v>15</v>
      </c>
      <c r="B5" s="28">
        <v>3000000</v>
      </c>
      <c r="C5" s="8"/>
      <c r="E5" s="9"/>
    </row>
    <row r="6" spans="1:15" s="3" customFormat="1" ht="8.25" customHeight="1"/>
    <row r="7" spans="1:15" s="3" customFormat="1" ht="63.4" customHeight="1">
      <c r="A7" s="63" t="s">
        <v>137</v>
      </c>
      <c r="B7" s="63"/>
      <c r="C7" s="63"/>
      <c r="D7" s="63"/>
      <c r="E7" s="63"/>
      <c r="F7" s="63"/>
      <c r="G7" s="63"/>
    </row>
    <row r="8" spans="1:15" s="3" customFormat="1" ht="7.5" customHeight="1">
      <c r="A8" s="10"/>
    </row>
    <row r="9" spans="1:15" s="3" customFormat="1" ht="14.25">
      <c r="A9" s="64" t="s">
        <v>21</v>
      </c>
      <c r="B9" s="65"/>
      <c r="C9" s="11">
        <v>2.6499999999999999E-2</v>
      </c>
      <c r="D9" s="12"/>
    </row>
    <row r="10" spans="1:15" s="3" customFormat="1" ht="22.35" customHeight="1">
      <c r="A10" s="65" t="s">
        <v>16</v>
      </c>
      <c r="B10" s="65"/>
      <c r="C10" s="1"/>
      <c r="D10" s="12"/>
      <c r="I10" s="13"/>
      <c r="J10" s="13"/>
      <c r="K10" s="13"/>
      <c r="L10" s="13"/>
      <c r="M10" s="13"/>
      <c r="N10" s="13"/>
      <c r="O10" s="13"/>
    </row>
    <row r="11" spans="1:15" s="3" customFormat="1" ht="14.25">
      <c r="A11" s="66" t="s">
        <v>17</v>
      </c>
      <c r="B11" s="66"/>
      <c r="C11" s="14">
        <f>C9+C10</f>
        <v>2.6499999999999999E-2</v>
      </c>
      <c r="D11" s="12"/>
      <c r="I11" s="13"/>
      <c r="J11" s="13"/>
      <c r="K11" s="13"/>
      <c r="L11" s="13"/>
      <c r="M11" s="13"/>
      <c r="N11" s="13"/>
      <c r="O11" s="13"/>
    </row>
    <row r="12" spans="1:15" s="3" customFormat="1" ht="7.5" customHeight="1">
      <c r="B12" s="12"/>
      <c r="D12" s="12"/>
    </row>
    <row r="13" spans="1:15" s="3" customFormat="1" ht="13.5" customHeight="1">
      <c r="A13" s="67" t="s">
        <v>18</v>
      </c>
      <c r="B13" s="67"/>
      <c r="C13" s="15">
        <f>H99</f>
        <v>701853</v>
      </c>
      <c r="D13" s="12"/>
    </row>
    <row r="14" spans="1:15" s="3" customFormat="1" ht="13.5" customHeight="1">
      <c r="A14" s="67" t="s">
        <v>19</v>
      </c>
      <c r="B14" s="67"/>
      <c r="C14" s="16">
        <v>0</v>
      </c>
      <c r="D14" s="12"/>
    </row>
    <row r="15" spans="1:15" s="3" customFormat="1" ht="13.5" customHeight="1">
      <c r="A15" s="62" t="s">
        <v>20</v>
      </c>
      <c r="B15" s="62"/>
      <c r="C15" s="7">
        <f>C13+C14</f>
        <v>701853</v>
      </c>
      <c r="D15" s="12"/>
    </row>
    <row r="16" spans="1:15" ht="22.35" customHeight="1">
      <c r="A16" s="17"/>
      <c r="K16" s="3"/>
    </row>
    <row r="17" spans="1:16" ht="10.5" customHeight="1">
      <c r="A17" s="30" t="s">
        <v>136</v>
      </c>
    </row>
    <row r="18" spans="1:16" ht="15.75">
      <c r="A18" s="31" t="s">
        <v>22</v>
      </c>
      <c r="B18" s="32"/>
      <c r="C18" s="26"/>
    </row>
    <row r="19" spans="1:16">
      <c r="G19" s="27"/>
    </row>
    <row r="20" spans="1:16" ht="17.25" customHeight="1">
      <c r="A20" s="33" t="s">
        <v>2</v>
      </c>
      <c r="B20" s="19" t="s">
        <v>3</v>
      </c>
      <c r="C20" s="34" t="s">
        <v>4</v>
      </c>
      <c r="D20" s="35" t="s">
        <v>5</v>
      </c>
      <c r="E20" s="36" t="s">
        <v>6</v>
      </c>
      <c r="F20" s="36" t="s">
        <v>23</v>
      </c>
      <c r="G20" s="36" t="s">
        <v>24</v>
      </c>
      <c r="H20" s="36" t="s">
        <v>1</v>
      </c>
      <c r="I20" s="36" t="s">
        <v>1</v>
      </c>
    </row>
    <row r="21" spans="1:16" hidden="1">
      <c r="A21" s="37"/>
      <c r="B21" s="38" t="s">
        <v>134</v>
      </c>
      <c r="C21" s="39">
        <v>0</v>
      </c>
      <c r="D21" s="40">
        <f>1-(E21/$B$5)</f>
        <v>0</v>
      </c>
      <c r="E21" s="41">
        <f>B5-C21</f>
        <v>3000000</v>
      </c>
      <c r="F21" s="42">
        <v>0</v>
      </c>
      <c r="G21" s="43">
        <f>ROUND((B5*$C$11)/365,2)</f>
        <v>217.81</v>
      </c>
      <c r="H21" s="44">
        <f>ROUND(F21*G21,0)</f>
        <v>0</v>
      </c>
      <c r="I21" s="45"/>
      <c r="M21" s="24"/>
      <c r="N21" s="24"/>
      <c r="O21" s="24"/>
    </row>
    <row r="22" spans="1:16" hidden="1">
      <c r="A22" s="37"/>
      <c r="B22" s="38" t="s">
        <v>133</v>
      </c>
      <c r="C22" s="39">
        <v>0</v>
      </c>
      <c r="D22" s="46">
        <f>1-(E22/$B$5)</f>
        <v>0</v>
      </c>
      <c r="E22" s="47">
        <f t="shared" ref="E22:E85" si="0">E21-C22</f>
        <v>3000000</v>
      </c>
      <c r="F22" s="48">
        <v>0</v>
      </c>
      <c r="G22" s="49">
        <f>ROUND((E21*$C$11)/365,2)</f>
        <v>217.81</v>
      </c>
      <c r="H22" s="50">
        <f>ROUND(F22*G22,0)</f>
        <v>0</v>
      </c>
      <c r="I22" s="45"/>
      <c r="M22" s="24"/>
      <c r="N22" s="24"/>
      <c r="O22" s="24"/>
      <c r="P22" s="24"/>
    </row>
    <row r="23" spans="1:16">
      <c r="A23" s="37">
        <v>1</v>
      </c>
      <c r="B23" s="38" t="s">
        <v>135</v>
      </c>
      <c r="C23" s="39">
        <v>44000</v>
      </c>
      <c r="D23" s="46">
        <f t="shared" ref="D23:D86" si="1">1-(E23/$B$5)</f>
        <v>1.4666666666666717E-2</v>
      </c>
      <c r="E23" s="47">
        <f t="shared" si="0"/>
        <v>2956000</v>
      </c>
      <c r="F23" s="48">
        <v>21</v>
      </c>
      <c r="G23" s="49">
        <f>ROUND((E22*$C$11)/365,2)</f>
        <v>217.81</v>
      </c>
      <c r="H23" s="50">
        <f>ROUND(F23*G23,0)</f>
        <v>4574</v>
      </c>
      <c r="I23" s="50"/>
      <c r="K23" s="20" t="s">
        <v>0</v>
      </c>
      <c r="L23" s="21" t="s">
        <v>1</v>
      </c>
      <c r="M23" s="24"/>
      <c r="N23" s="24"/>
      <c r="O23" s="24"/>
      <c r="P23" s="24"/>
    </row>
    <row r="24" spans="1:16">
      <c r="A24" s="37">
        <v>2</v>
      </c>
      <c r="B24" s="38" t="s">
        <v>25</v>
      </c>
      <c r="C24" s="39">
        <v>25000</v>
      </c>
      <c r="D24" s="46">
        <f t="shared" si="1"/>
        <v>2.300000000000002E-2</v>
      </c>
      <c r="E24" s="47">
        <f t="shared" si="0"/>
        <v>2931000</v>
      </c>
      <c r="F24" s="51">
        <v>51</v>
      </c>
      <c r="G24" s="49">
        <f t="shared" ref="G24:G87" si="2">ROUND((E23*$C$11)/365,2)</f>
        <v>214.61</v>
      </c>
      <c r="H24" s="50">
        <f t="shared" ref="H24:H87" si="3">ROUND(F24*G24,0)</f>
        <v>10945</v>
      </c>
      <c r="I24" s="45"/>
      <c r="K24" s="23" t="s">
        <v>7</v>
      </c>
      <c r="L24" s="22">
        <f>SUM(H21:I23)</f>
        <v>4574</v>
      </c>
      <c r="M24" s="24"/>
      <c r="N24" s="24"/>
      <c r="O24" s="24"/>
      <c r="P24" s="24"/>
    </row>
    <row r="25" spans="1:16">
      <c r="A25" s="37">
        <v>3</v>
      </c>
      <c r="B25" s="38" t="s">
        <v>26</v>
      </c>
      <c r="C25" s="39">
        <v>25000</v>
      </c>
      <c r="D25" s="46">
        <f t="shared" si="1"/>
        <v>3.1333333333333324E-2</v>
      </c>
      <c r="E25" s="47">
        <f t="shared" si="0"/>
        <v>2906000</v>
      </c>
      <c r="F25" s="48">
        <v>89</v>
      </c>
      <c r="G25" s="49">
        <f t="shared" si="2"/>
        <v>212.8</v>
      </c>
      <c r="H25" s="50">
        <f t="shared" si="3"/>
        <v>18939</v>
      </c>
      <c r="I25" s="45"/>
      <c r="K25" s="23" t="s">
        <v>8</v>
      </c>
      <c r="L25" s="22">
        <f>SUM(H24:I27)</f>
        <v>77039</v>
      </c>
      <c r="M25" s="24"/>
      <c r="N25" s="24"/>
      <c r="O25" s="24"/>
      <c r="P25" s="24"/>
    </row>
    <row r="26" spans="1:16">
      <c r="A26" s="37">
        <v>4</v>
      </c>
      <c r="B26" s="38" t="s">
        <v>27</v>
      </c>
      <c r="C26" s="39">
        <v>25000</v>
      </c>
      <c r="D26" s="46">
        <f t="shared" si="1"/>
        <v>3.9666666666666628E-2</v>
      </c>
      <c r="E26" s="47">
        <f t="shared" si="0"/>
        <v>2881000</v>
      </c>
      <c r="F26" s="48">
        <v>92</v>
      </c>
      <c r="G26" s="49">
        <f t="shared" si="2"/>
        <v>210.98</v>
      </c>
      <c r="H26" s="50">
        <f t="shared" si="3"/>
        <v>19410</v>
      </c>
      <c r="I26" s="45"/>
      <c r="K26" s="23" t="s">
        <v>9</v>
      </c>
      <c r="L26" s="22">
        <f>SUM(H28:I31)</f>
        <v>74390</v>
      </c>
      <c r="M26" s="24"/>
      <c r="N26" s="24"/>
      <c r="O26" s="24"/>
      <c r="P26" s="24"/>
    </row>
    <row r="27" spans="1:16">
      <c r="A27" s="37">
        <v>5</v>
      </c>
      <c r="B27" s="38" t="s">
        <v>28</v>
      </c>
      <c r="C27" s="39">
        <v>25000</v>
      </c>
      <c r="D27" s="46">
        <f t="shared" si="1"/>
        <v>4.8000000000000043E-2</v>
      </c>
      <c r="E27" s="47">
        <f t="shared" si="0"/>
        <v>2856000</v>
      </c>
      <c r="F27" s="48">
        <v>92</v>
      </c>
      <c r="G27" s="49">
        <f t="shared" si="2"/>
        <v>209.17</v>
      </c>
      <c r="H27" s="50">
        <f>ROUND(F27*G27,0)</f>
        <v>19244</v>
      </c>
      <c r="I27" s="50">
        <f>ROUND(G28*41,0)</f>
        <v>8501</v>
      </c>
      <c r="K27" s="23" t="s">
        <v>10</v>
      </c>
      <c r="L27" s="22">
        <f>SUM(H32:I35)</f>
        <v>71740</v>
      </c>
      <c r="M27" s="24"/>
      <c r="N27" s="24"/>
      <c r="O27" s="24"/>
      <c r="P27" s="24"/>
    </row>
    <row r="28" spans="1:16">
      <c r="A28" s="37">
        <v>6</v>
      </c>
      <c r="B28" s="38" t="s">
        <v>29</v>
      </c>
      <c r="C28" s="39">
        <v>25000</v>
      </c>
      <c r="D28" s="46">
        <f t="shared" si="1"/>
        <v>5.6333333333333346E-2</v>
      </c>
      <c r="E28" s="47">
        <f t="shared" si="0"/>
        <v>2831000</v>
      </c>
      <c r="F28" s="51">
        <v>51</v>
      </c>
      <c r="G28" s="49">
        <f t="shared" si="2"/>
        <v>207.35</v>
      </c>
      <c r="H28" s="50">
        <f t="shared" si="3"/>
        <v>10575</v>
      </c>
      <c r="I28" s="45"/>
      <c r="K28" s="23" t="s">
        <v>11</v>
      </c>
      <c r="L28" s="22">
        <f>SUM(H36:I39)</f>
        <v>68831</v>
      </c>
      <c r="M28" s="24"/>
      <c r="N28" s="24"/>
      <c r="O28" s="24"/>
      <c r="P28" s="24"/>
    </row>
    <row r="29" spans="1:16">
      <c r="A29" s="37">
        <v>7</v>
      </c>
      <c r="B29" s="38" t="s">
        <v>31</v>
      </c>
      <c r="C29" s="39">
        <v>25000</v>
      </c>
      <c r="D29" s="46">
        <f t="shared" si="1"/>
        <v>6.466666666666665E-2</v>
      </c>
      <c r="E29" s="47">
        <f t="shared" si="0"/>
        <v>2806000</v>
      </c>
      <c r="F29" s="48">
        <v>89</v>
      </c>
      <c r="G29" s="49">
        <f t="shared" si="2"/>
        <v>205.54</v>
      </c>
      <c r="H29" s="50">
        <f t="shared" si="3"/>
        <v>18293</v>
      </c>
      <c r="I29" s="45"/>
      <c r="K29" s="23" t="s">
        <v>12</v>
      </c>
      <c r="L29" s="22">
        <f>SUM(H40:I43)</f>
        <v>65651</v>
      </c>
      <c r="M29" s="24"/>
      <c r="N29" s="24"/>
      <c r="O29" s="24"/>
      <c r="P29" s="24"/>
    </row>
    <row r="30" spans="1:16">
      <c r="A30" s="37">
        <v>8</v>
      </c>
      <c r="B30" s="38" t="s">
        <v>33</v>
      </c>
      <c r="C30" s="39">
        <v>25000</v>
      </c>
      <c r="D30" s="46">
        <f t="shared" si="1"/>
        <v>7.2999999999999954E-2</v>
      </c>
      <c r="E30" s="47">
        <f t="shared" si="0"/>
        <v>2781000</v>
      </c>
      <c r="F30" s="48">
        <v>92</v>
      </c>
      <c r="G30" s="49">
        <f t="shared" si="2"/>
        <v>203.72</v>
      </c>
      <c r="H30" s="50">
        <f t="shared" si="3"/>
        <v>18742</v>
      </c>
      <c r="I30" s="45"/>
      <c r="K30" s="23" t="s">
        <v>13</v>
      </c>
      <c r="L30" s="22">
        <f>SUM(H44:I47)</f>
        <v>62212</v>
      </c>
      <c r="M30" s="24"/>
      <c r="N30" s="24"/>
      <c r="O30" s="24"/>
      <c r="P30" s="24"/>
    </row>
    <row r="31" spans="1:16">
      <c r="A31" s="37">
        <v>9</v>
      </c>
      <c r="B31" s="38" t="s">
        <v>35</v>
      </c>
      <c r="C31" s="39">
        <v>25000</v>
      </c>
      <c r="D31" s="46">
        <f t="shared" si="1"/>
        <v>8.1333333333333369E-2</v>
      </c>
      <c r="E31" s="47">
        <f t="shared" si="0"/>
        <v>2756000</v>
      </c>
      <c r="F31" s="48">
        <v>92</v>
      </c>
      <c r="G31" s="49">
        <f t="shared" si="2"/>
        <v>201.91</v>
      </c>
      <c r="H31" s="50">
        <f t="shared" si="3"/>
        <v>18576</v>
      </c>
      <c r="I31" s="50">
        <f>ROUND(G32*41,0)</f>
        <v>8204</v>
      </c>
      <c r="K31" s="23" t="s">
        <v>30</v>
      </c>
      <c r="L31" s="22">
        <f>SUM(H48:I52)</f>
        <v>57234</v>
      </c>
      <c r="M31" s="24"/>
      <c r="N31" s="24"/>
      <c r="O31" s="24"/>
      <c r="P31" s="24"/>
    </row>
    <row r="32" spans="1:16">
      <c r="A32" s="37">
        <v>10</v>
      </c>
      <c r="B32" s="38" t="s">
        <v>37</v>
      </c>
      <c r="C32" s="39">
        <v>25000</v>
      </c>
      <c r="D32" s="46">
        <f t="shared" si="1"/>
        <v>8.9666666666666672E-2</v>
      </c>
      <c r="E32" s="47">
        <f t="shared" si="0"/>
        <v>2731000</v>
      </c>
      <c r="F32" s="51">
        <v>51</v>
      </c>
      <c r="G32" s="49">
        <f t="shared" si="2"/>
        <v>200.09</v>
      </c>
      <c r="H32" s="50">
        <f t="shared" si="3"/>
        <v>10205</v>
      </c>
      <c r="I32" s="45"/>
      <c r="K32" s="23" t="s">
        <v>32</v>
      </c>
      <c r="L32" s="22">
        <f>SUM(H53:I57)</f>
        <v>50344</v>
      </c>
      <c r="M32" s="24"/>
      <c r="N32" s="24"/>
      <c r="O32" s="24"/>
      <c r="P32" s="24"/>
    </row>
    <row r="33" spans="1:16">
      <c r="A33" s="37">
        <v>11</v>
      </c>
      <c r="B33" s="38" t="s">
        <v>39</v>
      </c>
      <c r="C33" s="39">
        <v>25000</v>
      </c>
      <c r="D33" s="46">
        <f t="shared" si="1"/>
        <v>9.7999999999999976E-2</v>
      </c>
      <c r="E33" s="47">
        <f t="shared" si="0"/>
        <v>2706000</v>
      </c>
      <c r="F33" s="48">
        <v>89</v>
      </c>
      <c r="G33" s="49">
        <f t="shared" si="2"/>
        <v>198.28</v>
      </c>
      <c r="H33" s="50">
        <f t="shared" si="3"/>
        <v>17647</v>
      </c>
      <c r="I33" s="45"/>
      <c r="K33" s="23" t="s">
        <v>34</v>
      </c>
      <c r="L33" s="22">
        <f>SUM(H58:I62)</f>
        <v>43454</v>
      </c>
      <c r="M33" s="24"/>
      <c r="N33" s="24"/>
      <c r="O33" s="24"/>
      <c r="P33" s="24"/>
    </row>
    <row r="34" spans="1:16">
      <c r="A34" s="37">
        <v>12</v>
      </c>
      <c r="B34" s="38" t="s">
        <v>41</v>
      </c>
      <c r="C34" s="39">
        <v>25000</v>
      </c>
      <c r="D34" s="46">
        <f t="shared" si="1"/>
        <v>0.10633333333333328</v>
      </c>
      <c r="E34" s="47">
        <f t="shared" si="0"/>
        <v>2681000</v>
      </c>
      <c r="F34" s="48">
        <v>92</v>
      </c>
      <c r="G34" s="49">
        <f t="shared" si="2"/>
        <v>196.46</v>
      </c>
      <c r="H34" s="50">
        <f t="shared" si="3"/>
        <v>18074</v>
      </c>
      <c r="I34" s="45"/>
      <c r="K34" s="23" t="s">
        <v>36</v>
      </c>
      <c r="L34" s="22">
        <f>SUM(H63:I67)</f>
        <v>36563</v>
      </c>
      <c r="M34" s="24"/>
      <c r="N34" s="24"/>
      <c r="O34" s="24"/>
      <c r="P34" s="24"/>
    </row>
    <row r="35" spans="1:16">
      <c r="A35" s="37">
        <v>13</v>
      </c>
      <c r="B35" s="38" t="s">
        <v>43</v>
      </c>
      <c r="C35" s="39">
        <v>25000</v>
      </c>
      <c r="D35" s="46">
        <f t="shared" si="1"/>
        <v>0.11466666666666669</v>
      </c>
      <c r="E35" s="47">
        <f t="shared" si="0"/>
        <v>2656000</v>
      </c>
      <c r="F35" s="48">
        <v>92</v>
      </c>
      <c r="G35" s="49">
        <f t="shared" si="2"/>
        <v>194.65</v>
      </c>
      <c r="H35" s="50">
        <f t="shared" si="3"/>
        <v>17908</v>
      </c>
      <c r="I35" s="50">
        <f>ROUND(G36*41,0)</f>
        <v>7906</v>
      </c>
      <c r="K35" s="23" t="s">
        <v>38</v>
      </c>
      <c r="L35" s="22">
        <f>SUM(H68:I72)</f>
        <v>29674</v>
      </c>
      <c r="M35" s="24"/>
      <c r="N35" s="24"/>
      <c r="O35" s="24"/>
      <c r="P35" s="24"/>
    </row>
    <row r="36" spans="1:16">
      <c r="A36" s="37">
        <v>14</v>
      </c>
      <c r="B36" s="38" t="s">
        <v>45</v>
      </c>
      <c r="C36" s="39">
        <v>30000</v>
      </c>
      <c r="D36" s="46">
        <f t="shared" si="1"/>
        <v>0.1246666666666667</v>
      </c>
      <c r="E36" s="47">
        <f t="shared" si="0"/>
        <v>2626000</v>
      </c>
      <c r="F36" s="51">
        <v>51</v>
      </c>
      <c r="G36" s="49">
        <f t="shared" si="2"/>
        <v>192.83</v>
      </c>
      <c r="H36" s="50">
        <f t="shared" si="3"/>
        <v>9834</v>
      </c>
      <c r="I36" s="45"/>
      <c r="K36" s="23" t="s">
        <v>40</v>
      </c>
      <c r="L36" s="22">
        <f>SUM(H73:I77)</f>
        <v>22783</v>
      </c>
      <c r="M36" s="24"/>
      <c r="N36" s="24"/>
      <c r="O36" s="24"/>
      <c r="P36" s="24"/>
    </row>
    <row r="37" spans="1:16">
      <c r="A37" s="37">
        <v>15</v>
      </c>
      <c r="B37" s="38" t="s">
        <v>47</v>
      </c>
      <c r="C37" s="39">
        <v>30000</v>
      </c>
      <c r="D37" s="46">
        <f t="shared" si="1"/>
        <v>0.13466666666666671</v>
      </c>
      <c r="E37" s="47">
        <f t="shared" si="0"/>
        <v>2596000</v>
      </c>
      <c r="F37" s="48">
        <v>89</v>
      </c>
      <c r="G37" s="49">
        <f t="shared" si="2"/>
        <v>190.65</v>
      </c>
      <c r="H37" s="50">
        <f t="shared" si="3"/>
        <v>16968</v>
      </c>
      <c r="I37" s="45"/>
      <c r="K37" s="23" t="s">
        <v>42</v>
      </c>
      <c r="L37" s="22">
        <f>SUM(H78:I82)</f>
        <v>16605</v>
      </c>
      <c r="M37" s="24"/>
      <c r="N37" s="24"/>
      <c r="O37" s="24"/>
      <c r="P37" s="24"/>
    </row>
    <row r="38" spans="1:16">
      <c r="A38" s="37">
        <v>16</v>
      </c>
      <c r="B38" s="38" t="s">
        <v>49</v>
      </c>
      <c r="C38" s="39">
        <v>30000</v>
      </c>
      <c r="D38" s="46">
        <f t="shared" si="1"/>
        <v>0.14466666666666672</v>
      </c>
      <c r="E38" s="47">
        <f t="shared" si="0"/>
        <v>2566000</v>
      </c>
      <c r="F38" s="48">
        <v>92</v>
      </c>
      <c r="G38" s="49">
        <f t="shared" si="2"/>
        <v>188.48</v>
      </c>
      <c r="H38" s="50">
        <f t="shared" si="3"/>
        <v>17340</v>
      </c>
      <c r="I38" s="45"/>
      <c r="K38" s="23" t="s">
        <v>44</v>
      </c>
      <c r="L38" s="22">
        <f>SUM(H83:I87)</f>
        <v>11303</v>
      </c>
    </row>
    <row r="39" spans="1:16">
      <c r="A39" s="37">
        <v>17</v>
      </c>
      <c r="B39" s="38" t="s">
        <v>51</v>
      </c>
      <c r="C39" s="39">
        <v>30000</v>
      </c>
      <c r="D39" s="46">
        <f t="shared" si="1"/>
        <v>0.15466666666666662</v>
      </c>
      <c r="E39" s="47">
        <f t="shared" si="0"/>
        <v>2536000</v>
      </c>
      <c r="F39" s="48">
        <v>92</v>
      </c>
      <c r="G39" s="49">
        <f t="shared" si="2"/>
        <v>186.3</v>
      </c>
      <c r="H39" s="50">
        <f t="shared" si="3"/>
        <v>17140</v>
      </c>
      <c r="I39" s="50">
        <f>ROUND(G40*41,0)</f>
        <v>7549</v>
      </c>
      <c r="K39" s="23" t="s">
        <v>46</v>
      </c>
      <c r="L39" s="22">
        <f>SUM(H88:I92)</f>
        <v>6598</v>
      </c>
    </row>
    <row r="40" spans="1:16">
      <c r="A40" s="37">
        <v>18</v>
      </c>
      <c r="B40" s="38" t="s">
        <v>52</v>
      </c>
      <c r="C40" s="39">
        <v>30000</v>
      </c>
      <c r="D40" s="46">
        <f t="shared" si="1"/>
        <v>0.16466666666666663</v>
      </c>
      <c r="E40" s="47">
        <f t="shared" si="0"/>
        <v>2506000</v>
      </c>
      <c r="F40" s="51">
        <v>51</v>
      </c>
      <c r="G40" s="49">
        <f t="shared" si="2"/>
        <v>184.12</v>
      </c>
      <c r="H40" s="50">
        <f t="shared" si="3"/>
        <v>9390</v>
      </c>
      <c r="I40" s="45"/>
      <c r="K40" s="23" t="s">
        <v>48</v>
      </c>
      <c r="L40" s="22">
        <f>SUM(H93:I97)</f>
        <v>2762</v>
      </c>
    </row>
    <row r="41" spans="1:16">
      <c r="A41" s="37">
        <v>19</v>
      </c>
      <c r="B41" s="38" t="s">
        <v>53</v>
      </c>
      <c r="C41" s="39">
        <v>30000</v>
      </c>
      <c r="D41" s="46">
        <f t="shared" si="1"/>
        <v>0.17466666666666664</v>
      </c>
      <c r="E41" s="47">
        <f t="shared" si="0"/>
        <v>2476000</v>
      </c>
      <c r="F41" s="48">
        <v>89</v>
      </c>
      <c r="G41" s="49">
        <f t="shared" si="2"/>
        <v>181.94</v>
      </c>
      <c r="H41" s="50">
        <f t="shared" si="3"/>
        <v>16193</v>
      </c>
      <c r="I41" s="45"/>
      <c r="K41" s="23" t="s">
        <v>50</v>
      </c>
      <c r="L41" s="22">
        <f>SUM(H98:I98)</f>
        <v>96</v>
      </c>
    </row>
    <row r="42" spans="1:16">
      <c r="A42" s="37">
        <v>20</v>
      </c>
      <c r="B42" s="38" t="s">
        <v>54</v>
      </c>
      <c r="C42" s="39">
        <v>30000</v>
      </c>
      <c r="D42" s="46">
        <f t="shared" si="1"/>
        <v>0.18466666666666665</v>
      </c>
      <c r="E42" s="47">
        <f t="shared" si="0"/>
        <v>2446000</v>
      </c>
      <c r="F42" s="48">
        <v>92</v>
      </c>
      <c r="G42" s="49">
        <f t="shared" si="2"/>
        <v>179.76</v>
      </c>
      <c r="H42" s="50">
        <f t="shared" si="3"/>
        <v>16538</v>
      </c>
      <c r="I42" s="45"/>
      <c r="L42" s="25">
        <f>SUM(L24:L41)</f>
        <v>701853</v>
      </c>
    </row>
    <row r="43" spans="1:16">
      <c r="A43" s="37">
        <v>21</v>
      </c>
      <c r="B43" s="38" t="s">
        <v>55</v>
      </c>
      <c r="C43" s="39">
        <v>30000</v>
      </c>
      <c r="D43" s="46">
        <f t="shared" si="1"/>
        <v>0.19466666666666665</v>
      </c>
      <c r="E43" s="47">
        <f t="shared" si="0"/>
        <v>2416000</v>
      </c>
      <c r="F43" s="48">
        <v>92</v>
      </c>
      <c r="G43" s="49">
        <f t="shared" si="2"/>
        <v>177.59</v>
      </c>
      <c r="H43" s="50">
        <f t="shared" si="3"/>
        <v>16338</v>
      </c>
      <c r="I43" s="50">
        <f>ROUND(G44*41,0)</f>
        <v>7192</v>
      </c>
    </row>
    <row r="44" spans="1:16">
      <c r="A44" s="37">
        <v>22</v>
      </c>
      <c r="B44" s="38" t="s">
        <v>60</v>
      </c>
      <c r="C44" s="39">
        <v>35000</v>
      </c>
      <c r="D44" s="46">
        <f t="shared" si="1"/>
        <v>0.20633333333333337</v>
      </c>
      <c r="E44" s="47">
        <f t="shared" si="0"/>
        <v>2381000</v>
      </c>
      <c r="F44" s="51">
        <v>51</v>
      </c>
      <c r="G44" s="49">
        <f t="shared" si="2"/>
        <v>175.41</v>
      </c>
      <c r="H44" s="50">
        <f t="shared" si="3"/>
        <v>8946</v>
      </c>
      <c r="I44" s="45"/>
    </row>
    <row r="45" spans="1:16">
      <c r="A45" s="37">
        <v>23</v>
      </c>
      <c r="B45" s="38" t="s">
        <v>61</v>
      </c>
      <c r="C45" s="39">
        <v>35000</v>
      </c>
      <c r="D45" s="46">
        <f t="shared" si="1"/>
        <v>0.21799999999999997</v>
      </c>
      <c r="E45" s="47">
        <f t="shared" si="0"/>
        <v>2346000</v>
      </c>
      <c r="F45" s="48">
        <v>89</v>
      </c>
      <c r="G45" s="49">
        <f t="shared" si="2"/>
        <v>172.87</v>
      </c>
      <c r="H45" s="50">
        <f t="shared" si="3"/>
        <v>15385</v>
      </c>
      <c r="I45" s="45"/>
    </row>
    <row r="46" spans="1:16">
      <c r="A46" s="37">
        <v>24</v>
      </c>
      <c r="B46" s="38" t="s">
        <v>62</v>
      </c>
      <c r="C46" s="39">
        <v>35000</v>
      </c>
      <c r="D46" s="46">
        <f t="shared" si="1"/>
        <v>0.22966666666666669</v>
      </c>
      <c r="E46" s="47">
        <f t="shared" si="0"/>
        <v>2311000</v>
      </c>
      <c r="F46" s="48">
        <v>92</v>
      </c>
      <c r="G46" s="49">
        <f t="shared" si="2"/>
        <v>170.33</v>
      </c>
      <c r="H46" s="50">
        <f t="shared" si="3"/>
        <v>15670</v>
      </c>
      <c r="I46" s="45"/>
    </row>
    <row r="47" spans="1:16">
      <c r="A47" s="37">
        <v>25</v>
      </c>
      <c r="B47" s="38" t="s">
        <v>65</v>
      </c>
      <c r="C47" s="39">
        <v>35000</v>
      </c>
      <c r="D47" s="46">
        <f t="shared" si="1"/>
        <v>0.24133333333333329</v>
      </c>
      <c r="E47" s="47">
        <f t="shared" si="0"/>
        <v>2276000</v>
      </c>
      <c r="F47" s="48">
        <v>92</v>
      </c>
      <c r="G47" s="49">
        <f t="shared" si="2"/>
        <v>167.78</v>
      </c>
      <c r="H47" s="50">
        <f t="shared" si="3"/>
        <v>15436</v>
      </c>
      <c r="I47" s="50">
        <f>ROUND(G48*41,0)</f>
        <v>6775</v>
      </c>
    </row>
    <row r="48" spans="1:16">
      <c r="A48" s="37">
        <f>A47+1</f>
        <v>26</v>
      </c>
      <c r="B48" s="38" t="s">
        <v>66</v>
      </c>
      <c r="C48" s="39">
        <v>52000</v>
      </c>
      <c r="D48" s="46">
        <f t="shared" si="1"/>
        <v>0.25866666666666671</v>
      </c>
      <c r="E48" s="47">
        <f t="shared" si="0"/>
        <v>2224000</v>
      </c>
      <c r="F48" s="52">
        <v>51</v>
      </c>
      <c r="G48" s="49">
        <f t="shared" si="2"/>
        <v>165.24</v>
      </c>
      <c r="H48" s="50">
        <f t="shared" si="3"/>
        <v>8427</v>
      </c>
      <c r="I48" s="45"/>
    </row>
    <row r="49" spans="1:13">
      <c r="A49" s="37">
        <f t="shared" ref="A49:A98" si="4">A48+1</f>
        <v>27</v>
      </c>
      <c r="B49" s="38" t="s">
        <v>67</v>
      </c>
      <c r="C49" s="39">
        <f>C48</f>
        <v>52000</v>
      </c>
      <c r="D49" s="46">
        <f t="shared" si="1"/>
        <v>0.27600000000000002</v>
      </c>
      <c r="E49" s="47">
        <f t="shared" si="0"/>
        <v>2172000</v>
      </c>
      <c r="F49" s="48">
        <v>59</v>
      </c>
      <c r="G49" s="49">
        <f t="shared" si="2"/>
        <v>161.47</v>
      </c>
      <c r="H49" s="50">
        <f t="shared" si="3"/>
        <v>9527</v>
      </c>
      <c r="I49" s="45"/>
      <c r="M49" s="13">
        <v>50000</v>
      </c>
    </row>
    <row r="50" spans="1:13">
      <c r="A50" s="37">
        <f t="shared" si="4"/>
        <v>28</v>
      </c>
      <c r="B50" s="38" t="s">
        <v>72</v>
      </c>
      <c r="C50" s="39">
        <f t="shared" ref="C50:C97" si="5">C49</f>
        <v>52000</v>
      </c>
      <c r="D50" s="46">
        <f t="shared" si="1"/>
        <v>0.29333333333333333</v>
      </c>
      <c r="E50" s="47">
        <f t="shared" si="0"/>
        <v>2120000</v>
      </c>
      <c r="F50" s="48">
        <v>91</v>
      </c>
      <c r="G50" s="49">
        <f t="shared" si="2"/>
        <v>157.69</v>
      </c>
      <c r="H50" s="50">
        <f t="shared" si="3"/>
        <v>14350</v>
      </c>
      <c r="I50" s="45"/>
    </row>
    <row r="51" spans="1:13">
      <c r="A51" s="37">
        <f t="shared" si="4"/>
        <v>29</v>
      </c>
      <c r="B51" s="38" t="s">
        <v>73</v>
      </c>
      <c r="C51" s="39">
        <f t="shared" si="5"/>
        <v>52000</v>
      </c>
      <c r="D51" s="46">
        <f t="shared" si="1"/>
        <v>0.31066666666666665</v>
      </c>
      <c r="E51" s="47">
        <f t="shared" si="0"/>
        <v>2068000</v>
      </c>
      <c r="F51" s="48">
        <v>92</v>
      </c>
      <c r="G51" s="49">
        <f t="shared" si="2"/>
        <v>153.91999999999999</v>
      </c>
      <c r="H51" s="50">
        <f t="shared" si="3"/>
        <v>14161</v>
      </c>
      <c r="I51" s="45"/>
    </row>
    <row r="52" spans="1:13">
      <c r="A52" s="37">
        <f t="shared" si="4"/>
        <v>30</v>
      </c>
      <c r="B52" s="38" t="s">
        <v>74</v>
      </c>
      <c r="C52" s="39">
        <f t="shared" si="5"/>
        <v>52000</v>
      </c>
      <c r="D52" s="46">
        <f t="shared" si="1"/>
        <v>0.32799999999999996</v>
      </c>
      <c r="E52" s="47">
        <f t="shared" si="0"/>
        <v>2016000</v>
      </c>
      <c r="F52" s="48">
        <v>61</v>
      </c>
      <c r="G52" s="49">
        <f t="shared" si="2"/>
        <v>150.13999999999999</v>
      </c>
      <c r="H52" s="50">
        <f t="shared" si="3"/>
        <v>9159</v>
      </c>
      <c r="I52" s="50">
        <f>ROUND(G53*11,0)</f>
        <v>1610</v>
      </c>
    </row>
    <row r="53" spans="1:13">
      <c r="A53" s="37">
        <f t="shared" si="4"/>
        <v>31</v>
      </c>
      <c r="B53" s="38" t="s">
        <v>76</v>
      </c>
      <c r="C53" s="39">
        <f t="shared" si="5"/>
        <v>52000</v>
      </c>
      <c r="D53" s="46">
        <f t="shared" si="1"/>
        <v>0.34533333333333338</v>
      </c>
      <c r="E53" s="47">
        <f t="shared" si="0"/>
        <v>1964000</v>
      </c>
      <c r="F53" s="52">
        <v>51</v>
      </c>
      <c r="G53" s="49">
        <f t="shared" si="2"/>
        <v>146.37</v>
      </c>
      <c r="H53" s="50">
        <f t="shared" si="3"/>
        <v>7465</v>
      </c>
      <c r="I53" s="45"/>
    </row>
    <row r="54" spans="1:13">
      <c r="A54" s="37">
        <f t="shared" si="4"/>
        <v>32</v>
      </c>
      <c r="B54" s="38" t="s">
        <v>78</v>
      </c>
      <c r="C54" s="39">
        <f t="shared" si="5"/>
        <v>52000</v>
      </c>
      <c r="D54" s="46">
        <f t="shared" si="1"/>
        <v>0.36266666666666669</v>
      </c>
      <c r="E54" s="47">
        <f t="shared" si="0"/>
        <v>1912000</v>
      </c>
      <c r="F54" s="48">
        <v>59</v>
      </c>
      <c r="G54" s="49">
        <f t="shared" si="2"/>
        <v>142.59</v>
      </c>
      <c r="H54" s="50">
        <f t="shared" si="3"/>
        <v>8413</v>
      </c>
      <c r="I54" s="45"/>
    </row>
    <row r="55" spans="1:13">
      <c r="A55" s="37">
        <f t="shared" si="4"/>
        <v>33</v>
      </c>
      <c r="B55" s="38" t="s">
        <v>80</v>
      </c>
      <c r="C55" s="39">
        <f t="shared" si="5"/>
        <v>52000</v>
      </c>
      <c r="D55" s="46">
        <f t="shared" si="1"/>
        <v>0.38</v>
      </c>
      <c r="E55" s="47">
        <f t="shared" si="0"/>
        <v>1860000</v>
      </c>
      <c r="F55" s="48">
        <v>91</v>
      </c>
      <c r="G55" s="49">
        <f t="shared" si="2"/>
        <v>138.82</v>
      </c>
      <c r="H55" s="50">
        <f t="shared" si="3"/>
        <v>12633</v>
      </c>
      <c r="I55" s="45"/>
    </row>
    <row r="56" spans="1:13">
      <c r="A56" s="37">
        <f t="shared" si="4"/>
        <v>34</v>
      </c>
      <c r="B56" s="38" t="s">
        <v>82</v>
      </c>
      <c r="C56" s="39">
        <f t="shared" si="5"/>
        <v>52000</v>
      </c>
      <c r="D56" s="46">
        <f t="shared" si="1"/>
        <v>0.39733333333333332</v>
      </c>
      <c r="E56" s="47">
        <f t="shared" si="0"/>
        <v>1808000</v>
      </c>
      <c r="F56" s="48">
        <v>92</v>
      </c>
      <c r="G56" s="49">
        <f t="shared" si="2"/>
        <v>135.04</v>
      </c>
      <c r="H56" s="50">
        <f t="shared" si="3"/>
        <v>12424</v>
      </c>
      <c r="I56" s="45"/>
    </row>
    <row r="57" spans="1:13">
      <c r="A57" s="37">
        <f t="shared" si="4"/>
        <v>35</v>
      </c>
      <c r="B57" s="38" t="s">
        <v>84</v>
      </c>
      <c r="C57" s="39">
        <f t="shared" si="5"/>
        <v>52000</v>
      </c>
      <c r="D57" s="46">
        <f t="shared" si="1"/>
        <v>0.41466666666666663</v>
      </c>
      <c r="E57" s="47">
        <f t="shared" si="0"/>
        <v>1756000</v>
      </c>
      <c r="F57" s="48">
        <v>61</v>
      </c>
      <c r="G57" s="49">
        <f t="shared" si="2"/>
        <v>131.27000000000001</v>
      </c>
      <c r="H57" s="50">
        <f t="shared" si="3"/>
        <v>8007</v>
      </c>
      <c r="I57" s="50">
        <f>ROUND(G58*11,0)</f>
        <v>1402</v>
      </c>
    </row>
    <row r="58" spans="1:13">
      <c r="A58" s="37">
        <f t="shared" si="4"/>
        <v>36</v>
      </c>
      <c r="B58" s="38" t="s">
        <v>86</v>
      </c>
      <c r="C58" s="39">
        <f t="shared" si="5"/>
        <v>52000</v>
      </c>
      <c r="D58" s="46">
        <f t="shared" si="1"/>
        <v>0.43200000000000005</v>
      </c>
      <c r="E58" s="47">
        <f t="shared" si="0"/>
        <v>1704000</v>
      </c>
      <c r="F58" s="52">
        <v>51</v>
      </c>
      <c r="G58" s="49">
        <f t="shared" si="2"/>
        <v>127.49</v>
      </c>
      <c r="H58" s="50">
        <f t="shared" si="3"/>
        <v>6502</v>
      </c>
      <c r="I58" s="45"/>
    </row>
    <row r="59" spans="1:13">
      <c r="A59" s="37">
        <f t="shared" si="4"/>
        <v>37</v>
      </c>
      <c r="B59" s="38" t="s">
        <v>88</v>
      </c>
      <c r="C59" s="39">
        <f t="shared" si="5"/>
        <v>52000</v>
      </c>
      <c r="D59" s="46">
        <f t="shared" si="1"/>
        <v>0.44933333333333336</v>
      </c>
      <c r="E59" s="47">
        <f t="shared" si="0"/>
        <v>1652000</v>
      </c>
      <c r="F59" s="48">
        <v>59</v>
      </c>
      <c r="G59" s="49">
        <f t="shared" si="2"/>
        <v>123.72</v>
      </c>
      <c r="H59" s="50">
        <f t="shared" si="3"/>
        <v>7299</v>
      </c>
      <c r="I59" s="45"/>
    </row>
    <row r="60" spans="1:13">
      <c r="A60" s="37">
        <f t="shared" si="4"/>
        <v>38</v>
      </c>
      <c r="B60" s="38" t="s">
        <v>90</v>
      </c>
      <c r="C60" s="39">
        <f t="shared" si="5"/>
        <v>52000</v>
      </c>
      <c r="D60" s="46">
        <f t="shared" si="1"/>
        <v>0.46666666666666667</v>
      </c>
      <c r="E60" s="47">
        <f t="shared" si="0"/>
        <v>1600000</v>
      </c>
      <c r="F60" s="48">
        <v>91</v>
      </c>
      <c r="G60" s="49">
        <f t="shared" si="2"/>
        <v>119.94</v>
      </c>
      <c r="H60" s="50">
        <f t="shared" si="3"/>
        <v>10915</v>
      </c>
      <c r="I60" s="45"/>
    </row>
    <row r="61" spans="1:13">
      <c r="A61" s="37">
        <f t="shared" si="4"/>
        <v>39</v>
      </c>
      <c r="B61" s="38" t="s">
        <v>92</v>
      </c>
      <c r="C61" s="39">
        <f t="shared" si="5"/>
        <v>52000</v>
      </c>
      <c r="D61" s="46">
        <f t="shared" si="1"/>
        <v>0.48399999999999999</v>
      </c>
      <c r="E61" s="47">
        <f t="shared" si="0"/>
        <v>1548000</v>
      </c>
      <c r="F61" s="48">
        <v>92</v>
      </c>
      <c r="G61" s="49">
        <f t="shared" si="2"/>
        <v>116.16</v>
      </c>
      <c r="H61" s="50">
        <f t="shared" si="3"/>
        <v>10687</v>
      </c>
      <c r="I61" s="45"/>
    </row>
    <row r="62" spans="1:13">
      <c r="A62" s="37">
        <f t="shared" si="4"/>
        <v>40</v>
      </c>
      <c r="B62" s="38" t="s">
        <v>94</v>
      </c>
      <c r="C62" s="39">
        <f t="shared" si="5"/>
        <v>52000</v>
      </c>
      <c r="D62" s="46">
        <f t="shared" si="1"/>
        <v>0.50133333333333341</v>
      </c>
      <c r="E62" s="47">
        <f t="shared" si="0"/>
        <v>1496000</v>
      </c>
      <c r="F62" s="48">
        <v>61</v>
      </c>
      <c r="G62" s="49">
        <f t="shared" si="2"/>
        <v>112.39</v>
      </c>
      <c r="H62" s="50">
        <f t="shared" si="3"/>
        <v>6856</v>
      </c>
      <c r="I62" s="50">
        <f>ROUND(G63*11,0)</f>
        <v>1195</v>
      </c>
    </row>
    <row r="63" spans="1:13">
      <c r="A63" s="37">
        <f t="shared" si="4"/>
        <v>41</v>
      </c>
      <c r="B63" s="38" t="s">
        <v>96</v>
      </c>
      <c r="C63" s="39">
        <f t="shared" si="5"/>
        <v>52000</v>
      </c>
      <c r="D63" s="46">
        <f t="shared" si="1"/>
        <v>0.51866666666666661</v>
      </c>
      <c r="E63" s="47">
        <f t="shared" si="0"/>
        <v>1444000</v>
      </c>
      <c r="F63" s="52">
        <v>51</v>
      </c>
      <c r="G63" s="49">
        <f t="shared" si="2"/>
        <v>108.61</v>
      </c>
      <c r="H63" s="50">
        <f t="shared" si="3"/>
        <v>5539</v>
      </c>
      <c r="I63" s="45"/>
    </row>
    <row r="64" spans="1:13">
      <c r="A64" s="37">
        <f t="shared" si="4"/>
        <v>42</v>
      </c>
      <c r="B64" s="38" t="s">
        <v>98</v>
      </c>
      <c r="C64" s="39">
        <f t="shared" si="5"/>
        <v>52000</v>
      </c>
      <c r="D64" s="46">
        <f t="shared" si="1"/>
        <v>0.53600000000000003</v>
      </c>
      <c r="E64" s="47">
        <f t="shared" si="0"/>
        <v>1392000</v>
      </c>
      <c r="F64" s="48">
        <v>59</v>
      </c>
      <c r="G64" s="49">
        <f t="shared" si="2"/>
        <v>104.84</v>
      </c>
      <c r="H64" s="50">
        <f t="shared" si="3"/>
        <v>6186</v>
      </c>
      <c r="I64" s="45"/>
    </row>
    <row r="65" spans="1:9">
      <c r="A65" s="37">
        <f t="shared" si="4"/>
        <v>43</v>
      </c>
      <c r="B65" s="38" t="s">
        <v>99</v>
      </c>
      <c r="C65" s="39">
        <f t="shared" si="5"/>
        <v>52000</v>
      </c>
      <c r="D65" s="46">
        <f t="shared" si="1"/>
        <v>0.55333333333333334</v>
      </c>
      <c r="E65" s="47">
        <f t="shared" si="0"/>
        <v>1340000</v>
      </c>
      <c r="F65" s="48">
        <v>91</v>
      </c>
      <c r="G65" s="49">
        <f t="shared" si="2"/>
        <v>101.06</v>
      </c>
      <c r="H65" s="50">
        <f t="shared" si="3"/>
        <v>9196</v>
      </c>
      <c r="I65" s="45"/>
    </row>
    <row r="66" spans="1:9">
      <c r="A66" s="37">
        <f t="shared" si="4"/>
        <v>44</v>
      </c>
      <c r="B66" s="38" t="s">
        <v>100</v>
      </c>
      <c r="C66" s="39">
        <f t="shared" si="5"/>
        <v>52000</v>
      </c>
      <c r="D66" s="46">
        <f t="shared" si="1"/>
        <v>0.57066666666666666</v>
      </c>
      <c r="E66" s="47">
        <f t="shared" si="0"/>
        <v>1288000</v>
      </c>
      <c r="F66" s="48">
        <v>92</v>
      </c>
      <c r="G66" s="49">
        <f t="shared" si="2"/>
        <v>97.29</v>
      </c>
      <c r="H66" s="50">
        <f t="shared" si="3"/>
        <v>8951</v>
      </c>
      <c r="I66" s="45"/>
    </row>
    <row r="67" spans="1:9">
      <c r="A67" s="37">
        <f t="shared" si="4"/>
        <v>45</v>
      </c>
      <c r="B67" s="38" t="s">
        <v>101</v>
      </c>
      <c r="C67" s="39">
        <f t="shared" si="5"/>
        <v>52000</v>
      </c>
      <c r="D67" s="46">
        <f t="shared" si="1"/>
        <v>0.58800000000000008</v>
      </c>
      <c r="E67" s="47">
        <f t="shared" si="0"/>
        <v>1236000</v>
      </c>
      <c r="F67" s="48">
        <v>61</v>
      </c>
      <c r="G67" s="49">
        <f t="shared" si="2"/>
        <v>93.51</v>
      </c>
      <c r="H67" s="50">
        <f t="shared" si="3"/>
        <v>5704</v>
      </c>
      <c r="I67" s="50">
        <f>ROUND(G68*11,0)</f>
        <v>987</v>
      </c>
    </row>
    <row r="68" spans="1:9">
      <c r="A68" s="37">
        <f t="shared" si="4"/>
        <v>46</v>
      </c>
      <c r="B68" s="38" t="s">
        <v>102</v>
      </c>
      <c r="C68" s="39">
        <f t="shared" si="5"/>
        <v>52000</v>
      </c>
      <c r="D68" s="46">
        <f t="shared" si="1"/>
        <v>0.60533333333333328</v>
      </c>
      <c r="E68" s="47">
        <f t="shared" si="0"/>
        <v>1184000</v>
      </c>
      <c r="F68" s="52">
        <v>51</v>
      </c>
      <c r="G68" s="49">
        <f t="shared" si="2"/>
        <v>89.74</v>
      </c>
      <c r="H68" s="50">
        <f t="shared" si="3"/>
        <v>4577</v>
      </c>
      <c r="I68" s="45"/>
    </row>
    <row r="69" spans="1:9">
      <c r="A69" s="37">
        <f t="shared" si="4"/>
        <v>47</v>
      </c>
      <c r="B69" s="38" t="s">
        <v>103</v>
      </c>
      <c r="C69" s="39">
        <f t="shared" si="5"/>
        <v>52000</v>
      </c>
      <c r="D69" s="46">
        <f t="shared" si="1"/>
        <v>0.6226666666666667</v>
      </c>
      <c r="E69" s="47">
        <f t="shared" si="0"/>
        <v>1132000</v>
      </c>
      <c r="F69" s="48">
        <v>59</v>
      </c>
      <c r="G69" s="49">
        <f t="shared" si="2"/>
        <v>85.96</v>
      </c>
      <c r="H69" s="50">
        <f t="shared" si="3"/>
        <v>5072</v>
      </c>
      <c r="I69" s="45"/>
    </row>
    <row r="70" spans="1:9">
      <c r="A70" s="37">
        <f t="shared" si="4"/>
        <v>48</v>
      </c>
      <c r="B70" s="38" t="s">
        <v>104</v>
      </c>
      <c r="C70" s="39">
        <f t="shared" si="5"/>
        <v>52000</v>
      </c>
      <c r="D70" s="46">
        <f t="shared" si="1"/>
        <v>0.64</v>
      </c>
      <c r="E70" s="47">
        <f t="shared" si="0"/>
        <v>1080000</v>
      </c>
      <c r="F70" s="48">
        <v>91</v>
      </c>
      <c r="G70" s="49">
        <f t="shared" si="2"/>
        <v>82.19</v>
      </c>
      <c r="H70" s="50">
        <f t="shared" si="3"/>
        <v>7479</v>
      </c>
      <c r="I70" s="45"/>
    </row>
    <row r="71" spans="1:9">
      <c r="A71" s="37">
        <f t="shared" si="4"/>
        <v>49</v>
      </c>
      <c r="B71" s="38" t="s">
        <v>105</v>
      </c>
      <c r="C71" s="39">
        <f t="shared" si="5"/>
        <v>52000</v>
      </c>
      <c r="D71" s="46">
        <f t="shared" si="1"/>
        <v>0.65733333333333333</v>
      </c>
      <c r="E71" s="47">
        <f t="shared" si="0"/>
        <v>1028000</v>
      </c>
      <c r="F71" s="48">
        <v>92</v>
      </c>
      <c r="G71" s="49">
        <f t="shared" si="2"/>
        <v>78.41</v>
      </c>
      <c r="H71" s="50">
        <f t="shared" si="3"/>
        <v>7214</v>
      </c>
      <c r="I71" s="45"/>
    </row>
    <row r="72" spans="1:9">
      <c r="A72" s="37">
        <f t="shared" si="4"/>
        <v>50</v>
      </c>
      <c r="B72" s="38" t="s">
        <v>106</v>
      </c>
      <c r="C72" s="39">
        <f t="shared" si="5"/>
        <v>52000</v>
      </c>
      <c r="D72" s="46">
        <f t="shared" si="1"/>
        <v>0.67466666666666675</v>
      </c>
      <c r="E72" s="47">
        <f t="shared" si="0"/>
        <v>976000</v>
      </c>
      <c r="F72" s="48">
        <v>61</v>
      </c>
      <c r="G72" s="49">
        <f t="shared" si="2"/>
        <v>74.64</v>
      </c>
      <c r="H72" s="50">
        <f t="shared" si="3"/>
        <v>4553</v>
      </c>
      <c r="I72" s="50">
        <f>ROUND(G73*11,0)</f>
        <v>779</v>
      </c>
    </row>
    <row r="73" spans="1:9">
      <c r="A73" s="37">
        <f t="shared" si="4"/>
        <v>51</v>
      </c>
      <c r="B73" s="38" t="s">
        <v>107</v>
      </c>
      <c r="C73" s="39">
        <f t="shared" si="5"/>
        <v>52000</v>
      </c>
      <c r="D73" s="46">
        <f t="shared" si="1"/>
        <v>0.69199999999999995</v>
      </c>
      <c r="E73" s="47">
        <f t="shared" si="0"/>
        <v>924000</v>
      </c>
      <c r="F73" s="52">
        <v>51</v>
      </c>
      <c r="G73" s="49">
        <f t="shared" si="2"/>
        <v>70.86</v>
      </c>
      <c r="H73" s="50">
        <f t="shared" si="3"/>
        <v>3614</v>
      </c>
      <c r="I73" s="45"/>
    </row>
    <row r="74" spans="1:9">
      <c r="A74" s="37">
        <f t="shared" si="4"/>
        <v>52</v>
      </c>
      <c r="B74" s="38" t="s">
        <v>108</v>
      </c>
      <c r="C74" s="39">
        <f t="shared" si="5"/>
        <v>52000</v>
      </c>
      <c r="D74" s="46">
        <f t="shared" si="1"/>
        <v>0.70933333333333337</v>
      </c>
      <c r="E74" s="47">
        <f t="shared" si="0"/>
        <v>872000</v>
      </c>
      <c r="F74" s="48">
        <v>59</v>
      </c>
      <c r="G74" s="49">
        <f t="shared" si="2"/>
        <v>67.08</v>
      </c>
      <c r="H74" s="50">
        <f t="shared" si="3"/>
        <v>3958</v>
      </c>
      <c r="I74" s="45"/>
    </row>
    <row r="75" spans="1:9">
      <c r="A75" s="37">
        <f t="shared" si="4"/>
        <v>53</v>
      </c>
      <c r="B75" s="38" t="s">
        <v>109</v>
      </c>
      <c r="C75" s="39">
        <f t="shared" si="5"/>
        <v>52000</v>
      </c>
      <c r="D75" s="46">
        <f t="shared" si="1"/>
        <v>0.72666666666666668</v>
      </c>
      <c r="E75" s="47">
        <f t="shared" si="0"/>
        <v>820000</v>
      </c>
      <c r="F75" s="48">
        <v>91</v>
      </c>
      <c r="G75" s="49">
        <f t="shared" si="2"/>
        <v>63.31</v>
      </c>
      <c r="H75" s="50">
        <f t="shared" si="3"/>
        <v>5761</v>
      </c>
      <c r="I75" s="45"/>
    </row>
    <row r="76" spans="1:9">
      <c r="A76" s="37">
        <f t="shared" si="4"/>
        <v>54</v>
      </c>
      <c r="B76" s="38" t="s">
        <v>110</v>
      </c>
      <c r="C76" s="39">
        <f t="shared" si="5"/>
        <v>52000</v>
      </c>
      <c r="D76" s="46">
        <f t="shared" si="1"/>
        <v>0.74399999999999999</v>
      </c>
      <c r="E76" s="47">
        <f t="shared" si="0"/>
        <v>768000</v>
      </c>
      <c r="F76" s="48">
        <v>92</v>
      </c>
      <c r="G76" s="49">
        <f t="shared" si="2"/>
        <v>59.53</v>
      </c>
      <c r="H76" s="50">
        <f t="shared" si="3"/>
        <v>5477</v>
      </c>
      <c r="I76" s="45"/>
    </row>
    <row r="77" spans="1:9">
      <c r="A77" s="37">
        <f t="shared" si="4"/>
        <v>55</v>
      </c>
      <c r="B77" s="38" t="s">
        <v>111</v>
      </c>
      <c r="C77" s="39">
        <f t="shared" si="5"/>
        <v>52000</v>
      </c>
      <c r="D77" s="46">
        <f t="shared" si="1"/>
        <v>0.76133333333333331</v>
      </c>
      <c r="E77" s="47">
        <f t="shared" si="0"/>
        <v>716000</v>
      </c>
      <c r="F77" s="48">
        <v>61</v>
      </c>
      <c r="G77" s="49">
        <f t="shared" si="2"/>
        <v>55.76</v>
      </c>
      <c r="H77" s="50">
        <f t="shared" si="3"/>
        <v>3401</v>
      </c>
      <c r="I77" s="50">
        <f>ROUND(G78*11,0)</f>
        <v>572</v>
      </c>
    </row>
    <row r="78" spans="1:9">
      <c r="A78" s="37">
        <f t="shared" si="4"/>
        <v>56</v>
      </c>
      <c r="B78" s="38" t="s">
        <v>112</v>
      </c>
      <c r="C78" s="39">
        <v>40000</v>
      </c>
      <c r="D78" s="46">
        <f t="shared" si="1"/>
        <v>0.77466666666666661</v>
      </c>
      <c r="E78" s="47">
        <f t="shared" si="0"/>
        <v>676000</v>
      </c>
      <c r="F78" s="52">
        <v>51</v>
      </c>
      <c r="G78" s="49">
        <f t="shared" si="2"/>
        <v>51.98</v>
      </c>
      <c r="H78" s="50">
        <f t="shared" si="3"/>
        <v>2651</v>
      </c>
      <c r="I78" s="45"/>
    </row>
    <row r="79" spans="1:9">
      <c r="A79" s="37">
        <f t="shared" si="4"/>
        <v>57</v>
      </c>
      <c r="B79" s="38" t="s">
        <v>113</v>
      </c>
      <c r="C79" s="39">
        <v>40000</v>
      </c>
      <c r="D79" s="46">
        <f t="shared" si="1"/>
        <v>0.78800000000000003</v>
      </c>
      <c r="E79" s="47">
        <f t="shared" si="0"/>
        <v>636000</v>
      </c>
      <c r="F79" s="48">
        <v>59</v>
      </c>
      <c r="G79" s="49">
        <f t="shared" si="2"/>
        <v>49.08</v>
      </c>
      <c r="H79" s="50">
        <f t="shared" si="3"/>
        <v>2896</v>
      </c>
      <c r="I79" s="45"/>
    </row>
    <row r="80" spans="1:9">
      <c r="A80" s="37">
        <f t="shared" si="4"/>
        <v>58</v>
      </c>
      <c r="B80" s="38" t="s">
        <v>114</v>
      </c>
      <c r="C80" s="39">
        <v>40000</v>
      </c>
      <c r="D80" s="46">
        <f t="shared" si="1"/>
        <v>0.80133333333333334</v>
      </c>
      <c r="E80" s="47">
        <f t="shared" si="0"/>
        <v>596000</v>
      </c>
      <c r="F80" s="48">
        <v>91</v>
      </c>
      <c r="G80" s="49">
        <f t="shared" si="2"/>
        <v>46.18</v>
      </c>
      <c r="H80" s="50">
        <f t="shared" si="3"/>
        <v>4202</v>
      </c>
      <c r="I80" s="45"/>
    </row>
    <row r="81" spans="1:17">
      <c r="A81" s="37">
        <f t="shared" si="4"/>
        <v>59</v>
      </c>
      <c r="B81" s="38" t="s">
        <v>115</v>
      </c>
      <c r="C81" s="39">
        <v>40000</v>
      </c>
      <c r="D81" s="46">
        <f t="shared" si="1"/>
        <v>0.81466666666666665</v>
      </c>
      <c r="E81" s="47">
        <f t="shared" si="0"/>
        <v>556000</v>
      </c>
      <c r="F81" s="48">
        <v>92</v>
      </c>
      <c r="G81" s="49">
        <f t="shared" si="2"/>
        <v>43.27</v>
      </c>
      <c r="H81" s="50">
        <f t="shared" si="3"/>
        <v>3981</v>
      </c>
      <c r="I81" s="45"/>
    </row>
    <row r="82" spans="1:17">
      <c r="A82" s="37">
        <f t="shared" si="4"/>
        <v>60</v>
      </c>
      <c r="B82" s="38" t="s">
        <v>116</v>
      </c>
      <c r="C82" s="39">
        <v>40000</v>
      </c>
      <c r="D82" s="46">
        <f t="shared" si="1"/>
        <v>0.82800000000000007</v>
      </c>
      <c r="E82" s="47">
        <f t="shared" si="0"/>
        <v>516000</v>
      </c>
      <c r="F82" s="48">
        <v>61</v>
      </c>
      <c r="G82" s="49">
        <f t="shared" si="2"/>
        <v>40.369999999999997</v>
      </c>
      <c r="H82" s="50">
        <f t="shared" si="3"/>
        <v>2463</v>
      </c>
      <c r="I82" s="50">
        <f>ROUND(G83*11,0)</f>
        <v>412</v>
      </c>
    </row>
    <row r="83" spans="1:17">
      <c r="A83" s="37">
        <f t="shared" si="4"/>
        <v>61</v>
      </c>
      <c r="B83" s="38" t="s">
        <v>117</v>
      </c>
      <c r="C83" s="39">
        <v>40000</v>
      </c>
      <c r="D83" s="46">
        <f t="shared" si="1"/>
        <v>0.84133333333333327</v>
      </c>
      <c r="E83" s="47">
        <f t="shared" si="0"/>
        <v>476000</v>
      </c>
      <c r="F83" s="52">
        <v>51</v>
      </c>
      <c r="G83" s="49">
        <f t="shared" si="2"/>
        <v>37.46</v>
      </c>
      <c r="H83" s="50">
        <f t="shared" si="3"/>
        <v>1910</v>
      </c>
      <c r="I83" s="45"/>
    </row>
    <row r="84" spans="1:17">
      <c r="A84" s="37">
        <f t="shared" si="4"/>
        <v>62</v>
      </c>
      <c r="B84" s="38" t="s">
        <v>118</v>
      </c>
      <c r="C84" s="39">
        <v>40000</v>
      </c>
      <c r="D84" s="46">
        <f t="shared" si="1"/>
        <v>0.85466666666666669</v>
      </c>
      <c r="E84" s="47">
        <f t="shared" si="0"/>
        <v>436000</v>
      </c>
      <c r="F84" s="48">
        <v>59</v>
      </c>
      <c r="G84" s="49">
        <f t="shared" si="2"/>
        <v>34.56</v>
      </c>
      <c r="H84" s="50">
        <f t="shared" si="3"/>
        <v>2039</v>
      </c>
      <c r="I84" s="45"/>
    </row>
    <row r="85" spans="1:17">
      <c r="A85" s="37">
        <f t="shared" si="4"/>
        <v>63</v>
      </c>
      <c r="B85" s="38" t="s">
        <v>119</v>
      </c>
      <c r="C85" s="39">
        <v>40000</v>
      </c>
      <c r="D85" s="46">
        <f t="shared" si="1"/>
        <v>0.86799999999999999</v>
      </c>
      <c r="E85" s="47">
        <f t="shared" si="0"/>
        <v>396000</v>
      </c>
      <c r="F85" s="48">
        <v>91</v>
      </c>
      <c r="G85" s="49">
        <f t="shared" si="2"/>
        <v>31.65</v>
      </c>
      <c r="H85" s="50">
        <f t="shared" si="3"/>
        <v>2880</v>
      </c>
      <c r="I85" s="45"/>
    </row>
    <row r="86" spans="1:17">
      <c r="A86" s="37">
        <f t="shared" si="4"/>
        <v>64</v>
      </c>
      <c r="B86" s="38" t="s">
        <v>120</v>
      </c>
      <c r="C86" s="39">
        <v>40000</v>
      </c>
      <c r="D86" s="46">
        <f t="shared" si="1"/>
        <v>0.8813333333333333</v>
      </c>
      <c r="E86" s="47">
        <f t="shared" ref="E86:E98" si="6">E85-C86</f>
        <v>356000</v>
      </c>
      <c r="F86" s="48">
        <v>92</v>
      </c>
      <c r="G86" s="49">
        <f t="shared" si="2"/>
        <v>28.75</v>
      </c>
      <c r="H86" s="50">
        <f t="shared" si="3"/>
        <v>2645</v>
      </c>
      <c r="I86" s="45"/>
    </row>
    <row r="87" spans="1:17">
      <c r="A87" s="37">
        <f t="shared" si="4"/>
        <v>65</v>
      </c>
      <c r="B87" s="38" t="s">
        <v>121</v>
      </c>
      <c r="C87" s="39">
        <v>40000</v>
      </c>
      <c r="D87" s="46">
        <f t="shared" ref="D87:D98" si="7">1-(E87/$B$5)</f>
        <v>0.89466666666666672</v>
      </c>
      <c r="E87" s="47">
        <f t="shared" si="6"/>
        <v>316000</v>
      </c>
      <c r="F87" s="48">
        <v>61</v>
      </c>
      <c r="G87" s="49">
        <f t="shared" si="2"/>
        <v>25.85</v>
      </c>
      <c r="H87" s="50">
        <f t="shared" si="3"/>
        <v>1577</v>
      </c>
      <c r="I87" s="50">
        <f>ROUND(G88*11,0)</f>
        <v>252</v>
      </c>
    </row>
    <row r="88" spans="1:17">
      <c r="A88" s="37">
        <f t="shared" si="4"/>
        <v>66</v>
      </c>
      <c r="B88" s="38" t="s">
        <v>122</v>
      </c>
      <c r="C88" s="39">
        <v>30000</v>
      </c>
      <c r="D88" s="46">
        <f t="shared" si="7"/>
        <v>0.90466666666666662</v>
      </c>
      <c r="E88" s="47">
        <f t="shared" si="6"/>
        <v>286000</v>
      </c>
      <c r="F88" s="52">
        <v>51</v>
      </c>
      <c r="G88" s="49">
        <f t="shared" ref="G88:G98" si="8">ROUND((E87*$C$11)/365,2)</f>
        <v>22.94</v>
      </c>
      <c r="H88" s="50">
        <f t="shared" ref="H88:H98" si="9">ROUND(F88*G88,0)</f>
        <v>1170</v>
      </c>
      <c r="I88" s="45"/>
    </row>
    <row r="89" spans="1:17">
      <c r="A89" s="37">
        <f t="shared" si="4"/>
        <v>67</v>
      </c>
      <c r="B89" s="38" t="s">
        <v>123</v>
      </c>
      <c r="C89" s="39">
        <v>30000</v>
      </c>
      <c r="D89" s="46">
        <f t="shared" si="7"/>
        <v>0.91466666666666663</v>
      </c>
      <c r="E89" s="47">
        <f t="shared" si="6"/>
        <v>256000</v>
      </c>
      <c r="F89" s="48">
        <v>59</v>
      </c>
      <c r="G89" s="49">
        <f t="shared" si="8"/>
        <v>20.76</v>
      </c>
      <c r="H89" s="50">
        <f t="shared" si="9"/>
        <v>1225</v>
      </c>
      <c r="I89" s="45"/>
      <c r="J89" s="18"/>
      <c r="K89" s="18"/>
      <c r="L89" s="18"/>
      <c r="M89" s="18"/>
      <c r="N89" s="18"/>
      <c r="O89" s="18"/>
      <c r="P89" s="18"/>
      <c r="Q89" s="18"/>
    </row>
    <row r="90" spans="1:17">
      <c r="A90" s="37">
        <f t="shared" si="4"/>
        <v>68</v>
      </c>
      <c r="B90" s="38" t="s">
        <v>124</v>
      </c>
      <c r="C90" s="39">
        <v>30000</v>
      </c>
      <c r="D90" s="46">
        <f t="shared" si="7"/>
        <v>0.92466666666666664</v>
      </c>
      <c r="E90" s="47">
        <f t="shared" si="6"/>
        <v>226000</v>
      </c>
      <c r="F90" s="48">
        <v>91</v>
      </c>
      <c r="G90" s="49">
        <f t="shared" si="8"/>
        <v>18.59</v>
      </c>
      <c r="H90" s="50">
        <f t="shared" si="9"/>
        <v>1692</v>
      </c>
      <c r="I90" s="45"/>
      <c r="J90" s="18"/>
      <c r="K90" s="18"/>
      <c r="L90" s="18"/>
      <c r="M90" s="18"/>
      <c r="N90" s="18"/>
      <c r="O90" s="18"/>
      <c r="P90" s="18"/>
      <c r="Q90" s="18"/>
    </row>
    <row r="91" spans="1:17">
      <c r="A91" s="37">
        <f t="shared" si="4"/>
        <v>69</v>
      </c>
      <c r="B91" s="38" t="s">
        <v>125</v>
      </c>
      <c r="C91" s="39">
        <v>30000</v>
      </c>
      <c r="D91" s="46">
        <f t="shared" si="7"/>
        <v>0.93466666666666665</v>
      </c>
      <c r="E91" s="47">
        <f t="shared" si="6"/>
        <v>196000</v>
      </c>
      <c r="F91" s="48">
        <v>92</v>
      </c>
      <c r="G91" s="49">
        <f t="shared" si="8"/>
        <v>16.41</v>
      </c>
      <c r="H91" s="50">
        <f t="shared" si="9"/>
        <v>1510</v>
      </c>
      <c r="I91" s="45"/>
      <c r="J91" s="18"/>
      <c r="K91" s="18"/>
      <c r="L91" s="18"/>
      <c r="M91" s="18"/>
      <c r="N91" s="18"/>
      <c r="O91" s="18"/>
      <c r="P91" s="18"/>
      <c r="Q91" s="18"/>
    </row>
    <row r="92" spans="1:17">
      <c r="A92" s="37">
        <f t="shared" si="4"/>
        <v>70</v>
      </c>
      <c r="B92" s="38" t="s">
        <v>126</v>
      </c>
      <c r="C92" s="39">
        <v>30000</v>
      </c>
      <c r="D92" s="46">
        <f t="shared" si="7"/>
        <v>0.94466666666666665</v>
      </c>
      <c r="E92" s="47">
        <f t="shared" si="6"/>
        <v>166000</v>
      </c>
      <c r="F92" s="48">
        <v>61</v>
      </c>
      <c r="G92" s="49">
        <f t="shared" si="8"/>
        <v>14.23</v>
      </c>
      <c r="H92" s="50">
        <f t="shared" si="9"/>
        <v>868</v>
      </c>
      <c r="I92" s="50">
        <f>ROUND(G93*11,0)</f>
        <v>133</v>
      </c>
      <c r="J92" s="18"/>
      <c r="K92" s="18"/>
      <c r="L92" s="18"/>
      <c r="M92" s="18"/>
      <c r="N92" s="18"/>
      <c r="O92" s="18"/>
      <c r="P92" s="18"/>
      <c r="Q92" s="18"/>
    </row>
    <row r="93" spans="1:17">
      <c r="A93" s="37">
        <f t="shared" si="4"/>
        <v>71</v>
      </c>
      <c r="B93" s="38" t="s">
        <v>127</v>
      </c>
      <c r="C93" s="39">
        <v>28000</v>
      </c>
      <c r="D93" s="46">
        <f t="shared" si="7"/>
        <v>0.95399999999999996</v>
      </c>
      <c r="E93" s="47">
        <f t="shared" si="6"/>
        <v>138000</v>
      </c>
      <c r="F93" s="52">
        <v>51</v>
      </c>
      <c r="G93" s="49">
        <f t="shared" si="8"/>
        <v>12.05</v>
      </c>
      <c r="H93" s="50">
        <f t="shared" si="9"/>
        <v>615</v>
      </c>
      <c r="I93" s="45"/>
      <c r="J93" s="18"/>
      <c r="K93" s="18"/>
      <c r="L93" s="18"/>
      <c r="M93" s="18"/>
      <c r="N93" s="18"/>
      <c r="O93" s="18"/>
      <c r="P93" s="18"/>
      <c r="Q93" s="18"/>
    </row>
    <row r="94" spans="1:17">
      <c r="A94" s="37">
        <f t="shared" si="4"/>
        <v>72</v>
      </c>
      <c r="B94" s="38" t="s">
        <v>128</v>
      </c>
      <c r="C94" s="39">
        <v>28000</v>
      </c>
      <c r="D94" s="46">
        <f t="shared" si="7"/>
        <v>0.96333333333333337</v>
      </c>
      <c r="E94" s="47">
        <f t="shared" si="6"/>
        <v>110000</v>
      </c>
      <c r="F94" s="48">
        <v>59</v>
      </c>
      <c r="G94" s="49">
        <f t="shared" si="8"/>
        <v>10.02</v>
      </c>
      <c r="H94" s="50">
        <f t="shared" si="9"/>
        <v>591</v>
      </c>
      <c r="I94" s="45"/>
      <c r="J94" s="18"/>
      <c r="K94" s="18"/>
      <c r="L94" s="18"/>
      <c r="M94" s="18"/>
      <c r="N94" s="18"/>
      <c r="O94" s="18"/>
      <c r="P94" s="18"/>
      <c r="Q94" s="18"/>
    </row>
    <row r="95" spans="1:17">
      <c r="A95" s="37">
        <f t="shared" si="4"/>
        <v>73</v>
      </c>
      <c r="B95" s="38" t="s">
        <v>129</v>
      </c>
      <c r="C95" s="39">
        <v>28000</v>
      </c>
      <c r="D95" s="46">
        <f t="shared" si="7"/>
        <v>0.97266666666666668</v>
      </c>
      <c r="E95" s="47">
        <f t="shared" si="6"/>
        <v>82000</v>
      </c>
      <c r="F95" s="48">
        <v>91</v>
      </c>
      <c r="G95" s="49">
        <f t="shared" si="8"/>
        <v>7.99</v>
      </c>
      <c r="H95" s="50">
        <f t="shared" si="9"/>
        <v>727</v>
      </c>
      <c r="I95" s="45"/>
      <c r="K95" s="18"/>
    </row>
    <row r="96" spans="1:17">
      <c r="A96" s="37">
        <f t="shared" si="4"/>
        <v>74</v>
      </c>
      <c r="B96" s="38" t="s">
        <v>130</v>
      </c>
      <c r="C96" s="39">
        <v>28000</v>
      </c>
      <c r="D96" s="46">
        <f t="shared" si="7"/>
        <v>0.98199999999999998</v>
      </c>
      <c r="E96" s="47">
        <f t="shared" si="6"/>
        <v>54000</v>
      </c>
      <c r="F96" s="48">
        <v>92</v>
      </c>
      <c r="G96" s="49">
        <f t="shared" si="8"/>
        <v>5.95</v>
      </c>
      <c r="H96" s="50">
        <f t="shared" si="9"/>
        <v>547</v>
      </c>
      <c r="I96" s="45"/>
    </row>
    <row r="97" spans="1:15">
      <c r="A97" s="37">
        <f t="shared" si="4"/>
        <v>75</v>
      </c>
      <c r="B97" s="38" t="s">
        <v>131</v>
      </c>
      <c r="C97" s="39">
        <v>28000</v>
      </c>
      <c r="D97" s="46">
        <f t="shared" si="7"/>
        <v>0.99133333333333329</v>
      </c>
      <c r="E97" s="47">
        <f t="shared" si="6"/>
        <v>26000</v>
      </c>
      <c r="F97" s="48">
        <v>61</v>
      </c>
      <c r="G97" s="49">
        <f t="shared" si="8"/>
        <v>3.92</v>
      </c>
      <c r="H97" s="50">
        <f t="shared" si="9"/>
        <v>239</v>
      </c>
      <c r="I97" s="50">
        <f>ROUND(G97*11,0)</f>
        <v>43</v>
      </c>
    </row>
    <row r="98" spans="1:15">
      <c r="A98" s="37">
        <f t="shared" si="4"/>
        <v>76</v>
      </c>
      <c r="B98" s="38" t="s">
        <v>132</v>
      </c>
      <c r="C98" s="39">
        <v>26000</v>
      </c>
      <c r="D98" s="46">
        <f t="shared" si="7"/>
        <v>1</v>
      </c>
      <c r="E98" s="47">
        <f t="shared" si="6"/>
        <v>0</v>
      </c>
      <c r="F98" s="52">
        <v>51</v>
      </c>
      <c r="G98" s="49">
        <f t="shared" si="8"/>
        <v>1.89</v>
      </c>
      <c r="H98" s="50">
        <f t="shared" si="9"/>
        <v>96</v>
      </c>
      <c r="I98" s="53"/>
    </row>
    <row r="99" spans="1:15">
      <c r="B99" s="54"/>
      <c r="C99" s="55">
        <f>SUM(C21:C98)</f>
        <v>3000000</v>
      </c>
      <c r="H99" s="56">
        <f>SUM(H21:I98)</f>
        <v>701853</v>
      </c>
      <c r="I99" s="57"/>
    </row>
    <row r="100" spans="1:15">
      <c r="B100" s="54"/>
      <c r="C100" s="54"/>
    </row>
    <row r="109" spans="1:15" hidden="1"/>
    <row r="110" spans="1:15" ht="14.25" hidden="1">
      <c r="L110" s="58" t="s">
        <v>56</v>
      </c>
      <c r="M110" s="59" t="s">
        <v>57</v>
      </c>
      <c r="N110" s="59" t="s">
        <v>58</v>
      </c>
      <c r="O110" s="59" t="s">
        <v>59</v>
      </c>
    </row>
    <row r="111" spans="1:15" ht="14.25" hidden="1">
      <c r="L111" s="59">
        <v>50</v>
      </c>
      <c r="M111" s="59">
        <v>92</v>
      </c>
      <c r="N111" s="59">
        <v>92</v>
      </c>
      <c r="O111" s="59">
        <v>41</v>
      </c>
    </row>
    <row r="112" spans="1:15" hidden="1">
      <c r="O112" s="27"/>
    </row>
    <row r="113" spans="10:15" ht="14.25" hidden="1">
      <c r="K113" s="60" t="s">
        <v>63</v>
      </c>
      <c r="L113" s="60" t="s">
        <v>64</v>
      </c>
      <c r="M113" s="60" t="s">
        <v>57</v>
      </c>
      <c r="N113" s="60" t="s">
        <v>58</v>
      </c>
      <c r="O113" s="60" t="s">
        <v>59</v>
      </c>
    </row>
    <row r="114" spans="10:15" ht="14.25" hidden="1">
      <c r="K114" s="60">
        <v>51</v>
      </c>
      <c r="L114" s="60">
        <f>8+61+20</f>
        <v>89</v>
      </c>
      <c r="M114" s="60">
        <v>92</v>
      </c>
      <c r="N114" s="60">
        <v>92</v>
      </c>
      <c r="O114" s="60">
        <v>41</v>
      </c>
    </row>
    <row r="115" spans="10:15" hidden="1"/>
    <row r="116" spans="10:15" ht="14.25" hidden="1">
      <c r="J116" s="61" t="s">
        <v>63</v>
      </c>
      <c r="K116" s="61" t="s">
        <v>68</v>
      </c>
      <c r="L116" s="61" t="s">
        <v>69</v>
      </c>
      <c r="M116" s="61" t="s">
        <v>70</v>
      </c>
      <c r="N116" s="61" t="s">
        <v>71</v>
      </c>
      <c r="O116" s="61" t="s">
        <v>59</v>
      </c>
    </row>
    <row r="117" spans="10:15" ht="14.25" hidden="1">
      <c r="J117" s="61">
        <v>51</v>
      </c>
      <c r="K117" s="61">
        <f>8+31+20</f>
        <v>59</v>
      </c>
      <c r="L117" s="61">
        <f>10+31+30+20</f>
        <v>91</v>
      </c>
      <c r="M117" s="61">
        <f>11+31+30+20</f>
        <v>92</v>
      </c>
      <c r="N117" s="61">
        <f>11+30+20</f>
        <v>61</v>
      </c>
      <c r="O117" s="61">
        <v>11</v>
      </c>
    </row>
    <row r="118" spans="10:15" hidden="1"/>
    <row r="119" spans="10:15" hidden="1">
      <c r="M119" s="13">
        <v>31</v>
      </c>
      <c r="N119" s="13" t="s">
        <v>75</v>
      </c>
    </row>
    <row r="120" spans="10:15" hidden="1">
      <c r="M120" s="13">
        <v>28</v>
      </c>
      <c r="N120" s="13" t="s">
        <v>77</v>
      </c>
    </row>
    <row r="121" spans="10:15" hidden="1">
      <c r="M121" s="13">
        <v>31</v>
      </c>
      <c r="N121" s="13" t="s">
        <v>79</v>
      </c>
    </row>
    <row r="122" spans="10:15" hidden="1">
      <c r="M122" s="13">
        <v>30</v>
      </c>
      <c r="N122" s="13" t="s">
        <v>81</v>
      </c>
    </row>
    <row r="123" spans="10:15" hidden="1">
      <c r="M123" s="13">
        <v>31</v>
      </c>
      <c r="N123" s="13" t="s">
        <v>83</v>
      </c>
    </row>
    <row r="124" spans="10:15" hidden="1">
      <c r="M124" s="13">
        <v>30</v>
      </c>
      <c r="N124" s="13" t="s">
        <v>85</v>
      </c>
    </row>
    <row r="125" spans="10:15" hidden="1">
      <c r="M125" s="13">
        <v>31</v>
      </c>
      <c r="N125" s="13" t="s">
        <v>87</v>
      </c>
    </row>
    <row r="126" spans="10:15" hidden="1">
      <c r="M126" s="13">
        <v>31</v>
      </c>
      <c r="N126" s="13" t="s">
        <v>89</v>
      </c>
    </row>
    <row r="127" spans="10:15" hidden="1">
      <c r="M127" s="13">
        <v>30</v>
      </c>
      <c r="N127" s="13" t="s">
        <v>91</v>
      </c>
    </row>
    <row r="128" spans="10:15" hidden="1">
      <c r="M128" s="13">
        <v>31</v>
      </c>
      <c r="N128" s="13" t="s">
        <v>93</v>
      </c>
    </row>
    <row r="129" spans="13:14" hidden="1">
      <c r="M129" s="13">
        <v>30</v>
      </c>
      <c r="N129" s="13" t="s">
        <v>95</v>
      </c>
    </row>
    <row r="130" spans="13:14" hidden="1">
      <c r="M130" s="13">
        <v>31</v>
      </c>
      <c r="N130" s="13" t="s">
        <v>97</v>
      </c>
    </row>
    <row r="131" spans="13:14" hidden="1"/>
  </sheetData>
  <sheetProtection password="C5D7" sheet="1" objects="1" scenarios="1"/>
  <mergeCells count="7">
    <mergeCell ref="A15:B15"/>
    <mergeCell ref="A7:G7"/>
    <mergeCell ref="A9:B9"/>
    <mergeCell ref="A10:B10"/>
    <mergeCell ref="A11:B11"/>
    <mergeCell ref="A13:B13"/>
    <mergeCell ref="A14:B14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xx_Ietap</vt:lpstr>
    </vt:vector>
  </TitlesOfParts>
  <Company>Urząd Gminy Kaźmierz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OTomasz</dc:creator>
  <cp:lastModifiedBy>OTomasz</cp:lastModifiedBy>
  <cp:lastPrinted>2012-12-06T13:39:06Z</cp:lastPrinted>
  <dcterms:created xsi:type="dcterms:W3CDTF">2012-12-06T09:20:35Z</dcterms:created>
  <dcterms:modified xsi:type="dcterms:W3CDTF">2013-11-22T07:47:39Z</dcterms:modified>
</cp:coreProperties>
</file>