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1"/>
  </bookViews>
  <sheets>
    <sheet name="Zał.nr 1" sheetId="1" r:id="rId1"/>
    <sheet name="Zał.nr 2" sheetId="2" r:id="rId2"/>
    <sheet name="Zał.nr 3" sheetId="3" r:id="rId3"/>
    <sheet name="Zał.nr 4" sheetId="4" r:id="rId4"/>
    <sheet name="Zał.nr 5" sheetId="5" r:id="rId5"/>
    <sheet name="Zał.nr 6" sheetId="6" r:id="rId6"/>
  </sheets>
  <externalReferences>
    <externalReference r:id="rId9"/>
  </externalReferences>
  <definedNames>
    <definedName name="_xlnm.Print_Area" localSheetId="1">'Zał.nr 2'!$B$1:$P$385</definedName>
    <definedName name="_xlnm.Print_Area" localSheetId="3">'Zał.nr 4'!$B$1:$I$117</definedName>
    <definedName name="_xlnm.Print_Area" localSheetId="4">'Zał.nr 5'!$B$1:$U$54</definedName>
    <definedName name="_xlnm.Print_Area" localSheetId="5">'Zał.nr 6'!$B$2:$H$21</definedName>
    <definedName name="_xlnm.Print_Titles" localSheetId="0">'Zał.nr 1'!$3:$4</definedName>
    <definedName name="_xlnm.Print_Titles" localSheetId="1">'Zał.nr 2'!$3:$4</definedName>
  </definedNames>
  <calcPr fullCalcOnLoad="1"/>
</workbook>
</file>

<file path=xl/sharedStrings.xml><?xml version="1.0" encoding="utf-8"?>
<sst xmlns="http://schemas.openxmlformats.org/spreadsheetml/2006/main" count="972" uniqueCount="443">
  <si>
    <t>0690</t>
  </si>
  <si>
    <t>Wpływy z różnych opłat</t>
  </si>
  <si>
    <t>Fundusz Ochrony Środowiska i Gospodarki Wodnej</t>
  </si>
  <si>
    <t>0400</t>
  </si>
  <si>
    <t>Wpływy z opłaty produktowej</t>
  </si>
  <si>
    <t>020</t>
  </si>
  <si>
    <t>Leśnictwo</t>
  </si>
  <si>
    <t>02095</t>
  </si>
  <si>
    <t>PROJEKT</t>
  </si>
  <si>
    <t>Plan wydatków po zmianach</t>
  </si>
  <si>
    <t>Wynagrodzenie bezosobowe</t>
  </si>
  <si>
    <t>Domy i ośrodki kultury, świetlice i kluby</t>
  </si>
  <si>
    <t>Dotacja podmiotowa z budżetu dla samorządowej instytucji kultury</t>
  </si>
  <si>
    <t>Kultura fizyczna i sport</t>
  </si>
  <si>
    <t>Zadania w zakresie kultury fizycznej i sportu</t>
  </si>
  <si>
    <t>Dz</t>
  </si>
  <si>
    <t>Rozdz</t>
  </si>
  <si>
    <t>§</t>
  </si>
  <si>
    <t>Treść</t>
  </si>
  <si>
    <t>Zmiany</t>
  </si>
  <si>
    <t>Uzasadnienie</t>
  </si>
  <si>
    <t>Gospodarka mieszkaniowa</t>
  </si>
  <si>
    <t>Gospodarka gruntami i nieruchomościami</t>
  </si>
  <si>
    <t>0920</t>
  </si>
  <si>
    <t>Pozostałe odsetki</t>
  </si>
  <si>
    <t>Administracja publiczna</t>
  </si>
  <si>
    <t>Dotacje celowe otrzymane z budżetu państwa na realizację zadań bieżących z zakresu administracji rządowej oraz innych zadań zleconych gminie ustawami</t>
  </si>
  <si>
    <t>Urzędy gmin</t>
  </si>
  <si>
    <t>Różne rozliczenia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</si>
  <si>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</si>
  <si>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</si>
  <si>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</si>
  <si>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</si>
  <si>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Gimnazja</t>
  </si>
  <si>
    <t>Pozostała działalność</t>
  </si>
  <si>
    <t>Gospodarka komunalna i ochrona środowiska</t>
  </si>
  <si>
    <t>Rozdz.</t>
  </si>
  <si>
    <t>010</t>
  </si>
  <si>
    <t>Rolnictwo i łowiectwo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</si>
  <si>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</si>
  <si>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</si>
  <si>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</si>
  <si>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</si>
  <si>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</si>
  <si>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</si>
  <si>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01095</t>
  </si>
  <si>
    <t>Różne opłaty i składki</t>
  </si>
  <si>
    <t>Transport i łączność</t>
  </si>
  <si>
    <t>Drogi publiczne powiatowe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</si>
  <si>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</si>
  <si>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</si>
  <si>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Drogi publiczne gminne</t>
  </si>
  <si>
    <t xml:space="preserve">Różne jednostki obsługi gospodarki mieszkaniowej </t>
  </si>
  <si>
    <t xml:space="preserve">Dotacja przedmiotowa z budżetu dla zakładu budżetowego </t>
  </si>
  <si>
    <t>Dotacje celowe otrzymane z budżetu na finansowanie lub dofinansowanie kosztów realizacji inwestycji i zakupów inwestycyjnych zakładów budżetowych</t>
  </si>
  <si>
    <t>Wydatki na zakupy inwestycyjne jednostek budżetowych</t>
  </si>
  <si>
    <t>Różne wydatki na rzecz osób fizycznych</t>
  </si>
  <si>
    <t>Wynagrodzenia osobowe pracowników</t>
  </si>
  <si>
    <t>Składki na ubezpieczenie społeczne</t>
  </si>
  <si>
    <t>Zakup energii</t>
  </si>
  <si>
    <t>Podróże służbowe krajowe</t>
  </si>
  <si>
    <t>Nagrody i wydatki osobowe nie zaliczone do wynagrodzeń</t>
  </si>
  <si>
    <t>Dodatkowe wynagrodzenia roczne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</si>
  <si>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</si>
  <si>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</si>
  <si>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</si>
  <si>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</si>
  <si>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</si>
  <si>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>Odpisy na zakładowy fundusz świadczeń socjalnych</t>
  </si>
  <si>
    <t>Zakup materiałów papierniczych do sprzętu drukarskiego i urządzeń kserograficznych</t>
  </si>
  <si>
    <t>Zakup akcesoriów komputerowych, w tym programów i licencji</t>
  </si>
  <si>
    <t xml:space="preserve">Zakup usług remontowych </t>
  </si>
  <si>
    <t>Bezpieczeństwo publiczne i ochrona przeciwpożarowa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</si>
  <si>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</si>
  <si>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</si>
  <si>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Obrona cywilna</t>
  </si>
  <si>
    <t>Zespoły ekonomiczno-administracyjne szkół</t>
  </si>
  <si>
    <t>Gospodarka ściekowa i ochrona wód</t>
  </si>
  <si>
    <t>Oświetlenie ulic, placów i dróg</t>
  </si>
  <si>
    <t>OGÓŁEM</t>
  </si>
  <si>
    <t>Plan zgłoszony przez Wydziały UG i Jednostki organmizacyjne</t>
  </si>
  <si>
    <t>Budowa sieci wodociągowej w m.K-rz ul.Polna-Reja</t>
  </si>
  <si>
    <t>Wykup działek</t>
  </si>
  <si>
    <t>Wykup dróg</t>
  </si>
  <si>
    <t xml:space="preserve">Zakup sprzętu komputerowego </t>
  </si>
  <si>
    <t>Dotacja dla jednostek OSP na zakup sprzetu pożarniczego i ratowniczego z dotacjami z MSWiA, ZGł.ZOSP, ZW ZOSP</t>
  </si>
  <si>
    <t>Zakup sprzętu koputerowego</t>
  </si>
  <si>
    <t xml:space="preserve">Utwardzenie parkingu przy budynku przedszkolnym </t>
  </si>
  <si>
    <t xml:space="preserve">Wykonanie oświetlenia parkingu i budynku przedszkola </t>
  </si>
  <si>
    <t>Ochrona zdrowia</t>
  </si>
  <si>
    <t>Przeciwdziałanie alkoholizmowi</t>
  </si>
  <si>
    <t>Przeniesienie do działu 010-01010-6050</t>
  </si>
  <si>
    <t>Budowa ogrodzenia budynku Przedszkola w Kaźmierzu</t>
  </si>
  <si>
    <t>0970</t>
  </si>
  <si>
    <t>Wpływy z różnych dochodów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</si>
  <si>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</si>
  <si>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</si>
  <si>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</si>
  <si>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</si>
  <si>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</si>
  <si>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</si>
  <si>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</si>
  <si>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</si>
  <si>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Wybory do Sejmu i Senatu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</si>
  <si>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</si>
  <si>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</si>
  <si>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</si>
  <si>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</si>
  <si>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</si>
  <si>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</si>
  <si>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</si>
  <si>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</si>
  <si>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</si>
  <si>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</si>
  <si>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</si>
  <si>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</si>
  <si>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</si>
  <si>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</si>
  <si>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</si>
  <si>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</si>
  <si>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</si>
  <si>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</si>
  <si>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</si>
  <si>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</si>
  <si>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</si>
  <si>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</si>
  <si>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</si>
  <si>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</si>
  <si>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</si>
  <si>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</si>
  <si>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</si>
  <si>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</si>
  <si>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</si>
  <si>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</si>
  <si>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</si>
  <si>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</si>
  <si>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</si>
  <si>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</si>
  <si>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0830</t>
  </si>
  <si>
    <t>Wpływy z usług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</si>
  <si>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</si>
  <si>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</si>
  <si>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</si>
  <si>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Urzędy wojewódzkie</t>
  </si>
  <si>
    <t>Składki na Fundusz Pracy</t>
  </si>
  <si>
    <t>Urzędy naczelnych organów władzy państwowej, kontroli i ochrony prawa oraz sądownictwa</t>
  </si>
  <si>
    <t xml:space="preserve">Urzędy naczelnych organów władzy państwowej, kontroli i ochrony prawa </t>
  </si>
  <si>
    <t>Pomoce naukowe i dydaktyczne, książki</t>
  </si>
  <si>
    <t>Rózne opłaty i składki</t>
  </si>
  <si>
    <t>Oddziały przedszkolne w szkołach podstawowych</t>
  </si>
  <si>
    <t>Dotacja dla placówki niepublicznej</t>
  </si>
  <si>
    <t>Zakup mebli przedszkolnych</t>
  </si>
  <si>
    <t>Dowożenie uczniów</t>
  </si>
  <si>
    <t>Dokształcanie i doskonalenie nauczycieli</t>
  </si>
  <si>
    <t>Przebudowa ul.Okręźnej w Kaźmierzu</t>
  </si>
  <si>
    <t>Zakup kotła gazowego dla świetlicy wiejskiej w Radzynach</t>
  </si>
  <si>
    <t>Utwardzenie placu</t>
  </si>
  <si>
    <t>Podgrzewanie elektryczne odpływów wód opadowych</t>
  </si>
  <si>
    <t>Dochody jednostek samorządu terytorialnego związane z realizacją zadań z zakresu administracji rządowej oraz innych zadań zleconych ustawami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</si>
  <si>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</si>
  <si>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</si>
  <si>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</si>
  <si>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</si>
  <si>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Wpływy do budżetu nadwyżki środków obrotowych zakładu budżetowego</t>
  </si>
  <si>
    <t>Część równoważąca subwencji ogólnej dla gmin</t>
  </si>
  <si>
    <t>Pomoc społeczna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</si>
  <si>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</si>
  <si>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</si>
  <si>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</si>
  <si>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Świadczenia społeczne</t>
  </si>
  <si>
    <t>Składka na ubezpieczenie zdrowotne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</si>
  <si>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</si>
  <si>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</si>
  <si>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</si>
  <si>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</si>
  <si>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Usługi opiekuńcze i specjalistyczne usługi opiekuńcze</t>
  </si>
  <si>
    <t>Wpływy z tytułu pomocy finansowej udzielanej między jednostkami samorządu terytorialnego na dofinansowanie własnych zadań inwestycyjnych i zakupów inwestycyjnych.</t>
  </si>
  <si>
    <t>Edukacyjna opieka wychowawcza</t>
  </si>
  <si>
    <t>Pomoc materialna dla uczniów</t>
  </si>
  <si>
    <t>Kultura i ochrona dziedzictwa narodowego</t>
  </si>
  <si>
    <t>Biblioteki</t>
  </si>
  <si>
    <t>01008</t>
  </si>
  <si>
    <t>Melioracje wodne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</si>
  <si>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</si>
  <si>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</si>
  <si>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</si>
  <si>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</si>
  <si>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</si>
  <si>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Działalność usługowa</t>
  </si>
  <si>
    <t>Plany zagospodarowania przestrzennego</t>
  </si>
  <si>
    <t>Opracowania geodezyjne i kartograficzne</t>
  </si>
  <si>
    <t>Jednostki terenowe Policji</t>
  </si>
  <si>
    <t>Inne formy pomocy dla uczniów</t>
  </si>
  <si>
    <t>Dotacja celowa z budżetu na finansowanie lub dofinansowanie zadań zleconych do realizacji stowarzyszeniom</t>
  </si>
  <si>
    <t>Plan dochodów po zmianach</t>
  </si>
  <si>
    <t>Dotacje otrzymane z powiatu na  inwestycje i zakupy inwestycyjne realizowane na podstawie porozumień (umów) między jednostkami samorządu terytorialnego.</t>
  </si>
  <si>
    <t>Dotacje otrzymane z funduszy celowych na finansowanie lub dofinansowanie kosztów realizacji inwestycji i zakupów inwestycyjnych jednostek sektora finansów publicznych</t>
  </si>
  <si>
    <t>Urzędy naczelnych organów władzy państwowej, kontroli i ochrony prawa i sądownictwa</t>
  </si>
  <si>
    <t>Urzędy naczelnych organów władzy państwowej, kontroli i ochrony prawa</t>
  </si>
  <si>
    <t>Dotacje celowe otrzymane z budżetu państwa na zadania bieżące realizowane przez gminę na podstawie porozumień z organami administracji rządowej</t>
  </si>
  <si>
    <t>Szkolenia pracowników niebędących członkami korpusu służb cywilnych</t>
  </si>
  <si>
    <t>Podróże służbowe zagraniczne</t>
  </si>
  <si>
    <t>Zarządzanie kryzysowe</t>
  </si>
  <si>
    <t>Rezerwy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</si>
  <si>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</si>
  <si>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</si>
  <si>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</si>
  <si>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Koszty postępowania sądowego i prokuratorskiego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</si>
  <si>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</si>
  <si>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</si>
  <si>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</si>
  <si>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</si>
  <si>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Zwalczanie narkomanii</t>
  </si>
  <si>
    <t>Opłaty za administrowanie i czynsze za budynki, lokale i pomieszczenia garażowe</t>
  </si>
  <si>
    <t>Budowa sieci wodociągowej w m.K-rz ul.Szkolna</t>
  </si>
  <si>
    <t>Budowa sieci kanalizacji sanitarnej Kaźmierz ul.Nowowiejska</t>
  </si>
  <si>
    <t>Budowa drogi dojazdowej do gruntów rolnych Gaj Wielki - Jankowice</t>
  </si>
  <si>
    <t>Budowa targowiska w Kaźmierzu</t>
  </si>
  <si>
    <t>Budowa budynku mieszkalnego socjalnego w Kiączynie</t>
  </si>
  <si>
    <t>Budowa placów zabaw w sołectwach Gminy Kaźmierz</t>
  </si>
  <si>
    <t>Sprzęt do celów promocyjnych</t>
  </si>
  <si>
    <t>Modernizacja bloku żywieniowego</t>
  </si>
  <si>
    <t>Zestawy komputerowe</t>
  </si>
  <si>
    <t>Wieszaki do hali sportowe</t>
  </si>
  <si>
    <t>Budowa centrum rekreacyjno-sportowego w rejonie ul.Leśnej w Kaźmierzu</t>
  </si>
  <si>
    <t>Dotacje celowe przekazane gminie na zadania bieżące realizowane na podstawie porozumień (umów) między jednostkami samorządu terytorialnego</t>
  </si>
  <si>
    <t>Budowa SUW w m.Gaj Wielki</t>
  </si>
  <si>
    <t>Rozbudowa oczyszczalni ścieków w Kiączynie wraz z siecią kanalizacji sanitarnej (tzw.układ Kaźmierz-Kiączyn)</t>
  </si>
  <si>
    <t>Samochód śmieciarka.</t>
  </si>
  <si>
    <t xml:space="preserve">Remont i przebudowa płyty Rynku w Kaźmierzu </t>
  </si>
  <si>
    <t>Rozbudowa budynku administracyjnego Urzędu Gminy w Kaźmierzu z uwzględnieniem dostosowania budynku dla osób niepełnosprawnych.</t>
  </si>
  <si>
    <t>Rekompensaty utraconych dochodów w podatkach i opłatach lokalnych</t>
  </si>
  <si>
    <t>Budowa sieci gazowej (bez przyłączy) od m.Pólko przez m.Piersko do m.Bytyń</t>
  </si>
  <si>
    <t>Monitoring wizyjny w Gimnazjum w Kaźmierzu</t>
  </si>
  <si>
    <t>Wpływ z tytułu  pomocy finansowej udzielanej między jednostkami samorządu terytorialnego na dofinansowanie własnych zadań bieżących</t>
  </si>
  <si>
    <t>Beczkowóz asenizacyjny.</t>
  </si>
  <si>
    <t>Autobus do przewozu niepełnosprawnych uczniów zamieszkujących teren Gminy</t>
  </si>
  <si>
    <t>Urządzenia monitorujące Rynek w Kaźmierzu</t>
  </si>
  <si>
    <t>0870</t>
  </si>
  <si>
    <t>Wpływy ze sprzedaży składników majątkowych</t>
  </si>
  <si>
    <t>0960</t>
  </si>
  <si>
    <t>Otrzymane spadki, zapisy i darowizny w postaci pieniężnej</t>
  </si>
  <si>
    <t>Dotacje celowe otrzymane z budżetu państwa na inwestycje i zakupy inwestycyjne z zakresu administracji rządowej oraz innych zadań zleconych gminom ustawami</t>
  </si>
  <si>
    <t>Budowa kotłowni gazowej  w budynku Ośrodka Zdrowia w Kaźmierzu</t>
  </si>
  <si>
    <t>Budowa kompleksu boisk wielofunkcyjnych Orlik 2012</t>
  </si>
  <si>
    <t>DOCHODY GMINY KAŹMIERZ W 2009r.</t>
  </si>
  <si>
    <t xml:space="preserve">Plan dochodów budżetowych na 2009 r.               </t>
  </si>
  <si>
    <t>WYDATKI GMINY KAŹMIERZ W 2009 r.</t>
  </si>
  <si>
    <t xml:space="preserve">Plan wydatków budżetowych na 2009 r. </t>
  </si>
  <si>
    <t>Drogi publiczne wojewódzkie</t>
  </si>
  <si>
    <t>Stołówki szkolne</t>
  </si>
  <si>
    <t>DOCHODY I WYDATKI NA ZADANIA ZLECONE GMINOM</t>
  </si>
  <si>
    <t>NA 2009 r.</t>
  </si>
  <si>
    <t>DOCHODY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</si>
  <si>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</si>
  <si>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</si>
  <si>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</si>
  <si>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</si>
  <si>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</si>
  <si>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</si>
  <si>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</si>
  <si>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</si>
  <si>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</si>
  <si>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</si>
  <si>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</si>
  <si>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</si>
  <si>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WYDATKI</t>
  </si>
  <si>
    <t>Świadczenia rodzinne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</si>
  <si>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</si>
  <si>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</si>
  <si>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WYDATKI MAJĄTKOWE GMINY KAŹMIERZ W 2009 r.</t>
  </si>
  <si>
    <t xml:space="preserve">Plan wydatków majątkowych na 2009 r. </t>
  </si>
  <si>
    <t>Budowa sieci wodociągowej w m.K-rz  rej.ul.Konopnickiej-Dolnej</t>
  </si>
  <si>
    <t>Budowa sieci wodociągowej w m.Radzyny rej.ul.Krańcowej</t>
  </si>
  <si>
    <t>Budowa sieci wodociągowej w m.Kopanina</t>
  </si>
  <si>
    <t>Budowa sieci wodociągowej w m.Radzyny - Chrusty</t>
  </si>
  <si>
    <t>Pomoc finansowa dla Województwa Wielkopolskiego na budowę chodnika w ciągu drogi wojewódzkiej Nr 306 w m.Pólko</t>
  </si>
  <si>
    <t>Pomoc finansowa dla Powiatu Szamotulskiego na budowę dróg i chodników leżących na terenie Gminy Kaźmierz</t>
  </si>
  <si>
    <t>Przebudowa szkolnych przystanków autobusowych</t>
  </si>
  <si>
    <t>Klimatyzacja pomieszczeń</t>
  </si>
  <si>
    <t>Ocieplenie budynku świetlicy wiejskiej w Radzynach</t>
  </si>
  <si>
    <t>Budowa boiska sportowego w m.Witkowice</t>
  </si>
  <si>
    <t>Budowa systemu ogrzewania świetlicy w gaju Wielkim wraz z jej wyposażeniem i infrastrukturą towarzyszącą</t>
  </si>
  <si>
    <t>Wyniana okien w Szkole Podstawowej w Sokolnikach Wielkich</t>
  </si>
  <si>
    <t>Adaptacja poddasza w Szkole Podstawowej w Bytyniu</t>
  </si>
  <si>
    <t>Wyniana okien w Szkole Podstawowej w Bytyniu</t>
  </si>
  <si>
    <t>Modernizacja kotłowni w Szkole Podstawowej w Gaju Wielkim</t>
  </si>
  <si>
    <t>Zakup laptopa - Szkoła Podstawowa w Sokolnikach Wielkich</t>
  </si>
  <si>
    <t>Zakup projektora - Szkoła Podstawowa w Sokolnikach Wielkich</t>
  </si>
  <si>
    <t>Zakup laptopa - Szkoła Podstawowa w Gaju Wielkim</t>
  </si>
  <si>
    <t>Zakup patelni elektrycznej</t>
  </si>
  <si>
    <t>Zakup mebli do świetlicy terapeutycznej w Młodasku</t>
  </si>
  <si>
    <t>Oświetlenie przystanków autobusowych w m.Bytyń</t>
  </si>
  <si>
    <t>Oświetlenie dróg osiedlowych na terenie gminy Kaźmierz: m.Komorowo</t>
  </si>
  <si>
    <t>Oświetlenie dróg osiedlowych na terenie gminy Kaźmierz: m.Kaźmierz rej.ul.Konopnickiej - Dolnej</t>
  </si>
  <si>
    <t>Plan wydatków na wieloletnie programy inwestycyjne.</t>
  </si>
  <si>
    <t>Lp.</t>
  </si>
  <si>
    <t xml:space="preserve">Nazwa i cel programu </t>
  </si>
  <si>
    <t>Okres realizacji programu</t>
  </si>
  <si>
    <t>Wysokość wydatków w okresie realizacji</t>
  </si>
  <si>
    <t>Źródła finansowania</t>
  </si>
  <si>
    <t>Ogółem</t>
  </si>
  <si>
    <t>2009r.</t>
  </si>
  <si>
    <t>2010r.</t>
  </si>
  <si>
    <t>2011r.</t>
  </si>
  <si>
    <t>Koszty poniesione w latach poprz.</t>
  </si>
  <si>
    <t>środki własne</t>
  </si>
  <si>
    <t>środki bezzwrotne z UE</t>
  </si>
  <si>
    <t>kredyt</t>
  </si>
  <si>
    <t>inne żródła</t>
  </si>
  <si>
    <t>1.</t>
  </si>
  <si>
    <t>Budowa stacji wodociągowej w Gaju Wielkim</t>
  </si>
  <si>
    <t>2007-2010</t>
  </si>
  <si>
    <t xml:space="preserve">Okres realizacji zadania, z uwagi na brak środków planowanych na rok 2009, został wydłużony o 1 rok, tj. do 2010r. , środki zaplanowanew w roku 2008 w wysokości 20 000 zł nie zostały wykorzystanie, w związku z tym zwiększa się o tę kwotę wydatki planowane w latach kolejnych. </t>
  </si>
  <si>
    <t>2.</t>
  </si>
  <si>
    <t>Rozbudowa sieci wodociągowej na terenie Kaźmierza:</t>
  </si>
  <si>
    <t>a)</t>
  </si>
  <si>
    <t>Sieć wodociągowa Kaźmierz, rej. ul. Polna - Reja</t>
  </si>
  <si>
    <t>2004-2009</t>
  </si>
  <si>
    <t>b)</t>
  </si>
  <si>
    <t>Sieć wodociągowa Kaźmierz, rej. ul. Szkolnej</t>
  </si>
  <si>
    <t>2004-2013</t>
  </si>
  <si>
    <t>c)</t>
  </si>
  <si>
    <t>Sieć wodociągowa w m. Kaźmierz rej.ul. Konopnickiej-Dolnej</t>
  </si>
  <si>
    <t>2006-2010</t>
  </si>
  <si>
    <t>d)</t>
  </si>
  <si>
    <t xml:space="preserve">Sieć wodociagowa Kaźmierz ul. Poznańska w kierunku do m. Brzezno </t>
  </si>
  <si>
    <t>2007-2011</t>
  </si>
  <si>
    <t>Okres realizacji zadania został wydłużony o 1 rok, tj. do roku 2011. Wydatki planowane w latach ubiegłych na rok 2009 nie mogą zostać zrealizowane z uwagi na brak środków i zostają przesunięte na rok 2010, natomiast wydatki z roku 2010 na 2011.</t>
  </si>
  <si>
    <t>3.</t>
  </si>
  <si>
    <t xml:space="preserve">Sieć wodociągowa Radzyny rej. ul. Krańcowej I, II, III </t>
  </si>
  <si>
    <t>4.</t>
  </si>
  <si>
    <t>Sieć wodociągowa w Kopaninie</t>
  </si>
  <si>
    <t>5.</t>
  </si>
  <si>
    <t>Sieć wodociągowa Radzyny - Chrusty</t>
  </si>
  <si>
    <t>6.</t>
  </si>
  <si>
    <t>2008-2009</t>
  </si>
  <si>
    <t xml:space="preserve">Ze środków w wysokości 110 000,00 zł zaplanowanych w roku 2008 została wykorzystana kwota 20 000,00 zł. W związku z powyższym kwota 90 000,00 zostaje zaplanowana w roku 2009 i tym samym zadanie staje się zadaniem wieloletnim. </t>
  </si>
  <si>
    <t>7.</t>
  </si>
  <si>
    <t>Rozbudowa oczyszczalni ścieków w Kiaczynie wraz z siecią kanalizacji sanitarnej (tzw. układ Kaźmierz - Kiączyn)</t>
  </si>
  <si>
    <t>Z kwoty 5 710 000,00 zł zaplanowanej wcześniej na rok 2009 pozostaje kwota 145 000,00 zł przeznaczona na przygotowanie wniosku do II etapu konkursu na pozyskanie środków z UE. Pozostała kwota zostaje przesunięta na lata kolejne, ponieważ rozstrzygnięcie konkursów planowane jest dopiero na rok 2010.</t>
  </si>
  <si>
    <t>Zmiana nazwy dostosowana do nazwy doumentacji projektowej i zawartej w budżecie na rok 2009.</t>
  </si>
  <si>
    <t>8.</t>
  </si>
  <si>
    <t>Budowa kanalizacji sanitarnej w Gaju Wielkim (z przerzutem do Rumianka)</t>
  </si>
  <si>
    <t>2011-2012</t>
  </si>
  <si>
    <t>9.</t>
  </si>
  <si>
    <t>Przebudowa płyty Rynku w Kaźmierzu</t>
  </si>
  <si>
    <t>2004-2010</t>
  </si>
  <si>
    <t>Okres realizacji zadania został wydłużony o 1 rok, tj do 2010r., z uwagi na brak wystarczających środków w roku 2009. Środki zaplanowane w roku 2008 w kwocie 90 000,00 zł nie zostały wykorzystane w całości, pozostała kwota planowana jest na lata kolejne.</t>
  </si>
  <si>
    <t>10.</t>
  </si>
  <si>
    <t>Budowa punktu widokowego w Radzynach ze ścieżką rowerową i infrastrukturą</t>
  </si>
  <si>
    <t>11.</t>
  </si>
  <si>
    <t>Budowa punktu widokowego w Komorowie z infrastrukturą</t>
  </si>
  <si>
    <t>12.</t>
  </si>
  <si>
    <t>Budowa drogi dojazdowej do gruntów rolnych Kopanina</t>
  </si>
  <si>
    <t xml:space="preserve">Z uwagi na brak środków w roku 2009 planowane zadanie przesuwa się w czasie na rok 2010. </t>
  </si>
  <si>
    <t>13.</t>
  </si>
  <si>
    <t>Budowa drogi dojazdowej do gruntów rolnych Witkowice  - Gorszewice</t>
  </si>
  <si>
    <t xml:space="preserve">Z uwagi na brak środków w roku 2010 planowane zadanie przesuwa się w czasie na rok 2011. </t>
  </si>
  <si>
    <t>14.</t>
  </si>
  <si>
    <t>Przebudowa ul Okrężnej w Kaźmierzu</t>
  </si>
  <si>
    <t>2008-2010</t>
  </si>
  <si>
    <t xml:space="preserve">Z uwagi na brak środków w roku 2009 planowane środki zostają przesunięte na rok 2010. Środki niewykorzystane w 2008r. w wysokości 172 237,80 zł planuje się wydatkować w roku 2010. </t>
  </si>
  <si>
    <t>15.</t>
  </si>
  <si>
    <t>Budowa drogi dojazdowej do gruntów rolnych Chlewiska-Dolne Pole</t>
  </si>
  <si>
    <t>16.</t>
  </si>
  <si>
    <t>Przebudowa drogi gminnej w Gorszewicach</t>
  </si>
  <si>
    <t>2010-2011</t>
  </si>
  <si>
    <t xml:space="preserve">Z uwagi na brak środków w roku 2009 planowane zadanie przesuwa się w czasie na lata 2010-2011. </t>
  </si>
  <si>
    <t>17.</t>
  </si>
  <si>
    <t>Przebudowa drogi gminnej do Sierpówka</t>
  </si>
  <si>
    <t>18.</t>
  </si>
  <si>
    <t>Oświetlenie uliczne w Komorowie</t>
  </si>
  <si>
    <t xml:space="preserve">Z uwagi na brak wystarczających środków w roku 2009 okres realizacji zadania został wydlużony do roku 2010. </t>
  </si>
  <si>
    <t>19.</t>
  </si>
  <si>
    <t xml:space="preserve">Oświetlenie dróg osiedlowych rejon ul. Konopnickiej i Dolnej </t>
  </si>
  <si>
    <t>2009-2010</t>
  </si>
  <si>
    <t>Oświetlenie dróg osiedlowych w rejonie ulic Szamotulska - Cisowa  w Kaźmierzu</t>
  </si>
  <si>
    <t>Rezygnuje się z wykonania zadania w latach 2010-2011</t>
  </si>
  <si>
    <t>20.</t>
  </si>
  <si>
    <t xml:space="preserve">Rozbudowa budynku administracyjnego Urzędu Gminy w Kaźmierzu z uwzględnieniem dostosowania budynku dla osób niepełnosprawnych </t>
  </si>
  <si>
    <t xml:space="preserve">Z uwagi na brak wystarczających środków w roku 2009 okres realizacji zadania został wydlużony do roku 2011. </t>
  </si>
  <si>
    <t>21.</t>
  </si>
  <si>
    <t xml:space="preserve">Budowa centrum rekreacyjno - sportowego w rejonie ul. Leśnej w Kaźmierzu </t>
  </si>
  <si>
    <t>2008-2011</t>
  </si>
  <si>
    <t>22.</t>
  </si>
  <si>
    <t xml:space="preserve">Powyższe zadanie zostało wprowadzone w miejsce zadania pn "Budowa boiska ze sztuczną nawierzchnią przy szkole podstawowej w Kaźmierzu". </t>
  </si>
  <si>
    <t>23.</t>
  </si>
  <si>
    <t>Gminny ośrodek sportu i rekreracji w Radzynach</t>
  </si>
  <si>
    <t>2011-2013</t>
  </si>
  <si>
    <t>24.</t>
  </si>
  <si>
    <t>2008 - 2010</t>
  </si>
  <si>
    <t>25.</t>
  </si>
  <si>
    <t>26.</t>
  </si>
  <si>
    <t>Budowa kotłowni gazowej w budynku Ośrodka Zdrowia w Kaźmierzu</t>
  </si>
  <si>
    <t>27.</t>
  </si>
  <si>
    <t>Budowa placów zabaw</t>
  </si>
  <si>
    <t>28.</t>
  </si>
  <si>
    <t>Budowa systemu ogrzewania świetlicy w Gaju Wielkim wraz z jej wyposażeniem i infrastrukturą towarzyszącą.</t>
  </si>
  <si>
    <t xml:space="preserve">Zadanie to w budżecie roku 2008 funkcjonowało pod nazwą "Budowa kotłowni gazowej z siecią centralnego ogrzewania w budynku świetlicy wiejskiej w Gaju Wielkim" </t>
  </si>
  <si>
    <t>Sprzedaż sprzętu i wyposażenia medycznego</t>
  </si>
  <si>
    <t>Wybory do Parlamentu Europejskiego</t>
  </si>
  <si>
    <t>Świadczenia rodzinne, świadczenia z funduszu alimentacyjnego oraz składki na ubezpieczenia emerytalne i rentowe z ubezpieczenia społecznego</t>
  </si>
  <si>
    <t>Obiekty sportowe</t>
  </si>
  <si>
    <t>Przeniesienie z rozdziału 92605 dot.zadania pn."Moje Boisko-Orlik 2012"</t>
  </si>
  <si>
    <t>Dotacja celowa z Ministerstwa Sportu i Turystyki na realizację zadania pn."Moje Boisko-Orlik 2012" (pismo Ministra Sportu i Turystyki , znak DIS/61620/MC/09 z dnia 23.04.2009r.)</t>
  </si>
  <si>
    <t>Przeniesienie do rozdziału 92601</t>
  </si>
  <si>
    <t>75113</t>
  </si>
  <si>
    <t>Plan wydatków majątkowych na 2009 r. po zmianach</t>
  </si>
  <si>
    <t>Zakup nieruchomości</t>
  </si>
  <si>
    <t>Zał.Nr 1 do Uchwału Nr XXXIX/200/09 Rady Gminy Kaźmierz z dnia 29.06.2009 r.</t>
  </si>
  <si>
    <t>Dotacja celowa na zwrot części podatku akcyzowego zawartego w cenie oleju napędowego wykorzystywanego do produkcji rolnej przez producentów rolnych oraz pokrycie kosztów postępowania w sprawie jego zwrotu poniesionych przez gminy (pismo Wojewody Wielkopolskiego znak FB.I-8.3011-127/09 z dn.13.03.2009)</t>
  </si>
  <si>
    <t>Dotacja Krajowego Biura Wyborczego na przeprowadzenie Wyborów do Parlamentu Europejskiego w 2009 na wypłatę diet dla członków obwodowych komisji wyborczych (pismo Krajowego Biura Wyborczego znak DPL 3101-15/09 z dnia 29.05.2009r.)</t>
  </si>
  <si>
    <t>Rekompensata za utracone dochody z tytułu zwolnień ustawowych w podatku od nieruchomości</t>
  </si>
  <si>
    <t>Zwiększenie dochodów z tytułu podatku od spadków i darowizn na podstawie wykonania na 31.05.2009r.</t>
  </si>
  <si>
    <t>Zwiększenie dochodów z tytułu odsetek za nieterminowe regulowanie opłaty planistycznej na podstawie wykonania na 31.05.2009r.</t>
  </si>
  <si>
    <t>Dotacja celowa na dofinansowanie realizacji programu wieloletniego "Pomoc państwa w zakresie dożywiania" (pismo Wojewody Wielkopolskiego znak FB.I-8.3011-102/09 z dn.29.04.2009r.)</t>
  </si>
  <si>
    <t>Dotacja celowa na dofinansowanie zakupu podręczników dla uczniów "Wyprawka szkolna" (pismo Wojewody Wielkopolskiego znak FB.I-8.3011-168/09 z dn.17.06.2009 r.)</t>
  </si>
  <si>
    <t>Zał.Nr 2 do Uchwału Nr XXXIX/200/09 Rady Gminy Kaźmierz z dnia 29.06.2009 r.</t>
  </si>
  <si>
    <t>Środki na zwrot części podatku akcyzowego zawartego w cenie oleju napędowego wykorzystywanego do produkcji rolnej przez producentów rolnych oraz pokrycie kosztów postępowania w sprawie jego zwrotu poniesionych przez gminy.</t>
  </si>
  <si>
    <t>Rady gmin</t>
  </si>
  <si>
    <t>Podróże służbowe zagraniczna</t>
  </si>
  <si>
    <t>Kontrola wewnętrzna</t>
  </si>
  <si>
    <t>Środki na bieżące utrzymanie świetlic wiejskich.</t>
  </si>
  <si>
    <t>Środki na  wypłatę diet dla członków obwodowych komisji wyborczych</t>
  </si>
  <si>
    <t>Zwiększenie odpisu na ZFŚS z uwagi na korektę kwoty bazowej.</t>
  </si>
  <si>
    <t xml:space="preserve">Środki na dofinansowanie realizacji programu wieloletniego "Pomoc państwa w zakresie dożywiania" </t>
  </si>
  <si>
    <t>Środki na dofinansowanie zakupu podręczników dla uczniów "Wyprawka szkolna"</t>
  </si>
  <si>
    <t>Zał.Nr 3 do Uchwału Nr XXXIX/200/09 Rady Gminy Kaźmierz z dnia 29.06.2009 r.</t>
  </si>
  <si>
    <t>Zał.Nr 4 do Uchwału Nr XXXIX/200/09 Rady Gminy Kaźmierz z dnia 29.06.2009 r.</t>
  </si>
  <si>
    <t>Zał.Nr 5 do Uchwału Nr XXXIX/200/09 Rady Gminy Kaźmierz z dnia 29.06.2009 r.</t>
  </si>
  <si>
    <t>Zał.Nr 6 do Uchwały  Nr XXXIX/200/09 Rady Gminy Kaźmierz z dn.29.06.2009 r.</t>
  </si>
  <si>
    <t>PLAN PRZYCHODÓW  I  WYDATKÓW RACHUNKU DOCHODÓW WŁASNYCH W 2009 r.</t>
  </si>
  <si>
    <t>Nazwa</t>
  </si>
  <si>
    <t>Przychody</t>
  </si>
  <si>
    <t>Przychody po zmianach</t>
  </si>
  <si>
    <t>Wydatki</t>
  </si>
  <si>
    <t>Wydatki po zmianach</t>
  </si>
  <si>
    <t>Przedszkole w Kaźmierzu</t>
  </si>
  <si>
    <t>Szkoła Podstawowa w Bytyniu</t>
  </si>
  <si>
    <t>Szkoła Podstawowa w Gaju Wielkim</t>
  </si>
  <si>
    <t>Szkoła Podstawowa w Kaźmierzu</t>
  </si>
  <si>
    <t>Gimnazjum w Kaźmierzu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</si>
</sst>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b/>
      <sz val="8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sz val="9"/>
      <name val="Times New Roman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color indexed="12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 CE"/>
      <family val="1"/>
    </font>
    <font>
      <sz val="10"/>
      <color indexed="48"/>
      <name val="Times New Roman CE"/>
      <family val="1"/>
    </font>
    <font>
      <b/>
      <sz val="10"/>
      <color indexed="48"/>
      <name val="Times New Roman"/>
      <family val="1"/>
    </font>
    <font>
      <b/>
      <sz val="12"/>
      <color indexed="48"/>
      <name val="Times New Roman CE"/>
      <family val="1"/>
    </font>
    <font>
      <b/>
      <sz val="10"/>
      <color indexed="4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0"/>
      <name val="Times New Roman"/>
      <family val="1"/>
    </font>
    <font>
      <sz val="10"/>
      <color indexed="10"/>
      <name val="Times New Roman"/>
      <family val="1"/>
    </font>
    <font>
      <b/>
      <sz val="12"/>
      <color indexed="30"/>
      <name val="Times New Roman CE"/>
      <family val="1"/>
    </font>
    <font>
      <b/>
      <sz val="10"/>
      <color indexed="30"/>
      <name val="Times New Roman CE"/>
      <family val="1"/>
    </font>
    <font>
      <sz val="10"/>
      <color indexed="30"/>
      <name val="Times New Roman CE"/>
      <family val="1"/>
    </font>
    <font>
      <sz val="10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6"/>
      <name val="Times New Roman CE"/>
      <family val="0"/>
    </font>
    <font>
      <b/>
      <sz val="10"/>
      <color indexed="8"/>
      <name val="Times New Roman CE"/>
      <family val="0"/>
    </font>
    <font>
      <sz val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0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512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22" borderId="10" xfId="0" applyFont="1" applyFill="1" applyBorder="1" applyAlignment="1">
      <alignment horizontal="center" vertical="center"/>
    </xf>
    <xf numFmtId="0" fontId="10" fillId="22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22" borderId="11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1" fillId="22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12" xfId="0" applyFont="1" applyBorder="1" applyAlignment="1">
      <alignment vertical="center"/>
    </xf>
    <xf numFmtId="0" fontId="10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 quotePrefix="1">
      <alignment horizontal="center" vertical="center"/>
    </xf>
    <xf numFmtId="4" fontId="10" fillId="22" borderId="10" xfId="0" applyNumberFormat="1" applyFont="1" applyFill="1" applyBorder="1" applyAlignment="1">
      <alignment horizontal="center" vertical="center"/>
    </xf>
    <xf numFmtId="4" fontId="14" fillId="22" borderId="10" xfId="0" applyNumberFormat="1" applyFont="1" applyFill="1" applyBorder="1" applyAlignment="1">
      <alignment horizontal="left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 quotePrefix="1">
      <alignment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4" fontId="10" fillId="22" borderId="10" xfId="0" applyNumberFormat="1" applyFont="1" applyFill="1" applyBorder="1" applyAlignment="1">
      <alignment horizontal="center" vertical="center" wrapText="1"/>
    </xf>
    <xf numFmtId="4" fontId="13" fillId="22" borderId="10" xfId="0" applyNumberFormat="1" applyFont="1" applyFill="1" applyBorder="1" applyAlignment="1">
      <alignment horizontal="center" vertical="center" wrapText="1"/>
    </xf>
    <xf numFmtId="4" fontId="14" fillId="22" borderId="10" xfId="0" applyNumberFormat="1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0" fillId="22" borderId="13" xfId="0" applyFont="1" applyFill="1" applyBorder="1" applyAlignment="1">
      <alignment horizontal="center" vertical="center" wrapText="1"/>
    </xf>
    <xf numFmtId="0" fontId="10" fillId="22" borderId="13" xfId="0" applyFont="1" applyFill="1" applyBorder="1" applyAlignment="1">
      <alignment vertical="center" wrapText="1"/>
    </xf>
    <xf numFmtId="4" fontId="10" fillId="22" borderId="13" xfId="0" applyNumberFormat="1" applyFont="1" applyFill="1" applyBorder="1" applyAlignment="1">
      <alignment horizontal="center" vertical="center" wrapText="1"/>
    </xf>
    <xf numFmtId="4" fontId="14" fillId="22" borderId="13" xfId="0" applyNumberFormat="1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wrapText="1"/>
    </xf>
    <xf numFmtId="0" fontId="10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left" vertical="center" wrapText="1"/>
    </xf>
    <xf numFmtId="4" fontId="10" fillId="25" borderId="10" xfId="0" applyNumberFormat="1" applyFont="1" applyFill="1" applyBorder="1" applyAlignment="1">
      <alignment horizontal="center" vertical="center" wrapText="1"/>
    </xf>
    <xf numFmtId="4" fontId="14" fillId="25" borderId="1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4" fontId="17" fillId="0" borderId="0" xfId="0" applyNumberFormat="1" applyFont="1" applyAlignment="1">
      <alignment horizontal="center" vertical="center" wrapText="1"/>
    </xf>
    <xf numFmtId="4" fontId="11" fillId="0" borderId="0" xfId="0" applyNumberFormat="1" applyFont="1" applyFill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3" fillId="2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" fillId="25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 quotePrefix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10" fillId="24" borderId="16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10" fillId="22" borderId="11" xfId="0" applyFont="1" applyFill="1" applyBorder="1" applyAlignment="1" quotePrefix="1">
      <alignment horizontal="center" vertical="center"/>
    </xf>
    <xf numFmtId="4" fontId="11" fillId="4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3" fillId="26" borderId="10" xfId="0" applyNumberFormat="1" applyFont="1" applyFill="1" applyBorder="1" applyAlignment="1">
      <alignment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26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26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18" fillId="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0" xfId="0" applyNumberFormat="1" applyFont="1" applyFill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2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/>
    </xf>
    <xf numFmtId="4" fontId="10" fillId="4" borderId="10" xfId="0" applyNumberFormat="1" applyFont="1" applyFill="1" applyBorder="1" applyAlignment="1">
      <alignment horizontal="center" vertical="center" wrapText="1"/>
    </xf>
    <xf numFmtId="4" fontId="10" fillId="4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21" fillId="25" borderId="20" xfId="0" applyNumberFormat="1" applyFont="1" applyFill="1" applyBorder="1" applyAlignment="1">
      <alignment horizontal="center" vertical="center" wrapText="1"/>
    </xf>
    <xf numFmtId="4" fontId="13" fillId="25" borderId="20" xfId="0" applyNumberFormat="1" applyFont="1" applyFill="1" applyBorder="1" applyAlignment="1">
      <alignment horizontal="center" vertical="center" wrapText="1"/>
    </xf>
    <xf numFmtId="0" fontId="11" fillId="26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 quotePrefix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/>
    </xf>
    <xf numFmtId="4" fontId="6" fillId="4" borderId="10" xfId="0" applyNumberFormat="1" applyFont="1" applyFill="1" applyBorder="1" applyAlignment="1">
      <alignment horizontal="center" vertical="center"/>
    </xf>
    <xf numFmtId="4" fontId="7" fillId="4" borderId="10" xfId="0" applyNumberFormat="1" applyFont="1" applyFill="1" applyBorder="1" applyAlignment="1">
      <alignment horizontal="center" vertical="center"/>
    </xf>
    <xf numFmtId="4" fontId="8" fillId="4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4" fontId="8" fillId="4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 quotePrefix="1">
      <alignment horizontal="left" vertical="center" wrapText="1"/>
    </xf>
    <xf numFmtId="4" fontId="5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4" fontId="19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" fontId="19" fillId="0" borderId="10" xfId="0" applyNumberFormat="1" applyFont="1" applyFill="1" applyBorder="1" applyAlignment="1">
      <alignment vertical="center" wrapText="1"/>
    </xf>
    <xf numFmtId="0" fontId="10" fillId="4" borderId="11" xfId="0" applyFont="1" applyFill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0" fontId="14" fillId="0" borderId="10" xfId="0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0" fillId="24" borderId="17" xfId="0" applyFont="1" applyFill="1" applyBorder="1" applyAlignment="1">
      <alignment vertical="center"/>
    </xf>
    <xf numFmtId="4" fontId="20" fillId="22" borderId="10" xfId="0" applyNumberFormat="1" applyFont="1" applyFill="1" applyBorder="1" applyAlignment="1">
      <alignment vertical="center"/>
    </xf>
    <xf numFmtId="4" fontId="20" fillId="0" borderId="10" xfId="0" applyNumberFormat="1" applyFont="1" applyBorder="1" applyAlignment="1">
      <alignment vertical="center" wrapText="1"/>
    </xf>
    <xf numFmtId="4" fontId="20" fillId="22" borderId="10" xfId="0" applyNumberFormat="1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vertical="center" wrapText="1"/>
    </xf>
    <xf numFmtId="4" fontId="19" fillId="0" borderId="21" xfId="0" applyNumberFormat="1" applyFont="1" applyBorder="1" applyAlignment="1">
      <alignment horizontal="left" vertical="center" wrapText="1"/>
    </xf>
    <xf numFmtId="4" fontId="19" fillId="0" borderId="15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" fontId="48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vertical="center" wrapText="1"/>
    </xf>
    <xf numFmtId="4" fontId="22" fillId="4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49" fillId="0" borderId="10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50" fillId="25" borderId="15" xfId="0" applyFont="1" applyFill="1" applyBorder="1" applyAlignment="1">
      <alignment horizontal="center" vertical="center" wrapText="1"/>
    </xf>
    <xf numFmtId="0" fontId="8" fillId="25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left" vertical="center"/>
    </xf>
    <xf numFmtId="4" fontId="51" fillId="4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50" fillId="4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left" vertical="center" wrapText="1"/>
    </xf>
    <xf numFmtId="4" fontId="19" fillId="0" borderId="14" xfId="0" applyNumberFormat="1" applyFont="1" applyBorder="1" applyAlignment="1">
      <alignment vertical="center" wrapText="1"/>
    </xf>
    <xf numFmtId="4" fontId="49" fillId="0" borderId="10" xfId="0" applyNumberFormat="1" applyFont="1" applyBorder="1" applyAlignment="1">
      <alignment vertical="center" wrapText="1"/>
    </xf>
    <xf numFmtId="0" fontId="10" fillId="25" borderId="22" xfId="0" applyFont="1" applyFill="1" applyBorder="1" applyAlignment="1">
      <alignment horizontal="center" vertical="center" wrapText="1"/>
    </xf>
    <xf numFmtId="0" fontId="11" fillId="25" borderId="23" xfId="0" applyFont="1" applyFill="1" applyBorder="1" applyAlignment="1">
      <alignment horizontal="center" vertical="center" wrapText="1"/>
    </xf>
    <xf numFmtId="0" fontId="10" fillId="25" borderId="20" xfId="0" applyFont="1" applyFill="1" applyBorder="1" applyAlignment="1">
      <alignment horizontal="left" vertical="center" wrapText="1"/>
    </xf>
    <xf numFmtId="4" fontId="13" fillId="25" borderId="23" xfId="0" applyNumberFormat="1" applyFont="1" applyFill="1" applyBorder="1" applyAlignment="1">
      <alignment horizontal="center" vertical="center" wrapText="1"/>
    </xf>
    <xf numFmtId="4" fontId="13" fillId="25" borderId="10" xfId="0" applyNumberFormat="1" applyFont="1" applyFill="1" applyBorder="1" applyAlignment="1">
      <alignment horizontal="center" vertical="center" wrapText="1"/>
    </xf>
    <xf numFmtId="4" fontId="20" fillId="25" borderId="23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27" borderId="17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horizontal="right" vertical="center"/>
    </xf>
    <xf numFmtId="0" fontId="26" fillId="27" borderId="17" xfId="0" applyFont="1" applyFill="1" applyBorder="1" applyAlignment="1">
      <alignment horizontal="center" vertical="center"/>
    </xf>
    <xf numFmtId="4" fontId="6" fillId="4" borderId="15" xfId="0" applyNumberFormat="1" applyFont="1" applyFill="1" applyBorder="1" applyAlignment="1">
      <alignment horizontal="right" vertical="center"/>
    </xf>
    <xf numFmtId="0" fontId="26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right" vertical="center"/>
    </xf>
    <xf numFmtId="4" fontId="6" fillId="4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4" fontId="26" fillId="4" borderId="10" xfId="0" applyNumberFormat="1" applyFont="1" applyFill="1" applyBorder="1" applyAlignment="1">
      <alignment horizontal="center" vertical="center" wrapText="1"/>
    </xf>
    <xf numFmtId="4" fontId="6" fillId="22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4" fontId="3" fillId="22" borderId="10" xfId="0" applyNumberFormat="1" applyFont="1" applyFill="1" applyBorder="1" applyAlignment="1">
      <alignment vertical="center" wrapText="1"/>
    </xf>
    <xf numFmtId="0" fontId="11" fillId="22" borderId="10" xfId="0" applyFont="1" applyFill="1" applyBorder="1" applyAlignment="1">
      <alignment vertical="center" wrapText="1"/>
    </xf>
    <xf numFmtId="4" fontId="6" fillId="22" borderId="1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4" fontId="27" fillId="4" borderId="10" xfId="0" applyNumberFormat="1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vertical="center" wrapText="1"/>
    </xf>
    <xf numFmtId="4" fontId="27" fillId="22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48" fillId="22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53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2" fillId="0" borderId="0" xfId="0" applyFont="1" applyAlignment="1">
      <alignment horizontal="right" vertical="center"/>
    </xf>
    <xf numFmtId="0" fontId="50" fillId="0" borderId="17" xfId="0" applyFont="1" applyBorder="1" applyAlignment="1">
      <alignment horizontal="center" vertical="center" wrapText="1"/>
    </xf>
    <xf numFmtId="4" fontId="51" fillId="4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right" vertical="center"/>
    </xf>
    <xf numFmtId="4" fontId="51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horizontal="right" vertical="center" wrapText="1"/>
    </xf>
    <xf numFmtId="4" fontId="52" fillId="0" borderId="0" xfId="0" applyNumberFormat="1" applyFont="1" applyAlignment="1">
      <alignment horizontal="right" vertical="center" wrapText="1"/>
    </xf>
    <xf numFmtId="4" fontId="52" fillId="0" borderId="0" xfId="0" applyNumberFormat="1" applyFont="1" applyAlignment="1" quotePrefix="1">
      <alignment horizontal="right" vertical="center" wrapText="1"/>
    </xf>
    <xf numFmtId="4" fontId="52" fillId="0" borderId="0" xfId="0" applyNumberFormat="1" applyFont="1" applyAlignment="1">
      <alignment horizontal="right" vertical="center"/>
    </xf>
    <xf numFmtId="0" fontId="53" fillId="0" borderId="0" xfId="0" applyFont="1" applyAlignment="1">
      <alignment horizontal="left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24" borderId="17" xfId="0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right" vertical="center" wrapText="1"/>
    </xf>
    <xf numFmtId="4" fontId="53" fillId="0" borderId="10" xfId="0" applyNumberFormat="1" applyFont="1" applyBorder="1" applyAlignment="1">
      <alignment vertical="center" wrapText="1"/>
    </xf>
    <xf numFmtId="4" fontId="53" fillId="0" borderId="15" xfId="0" applyNumberFormat="1" applyFont="1" applyBorder="1" applyAlignment="1">
      <alignment horizontal="right" vertical="center" wrapText="1"/>
    </xf>
    <xf numFmtId="4" fontId="48" fillId="25" borderId="23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Alignment="1">
      <alignment vertical="center" wrapText="1"/>
    </xf>
    <xf numFmtId="0" fontId="53" fillId="0" borderId="0" xfId="0" applyFont="1" applyAlignment="1">
      <alignment vertical="center"/>
    </xf>
    <xf numFmtId="4" fontId="6" fillId="0" borderId="10" xfId="0" applyNumberFormat="1" applyFont="1" applyBorder="1" applyAlignment="1" quotePrefix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48" fillId="24" borderId="10" xfId="0" applyFont="1" applyFill="1" applyBorder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" fontId="53" fillId="0" borderId="10" xfId="0" applyNumberFormat="1" applyFont="1" applyFill="1" applyBorder="1" applyAlignment="1">
      <alignment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48" fillId="22" borderId="13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Border="1" applyAlignment="1">
      <alignment horizontal="center" vertical="center" wrapText="1"/>
    </xf>
    <xf numFmtId="4" fontId="53" fillId="0" borderId="14" xfId="0" applyNumberFormat="1" applyFont="1" applyBorder="1" applyAlignment="1">
      <alignment horizontal="right" vertical="center" wrapText="1"/>
    </xf>
    <xf numFmtId="4" fontId="54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4" fontId="30" fillId="0" borderId="13" xfId="0" applyNumberFormat="1" applyFont="1" applyFill="1" applyBorder="1" applyAlignment="1">
      <alignment vertical="center"/>
    </xf>
    <xf numFmtId="0" fontId="0" fillId="0" borderId="10" xfId="0" applyFill="1" applyBorder="1" applyAlignment="1">
      <alignment wrapText="1"/>
    </xf>
    <xf numFmtId="4" fontId="30" fillId="0" borderId="14" xfId="0" applyNumberFormat="1" applyFont="1" applyFill="1" applyBorder="1" applyAlignment="1">
      <alignment vertical="center"/>
    </xf>
    <xf numFmtId="4" fontId="30" fillId="0" borderId="10" xfId="0" applyNumberFormat="1" applyFont="1" applyFill="1" applyBorder="1" applyAlignment="1">
      <alignment vertical="center"/>
    </xf>
    <xf numFmtId="4" fontId="30" fillId="0" borderId="10" xfId="0" applyNumberFormat="1" applyFont="1" applyFill="1" applyBorder="1" applyAlignment="1">
      <alignment horizontal="right" vertical="center" wrapText="1"/>
    </xf>
    <xf numFmtId="4" fontId="30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48" fillId="22" borderId="10" xfId="0" applyNumberFormat="1" applyFont="1" applyFill="1" applyBorder="1" applyAlignment="1">
      <alignment horizontal="center" vertical="center"/>
    </xf>
    <xf numFmtId="4" fontId="21" fillId="22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right"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13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0" fillId="0" borderId="13" xfId="0" applyFont="1" applyFill="1" applyBorder="1" applyAlignment="1">
      <alignment wrapText="1"/>
    </xf>
    <xf numFmtId="0" fontId="30" fillId="0" borderId="13" xfId="0" applyFont="1" applyFill="1" applyBorder="1" applyAlignment="1">
      <alignment horizontal="center" vertical="center"/>
    </xf>
    <xf numFmtId="4" fontId="29" fillId="0" borderId="13" xfId="0" applyNumberFormat="1" applyFont="1" applyFill="1" applyBorder="1" applyAlignment="1">
      <alignment vertical="center"/>
    </xf>
    <xf numFmtId="4" fontId="30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Alignment="1">
      <alignment/>
    </xf>
    <xf numFmtId="0" fontId="30" fillId="0" borderId="14" xfId="0" applyFont="1" applyFill="1" applyBorder="1" applyAlignment="1">
      <alignment/>
    </xf>
    <xf numFmtId="0" fontId="30" fillId="0" borderId="14" xfId="0" applyFont="1" applyFill="1" applyBorder="1" applyAlignment="1">
      <alignment wrapText="1"/>
    </xf>
    <xf numFmtId="4" fontId="29" fillId="0" borderId="14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vertical="center" wrapText="1"/>
    </xf>
    <xf numFmtId="2" fontId="30" fillId="0" borderId="10" xfId="0" applyNumberFormat="1" applyFont="1" applyFill="1" applyBorder="1" applyAlignment="1">
      <alignment/>
    </xf>
    <xf numFmtId="0" fontId="30" fillId="0" borderId="0" xfId="0" applyFont="1" applyFill="1" applyAlignment="1">
      <alignment vertical="center"/>
    </xf>
    <xf numFmtId="4" fontId="30" fillId="0" borderId="14" xfId="0" applyNumberFormat="1" applyFont="1" applyFill="1" applyBorder="1" applyAlignment="1">
      <alignment/>
    </xf>
    <xf numFmtId="4" fontId="30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4" fontId="6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4" fontId="56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20" borderId="10" xfId="0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6" fillId="0" borderId="28" xfId="0" applyFont="1" applyBorder="1" applyAlignment="1">
      <alignment horizontal="center" vertical="center" wrapText="1"/>
    </xf>
    <xf numFmtId="4" fontId="27" fillId="22" borderId="29" xfId="0" applyNumberFormat="1" applyFont="1" applyFill="1" applyBorder="1" applyAlignment="1">
      <alignment horizontal="center" vertical="center" wrapText="1"/>
    </xf>
    <xf numFmtId="4" fontId="27" fillId="22" borderId="28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left" vertical="center" wrapText="1"/>
    </xf>
    <xf numFmtId="4" fontId="19" fillId="0" borderId="15" xfId="0" applyNumberFormat="1" applyFont="1" applyBorder="1" applyAlignment="1">
      <alignment horizontal="left" vertical="center" wrapText="1"/>
    </xf>
    <xf numFmtId="4" fontId="19" fillId="0" borderId="14" xfId="0" applyNumberFormat="1" applyFont="1" applyBorder="1" applyAlignment="1">
      <alignment horizontal="left" vertical="center" wrapText="1"/>
    </xf>
    <xf numFmtId="0" fontId="27" fillId="4" borderId="29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30" fillId="0" borderId="29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3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5" fillId="0" borderId="37" xfId="0" applyFont="1" applyBorder="1" applyAlignment="1">
      <alignment horizontal="left" vertical="center" wrapText="1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9" fillId="0" borderId="13" xfId="0" applyFont="1" applyFill="1" applyBorder="1" applyAlignment="1">
      <alignment vertical="center" wrapText="1"/>
    </xf>
    <xf numFmtId="0" fontId="29" fillId="0" borderId="29" xfId="0" applyFont="1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30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28" xfId="0" applyBorder="1" applyAlignment="1">
      <alignment wrapText="1"/>
    </xf>
    <xf numFmtId="0" fontId="30" fillId="0" borderId="29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Gosia\Moje%20dokumenty\Bud&#380;et\Budzet%20200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jestr weksli"/>
      <sheetName val="DOTACJE"/>
      <sheetName val="KREDYTY"/>
      <sheetName val="901"/>
      <sheetName val="902"/>
      <sheetName val="Zangażowanie I"/>
      <sheetName val="Zaangażowanie II"/>
      <sheetName val="Harmonogram spłat"/>
      <sheetName val="Zmiana D 25.03."/>
      <sheetName val="Zmiana D 28.04"/>
      <sheetName val="Zmiana D 29.06."/>
      <sheetName val="Dochody zał.Nr 1"/>
      <sheetName val="Zmiana W 25.03."/>
      <sheetName val="Zmiana W 28.04."/>
      <sheetName val="Zmiana W 29.06."/>
      <sheetName val="Wydatki zał.Nr 2"/>
      <sheetName val="Arkusz2"/>
      <sheetName val="Deficyt"/>
      <sheetName val="Dotacje Zał.Nr 3"/>
      <sheetName val="Plan finansowy 2009"/>
      <sheetName val="PRZROZ zał.Nr4"/>
      <sheetName val="Prognoza długu do zał.Nr4"/>
      <sheetName val="DO zał.Nr5"/>
      <sheetName val="GFOŚ zał.Nr6"/>
      <sheetName val="ZUK plan zał.Nr 7"/>
      <sheetName val="Inwestycje zał.nr 8"/>
      <sheetName val="WPI 25.03."/>
      <sheetName val="WPI 28.04."/>
      <sheetName val="WPI 29.06."/>
      <sheetName val="WPI NI"/>
      <sheetName val="WPI zał.nr 9"/>
      <sheetName val="Doch.własnenr10"/>
      <sheetName val="Arkusz1"/>
      <sheetName val="Arkusz4"/>
      <sheetName val="Plan finansowy WUW"/>
      <sheetName val="porównanie"/>
      <sheetName val="zestawienie"/>
      <sheetName val="Roboczy"/>
      <sheetName val="Dni Kaźmierza"/>
      <sheetName val="STYCZEŃ"/>
      <sheetName val="LUTY"/>
      <sheetName val="MARZEC"/>
      <sheetName val="KWIECIEŃ"/>
      <sheetName val="MAJ"/>
      <sheetName val="CZERWIEC"/>
      <sheetName val="LIPIEC"/>
      <sheetName val="SIERPIEŃ"/>
      <sheetName val="WRZESIEŃ"/>
    </sheetNames>
    <sheetDataSet>
      <sheetData sheetId="11">
        <row r="135">
          <cell r="H135">
            <v>465574</v>
          </cell>
          <cell r="I135">
            <v>341522</v>
          </cell>
          <cell r="K135">
            <v>0</v>
          </cell>
        </row>
      </sheetData>
      <sheetData sheetId="15">
        <row r="388">
          <cell r="J388">
            <v>132574</v>
          </cell>
          <cell r="K388">
            <v>341522</v>
          </cell>
          <cell r="M3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20"/>
  <sheetViews>
    <sheetView zoomScale="150" zoomScaleNormal="150" zoomScalePageLayoutView="0" workbookViewId="0" topLeftCell="M114">
      <selection activeCell="A1" sqref="A1:N134"/>
    </sheetView>
  </sheetViews>
  <sheetFormatPr defaultColWidth="9.140625" defaultRowHeight="12.75"/>
  <cols>
    <col min="1" max="1" width="4.7109375" style="21" customWidth="1"/>
    <col min="2" max="2" width="6.8515625" style="21" customWidth="1"/>
    <col min="3" max="3" width="6.140625" style="21" customWidth="1"/>
    <col min="4" max="4" width="46.7109375" style="21" customWidth="1"/>
    <col min="5" max="5" width="16.28125" style="3" customWidth="1"/>
    <col min="6" max="6" width="14.28125" style="313" customWidth="1"/>
    <col min="7" max="11" width="13.421875" style="136" hidden="1" customWidth="1"/>
    <col min="12" max="12" width="6.8515625" style="136" hidden="1" customWidth="1"/>
    <col min="13" max="13" width="16.8515625" style="152" customWidth="1"/>
    <col min="14" max="14" width="32.421875" style="166" customWidth="1"/>
    <col min="15" max="16384" width="9.140625" style="21" customWidth="1"/>
  </cols>
  <sheetData>
    <row r="1" spans="1:14" ht="31.5">
      <c r="A1" s="19" t="s">
        <v>245</v>
      </c>
      <c r="B1" s="20"/>
      <c r="C1" s="20"/>
      <c r="E1" s="1"/>
      <c r="F1" s="311"/>
      <c r="G1" s="135"/>
      <c r="H1" s="135"/>
      <c r="I1" s="135"/>
      <c r="J1" s="135"/>
      <c r="K1" s="135"/>
      <c r="L1" s="135"/>
      <c r="M1" s="2"/>
      <c r="N1" s="312" t="s">
        <v>410</v>
      </c>
    </row>
    <row r="2" spans="1:13" ht="13.5" thickBot="1">
      <c r="A2" s="117"/>
      <c r="B2" s="20"/>
      <c r="C2" s="20"/>
      <c r="M2" s="2"/>
    </row>
    <row r="3" spans="1:14" s="105" customFormat="1" ht="42.75" customHeight="1">
      <c r="A3" s="225" t="s">
        <v>15</v>
      </c>
      <c r="B3" s="225" t="s">
        <v>16</v>
      </c>
      <c r="C3" s="225" t="s">
        <v>17</v>
      </c>
      <c r="D3" s="225" t="s">
        <v>18</v>
      </c>
      <c r="E3" s="167" t="s">
        <v>246</v>
      </c>
      <c r="F3" s="314" t="s">
        <v>19</v>
      </c>
      <c r="G3" s="226"/>
      <c r="H3" s="226"/>
      <c r="I3" s="226"/>
      <c r="J3" s="226" t="s">
        <v>8</v>
      </c>
      <c r="K3" s="226"/>
      <c r="L3" s="226"/>
      <c r="M3" s="168" t="s">
        <v>194</v>
      </c>
      <c r="N3" s="167" t="s">
        <v>20</v>
      </c>
    </row>
    <row r="4" spans="1:14" s="229" customFormat="1" ht="16.5" customHeight="1">
      <c r="A4" s="118"/>
      <c r="B4" s="118"/>
      <c r="C4" s="118"/>
      <c r="D4" s="118"/>
      <c r="E4" s="118"/>
      <c r="F4" s="227"/>
      <c r="G4" s="118"/>
      <c r="H4" s="118"/>
      <c r="I4" s="118"/>
      <c r="J4" s="118"/>
      <c r="K4" s="118"/>
      <c r="L4" s="118"/>
      <c r="M4" s="118"/>
      <c r="N4" s="228"/>
    </row>
    <row r="5" spans="1:14" s="2" customFormat="1" ht="16.5" customHeight="1">
      <c r="A5" s="169" t="s">
        <v>37</v>
      </c>
      <c r="B5" s="170"/>
      <c r="C5" s="170"/>
      <c r="D5" s="171" t="s">
        <v>38</v>
      </c>
      <c r="E5" s="172">
        <f>E6</f>
        <v>6500</v>
      </c>
      <c r="F5" s="315">
        <f>F6</f>
        <v>313001</v>
      </c>
      <c r="G5" s="173">
        <f aca="true" t="shared" si="0" ref="G5:L5">G6</f>
        <v>0</v>
      </c>
      <c r="H5" s="173">
        <f t="shared" si="0"/>
        <v>0</v>
      </c>
      <c r="I5" s="173">
        <f t="shared" si="0"/>
        <v>0</v>
      </c>
      <c r="J5" s="173">
        <f t="shared" si="0"/>
        <v>0</v>
      </c>
      <c r="K5" s="173">
        <f t="shared" si="0"/>
        <v>0</v>
      </c>
      <c r="L5" s="173">
        <f t="shared" si="0"/>
        <v>0</v>
      </c>
      <c r="M5" s="172">
        <f>M6</f>
        <v>319501</v>
      </c>
      <c r="N5" s="174"/>
    </row>
    <row r="6" spans="1:14" s="2" customFormat="1" ht="15" customHeight="1">
      <c r="A6" s="175"/>
      <c r="B6" s="176" t="s">
        <v>45</v>
      </c>
      <c r="C6" s="7"/>
      <c r="D6" s="8" t="s">
        <v>34</v>
      </c>
      <c r="E6" s="177">
        <f>SUM(E7:E8)</f>
        <v>6500</v>
      </c>
      <c r="F6" s="316">
        <f>SUM(F7:F8)</f>
        <v>313001</v>
      </c>
      <c r="G6" s="178">
        <f aca="true" t="shared" si="1" ref="G6:L6">SUM(G7:G8)</f>
        <v>0</v>
      </c>
      <c r="H6" s="178">
        <f t="shared" si="1"/>
        <v>0</v>
      </c>
      <c r="I6" s="178">
        <f t="shared" si="1"/>
        <v>0</v>
      </c>
      <c r="J6" s="178">
        <f t="shared" si="1"/>
        <v>0</v>
      </c>
      <c r="K6" s="178">
        <f t="shared" si="1"/>
        <v>0</v>
      </c>
      <c r="L6" s="178">
        <f t="shared" si="1"/>
        <v>0</v>
      </c>
      <c r="M6" s="144">
        <f>M7+M8</f>
        <v>319501</v>
      </c>
      <c r="N6" s="179"/>
    </row>
    <row r="7" spans="1:14" s="2" customFormat="1" ht="51">
      <c r="A7" s="175"/>
      <c r="B7" s="9"/>
      <c r="C7" s="10" t="s">
        <v>95</v>
      </c>
      <c r="D7" s="11" t="s">
        <v>96</v>
      </c>
      <c r="E7" s="180">
        <v>6500</v>
      </c>
      <c r="F7" s="317"/>
      <c r="G7" s="162"/>
      <c r="H7" s="162"/>
      <c r="I7" s="162"/>
      <c r="J7" s="162"/>
      <c r="K7" s="162"/>
      <c r="L7" s="162"/>
      <c r="M7" s="139">
        <f>E7+F7+G7+H7+I7+J7+K7+L7</f>
        <v>6500</v>
      </c>
      <c r="N7" s="230"/>
    </row>
    <row r="8" spans="1:14" s="2" customFormat="1" ht="90">
      <c r="A8" s="175"/>
      <c r="B8" s="9"/>
      <c r="C8" s="9">
        <v>2010</v>
      </c>
      <c r="D8" s="11" t="s">
        <v>26</v>
      </c>
      <c r="E8" s="180"/>
      <c r="F8" s="317">
        <v>313001</v>
      </c>
      <c r="G8" s="162"/>
      <c r="H8" s="162"/>
      <c r="I8" s="162"/>
      <c r="J8" s="162"/>
      <c r="K8" s="162"/>
      <c r="L8" s="162"/>
      <c r="M8" s="139">
        <f>E8+F8+G8+H8+I8+J8+K8+L8</f>
        <v>313001</v>
      </c>
      <c r="N8" s="188" t="s">
        <v>411</v>
      </c>
    </row>
    <row r="9" spans="1:14" s="4" customFormat="1" ht="16.5" customHeight="1" hidden="1">
      <c r="A9" s="181">
        <v>600</v>
      </c>
      <c r="B9" s="181"/>
      <c r="C9" s="181"/>
      <c r="D9" s="182" t="s">
        <v>47</v>
      </c>
      <c r="E9" s="100">
        <f aca="true" t="shared" si="2" ref="E9:L10">E10</f>
        <v>0</v>
      </c>
      <c r="F9" s="231">
        <f t="shared" si="2"/>
        <v>0</v>
      </c>
      <c r="G9" s="140">
        <f t="shared" si="2"/>
        <v>0</v>
      </c>
      <c r="H9" s="140">
        <f>H12</f>
        <v>0</v>
      </c>
      <c r="I9" s="140">
        <f t="shared" si="2"/>
        <v>0</v>
      </c>
      <c r="J9" s="140">
        <f t="shared" si="2"/>
        <v>0</v>
      </c>
      <c r="K9" s="140">
        <f t="shared" si="2"/>
        <v>0</v>
      </c>
      <c r="L9" s="140">
        <f t="shared" si="2"/>
        <v>0</v>
      </c>
      <c r="M9" s="100">
        <f>M10+M12</f>
        <v>0</v>
      </c>
      <c r="N9" s="183"/>
    </row>
    <row r="10" spans="1:14" s="4" customFormat="1" ht="18" customHeight="1" hidden="1">
      <c r="A10" s="14"/>
      <c r="B10" s="14">
        <v>60014</v>
      </c>
      <c r="C10" s="14"/>
      <c r="D10" s="17" t="s">
        <v>48</v>
      </c>
      <c r="E10" s="113">
        <f>E11</f>
        <v>0</v>
      </c>
      <c r="F10" s="233">
        <f>F11</f>
        <v>0</v>
      </c>
      <c r="G10" s="112">
        <f t="shared" si="2"/>
        <v>0</v>
      </c>
      <c r="H10" s="112">
        <f t="shared" si="2"/>
        <v>0</v>
      </c>
      <c r="I10" s="112">
        <f t="shared" si="2"/>
        <v>0</v>
      </c>
      <c r="J10" s="112">
        <f t="shared" si="2"/>
        <v>0</v>
      </c>
      <c r="K10" s="112">
        <f t="shared" si="2"/>
        <v>0</v>
      </c>
      <c r="L10" s="112">
        <f t="shared" si="2"/>
        <v>0</v>
      </c>
      <c r="M10" s="142">
        <f>M11</f>
        <v>0</v>
      </c>
      <c r="N10" s="184"/>
    </row>
    <row r="11" spans="1:14" s="4" customFormat="1" ht="55.5" customHeight="1" hidden="1">
      <c r="A11" s="14"/>
      <c r="B11" s="14"/>
      <c r="C11" s="27">
        <v>6620</v>
      </c>
      <c r="D11" s="28" t="s">
        <v>195</v>
      </c>
      <c r="E11" s="106"/>
      <c r="F11" s="234"/>
      <c r="G11" s="138"/>
      <c r="H11" s="138"/>
      <c r="I11" s="138"/>
      <c r="J11" s="138"/>
      <c r="K11" s="138"/>
      <c r="L11" s="138"/>
      <c r="M11" s="139">
        <f>E11+F11+G11+H11+I11+J11+K11</f>
        <v>0</v>
      </c>
      <c r="N11" s="185"/>
    </row>
    <row r="12" spans="1:14" s="4" customFormat="1" ht="18" customHeight="1" hidden="1">
      <c r="A12" s="14"/>
      <c r="B12" s="14">
        <v>60016</v>
      </c>
      <c r="C12" s="14"/>
      <c r="D12" s="17" t="s">
        <v>51</v>
      </c>
      <c r="E12" s="113">
        <f>E14</f>
        <v>0</v>
      </c>
      <c r="F12" s="233">
        <f>F14</f>
        <v>0</v>
      </c>
      <c r="G12" s="112">
        <f aca="true" t="shared" si="3" ref="G12:L12">G14</f>
        <v>0</v>
      </c>
      <c r="H12" s="112">
        <f>H13</f>
        <v>0</v>
      </c>
      <c r="I12" s="112">
        <f t="shared" si="3"/>
        <v>0</v>
      </c>
      <c r="J12" s="112">
        <f t="shared" si="3"/>
        <v>0</v>
      </c>
      <c r="K12" s="112">
        <f t="shared" si="3"/>
        <v>0</v>
      </c>
      <c r="L12" s="112">
        <f t="shared" si="3"/>
        <v>0</v>
      </c>
      <c r="M12" s="142">
        <f>M14+M13</f>
        <v>0</v>
      </c>
      <c r="N12" s="184"/>
    </row>
    <row r="13" spans="1:14" s="4" customFormat="1" ht="58.5" customHeight="1" hidden="1">
      <c r="A13" s="14"/>
      <c r="B13" s="14"/>
      <c r="C13" s="27">
        <v>6260</v>
      </c>
      <c r="D13" s="28" t="s">
        <v>196</v>
      </c>
      <c r="E13" s="106"/>
      <c r="F13" s="234"/>
      <c r="G13" s="138"/>
      <c r="H13" s="138"/>
      <c r="I13" s="138"/>
      <c r="J13" s="138"/>
      <c r="K13" s="138"/>
      <c r="L13" s="138"/>
      <c r="M13" s="139">
        <f>E13+F13+G13+H13+I13+J13+K13+L13</f>
        <v>0</v>
      </c>
      <c r="N13" s="185"/>
    </row>
    <row r="14" spans="1:14" s="4" customFormat="1" ht="61.5" customHeight="1" hidden="1">
      <c r="A14" s="14"/>
      <c r="B14" s="14"/>
      <c r="C14" s="27">
        <v>6300</v>
      </c>
      <c r="D14" s="28" t="s">
        <v>176</v>
      </c>
      <c r="E14" s="106"/>
      <c r="F14" s="234"/>
      <c r="G14" s="138"/>
      <c r="H14" s="138"/>
      <c r="I14" s="138"/>
      <c r="J14" s="138"/>
      <c r="K14" s="138"/>
      <c r="L14" s="138"/>
      <c r="M14" s="139">
        <f>E14+F14+G14+H14+I14+J14+K14</f>
        <v>0</v>
      </c>
      <c r="N14" s="185"/>
    </row>
    <row r="15" spans="1:14" s="4" customFormat="1" ht="17.25" customHeight="1" hidden="1">
      <c r="A15" s="5">
        <v>700</v>
      </c>
      <c r="B15" s="5"/>
      <c r="C15" s="5"/>
      <c r="D15" s="6" t="s">
        <v>21</v>
      </c>
      <c r="E15" s="100">
        <f aca="true" t="shared" si="4" ref="E15:M15">E16</f>
        <v>541472</v>
      </c>
      <c r="F15" s="231">
        <f t="shared" si="4"/>
        <v>0</v>
      </c>
      <c r="G15" s="140">
        <f t="shared" si="4"/>
        <v>0</v>
      </c>
      <c r="H15" s="140">
        <f t="shared" si="4"/>
        <v>0</v>
      </c>
      <c r="I15" s="140">
        <f t="shared" si="4"/>
        <v>0</v>
      </c>
      <c r="J15" s="140">
        <f t="shared" si="4"/>
        <v>0</v>
      </c>
      <c r="K15" s="140">
        <f t="shared" si="4"/>
        <v>0</v>
      </c>
      <c r="L15" s="140">
        <f t="shared" si="4"/>
        <v>0</v>
      </c>
      <c r="M15" s="100">
        <f t="shared" si="4"/>
        <v>541472</v>
      </c>
      <c r="N15" s="183"/>
    </row>
    <row r="16" spans="1:14" s="4" customFormat="1" ht="12.75" hidden="1">
      <c r="A16" s="7"/>
      <c r="B16" s="7">
        <v>70005</v>
      </c>
      <c r="C16" s="7"/>
      <c r="D16" s="8" t="s">
        <v>22</v>
      </c>
      <c r="E16" s="101">
        <f>SUM(E17:E22)</f>
        <v>541472</v>
      </c>
      <c r="F16" s="318">
        <f>SUM(F17:F22)</f>
        <v>0</v>
      </c>
      <c r="G16" s="141">
        <f aca="true" t="shared" si="5" ref="G16:L16">SUM(G17:G22)</f>
        <v>0</v>
      </c>
      <c r="H16" s="141">
        <f t="shared" si="5"/>
        <v>0</v>
      </c>
      <c r="I16" s="141">
        <f t="shared" si="5"/>
        <v>0</v>
      </c>
      <c r="J16" s="141">
        <f t="shared" si="5"/>
        <v>0</v>
      </c>
      <c r="K16" s="141">
        <f t="shared" si="5"/>
        <v>0</v>
      </c>
      <c r="L16" s="141">
        <f t="shared" si="5"/>
        <v>0</v>
      </c>
      <c r="M16" s="142">
        <f>SUM(M17:M22)</f>
        <v>541472</v>
      </c>
      <c r="N16" s="186"/>
    </row>
    <row r="17" spans="1:14" s="4" customFormat="1" ht="25.5" hidden="1">
      <c r="A17" s="7"/>
      <c r="B17" s="9"/>
      <c r="C17" s="10" t="s">
        <v>97</v>
      </c>
      <c r="D17" s="11" t="s">
        <v>98</v>
      </c>
      <c r="E17" s="106">
        <v>99844</v>
      </c>
      <c r="F17" s="234"/>
      <c r="G17" s="138"/>
      <c r="H17" s="138"/>
      <c r="I17" s="138"/>
      <c r="J17" s="138"/>
      <c r="K17" s="138"/>
      <c r="L17" s="138"/>
      <c r="M17" s="139">
        <f aca="true" t="shared" si="6" ref="M17:M22">E17+F17+G17+H17+I17+J17+K17+L17</f>
        <v>99844</v>
      </c>
      <c r="N17" s="185"/>
    </row>
    <row r="18" spans="1:14" s="4" customFormat="1" ht="51" hidden="1">
      <c r="A18" s="7"/>
      <c r="B18" s="9"/>
      <c r="C18" s="10" t="s">
        <v>95</v>
      </c>
      <c r="D18" s="11" t="s">
        <v>96</v>
      </c>
      <c r="E18" s="106">
        <f>20815+1600+36000+9120+300+793</f>
        <v>68628</v>
      </c>
      <c r="F18" s="234"/>
      <c r="G18" s="138"/>
      <c r="H18" s="138"/>
      <c r="I18" s="138"/>
      <c r="J18" s="138"/>
      <c r="K18" s="138"/>
      <c r="L18" s="138"/>
      <c r="M18" s="139">
        <f t="shared" si="6"/>
        <v>68628</v>
      </c>
      <c r="N18" s="185"/>
    </row>
    <row r="19" spans="1:14" s="4" customFormat="1" ht="25.5" hidden="1">
      <c r="A19" s="7"/>
      <c r="B19" s="9"/>
      <c r="C19" s="10" t="s">
        <v>99</v>
      </c>
      <c r="D19" s="11" t="s">
        <v>100</v>
      </c>
      <c r="E19" s="106">
        <v>365600</v>
      </c>
      <c r="F19" s="234"/>
      <c r="G19" s="138"/>
      <c r="H19" s="138"/>
      <c r="I19" s="138"/>
      <c r="J19" s="138"/>
      <c r="K19" s="138"/>
      <c r="L19" s="138"/>
      <c r="M19" s="139">
        <f t="shared" si="6"/>
        <v>365600</v>
      </c>
      <c r="N19" s="185"/>
    </row>
    <row r="20" spans="1:14" s="4" customFormat="1" ht="12.75" hidden="1">
      <c r="A20" s="7"/>
      <c r="B20" s="9"/>
      <c r="C20" s="10" t="s">
        <v>238</v>
      </c>
      <c r="D20" s="11" t="s">
        <v>239</v>
      </c>
      <c r="E20" s="106">
        <v>2300</v>
      </c>
      <c r="F20" s="234"/>
      <c r="G20" s="138"/>
      <c r="H20" s="138"/>
      <c r="I20" s="138"/>
      <c r="J20" s="138"/>
      <c r="K20" s="138"/>
      <c r="L20" s="138"/>
      <c r="M20" s="139">
        <f t="shared" si="6"/>
        <v>2300</v>
      </c>
      <c r="N20" s="185" t="s">
        <v>400</v>
      </c>
    </row>
    <row r="21" spans="1:14" s="4" customFormat="1" ht="25.5" hidden="1">
      <c r="A21" s="7"/>
      <c r="B21" s="9"/>
      <c r="C21" s="10" t="s">
        <v>101</v>
      </c>
      <c r="D21" s="11" t="s">
        <v>102</v>
      </c>
      <c r="E21" s="106">
        <v>2500</v>
      </c>
      <c r="F21" s="234"/>
      <c r="G21" s="138"/>
      <c r="H21" s="138"/>
      <c r="I21" s="138"/>
      <c r="J21" s="138"/>
      <c r="K21" s="138"/>
      <c r="L21" s="138"/>
      <c r="M21" s="139">
        <f t="shared" si="6"/>
        <v>2500</v>
      </c>
      <c r="N21" s="185"/>
    </row>
    <row r="22" spans="1:14" s="4" customFormat="1" ht="12.75" hidden="1">
      <c r="A22" s="7"/>
      <c r="B22" s="9"/>
      <c r="C22" s="10" t="s">
        <v>23</v>
      </c>
      <c r="D22" s="11" t="s">
        <v>24</v>
      </c>
      <c r="E22" s="106">
        <v>2600</v>
      </c>
      <c r="F22" s="234"/>
      <c r="G22" s="138"/>
      <c r="H22" s="138"/>
      <c r="I22" s="138"/>
      <c r="J22" s="138"/>
      <c r="K22" s="138"/>
      <c r="L22" s="138"/>
      <c r="M22" s="139">
        <f t="shared" si="6"/>
        <v>2600</v>
      </c>
      <c r="N22" s="185"/>
    </row>
    <row r="23" spans="1:14" s="4" customFormat="1" ht="12.75" hidden="1">
      <c r="A23" s="5">
        <v>750</v>
      </c>
      <c r="B23" s="5"/>
      <c r="C23" s="5"/>
      <c r="D23" s="6" t="s">
        <v>25</v>
      </c>
      <c r="E23" s="100">
        <f>E24+E27</f>
        <v>244890</v>
      </c>
      <c r="F23" s="231">
        <f>F24+F27</f>
        <v>0</v>
      </c>
      <c r="G23" s="140">
        <f aca="true" t="shared" si="7" ref="G23:L23">G24+G27</f>
        <v>0</v>
      </c>
      <c r="H23" s="140">
        <f t="shared" si="7"/>
        <v>0</v>
      </c>
      <c r="I23" s="140">
        <f t="shared" si="7"/>
        <v>0</v>
      </c>
      <c r="J23" s="140">
        <f t="shared" si="7"/>
        <v>0</v>
      </c>
      <c r="K23" s="140">
        <f t="shared" si="7"/>
        <v>0</v>
      </c>
      <c r="L23" s="140">
        <f t="shared" si="7"/>
        <v>0</v>
      </c>
      <c r="M23" s="100">
        <f>M24+M27</f>
        <v>244890</v>
      </c>
      <c r="N23" s="183"/>
    </row>
    <row r="24" spans="1:14" s="4" customFormat="1" ht="16.5" customHeight="1" hidden="1">
      <c r="A24" s="7"/>
      <c r="B24" s="7">
        <v>75011</v>
      </c>
      <c r="C24" s="7"/>
      <c r="D24" s="8" t="s">
        <v>143</v>
      </c>
      <c r="E24" s="113">
        <f>SUM(E25:E26)</f>
        <v>59000</v>
      </c>
      <c r="F24" s="233">
        <f>SUM(F25:F26)</f>
        <v>0</v>
      </c>
      <c r="G24" s="112">
        <f aca="true" t="shared" si="8" ref="G24:L24">SUM(G25:G26)</f>
        <v>0</v>
      </c>
      <c r="H24" s="112">
        <f t="shared" si="8"/>
        <v>0</v>
      </c>
      <c r="I24" s="112">
        <f t="shared" si="8"/>
        <v>0</v>
      </c>
      <c r="J24" s="112">
        <f t="shared" si="8"/>
        <v>0</v>
      </c>
      <c r="K24" s="112">
        <f t="shared" si="8"/>
        <v>0</v>
      </c>
      <c r="L24" s="112">
        <f t="shared" si="8"/>
        <v>0</v>
      </c>
      <c r="M24" s="142">
        <f>SUM(M25:M26)</f>
        <v>59000</v>
      </c>
      <c r="N24" s="184"/>
    </row>
    <row r="25" spans="1:14" s="4" customFormat="1" ht="38.25" hidden="1">
      <c r="A25" s="7"/>
      <c r="B25" s="9"/>
      <c r="C25" s="9">
        <v>2010</v>
      </c>
      <c r="D25" s="11" t="s">
        <v>26</v>
      </c>
      <c r="E25" s="106">
        <v>58100</v>
      </c>
      <c r="F25" s="234"/>
      <c r="G25" s="138"/>
      <c r="H25" s="138"/>
      <c r="I25" s="138"/>
      <c r="J25" s="138"/>
      <c r="K25" s="138"/>
      <c r="L25" s="138"/>
      <c r="M25" s="139">
        <f>E25+F25+G25+H25+I25+J25+K25+L25</f>
        <v>58100</v>
      </c>
      <c r="N25" s="185"/>
    </row>
    <row r="26" spans="1:14" s="4" customFormat="1" ht="38.25" hidden="1">
      <c r="A26" s="7"/>
      <c r="B26" s="9"/>
      <c r="C26" s="9">
        <v>2360</v>
      </c>
      <c r="D26" s="11" t="s">
        <v>158</v>
      </c>
      <c r="E26" s="106">
        <v>900</v>
      </c>
      <c r="F26" s="234"/>
      <c r="G26" s="138"/>
      <c r="H26" s="138"/>
      <c r="I26" s="138"/>
      <c r="J26" s="138"/>
      <c r="K26" s="138"/>
      <c r="L26" s="138"/>
      <c r="M26" s="139">
        <f>E26+F26+G26+H26+I26+J26+K26+L26</f>
        <v>900</v>
      </c>
      <c r="N26" s="185"/>
    </row>
    <row r="27" spans="1:14" s="4" customFormat="1" ht="16.5" customHeight="1" hidden="1">
      <c r="A27" s="7"/>
      <c r="B27" s="7">
        <v>75023</v>
      </c>
      <c r="C27" s="7"/>
      <c r="D27" s="8" t="s">
        <v>27</v>
      </c>
      <c r="E27" s="113">
        <f>SUM(E28:E30)</f>
        <v>185890</v>
      </c>
      <c r="F27" s="233">
        <f>SUM(F28:F30)</f>
        <v>0</v>
      </c>
      <c r="G27" s="112">
        <f aca="true" t="shared" si="9" ref="G27:L27">SUM(G28:G28)</f>
        <v>0</v>
      </c>
      <c r="H27" s="112">
        <f t="shared" si="9"/>
        <v>0</v>
      </c>
      <c r="I27" s="112">
        <f t="shared" si="9"/>
        <v>0</v>
      </c>
      <c r="J27" s="112">
        <f t="shared" si="9"/>
        <v>0</v>
      </c>
      <c r="K27" s="112">
        <f t="shared" si="9"/>
        <v>0</v>
      </c>
      <c r="L27" s="112">
        <f t="shared" si="9"/>
        <v>0</v>
      </c>
      <c r="M27" s="142">
        <f>SUM(M28:M30)</f>
        <v>185890</v>
      </c>
      <c r="N27" s="184"/>
    </row>
    <row r="28" spans="1:14" s="4" customFormat="1" ht="12.75" hidden="1">
      <c r="A28" s="9"/>
      <c r="B28" s="9"/>
      <c r="C28" s="10" t="s">
        <v>0</v>
      </c>
      <c r="D28" s="11" t="s">
        <v>1</v>
      </c>
      <c r="E28" s="106">
        <f>3000+10000</f>
        <v>13000</v>
      </c>
      <c r="F28" s="234"/>
      <c r="G28" s="138"/>
      <c r="H28" s="138"/>
      <c r="I28" s="138"/>
      <c r="J28" s="138"/>
      <c r="K28" s="138"/>
      <c r="L28" s="138"/>
      <c r="M28" s="139">
        <f>E28+F28+G28+H28+I28+J28+K28+L28</f>
        <v>13000</v>
      </c>
      <c r="N28" s="185"/>
    </row>
    <row r="29" spans="1:14" s="4" customFormat="1" ht="12.75" hidden="1">
      <c r="A29" s="9"/>
      <c r="B29" s="9"/>
      <c r="C29" s="10" t="s">
        <v>240</v>
      </c>
      <c r="D29" s="11" t="s">
        <v>241</v>
      </c>
      <c r="E29" s="106">
        <v>169390</v>
      </c>
      <c r="F29" s="234"/>
      <c r="G29" s="138"/>
      <c r="H29" s="138"/>
      <c r="I29" s="138"/>
      <c r="J29" s="138"/>
      <c r="K29" s="138"/>
      <c r="L29" s="138"/>
      <c r="M29" s="139">
        <f>E29+F29+G29+H29+I29+J29+K29+L29</f>
        <v>169390</v>
      </c>
      <c r="N29" s="185"/>
    </row>
    <row r="30" spans="1:14" s="4" customFormat="1" ht="12.75" hidden="1">
      <c r="A30" s="9"/>
      <c r="B30" s="9"/>
      <c r="C30" s="10" t="s">
        <v>93</v>
      </c>
      <c r="D30" s="11" t="s">
        <v>94</v>
      </c>
      <c r="E30" s="106">
        <v>3500</v>
      </c>
      <c r="F30" s="234"/>
      <c r="G30" s="138"/>
      <c r="H30" s="138"/>
      <c r="I30" s="138"/>
      <c r="J30" s="138"/>
      <c r="K30" s="138"/>
      <c r="L30" s="138"/>
      <c r="M30" s="139">
        <f>E30+F30+G30+H30+I30+J30+K30+L30</f>
        <v>3500</v>
      </c>
      <c r="N30" s="185"/>
    </row>
    <row r="31" spans="1:14" s="4" customFormat="1" ht="25.5">
      <c r="A31" s="5">
        <v>751</v>
      </c>
      <c r="B31" s="187"/>
      <c r="C31" s="187"/>
      <c r="D31" s="6" t="s">
        <v>197</v>
      </c>
      <c r="E31" s="100">
        <f>E32+E34+E36</f>
        <v>7074</v>
      </c>
      <c r="F31" s="231">
        <f>F32+F34+F36</f>
        <v>4950</v>
      </c>
      <c r="G31" s="140">
        <f aca="true" t="shared" si="10" ref="G31:L31">G32+G34+G36</f>
        <v>0</v>
      </c>
      <c r="H31" s="140">
        <f t="shared" si="10"/>
        <v>0</v>
      </c>
      <c r="I31" s="140">
        <f t="shared" si="10"/>
        <v>0</v>
      </c>
      <c r="J31" s="140">
        <f t="shared" si="10"/>
        <v>0</v>
      </c>
      <c r="K31" s="140">
        <f t="shared" si="10"/>
        <v>0</v>
      </c>
      <c r="L31" s="140">
        <f t="shared" si="10"/>
        <v>0</v>
      </c>
      <c r="M31" s="100">
        <f>M32+M34+M36</f>
        <v>12024</v>
      </c>
      <c r="N31" s="183"/>
    </row>
    <row r="32" spans="1:14" s="110" customFormat="1" ht="25.5">
      <c r="A32" s="12"/>
      <c r="B32" s="12">
        <v>75101</v>
      </c>
      <c r="C32" s="12"/>
      <c r="D32" s="102" t="s">
        <v>198</v>
      </c>
      <c r="E32" s="101">
        <f aca="true" t="shared" si="11" ref="E32:L32">E33</f>
        <v>1150</v>
      </c>
      <c r="F32" s="318">
        <f t="shared" si="11"/>
        <v>0</v>
      </c>
      <c r="G32" s="141">
        <f t="shared" si="11"/>
        <v>0</v>
      </c>
      <c r="H32" s="141">
        <f t="shared" si="11"/>
        <v>0</v>
      </c>
      <c r="I32" s="141">
        <f t="shared" si="11"/>
        <v>0</v>
      </c>
      <c r="J32" s="141">
        <f t="shared" si="11"/>
        <v>0</v>
      </c>
      <c r="K32" s="141">
        <f t="shared" si="11"/>
        <v>0</v>
      </c>
      <c r="L32" s="141">
        <f t="shared" si="11"/>
        <v>0</v>
      </c>
      <c r="M32" s="142">
        <f>M33</f>
        <v>1150</v>
      </c>
      <c r="N32" s="186"/>
    </row>
    <row r="33" spans="1:14" s="110" customFormat="1" ht="69" customHeight="1">
      <c r="A33" s="12"/>
      <c r="B33" s="103"/>
      <c r="C33" s="9">
        <v>2010</v>
      </c>
      <c r="D33" s="11" t="s">
        <v>26</v>
      </c>
      <c r="E33" s="114">
        <v>1150</v>
      </c>
      <c r="F33" s="319"/>
      <c r="G33" s="13"/>
      <c r="H33" s="13"/>
      <c r="I33" s="13"/>
      <c r="J33" s="13"/>
      <c r="K33" s="13"/>
      <c r="L33" s="13"/>
      <c r="M33" s="139">
        <f>E33+F33+G33+H33+I33+J33+K33+L33</f>
        <v>1150</v>
      </c>
      <c r="N33" s="188"/>
    </row>
    <row r="34" spans="1:14" s="110" customFormat="1" ht="19.5" customHeight="1">
      <c r="A34" s="12"/>
      <c r="B34" s="104">
        <v>75113</v>
      </c>
      <c r="C34" s="9"/>
      <c r="D34" s="18" t="s">
        <v>401</v>
      </c>
      <c r="E34" s="101">
        <f aca="true" t="shared" si="12" ref="E34:M34">E35</f>
        <v>5924</v>
      </c>
      <c r="F34" s="318">
        <f t="shared" si="12"/>
        <v>4950</v>
      </c>
      <c r="G34" s="141">
        <f t="shared" si="12"/>
        <v>0</v>
      </c>
      <c r="H34" s="141">
        <f t="shared" si="12"/>
        <v>0</v>
      </c>
      <c r="I34" s="141">
        <f t="shared" si="12"/>
        <v>0</v>
      </c>
      <c r="J34" s="141">
        <f t="shared" si="12"/>
        <v>0</v>
      </c>
      <c r="K34" s="141">
        <f t="shared" si="12"/>
        <v>0</v>
      </c>
      <c r="L34" s="141">
        <f t="shared" si="12"/>
        <v>0</v>
      </c>
      <c r="M34" s="144">
        <f t="shared" si="12"/>
        <v>10874</v>
      </c>
      <c r="N34" s="186"/>
    </row>
    <row r="35" spans="1:14" s="110" customFormat="1" ht="69.75" customHeight="1">
      <c r="A35" s="12"/>
      <c r="B35" s="103"/>
      <c r="C35" s="9">
        <v>2010</v>
      </c>
      <c r="D35" s="11" t="s">
        <v>26</v>
      </c>
      <c r="E35" s="114">
        <v>5924</v>
      </c>
      <c r="F35" s="319">
        <v>4950</v>
      </c>
      <c r="G35" s="13"/>
      <c r="H35" s="13"/>
      <c r="I35" s="13"/>
      <c r="J35" s="13"/>
      <c r="K35" s="13"/>
      <c r="L35" s="13"/>
      <c r="M35" s="139">
        <f>E35+F35+G35+H35+I35+J35+K35</f>
        <v>10874</v>
      </c>
      <c r="N35" s="188" t="s">
        <v>412</v>
      </c>
    </row>
    <row r="36" spans="1:14" s="110" customFormat="1" ht="12.75" customHeight="1" hidden="1">
      <c r="A36" s="12"/>
      <c r="B36" s="104">
        <v>75108</v>
      </c>
      <c r="C36" s="9"/>
      <c r="D36" s="18" t="s">
        <v>103</v>
      </c>
      <c r="E36" s="101">
        <f aca="true" t="shared" si="13" ref="E36:M36">E37</f>
        <v>0</v>
      </c>
      <c r="F36" s="318">
        <f t="shared" si="13"/>
        <v>0</v>
      </c>
      <c r="G36" s="141">
        <f t="shared" si="13"/>
        <v>0</v>
      </c>
      <c r="H36" s="141">
        <f t="shared" si="13"/>
        <v>0</v>
      </c>
      <c r="I36" s="141">
        <f t="shared" si="13"/>
        <v>0</v>
      </c>
      <c r="J36" s="141">
        <f t="shared" si="13"/>
        <v>0</v>
      </c>
      <c r="K36" s="141">
        <f t="shared" si="13"/>
        <v>0</v>
      </c>
      <c r="L36" s="141">
        <f t="shared" si="13"/>
        <v>0</v>
      </c>
      <c r="M36" s="144">
        <f t="shared" si="13"/>
        <v>0</v>
      </c>
      <c r="N36" s="186"/>
    </row>
    <row r="37" spans="1:14" s="110" customFormat="1" ht="51" customHeight="1" hidden="1">
      <c r="A37" s="12"/>
      <c r="B37" s="103"/>
      <c r="C37" s="9">
        <v>2010</v>
      </c>
      <c r="D37" s="11" t="s">
        <v>26</v>
      </c>
      <c r="E37" s="114"/>
      <c r="F37" s="319"/>
      <c r="G37" s="13"/>
      <c r="H37" s="13"/>
      <c r="I37" s="13"/>
      <c r="J37" s="13"/>
      <c r="K37" s="13"/>
      <c r="L37" s="13"/>
      <c r="M37" s="139">
        <f>E37+F37+G37+H37+I37+J37+K37+L37</f>
        <v>0</v>
      </c>
      <c r="N37" s="188"/>
    </row>
    <row r="38" spans="1:14" s="4" customFormat="1" ht="25.5" customHeight="1" hidden="1">
      <c r="A38" s="5">
        <v>754</v>
      </c>
      <c r="B38" s="5"/>
      <c r="C38" s="5"/>
      <c r="D38" s="6" t="s">
        <v>72</v>
      </c>
      <c r="E38" s="100">
        <f aca="true" t="shared" si="14" ref="E38:M38">E39</f>
        <v>0</v>
      </c>
      <c r="F38" s="231">
        <f t="shared" si="14"/>
        <v>0</v>
      </c>
      <c r="G38" s="140">
        <f t="shared" si="14"/>
        <v>0</v>
      </c>
      <c r="H38" s="140">
        <f t="shared" si="14"/>
        <v>0</v>
      </c>
      <c r="I38" s="140">
        <f t="shared" si="14"/>
        <v>0</v>
      </c>
      <c r="J38" s="140">
        <f t="shared" si="14"/>
        <v>0</v>
      </c>
      <c r="K38" s="140">
        <f t="shared" si="14"/>
        <v>0</v>
      </c>
      <c r="L38" s="140">
        <f t="shared" si="14"/>
        <v>0</v>
      </c>
      <c r="M38" s="100">
        <f t="shared" si="14"/>
        <v>0</v>
      </c>
      <c r="N38" s="183"/>
    </row>
    <row r="39" spans="1:14" s="4" customFormat="1" ht="16.5" customHeight="1" hidden="1">
      <c r="A39" s="7"/>
      <c r="B39" s="7">
        <v>75414</v>
      </c>
      <c r="C39" s="7"/>
      <c r="D39" s="8" t="s">
        <v>75</v>
      </c>
      <c r="E39" s="113">
        <f aca="true" t="shared" si="15" ref="E39:M39">SUM(E40)</f>
        <v>0</v>
      </c>
      <c r="F39" s="233">
        <f t="shared" si="15"/>
        <v>0</v>
      </c>
      <c r="G39" s="112">
        <f t="shared" si="15"/>
        <v>0</v>
      </c>
      <c r="H39" s="112">
        <f t="shared" si="15"/>
        <v>0</v>
      </c>
      <c r="I39" s="112">
        <f t="shared" si="15"/>
        <v>0</v>
      </c>
      <c r="J39" s="112">
        <f t="shared" si="15"/>
        <v>0</v>
      </c>
      <c r="K39" s="112">
        <f t="shared" si="15"/>
        <v>0</v>
      </c>
      <c r="L39" s="112">
        <f t="shared" si="15"/>
        <v>0</v>
      </c>
      <c r="M39" s="142">
        <f t="shared" si="15"/>
        <v>0</v>
      </c>
      <c r="N39" s="184"/>
    </row>
    <row r="40" spans="1:14" s="4" customFormat="1" ht="60.75" customHeight="1" hidden="1">
      <c r="A40" s="7"/>
      <c r="B40" s="9"/>
      <c r="C40" s="9">
        <v>2010</v>
      </c>
      <c r="D40" s="11" t="s">
        <v>26</v>
      </c>
      <c r="E40" s="106"/>
      <c r="F40" s="234"/>
      <c r="G40" s="138"/>
      <c r="H40" s="138"/>
      <c r="I40" s="138"/>
      <c r="J40" s="138"/>
      <c r="K40" s="138"/>
      <c r="L40" s="138"/>
      <c r="M40" s="139">
        <f>E40+F40+G40+H40+I40+J40+K40+L40</f>
        <v>0</v>
      </c>
      <c r="N40" s="185"/>
    </row>
    <row r="41" spans="1:14" s="4" customFormat="1" ht="38.25">
      <c r="A41" s="5">
        <v>756</v>
      </c>
      <c r="B41" s="5"/>
      <c r="C41" s="5"/>
      <c r="D41" s="6" t="s">
        <v>104</v>
      </c>
      <c r="E41" s="100">
        <f>E42+E53+E62+E68+E45</f>
        <v>8895189</v>
      </c>
      <c r="F41" s="231">
        <f>F42+F53+F62+F68+F45</f>
        <v>16371</v>
      </c>
      <c r="G41" s="140">
        <f aca="true" t="shared" si="16" ref="G41:M41">G42+G53+G62+G68+G45</f>
        <v>0</v>
      </c>
      <c r="H41" s="140">
        <f t="shared" si="16"/>
        <v>0</v>
      </c>
      <c r="I41" s="140">
        <f t="shared" si="16"/>
        <v>0</v>
      </c>
      <c r="J41" s="140">
        <f t="shared" si="16"/>
        <v>0</v>
      </c>
      <c r="K41" s="140">
        <f t="shared" si="16"/>
        <v>0</v>
      </c>
      <c r="L41" s="140">
        <f t="shared" si="16"/>
        <v>0</v>
      </c>
      <c r="M41" s="100">
        <f t="shared" si="16"/>
        <v>8911560</v>
      </c>
      <c r="N41" s="183"/>
    </row>
    <row r="42" spans="1:14" s="110" customFormat="1" ht="12.75">
      <c r="A42" s="12"/>
      <c r="B42" s="12">
        <v>75601</v>
      </c>
      <c r="C42" s="12"/>
      <c r="D42" s="102" t="s">
        <v>105</v>
      </c>
      <c r="E42" s="101">
        <f>E43+E44</f>
        <v>4100</v>
      </c>
      <c r="F42" s="318">
        <f>F43+F44</f>
        <v>0</v>
      </c>
      <c r="G42" s="141">
        <f aca="true" t="shared" si="17" ref="G42:L42">G43+G44</f>
        <v>0</v>
      </c>
      <c r="H42" s="141">
        <f t="shared" si="17"/>
        <v>0</v>
      </c>
      <c r="I42" s="141">
        <f t="shared" si="17"/>
        <v>0</v>
      </c>
      <c r="J42" s="141">
        <f t="shared" si="17"/>
        <v>0</v>
      </c>
      <c r="K42" s="141">
        <f t="shared" si="17"/>
        <v>0</v>
      </c>
      <c r="L42" s="141">
        <f t="shared" si="17"/>
        <v>0</v>
      </c>
      <c r="M42" s="142">
        <f>SUM(M43:M44)</f>
        <v>4100</v>
      </c>
      <c r="N42" s="186"/>
    </row>
    <row r="43" spans="1:14" s="4" customFormat="1" ht="25.5">
      <c r="A43" s="7"/>
      <c r="B43" s="9"/>
      <c r="C43" s="10" t="s">
        <v>106</v>
      </c>
      <c r="D43" s="11" t="s">
        <v>107</v>
      </c>
      <c r="E43" s="106">
        <v>4000</v>
      </c>
      <c r="F43" s="234"/>
      <c r="G43" s="138"/>
      <c r="H43" s="138"/>
      <c r="I43" s="138"/>
      <c r="J43" s="138"/>
      <c r="K43" s="138"/>
      <c r="L43" s="138"/>
      <c r="M43" s="139">
        <f aca="true" t="shared" si="18" ref="M43:M70">E43+F43+G43+H43+I43+J43+K43+L43</f>
        <v>4000</v>
      </c>
      <c r="N43" s="185"/>
    </row>
    <row r="44" spans="1:14" s="4" customFormat="1" ht="25.5">
      <c r="A44" s="7"/>
      <c r="B44" s="9"/>
      <c r="C44" s="10" t="s">
        <v>101</v>
      </c>
      <c r="D44" s="11" t="s">
        <v>102</v>
      </c>
      <c r="E44" s="106">
        <v>100</v>
      </c>
      <c r="F44" s="234"/>
      <c r="G44" s="138"/>
      <c r="H44" s="138"/>
      <c r="I44" s="138"/>
      <c r="J44" s="138"/>
      <c r="K44" s="138"/>
      <c r="L44" s="138"/>
      <c r="M44" s="139">
        <f t="shared" si="18"/>
        <v>100</v>
      </c>
      <c r="N44" s="185"/>
    </row>
    <row r="45" spans="1:14" s="4" customFormat="1" ht="38.25">
      <c r="A45" s="7"/>
      <c r="B45" s="7">
        <v>75615</v>
      </c>
      <c r="C45" s="7"/>
      <c r="D45" s="8" t="s">
        <v>108</v>
      </c>
      <c r="E45" s="113">
        <f>SUM(E46:E51)</f>
        <v>2421222</v>
      </c>
      <c r="F45" s="233">
        <f>SUM(F46:F52)</f>
        <v>1371</v>
      </c>
      <c r="G45" s="112">
        <f aca="true" t="shared" si="19" ref="G45:L45">SUM(G46:G51)</f>
        <v>0</v>
      </c>
      <c r="H45" s="112">
        <f>SUM(H46:H52)</f>
        <v>0</v>
      </c>
      <c r="I45" s="112">
        <f t="shared" si="19"/>
        <v>0</v>
      </c>
      <c r="J45" s="112">
        <f t="shared" si="19"/>
        <v>0</v>
      </c>
      <c r="K45" s="112">
        <f t="shared" si="19"/>
        <v>0</v>
      </c>
      <c r="L45" s="112">
        <f t="shared" si="19"/>
        <v>0</v>
      </c>
      <c r="M45" s="144">
        <f>SUM(M46:M52)</f>
        <v>2422593</v>
      </c>
      <c r="N45" s="184"/>
    </row>
    <row r="46" spans="1:14" s="4" customFormat="1" ht="12.75">
      <c r="A46" s="7"/>
      <c r="B46" s="9"/>
      <c r="C46" s="10" t="s">
        <v>109</v>
      </c>
      <c r="D46" s="11" t="s">
        <v>110</v>
      </c>
      <c r="E46" s="106">
        <v>1915241</v>
      </c>
      <c r="F46" s="234"/>
      <c r="G46" s="138"/>
      <c r="H46" s="138"/>
      <c r="I46" s="138"/>
      <c r="J46" s="138"/>
      <c r="K46" s="138"/>
      <c r="L46" s="138"/>
      <c r="M46" s="139">
        <f t="shared" si="18"/>
        <v>1915241</v>
      </c>
      <c r="N46" s="133"/>
    </row>
    <row r="47" spans="1:14" s="4" customFormat="1" ht="12.75">
      <c r="A47" s="7"/>
      <c r="B47" s="9"/>
      <c r="C47" s="10" t="s">
        <v>111</v>
      </c>
      <c r="D47" s="11" t="s">
        <v>112</v>
      </c>
      <c r="E47" s="106">
        <v>442350</v>
      </c>
      <c r="F47" s="234"/>
      <c r="G47" s="138"/>
      <c r="H47" s="138"/>
      <c r="I47" s="138"/>
      <c r="J47" s="138"/>
      <c r="K47" s="138"/>
      <c r="L47" s="138"/>
      <c r="M47" s="139">
        <f t="shared" si="18"/>
        <v>442350</v>
      </c>
      <c r="N47" s="133"/>
    </row>
    <row r="48" spans="1:14" s="4" customFormat="1" ht="12.75">
      <c r="A48" s="7"/>
      <c r="B48" s="9"/>
      <c r="C48" s="10" t="s">
        <v>113</v>
      </c>
      <c r="D48" s="11" t="s">
        <v>114</v>
      </c>
      <c r="E48" s="106">
        <v>38021</v>
      </c>
      <c r="F48" s="234"/>
      <c r="G48" s="138"/>
      <c r="H48" s="138"/>
      <c r="I48" s="138"/>
      <c r="J48" s="138"/>
      <c r="K48" s="138"/>
      <c r="L48" s="138"/>
      <c r="M48" s="139">
        <f t="shared" si="18"/>
        <v>38021</v>
      </c>
      <c r="N48" s="133"/>
    </row>
    <row r="49" spans="1:14" s="4" customFormat="1" ht="12.75">
      <c r="A49" s="7"/>
      <c r="B49" s="9"/>
      <c r="C49" s="10" t="s">
        <v>115</v>
      </c>
      <c r="D49" s="11" t="s">
        <v>116</v>
      </c>
      <c r="E49" s="106">
        <v>22610</v>
      </c>
      <c r="F49" s="234"/>
      <c r="G49" s="138"/>
      <c r="H49" s="138"/>
      <c r="I49" s="138"/>
      <c r="J49" s="138"/>
      <c r="K49" s="138"/>
      <c r="L49" s="138"/>
      <c r="M49" s="139">
        <f t="shared" si="18"/>
        <v>22610</v>
      </c>
      <c r="N49" s="185"/>
    </row>
    <row r="50" spans="1:14" s="4" customFormat="1" ht="12.75">
      <c r="A50" s="7"/>
      <c r="B50" s="9"/>
      <c r="C50" s="10" t="s">
        <v>117</v>
      </c>
      <c r="D50" s="11" t="s">
        <v>118</v>
      </c>
      <c r="E50" s="106">
        <v>1500</v>
      </c>
      <c r="F50" s="234"/>
      <c r="G50" s="138"/>
      <c r="H50" s="138"/>
      <c r="I50" s="138"/>
      <c r="J50" s="138"/>
      <c r="K50" s="138"/>
      <c r="L50" s="138"/>
      <c r="M50" s="139">
        <f t="shared" si="18"/>
        <v>1500</v>
      </c>
      <c r="N50" s="185"/>
    </row>
    <row r="51" spans="1:14" s="4" customFormat="1" ht="25.5">
      <c r="A51" s="7"/>
      <c r="B51" s="9"/>
      <c r="C51" s="10" t="s">
        <v>101</v>
      </c>
      <c r="D51" s="11" t="s">
        <v>102</v>
      </c>
      <c r="E51" s="106">
        <v>1500</v>
      </c>
      <c r="F51" s="234"/>
      <c r="G51" s="138"/>
      <c r="H51" s="138"/>
      <c r="I51" s="138"/>
      <c r="J51" s="138"/>
      <c r="K51" s="138"/>
      <c r="L51" s="138"/>
      <c r="M51" s="139">
        <f t="shared" si="18"/>
        <v>1500</v>
      </c>
      <c r="N51" s="185"/>
    </row>
    <row r="52" spans="1:14" s="4" customFormat="1" ht="27.75" customHeight="1">
      <c r="A52" s="7"/>
      <c r="B52" s="9"/>
      <c r="C52" s="10">
        <v>2680</v>
      </c>
      <c r="D52" s="11" t="s">
        <v>231</v>
      </c>
      <c r="E52" s="106"/>
      <c r="F52" s="234">
        <v>1371</v>
      </c>
      <c r="G52" s="138"/>
      <c r="H52" s="138"/>
      <c r="I52" s="138"/>
      <c r="J52" s="138"/>
      <c r="K52" s="138"/>
      <c r="L52" s="138"/>
      <c r="M52" s="139">
        <f t="shared" si="18"/>
        <v>1371</v>
      </c>
      <c r="N52" s="185" t="s">
        <v>413</v>
      </c>
    </row>
    <row r="53" spans="1:14" s="4" customFormat="1" ht="51">
      <c r="A53" s="7"/>
      <c r="B53" s="7">
        <v>75616</v>
      </c>
      <c r="C53" s="7"/>
      <c r="D53" s="8" t="s">
        <v>119</v>
      </c>
      <c r="E53" s="113">
        <f>SUM(E54:E61)</f>
        <v>1999250</v>
      </c>
      <c r="F53" s="233">
        <f>SUM(F54:F61)</f>
        <v>5000</v>
      </c>
      <c r="G53" s="112">
        <f aca="true" t="shared" si="20" ref="G53:L53">SUM(G54:G61)</f>
        <v>0</v>
      </c>
      <c r="H53" s="112">
        <f t="shared" si="20"/>
        <v>0</v>
      </c>
      <c r="I53" s="112">
        <f t="shared" si="20"/>
        <v>0</v>
      </c>
      <c r="J53" s="112">
        <f t="shared" si="20"/>
        <v>0</v>
      </c>
      <c r="K53" s="112">
        <f t="shared" si="20"/>
        <v>0</v>
      </c>
      <c r="L53" s="112">
        <f t="shared" si="20"/>
        <v>0</v>
      </c>
      <c r="M53" s="142">
        <f>SUM(M54:M61)</f>
        <v>2004250</v>
      </c>
      <c r="N53" s="184"/>
    </row>
    <row r="54" spans="1:14" s="4" customFormat="1" ht="12.75">
      <c r="A54" s="7"/>
      <c r="B54" s="7"/>
      <c r="C54" s="10" t="s">
        <v>109</v>
      </c>
      <c r="D54" s="11" t="s">
        <v>110</v>
      </c>
      <c r="E54" s="106">
        <v>970005</v>
      </c>
      <c r="F54" s="234"/>
      <c r="G54" s="138"/>
      <c r="H54" s="138"/>
      <c r="I54" s="138"/>
      <c r="J54" s="138"/>
      <c r="K54" s="138"/>
      <c r="L54" s="138"/>
      <c r="M54" s="139">
        <f t="shared" si="18"/>
        <v>970005</v>
      </c>
      <c r="N54" s="133"/>
    </row>
    <row r="55" spans="1:14" s="4" customFormat="1" ht="12.75">
      <c r="A55" s="7"/>
      <c r="B55" s="7"/>
      <c r="C55" s="10" t="s">
        <v>111</v>
      </c>
      <c r="D55" s="11" t="s">
        <v>112</v>
      </c>
      <c r="E55" s="106">
        <v>594937</v>
      </c>
      <c r="F55" s="234"/>
      <c r="G55" s="138"/>
      <c r="H55" s="138"/>
      <c r="I55" s="138"/>
      <c r="J55" s="138"/>
      <c r="K55" s="138"/>
      <c r="L55" s="138"/>
      <c r="M55" s="139">
        <f t="shared" si="18"/>
        <v>594937</v>
      </c>
      <c r="N55" s="133"/>
    </row>
    <row r="56" spans="1:14" s="4" customFormat="1" ht="12.75">
      <c r="A56" s="7"/>
      <c r="B56" s="7"/>
      <c r="C56" s="10" t="s">
        <v>113</v>
      </c>
      <c r="D56" s="11" t="s">
        <v>114</v>
      </c>
      <c r="E56" s="106">
        <v>1588</v>
      </c>
      <c r="F56" s="234"/>
      <c r="G56" s="138"/>
      <c r="H56" s="138"/>
      <c r="I56" s="138"/>
      <c r="J56" s="138"/>
      <c r="K56" s="138"/>
      <c r="L56" s="138"/>
      <c r="M56" s="139">
        <f t="shared" si="18"/>
        <v>1588</v>
      </c>
      <c r="N56" s="133"/>
    </row>
    <row r="57" spans="1:14" s="4" customFormat="1" ht="12.75">
      <c r="A57" s="7"/>
      <c r="B57" s="7"/>
      <c r="C57" s="10" t="s">
        <v>115</v>
      </c>
      <c r="D57" s="11" t="s">
        <v>116</v>
      </c>
      <c r="E57" s="106">
        <v>97720</v>
      </c>
      <c r="F57" s="234"/>
      <c r="G57" s="138"/>
      <c r="H57" s="138"/>
      <c r="I57" s="138"/>
      <c r="J57" s="138"/>
      <c r="K57" s="138"/>
      <c r="L57" s="138"/>
      <c r="M57" s="139">
        <f t="shared" si="18"/>
        <v>97720</v>
      </c>
      <c r="N57" s="185"/>
    </row>
    <row r="58" spans="1:14" s="4" customFormat="1" ht="32.25" customHeight="1">
      <c r="A58" s="7"/>
      <c r="B58" s="9"/>
      <c r="C58" s="10" t="s">
        <v>120</v>
      </c>
      <c r="D58" s="11" t="s">
        <v>121</v>
      </c>
      <c r="E58" s="106">
        <v>7000</v>
      </c>
      <c r="F58" s="234">
        <v>5000</v>
      </c>
      <c r="G58" s="138"/>
      <c r="H58" s="138"/>
      <c r="I58" s="138"/>
      <c r="J58" s="138"/>
      <c r="K58" s="138"/>
      <c r="L58" s="138"/>
      <c r="M58" s="139">
        <f t="shared" si="18"/>
        <v>12000</v>
      </c>
      <c r="N58" s="185" t="s">
        <v>414</v>
      </c>
    </row>
    <row r="59" spans="1:14" s="4" customFormat="1" ht="12.75">
      <c r="A59" s="7"/>
      <c r="B59" s="9"/>
      <c r="C59" s="10" t="s">
        <v>122</v>
      </c>
      <c r="D59" s="11" t="s">
        <v>123</v>
      </c>
      <c r="E59" s="106">
        <v>20000</v>
      </c>
      <c r="F59" s="234"/>
      <c r="G59" s="138"/>
      <c r="H59" s="138"/>
      <c r="I59" s="138"/>
      <c r="J59" s="138"/>
      <c r="K59" s="138"/>
      <c r="L59" s="138"/>
      <c r="M59" s="139">
        <f t="shared" si="18"/>
        <v>20000</v>
      </c>
      <c r="N59" s="185"/>
    </row>
    <row r="60" spans="1:14" s="4" customFormat="1" ht="12.75">
      <c r="A60" s="7"/>
      <c r="B60" s="9"/>
      <c r="C60" s="10" t="s">
        <v>117</v>
      </c>
      <c r="D60" s="11" t="s">
        <v>118</v>
      </c>
      <c r="E60" s="106">
        <v>300000</v>
      </c>
      <c r="F60" s="234"/>
      <c r="G60" s="138"/>
      <c r="H60" s="138"/>
      <c r="I60" s="138"/>
      <c r="J60" s="138"/>
      <c r="K60" s="138"/>
      <c r="L60" s="138"/>
      <c r="M60" s="139">
        <f t="shared" si="18"/>
        <v>300000</v>
      </c>
      <c r="N60" s="185"/>
    </row>
    <row r="61" spans="1:14" s="4" customFormat="1" ht="25.5">
      <c r="A61" s="7"/>
      <c r="B61" s="9"/>
      <c r="C61" s="10" t="s">
        <v>101</v>
      </c>
      <c r="D61" s="11" t="s">
        <v>102</v>
      </c>
      <c r="E61" s="106">
        <v>8000</v>
      </c>
      <c r="F61" s="234"/>
      <c r="G61" s="138"/>
      <c r="H61" s="138"/>
      <c r="I61" s="138"/>
      <c r="J61" s="138"/>
      <c r="K61" s="138"/>
      <c r="L61" s="138"/>
      <c r="M61" s="139">
        <f t="shared" si="18"/>
        <v>8000</v>
      </c>
      <c r="N61" s="185"/>
    </row>
    <row r="62" spans="1:14" s="4" customFormat="1" ht="25.5">
      <c r="A62" s="7"/>
      <c r="B62" s="7">
        <v>75618</v>
      </c>
      <c r="C62" s="7"/>
      <c r="D62" s="8" t="s">
        <v>124</v>
      </c>
      <c r="E62" s="113">
        <f>SUM(E63:E67)</f>
        <v>751280</v>
      </c>
      <c r="F62" s="233">
        <f>SUM(F63:F67)</f>
        <v>10000</v>
      </c>
      <c r="G62" s="112">
        <f aca="true" t="shared" si="21" ref="G62:L62">SUM(G63:G67)</f>
        <v>0</v>
      </c>
      <c r="H62" s="112">
        <f t="shared" si="21"/>
        <v>0</v>
      </c>
      <c r="I62" s="112">
        <f t="shared" si="21"/>
        <v>0</v>
      </c>
      <c r="J62" s="112">
        <f t="shared" si="21"/>
        <v>0</v>
      </c>
      <c r="K62" s="112">
        <f t="shared" si="21"/>
        <v>0</v>
      </c>
      <c r="L62" s="112">
        <f t="shared" si="21"/>
        <v>0</v>
      </c>
      <c r="M62" s="142">
        <f>SUM(M63:M67)</f>
        <v>761280</v>
      </c>
      <c r="N62" s="184"/>
    </row>
    <row r="63" spans="1:14" s="4" customFormat="1" ht="12.75">
      <c r="A63" s="7"/>
      <c r="B63" s="7"/>
      <c r="C63" s="10" t="s">
        <v>125</v>
      </c>
      <c r="D63" s="11" t="s">
        <v>126</v>
      </c>
      <c r="E63" s="106">
        <v>30000</v>
      </c>
      <c r="F63" s="234"/>
      <c r="G63" s="138"/>
      <c r="H63" s="138"/>
      <c r="I63" s="138"/>
      <c r="J63" s="138"/>
      <c r="K63" s="138"/>
      <c r="L63" s="138"/>
      <c r="M63" s="139">
        <f t="shared" si="18"/>
        <v>30000</v>
      </c>
      <c r="N63" s="185"/>
    </row>
    <row r="64" spans="1:14" s="4" customFormat="1" ht="12.75">
      <c r="A64" s="7"/>
      <c r="B64" s="7"/>
      <c r="C64" s="10" t="s">
        <v>127</v>
      </c>
      <c r="D64" s="11" t="s">
        <v>128</v>
      </c>
      <c r="E64" s="106">
        <v>45000</v>
      </c>
      <c r="F64" s="234"/>
      <c r="G64" s="138"/>
      <c r="H64" s="138"/>
      <c r="I64" s="138"/>
      <c r="J64" s="138"/>
      <c r="K64" s="138"/>
      <c r="L64" s="138"/>
      <c r="M64" s="139">
        <f t="shared" si="18"/>
        <v>45000</v>
      </c>
      <c r="N64" s="185"/>
    </row>
    <row r="65" spans="1:14" s="4" customFormat="1" ht="12.75">
      <c r="A65" s="7"/>
      <c r="B65" s="7"/>
      <c r="C65" s="10" t="s">
        <v>129</v>
      </c>
      <c r="D65" s="11" t="s">
        <v>130</v>
      </c>
      <c r="E65" s="106">
        <v>85000</v>
      </c>
      <c r="F65" s="234"/>
      <c r="G65" s="138"/>
      <c r="H65" s="138"/>
      <c r="I65" s="138"/>
      <c r="J65" s="138"/>
      <c r="K65" s="138"/>
      <c r="L65" s="138"/>
      <c r="M65" s="139">
        <f t="shared" si="18"/>
        <v>85000</v>
      </c>
      <c r="N65" s="185"/>
    </row>
    <row r="66" spans="1:14" s="4" customFormat="1" ht="38.25">
      <c r="A66" s="7"/>
      <c r="B66" s="7"/>
      <c r="C66" s="10" t="s">
        <v>131</v>
      </c>
      <c r="D66" s="11" t="s">
        <v>132</v>
      </c>
      <c r="E66" s="106">
        <f>250000+150000+177000+2280+6000</f>
        <v>585280</v>
      </c>
      <c r="F66" s="234"/>
      <c r="G66" s="138"/>
      <c r="H66" s="138"/>
      <c r="I66" s="138"/>
      <c r="J66" s="138"/>
      <c r="K66" s="138"/>
      <c r="L66" s="138"/>
      <c r="M66" s="139">
        <f t="shared" si="18"/>
        <v>585280</v>
      </c>
      <c r="N66" s="185"/>
    </row>
    <row r="67" spans="1:14" s="4" customFormat="1" ht="45">
      <c r="A67" s="7"/>
      <c r="B67" s="9"/>
      <c r="C67" s="10" t="s">
        <v>101</v>
      </c>
      <c r="D67" s="11" t="s">
        <v>102</v>
      </c>
      <c r="E67" s="106">
        <v>6000</v>
      </c>
      <c r="F67" s="234">
        <v>10000</v>
      </c>
      <c r="G67" s="138"/>
      <c r="H67" s="138"/>
      <c r="I67" s="138"/>
      <c r="J67" s="138"/>
      <c r="K67" s="138"/>
      <c r="L67" s="138"/>
      <c r="M67" s="139">
        <f t="shared" si="18"/>
        <v>16000</v>
      </c>
      <c r="N67" s="185" t="s">
        <v>415</v>
      </c>
    </row>
    <row r="68" spans="1:14" s="4" customFormat="1" ht="25.5">
      <c r="A68" s="7"/>
      <c r="B68" s="7">
        <v>75621</v>
      </c>
      <c r="C68" s="7"/>
      <c r="D68" s="8" t="s">
        <v>133</v>
      </c>
      <c r="E68" s="113">
        <f>SUM(E69:E70)</f>
        <v>3719337</v>
      </c>
      <c r="F68" s="233">
        <f>SUM(F69:F70)</f>
        <v>0</v>
      </c>
      <c r="G68" s="112">
        <f aca="true" t="shared" si="22" ref="G68:L68">SUM(G69:G70)</f>
        <v>0</v>
      </c>
      <c r="H68" s="112">
        <f t="shared" si="22"/>
        <v>0</v>
      </c>
      <c r="I68" s="112">
        <f t="shared" si="22"/>
        <v>0</v>
      </c>
      <c r="J68" s="112">
        <f t="shared" si="22"/>
        <v>0</v>
      </c>
      <c r="K68" s="112">
        <f t="shared" si="22"/>
        <v>0</v>
      </c>
      <c r="L68" s="112">
        <f t="shared" si="22"/>
        <v>0</v>
      </c>
      <c r="M68" s="142">
        <f>SUM(M69:M70)</f>
        <v>3719337</v>
      </c>
      <c r="N68" s="184"/>
    </row>
    <row r="69" spans="1:14" s="4" customFormat="1" ht="12.75">
      <c r="A69" s="7"/>
      <c r="B69" s="9"/>
      <c r="C69" s="10" t="s">
        <v>134</v>
      </c>
      <c r="D69" s="11" t="s">
        <v>135</v>
      </c>
      <c r="E69" s="106">
        <v>3149337</v>
      </c>
      <c r="F69" s="234"/>
      <c r="G69" s="138"/>
      <c r="H69" s="138"/>
      <c r="I69" s="138"/>
      <c r="J69" s="138"/>
      <c r="K69" s="138"/>
      <c r="L69" s="138"/>
      <c r="M69" s="139">
        <f t="shared" si="18"/>
        <v>3149337</v>
      </c>
      <c r="N69" s="133"/>
    </row>
    <row r="70" spans="1:14" s="4" customFormat="1" ht="12.75">
      <c r="A70" s="7"/>
      <c r="B70" s="9"/>
      <c r="C70" s="10" t="s">
        <v>136</v>
      </c>
      <c r="D70" s="11" t="s">
        <v>137</v>
      </c>
      <c r="E70" s="106">
        <v>570000</v>
      </c>
      <c r="F70" s="234"/>
      <c r="G70" s="138"/>
      <c r="H70" s="138"/>
      <c r="I70" s="138"/>
      <c r="J70" s="138"/>
      <c r="K70" s="138"/>
      <c r="L70" s="138"/>
      <c r="M70" s="139">
        <f t="shared" si="18"/>
        <v>570000</v>
      </c>
      <c r="N70" s="185"/>
    </row>
    <row r="71" spans="1:14" s="4" customFormat="1" ht="12.75" hidden="1">
      <c r="A71" s="5">
        <v>758</v>
      </c>
      <c r="B71" s="5"/>
      <c r="C71" s="5"/>
      <c r="D71" s="6" t="s">
        <v>28</v>
      </c>
      <c r="E71" s="100">
        <f>E72+E74+E76+E79</f>
        <v>6023556</v>
      </c>
      <c r="F71" s="231">
        <f>F72+F74+F76+F79</f>
        <v>0</v>
      </c>
      <c r="G71" s="140">
        <f aca="true" t="shared" si="23" ref="G71:L71">G72+G74+G76+G79</f>
        <v>0</v>
      </c>
      <c r="H71" s="140">
        <f t="shared" si="23"/>
        <v>0</v>
      </c>
      <c r="I71" s="140">
        <f t="shared" si="23"/>
        <v>0</v>
      </c>
      <c r="J71" s="140">
        <f t="shared" si="23"/>
        <v>0</v>
      </c>
      <c r="K71" s="140">
        <f t="shared" si="23"/>
        <v>0</v>
      </c>
      <c r="L71" s="140">
        <f t="shared" si="23"/>
        <v>0</v>
      </c>
      <c r="M71" s="100">
        <f>M72+M74+M76+M79</f>
        <v>6023556</v>
      </c>
      <c r="N71" s="183"/>
    </row>
    <row r="72" spans="1:14" s="4" customFormat="1" ht="29.25" customHeight="1" hidden="1">
      <c r="A72" s="7"/>
      <c r="B72" s="7">
        <v>75801</v>
      </c>
      <c r="C72" s="7"/>
      <c r="D72" s="8" t="s">
        <v>159</v>
      </c>
      <c r="E72" s="113">
        <f aca="true" t="shared" si="24" ref="E72:M72">E73</f>
        <v>5029308</v>
      </c>
      <c r="F72" s="233">
        <f t="shared" si="24"/>
        <v>0</v>
      </c>
      <c r="G72" s="112">
        <f t="shared" si="24"/>
        <v>0</v>
      </c>
      <c r="H72" s="112">
        <f t="shared" si="24"/>
        <v>0</v>
      </c>
      <c r="I72" s="112">
        <f t="shared" si="24"/>
        <v>0</v>
      </c>
      <c r="J72" s="112">
        <f t="shared" si="24"/>
        <v>0</v>
      </c>
      <c r="K72" s="112">
        <f t="shared" si="24"/>
        <v>0</v>
      </c>
      <c r="L72" s="112">
        <f t="shared" si="24"/>
        <v>0</v>
      </c>
      <c r="M72" s="142">
        <f t="shared" si="24"/>
        <v>5029308</v>
      </c>
      <c r="N72" s="184"/>
    </row>
    <row r="73" spans="1:14" s="4" customFormat="1" ht="12.75" hidden="1">
      <c r="A73" s="7"/>
      <c r="B73" s="9"/>
      <c r="C73" s="9">
        <v>2920</v>
      </c>
      <c r="D73" s="11" t="s">
        <v>160</v>
      </c>
      <c r="E73" s="106">
        <v>5029308</v>
      </c>
      <c r="F73" s="234"/>
      <c r="G73" s="138"/>
      <c r="H73" s="138"/>
      <c r="I73" s="138"/>
      <c r="J73" s="138"/>
      <c r="K73" s="138"/>
      <c r="L73" s="138"/>
      <c r="M73" s="139">
        <f aca="true" t="shared" si="25" ref="M73:M80">E73+F73+G73+H73+I73+J73+K73+L73</f>
        <v>5029308</v>
      </c>
      <c r="N73" s="133"/>
    </row>
    <row r="74" spans="1:14" s="4" customFormat="1" ht="12.75" hidden="1">
      <c r="A74" s="7"/>
      <c r="B74" s="7">
        <v>75807</v>
      </c>
      <c r="C74" s="7"/>
      <c r="D74" s="8" t="s">
        <v>161</v>
      </c>
      <c r="E74" s="113">
        <f aca="true" t="shared" si="26" ref="E74:M74">E75</f>
        <v>736677</v>
      </c>
      <c r="F74" s="233">
        <f t="shared" si="26"/>
        <v>0</v>
      </c>
      <c r="G74" s="112">
        <f t="shared" si="26"/>
        <v>0</v>
      </c>
      <c r="H74" s="112">
        <f t="shared" si="26"/>
        <v>0</v>
      </c>
      <c r="I74" s="112">
        <f t="shared" si="26"/>
        <v>0</v>
      </c>
      <c r="J74" s="112">
        <f t="shared" si="26"/>
        <v>0</v>
      </c>
      <c r="K74" s="112">
        <f t="shared" si="26"/>
        <v>0</v>
      </c>
      <c r="L74" s="112">
        <f t="shared" si="26"/>
        <v>0</v>
      </c>
      <c r="M74" s="142">
        <f t="shared" si="26"/>
        <v>736677</v>
      </c>
      <c r="N74" s="184"/>
    </row>
    <row r="75" spans="1:14" s="4" customFormat="1" ht="12.75" hidden="1">
      <c r="A75" s="7"/>
      <c r="B75" s="9"/>
      <c r="C75" s="9">
        <v>2920</v>
      </c>
      <c r="D75" s="11" t="s">
        <v>160</v>
      </c>
      <c r="E75" s="106">
        <v>736677</v>
      </c>
      <c r="F75" s="234"/>
      <c r="G75" s="138"/>
      <c r="H75" s="138"/>
      <c r="I75" s="138"/>
      <c r="J75" s="138"/>
      <c r="K75" s="138"/>
      <c r="L75" s="138"/>
      <c r="M75" s="139">
        <f t="shared" si="25"/>
        <v>736677</v>
      </c>
      <c r="N75" s="185"/>
    </row>
    <row r="76" spans="1:14" s="119" customFormat="1" ht="12.75" hidden="1">
      <c r="A76" s="7"/>
      <c r="B76" s="7">
        <v>75814</v>
      </c>
      <c r="C76" s="7"/>
      <c r="D76" s="8" t="s">
        <v>162</v>
      </c>
      <c r="E76" s="113">
        <f>E77+E78</f>
        <v>174976</v>
      </c>
      <c r="F76" s="233">
        <f>SUM(F77:F78)</f>
        <v>0</v>
      </c>
      <c r="G76" s="112">
        <f aca="true" t="shared" si="27" ref="G76:L76">G77</f>
        <v>0</v>
      </c>
      <c r="H76" s="112">
        <f t="shared" si="27"/>
        <v>0</v>
      </c>
      <c r="I76" s="112">
        <f t="shared" si="27"/>
        <v>0</v>
      </c>
      <c r="J76" s="112">
        <f t="shared" si="27"/>
        <v>0</v>
      </c>
      <c r="K76" s="112">
        <f t="shared" si="27"/>
        <v>0</v>
      </c>
      <c r="L76" s="112">
        <f t="shared" si="27"/>
        <v>0</v>
      </c>
      <c r="M76" s="142">
        <f>M77+M78</f>
        <v>174976</v>
      </c>
      <c r="N76" s="184"/>
    </row>
    <row r="77" spans="1:14" s="4" customFormat="1" ht="12.75" hidden="1">
      <c r="A77" s="7"/>
      <c r="B77" s="9"/>
      <c r="C77" s="10" t="s">
        <v>23</v>
      </c>
      <c r="D77" s="11" t="s">
        <v>24</v>
      </c>
      <c r="E77" s="106">
        <v>30000</v>
      </c>
      <c r="F77" s="234"/>
      <c r="G77" s="138"/>
      <c r="H77" s="138"/>
      <c r="I77" s="138"/>
      <c r="J77" s="138"/>
      <c r="K77" s="138"/>
      <c r="L77" s="138"/>
      <c r="M77" s="139">
        <f t="shared" si="25"/>
        <v>30000</v>
      </c>
      <c r="N77" s="185"/>
    </row>
    <row r="78" spans="1:14" s="4" customFormat="1" ht="25.5" hidden="1">
      <c r="A78" s="7"/>
      <c r="B78" s="9"/>
      <c r="C78" s="10">
        <v>2370</v>
      </c>
      <c r="D78" s="11" t="s">
        <v>163</v>
      </c>
      <c r="E78" s="106">
        <v>144976</v>
      </c>
      <c r="F78" s="234"/>
      <c r="G78" s="138"/>
      <c r="H78" s="138"/>
      <c r="I78" s="138"/>
      <c r="J78" s="138"/>
      <c r="K78" s="138"/>
      <c r="L78" s="138"/>
      <c r="M78" s="139">
        <f t="shared" si="25"/>
        <v>144976</v>
      </c>
      <c r="N78" s="185"/>
    </row>
    <row r="79" spans="1:14" s="4" customFormat="1" ht="12.75" hidden="1">
      <c r="A79" s="7"/>
      <c r="B79" s="7">
        <v>75831</v>
      </c>
      <c r="C79" s="7"/>
      <c r="D79" s="8" t="s">
        <v>164</v>
      </c>
      <c r="E79" s="113">
        <f aca="true" t="shared" si="28" ref="E79:M79">E80</f>
        <v>82595</v>
      </c>
      <c r="F79" s="233">
        <f t="shared" si="28"/>
        <v>0</v>
      </c>
      <c r="G79" s="112">
        <f t="shared" si="28"/>
        <v>0</v>
      </c>
      <c r="H79" s="112">
        <f t="shared" si="28"/>
        <v>0</v>
      </c>
      <c r="I79" s="112">
        <f t="shared" si="28"/>
        <v>0</v>
      </c>
      <c r="J79" s="112">
        <f t="shared" si="28"/>
        <v>0</v>
      </c>
      <c r="K79" s="112">
        <f t="shared" si="28"/>
        <v>0</v>
      </c>
      <c r="L79" s="112">
        <f t="shared" si="28"/>
        <v>0</v>
      </c>
      <c r="M79" s="142">
        <f t="shared" si="28"/>
        <v>82595</v>
      </c>
      <c r="N79" s="184"/>
    </row>
    <row r="80" spans="1:14" s="4" customFormat="1" ht="12.75" hidden="1">
      <c r="A80" s="7"/>
      <c r="B80" s="9"/>
      <c r="C80" s="9">
        <v>2920</v>
      </c>
      <c r="D80" s="11" t="s">
        <v>160</v>
      </c>
      <c r="E80" s="106">
        <v>82595</v>
      </c>
      <c r="F80" s="234"/>
      <c r="G80" s="138"/>
      <c r="H80" s="138"/>
      <c r="I80" s="138"/>
      <c r="J80" s="138"/>
      <c r="K80" s="138"/>
      <c r="L80" s="138"/>
      <c r="M80" s="139">
        <f t="shared" si="25"/>
        <v>82595</v>
      </c>
      <c r="N80" s="185"/>
    </row>
    <row r="81" spans="1:14" s="4" customFormat="1" ht="15" customHeight="1" hidden="1">
      <c r="A81" s="5">
        <v>801</v>
      </c>
      <c r="B81" s="5"/>
      <c r="C81" s="5"/>
      <c r="D81" s="6" t="s">
        <v>29</v>
      </c>
      <c r="E81" s="100">
        <f>E82+E85+E89+E92+E94+E97</f>
        <v>173783</v>
      </c>
      <c r="F81" s="231">
        <f>F82+F85+F89+F92+F94+F97</f>
        <v>0</v>
      </c>
      <c r="G81" s="140">
        <f aca="true" t="shared" si="29" ref="G81:L81">G82+G85+G89+G92+G94+G97</f>
        <v>0</v>
      </c>
      <c r="H81" s="140">
        <f t="shared" si="29"/>
        <v>0</v>
      </c>
      <c r="I81" s="140">
        <f t="shared" si="29"/>
        <v>0</v>
      </c>
      <c r="J81" s="140">
        <f t="shared" si="29"/>
        <v>0</v>
      </c>
      <c r="K81" s="140">
        <f t="shared" si="29"/>
        <v>0</v>
      </c>
      <c r="L81" s="140">
        <f t="shared" si="29"/>
        <v>0</v>
      </c>
      <c r="M81" s="100">
        <f>M82+M85+M89+M92+M94+M97</f>
        <v>173783</v>
      </c>
      <c r="N81" s="183"/>
    </row>
    <row r="82" spans="1:14" s="4" customFormat="1" ht="12.75" hidden="1">
      <c r="A82" s="14"/>
      <c r="B82" s="14">
        <v>80101</v>
      </c>
      <c r="C82" s="14"/>
      <c r="D82" s="8" t="s">
        <v>30</v>
      </c>
      <c r="E82" s="113">
        <f aca="true" t="shared" si="30" ref="E82:L82">E83</f>
        <v>9000</v>
      </c>
      <c r="F82" s="233">
        <f t="shared" si="30"/>
        <v>0</v>
      </c>
      <c r="G82" s="112">
        <f t="shared" si="30"/>
        <v>0</v>
      </c>
      <c r="H82" s="112">
        <f>H83+H84</f>
        <v>0</v>
      </c>
      <c r="I82" s="112">
        <f t="shared" si="30"/>
        <v>0</v>
      </c>
      <c r="J82" s="112">
        <f t="shared" si="30"/>
        <v>0</v>
      </c>
      <c r="K82" s="112">
        <f t="shared" si="30"/>
        <v>0</v>
      </c>
      <c r="L82" s="112">
        <f t="shared" si="30"/>
        <v>0</v>
      </c>
      <c r="M82" s="142">
        <f>M83+M84</f>
        <v>9000</v>
      </c>
      <c r="N82" s="184"/>
    </row>
    <row r="83" spans="1:14" s="110" customFormat="1" ht="26.25" customHeight="1" hidden="1">
      <c r="A83" s="12"/>
      <c r="B83" s="12"/>
      <c r="C83" s="15" t="s">
        <v>93</v>
      </c>
      <c r="D83" s="16" t="s">
        <v>94</v>
      </c>
      <c r="E83" s="114">
        <v>9000</v>
      </c>
      <c r="F83" s="319"/>
      <c r="G83" s="13"/>
      <c r="H83" s="13"/>
      <c r="I83" s="13"/>
      <c r="J83" s="13"/>
      <c r="K83" s="13"/>
      <c r="L83" s="13"/>
      <c r="M83" s="139">
        <f aca="true" t="shared" si="31" ref="M83:M91">E83+F83+G83+H83+I83+J83+K83+L83</f>
        <v>9000</v>
      </c>
      <c r="N83" s="188"/>
    </row>
    <row r="84" spans="1:14" s="110" customFormat="1" ht="27.75" customHeight="1" hidden="1">
      <c r="A84" s="12"/>
      <c r="B84" s="12"/>
      <c r="C84" s="15">
        <v>2030</v>
      </c>
      <c r="D84" s="16" t="s">
        <v>31</v>
      </c>
      <c r="E84" s="114"/>
      <c r="F84" s="319"/>
      <c r="G84" s="13"/>
      <c r="H84" s="13"/>
      <c r="I84" s="13"/>
      <c r="J84" s="13"/>
      <c r="K84" s="13"/>
      <c r="L84" s="13"/>
      <c r="M84" s="139">
        <f t="shared" si="31"/>
        <v>0</v>
      </c>
      <c r="N84" s="188"/>
    </row>
    <row r="85" spans="1:14" s="4" customFormat="1" ht="12.75" hidden="1">
      <c r="A85" s="14"/>
      <c r="B85" s="14">
        <v>80104</v>
      </c>
      <c r="C85" s="14"/>
      <c r="D85" s="17" t="s">
        <v>32</v>
      </c>
      <c r="E85" s="113">
        <f>SUM(E86:E88)</f>
        <v>146400</v>
      </c>
      <c r="F85" s="233">
        <f>SUM(F86:F88)</f>
        <v>0</v>
      </c>
      <c r="G85" s="112">
        <f aca="true" t="shared" si="32" ref="G85:L85">SUM(G86:G88)</f>
        <v>0</v>
      </c>
      <c r="H85" s="112">
        <f t="shared" si="32"/>
        <v>0</v>
      </c>
      <c r="I85" s="112">
        <f t="shared" si="32"/>
        <v>0</v>
      </c>
      <c r="J85" s="112">
        <f t="shared" si="32"/>
        <v>0</v>
      </c>
      <c r="K85" s="112">
        <f t="shared" si="32"/>
        <v>0</v>
      </c>
      <c r="L85" s="112">
        <f t="shared" si="32"/>
        <v>0</v>
      </c>
      <c r="M85" s="142">
        <f>SUM(M86:M88)</f>
        <v>146400</v>
      </c>
      <c r="N85" s="184"/>
    </row>
    <row r="86" spans="1:14" s="4" customFormat="1" ht="12.75" hidden="1">
      <c r="A86" s="14"/>
      <c r="B86" s="14"/>
      <c r="C86" s="10" t="s">
        <v>138</v>
      </c>
      <c r="D86" s="11" t="s">
        <v>139</v>
      </c>
      <c r="E86" s="106">
        <v>138600</v>
      </c>
      <c r="F86" s="234"/>
      <c r="G86" s="138"/>
      <c r="H86" s="138"/>
      <c r="I86" s="138"/>
      <c r="J86" s="138"/>
      <c r="K86" s="138"/>
      <c r="L86" s="138"/>
      <c r="M86" s="139">
        <f t="shared" si="31"/>
        <v>138600</v>
      </c>
      <c r="N86" s="185"/>
    </row>
    <row r="87" spans="1:14" s="4" customFormat="1" ht="27.75" customHeight="1" hidden="1">
      <c r="A87" s="14"/>
      <c r="B87" s="14"/>
      <c r="C87" s="10" t="s">
        <v>101</v>
      </c>
      <c r="D87" s="11" t="s">
        <v>102</v>
      </c>
      <c r="E87" s="106">
        <v>100</v>
      </c>
      <c r="F87" s="234"/>
      <c r="G87" s="138"/>
      <c r="H87" s="138"/>
      <c r="I87" s="138"/>
      <c r="J87" s="138"/>
      <c r="K87" s="138"/>
      <c r="L87" s="138"/>
      <c r="M87" s="139">
        <f t="shared" si="31"/>
        <v>100</v>
      </c>
      <c r="N87" s="185"/>
    </row>
    <row r="88" spans="1:14" s="4" customFormat="1" ht="16.5" customHeight="1" hidden="1">
      <c r="A88" s="14"/>
      <c r="B88" s="14"/>
      <c r="C88" s="15" t="s">
        <v>93</v>
      </c>
      <c r="D88" s="16" t="s">
        <v>94</v>
      </c>
      <c r="E88" s="106">
        <v>7700</v>
      </c>
      <c r="F88" s="234"/>
      <c r="G88" s="138"/>
      <c r="H88" s="138"/>
      <c r="I88" s="138"/>
      <c r="J88" s="138"/>
      <c r="K88" s="138"/>
      <c r="L88" s="138"/>
      <c r="M88" s="139">
        <f t="shared" si="31"/>
        <v>7700</v>
      </c>
      <c r="N88" s="185"/>
    </row>
    <row r="89" spans="1:14" s="4" customFormat="1" ht="12.75" customHeight="1" hidden="1">
      <c r="A89" s="14"/>
      <c r="B89" s="7">
        <v>80110</v>
      </c>
      <c r="C89" s="7"/>
      <c r="D89" s="8" t="s">
        <v>33</v>
      </c>
      <c r="E89" s="113">
        <f>E90+E91</f>
        <v>0</v>
      </c>
      <c r="F89" s="233">
        <f>F90+F91</f>
        <v>0</v>
      </c>
      <c r="G89" s="112">
        <f aca="true" t="shared" si="33" ref="G89:L89">G90+G91</f>
        <v>0</v>
      </c>
      <c r="H89" s="112">
        <f t="shared" si="33"/>
        <v>0</v>
      </c>
      <c r="I89" s="112">
        <f t="shared" si="33"/>
        <v>0</v>
      </c>
      <c r="J89" s="112">
        <f t="shared" si="33"/>
        <v>0</v>
      </c>
      <c r="K89" s="112">
        <f t="shared" si="33"/>
        <v>0</v>
      </c>
      <c r="L89" s="112">
        <f t="shared" si="33"/>
        <v>0</v>
      </c>
      <c r="M89" s="142">
        <f>M90+M91</f>
        <v>0</v>
      </c>
      <c r="N89" s="184"/>
    </row>
    <row r="90" spans="1:14" s="4" customFormat="1" ht="32.25" customHeight="1" hidden="1">
      <c r="A90" s="14"/>
      <c r="B90" s="14"/>
      <c r="C90" s="10">
        <v>6298</v>
      </c>
      <c r="D90" s="11" t="s">
        <v>140</v>
      </c>
      <c r="E90" s="106"/>
      <c r="F90" s="234"/>
      <c r="G90" s="138"/>
      <c r="H90" s="138"/>
      <c r="I90" s="138"/>
      <c r="J90" s="138"/>
      <c r="K90" s="138"/>
      <c r="L90" s="138"/>
      <c r="M90" s="139">
        <f t="shared" si="31"/>
        <v>0</v>
      </c>
      <c r="N90" s="185"/>
    </row>
    <row r="91" spans="1:14" s="4" customFormat="1" ht="40.5" customHeight="1" hidden="1">
      <c r="A91" s="14"/>
      <c r="B91" s="14"/>
      <c r="C91" s="10">
        <v>6339</v>
      </c>
      <c r="D91" s="11" t="s">
        <v>141</v>
      </c>
      <c r="E91" s="106"/>
      <c r="F91" s="234"/>
      <c r="G91" s="138"/>
      <c r="H91" s="138"/>
      <c r="I91" s="138"/>
      <c r="J91" s="138"/>
      <c r="K91" s="138"/>
      <c r="L91" s="138"/>
      <c r="M91" s="139">
        <f t="shared" si="31"/>
        <v>0</v>
      </c>
      <c r="N91" s="185"/>
    </row>
    <row r="92" spans="1:14" s="4" customFormat="1" ht="12.75" customHeight="1" hidden="1">
      <c r="A92" s="14"/>
      <c r="B92" s="7">
        <v>80113</v>
      </c>
      <c r="C92" s="7"/>
      <c r="D92" s="8" t="s">
        <v>152</v>
      </c>
      <c r="E92" s="113">
        <f aca="true" t="shared" si="34" ref="E92:M92">E93</f>
        <v>0</v>
      </c>
      <c r="F92" s="233">
        <f t="shared" si="34"/>
        <v>0</v>
      </c>
      <c r="G92" s="112">
        <f t="shared" si="34"/>
        <v>0</v>
      </c>
      <c r="H92" s="112">
        <f t="shared" si="34"/>
        <v>0</v>
      </c>
      <c r="I92" s="112">
        <f t="shared" si="34"/>
        <v>0</v>
      </c>
      <c r="J92" s="112">
        <f t="shared" si="34"/>
        <v>0</v>
      </c>
      <c r="K92" s="112">
        <f t="shared" si="34"/>
        <v>0</v>
      </c>
      <c r="L92" s="112">
        <f t="shared" si="34"/>
        <v>0</v>
      </c>
      <c r="M92" s="142">
        <f t="shared" si="34"/>
        <v>0</v>
      </c>
      <c r="N92" s="184"/>
    </row>
    <row r="93" spans="1:14" s="4" customFormat="1" ht="12.75" customHeight="1" hidden="1">
      <c r="A93" s="14"/>
      <c r="B93" s="14"/>
      <c r="C93" s="15" t="s">
        <v>93</v>
      </c>
      <c r="D93" s="16" t="s">
        <v>94</v>
      </c>
      <c r="E93" s="106"/>
      <c r="F93" s="234"/>
      <c r="G93" s="138"/>
      <c r="H93" s="138"/>
      <c r="I93" s="138"/>
      <c r="J93" s="138"/>
      <c r="K93" s="138"/>
      <c r="L93" s="138"/>
      <c r="M93" s="139">
        <f>E93+F93+G93+H93+I93+J93+K93</f>
        <v>0</v>
      </c>
      <c r="N93" s="185"/>
    </row>
    <row r="94" spans="1:14" s="4" customFormat="1" ht="27.75" customHeight="1" hidden="1">
      <c r="A94" s="14"/>
      <c r="B94" s="7">
        <v>80114</v>
      </c>
      <c r="C94" s="7"/>
      <c r="D94" s="8" t="s">
        <v>142</v>
      </c>
      <c r="E94" s="113">
        <f>E95+E96</f>
        <v>500</v>
      </c>
      <c r="F94" s="233">
        <f>F95+F96</f>
        <v>0</v>
      </c>
      <c r="G94" s="112">
        <f aca="true" t="shared" si="35" ref="G94:L94">G95+G96</f>
        <v>0</v>
      </c>
      <c r="H94" s="112">
        <f t="shared" si="35"/>
        <v>0</v>
      </c>
      <c r="I94" s="112">
        <f t="shared" si="35"/>
        <v>0</v>
      </c>
      <c r="J94" s="112">
        <f t="shared" si="35"/>
        <v>0</v>
      </c>
      <c r="K94" s="112">
        <f t="shared" si="35"/>
        <v>0</v>
      </c>
      <c r="L94" s="112">
        <f t="shared" si="35"/>
        <v>0</v>
      </c>
      <c r="M94" s="142">
        <f>E94+F94+G94+H94+I94+J94+K94</f>
        <v>500</v>
      </c>
      <c r="N94" s="184"/>
    </row>
    <row r="95" spans="1:14" s="4" customFormat="1" ht="12.75" hidden="1">
      <c r="A95" s="14"/>
      <c r="B95" s="14"/>
      <c r="C95" s="10" t="s">
        <v>23</v>
      </c>
      <c r="D95" s="11" t="s">
        <v>24</v>
      </c>
      <c r="E95" s="106">
        <v>500</v>
      </c>
      <c r="F95" s="234"/>
      <c r="G95" s="138"/>
      <c r="H95" s="138"/>
      <c r="I95" s="138"/>
      <c r="J95" s="138"/>
      <c r="K95" s="138"/>
      <c r="L95" s="138"/>
      <c r="M95" s="139">
        <f>E95+F95+G95+H95+I95+J95+K95+L95</f>
        <v>500</v>
      </c>
      <c r="N95" s="185"/>
    </row>
    <row r="96" spans="1:14" s="4" customFormat="1" ht="22.5" customHeight="1" hidden="1">
      <c r="A96" s="14"/>
      <c r="B96" s="14"/>
      <c r="C96" s="15" t="s">
        <v>93</v>
      </c>
      <c r="D96" s="16" t="s">
        <v>94</v>
      </c>
      <c r="E96" s="106"/>
      <c r="F96" s="234"/>
      <c r="G96" s="138"/>
      <c r="H96" s="138"/>
      <c r="I96" s="138"/>
      <c r="J96" s="138"/>
      <c r="K96" s="138"/>
      <c r="L96" s="138"/>
      <c r="M96" s="139">
        <f>E96+F96+G96+H96+I96+J96+K96+L96</f>
        <v>0</v>
      </c>
      <c r="N96" s="185"/>
    </row>
    <row r="97" spans="1:14" s="4" customFormat="1" ht="18" customHeight="1" hidden="1">
      <c r="A97" s="14"/>
      <c r="B97" s="14">
        <v>80195</v>
      </c>
      <c r="C97" s="10"/>
      <c r="D97" s="18" t="s">
        <v>34</v>
      </c>
      <c r="E97" s="113">
        <f>E98</f>
        <v>17883</v>
      </c>
      <c r="F97" s="233">
        <f>F98</f>
        <v>0</v>
      </c>
      <c r="G97" s="112">
        <f aca="true" t="shared" si="36" ref="G97:L97">G98</f>
        <v>0</v>
      </c>
      <c r="H97" s="112">
        <f t="shared" si="36"/>
        <v>0</v>
      </c>
      <c r="I97" s="112">
        <f t="shared" si="36"/>
        <v>0</v>
      </c>
      <c r="J97" s="112">
        <f t="shared" si="36"/>
        <v>0</v>
      </c>
      <c r="K97" s="112">
        <f t="shared" si="36"/>
        <v>0</v>
      </c>
      <c r="L97" s="112">
        <f t="shared" si="36"/>
        <v>0</v>
      </c>
      <c r="M97" s="144">
        <f>M98</f>
        <v>17883</v>
      </c>
      <c r="N97" s="184"/>
    </row>
    <row r="98" spans="1:14" s="4" customFormat="1" ht="25.5" hidden="1">
      <c r="A98" s="14"/>
      <c r="B98" s="14"/>
      <c r="C98" s="15">
        <v>2030</v>
      </c>
      <c r="D98" s="16" t="s">
        <v>31</v>
      </c>
      <c r="E98" s="106">
        <v>17883</v>
      </c>
      <c r="F98" s="234"/>
      <c r="G98" s="138"/>
      <c r="H98" s="138"/>
      <c r="I98" s="138"/>
      <c r="J98" s="138"/>
      <c r="K98" s="138"/>
      <c r="L98" s="138"/>
      <c r="M98" s="139">
        <f>E98+F98+G98+H98+I98+J98+K98+L98</f>
        <v>17883</v>
      </c>
      <c r="N98" s="185"/>
    </row>
    <row r="99" spans="1:14" s="4" customFormat="1" ht="16.5" customHeight="1">
      <c r="A99" s="5">
        <v>852</v>
      </c>
      <c r="B99" s="5"/>
      <c r="C99" s="5"/>
      <c r="D99" s="6" t="s">
        <v>165</v>
      </c>
      <c r="E99" s="100">
        <f>E104+E106+E110+E100+E115+E113</f>
        <v>1795650</v>
      </c>
      <c r="F99" s="231">
        <f>F104+F106+F110+F100+F115</f>
        <v>2400</v>
      </c>
      <c r="G99" s="140">
        <f aca="true" t="shared" si="37" ref="G99:L99">G104+G106+G110+G100+G115</f>
        <v>0</v>
      </c>
      <c r="H99" s="140">
        <f t="shared" si="37"/>
        <v>0</v>
      </c>
      <c r="I99" s="222">
        <f t="shared" si="37"/>
        <v>0</v>
      </c>
      <c r="J99" s="140">
        <f t="shared" si="37"/>
        <v>0</v>
      </c>
      <c r="K99" s="140">
        <f t="shared" si="37"/>
        <v>0</v>
      </c>
      <c r="L99" s="140">
        <f t="shared" si="37"/>
        <v>0</v>
      </c>
      <c r="M99" s="100">
        <f>M104+M106+M110+M100+M115+M113</f>
        <v>1798050</v>
      </c>
      <c r="N99" s="183"/>
    </row>
    <row r="100" spans="1:14" s="110" customFormat="1" ht="38.25">
      <c r="A100" s="12"/>
      <c r="B100" s="7">
        <v>85212</v>
      </c>
      <c r="C100" s="7"/>
      <c r="D100" s="8" t="s">
        <v>402</v>
      </c>
      <c r="E100" s="101">
        <f>SUM(E101:E102)</f>
        <v>1657900</v>
      </c>
      <c r="F100" s="318">
        <f>SUM(F101:F102)</f>
        <v>0</v>
      </c>
      <c r="G100" s="141">
        <f aca="true" t="shared" si="38" ref="G100:L100">SUM(G101:G102)</f>
        <v>0</v>
      </c>
      <c r="H100" s="141">
        <f t="shared" si="38"/>
        <v>0</v>
      </c>
      <c r="I100" s="141">
        <f t="shared" si="38"/>
        <v>0</v>
      </c>
      <c r="J100" s="141">
        <f>SUM(J101:L103)</f>
        <v>0</v>
      </c>
      <c r="K100" s="141">
        <f t="shared" si="38"/>
        <v>0</v>
      </c>
      <c r="L100" s="141">
        <f t="shared" si="38"/>
        <v>0</v>
      </c>
      <c r="M100" s="142">
        <f>M101+M102+M103</f>
        <v>1657900</v>
      </c>
      <c r="N100" s="186"/>
    </row>
    <row r="101" spans="1:14" s="110" customFormat="1" ht="38.25">
      <c r="A101" s="12"/>
      <c r="B101" s="7"/>
      <c r="C101" s="9">
        <v>2010</v>
      </c>
      <c r="D101" s="11" t="s">
        <v>26</v>
      </c>
      <c r="E101" s="114">
        <v>1652900</v>
      </c>
      <c r="F101" s="319"/>
      <c r="G101" s="13"/>
      <c r="H101" s="13"/>
      <c r="I101" s="13"/>
      <c r="J101" s="13"/>
      <c r="K101" s="13"/>
      <c r="L101" s="13"/>
      <c r="M101" s="139">
        <f aca="true" t="shared" si="39" ref="M101:M109">E101+F101+G101+H101+I101+J101+K101+L101</f>
        <v>1652900</v>
      </c>
      <c r="N101" s="188"/>
    </row>
    <row r="102" spans="1:14" s="110" customFormat="1" ht="38.25">
      <c r="A102" s="12"/>
      <c r="B102" s="7"/>
      <c r="C102" s="9">
        <v>2360</v>
      </c>
      <c r="D102" s="11" t="s">
        <v>158</v>
      </c>
      <c r="E102" s="114">
        <v>5000</v>
      </c>
      <c r="F102" s="319"/>
      <c r="G102" s="13"/>
      <c r="H102" s="13"/>
      <c r="I102" s="13"/>
      <c r="J102" s="13"/>
      <c r="K102" s="13"/>
      <c r="L102" s="13"/>
      <c r="M102" s="139">
        <f t="shared" si="39"/>
        <v>5000</v>
      </c>
      <c r="N102" s="188"/>
    </row>
    <row r="103" spans="1:14" s="110" customFormat="1" ht="63.75" customHeight="1" hidden="1">
      <c r="A103" s="12"/>
      <c r="B103" s="7"/>
      <c r="C103" s="9">
        <v>6310</v>
      </c>
      <c r="D103" s="11" t="s">
        <v>242</v>
      </c>
      <c r="E103" s="114"/>
      <c r="F103" s="319"/>
      <c r="G103" s="13"/>
      <c r="H103" s="13"/>
      <c r="I103" s="13"/>
      <c r="J103" s="13"/>
      <c r="K103" s="13"/>
      <c r="L103" s="13"/>
      <c r="M103" s="139">
        <f t="shared" si="39"/>
        <v>0</v>
      </c>
      <c r="N103" s="188"/>
    </row>
    <row r="104" spans="1:14" s="110" customFormat="1" ht="38.25">
      <c r="A104" s="12"/>
      <c r="B104" s="7">
        <v>85213</v>
      </c>
      <c r="C104" s="7"/>
      <c r="D104" s="8" t="s">
        <v>166</v>
      </c>
      <c r="E104" s="101">
        <f aca="true" t="shared" si="40" ref="E104:M104">E105</f>
        <v>9200</v>
      </c>
      <c r="F104" s="318">
        <f t="shared" si="40"/>
        <v>0</v>
      </c>
      <c r="G104" s="141">
        <f t="shared" si="40"/>
        <v>0</v>
      </c>
      <c r="H104" s="141">
        <f t="shared" si="40"/>
        <v>0</v>
      </c>
      <c r="I104" s="141">
        <f t="shared" si="40"/>
        <v>0</v>
      </c>
      <c r="J104" s="141">
        <f t="shared" si="40"/>
        <v>0</v>
      </c>
      <c r="K104" s="141">
        <f t="shared" si="40"/>
        <v>0</v>
      </c>
      <c r="L104" s="141">
        <f t="shared" si="40"/>
        <v>0</v>
      </c>
      <c r="M104" s="142">
        <f t="shared" si="40"/>
        <v>9200</v>
      </c>
      <c r="N104" s="186"/>
    </row>
    <row r="105" spans="1:14" s="110" customFormat="1" ht="38.25">
      <c r="A105" s="12"/>
      <c r="B105" s="12"/>
      <c r="C105" s="9">
        <v>2010</v>
      </c>
      <c r="D105" s="11" t="s">
        <v>26</v>
      </c>
      <c r="E105" s="114">
        <v>9200</v>
      </c>
      <c r="F105" s="319"/>
      <c r="G105" s="13"/>
      <c r="H105" s="13"/>
      <c r="I105" s="13"/>
      <c r="J105" s="13"/>
      <c r="K105" s="13"/>
      <c r="L105" s="13"/>
      <c r="M105" s="139">
        <f t="shared" si="39"/>
        <v>9200</v>
      </c>
      <c r="N105" s="188"/>
    </row>
    <row r="106" spans="1:14" s="4" customFormat="1" ht="25.5">
      <c r="A106" s="7"/>
      <c r="B106" s="7">
        <v>85214</v>
      </c>
      <c r="C106" s="7"/>
      <c r="D106" s="8" t="s">
        <v>167</v>
      </c>
      <c r="E106" s="113">
        <f>E107+E108+E109</f>
        <v>54400</v>
      </c>
      <c r="F106" s="233">
        <f>F107+F108+F109</f>
        <v>0</v>
      </c>
      <c r="G106" s="112">
        <f aca="true" t="shared" si="41" ref="G106:L106">G107+G108</f>
        <v>0</v>
      </c>
      <c r="H106" s="112">
        <f t="shared" si="41"/>
        <v>0</v>
      </c>
      <c r="I106" s="211">
        <f t="shared" si="41"/>
        <v>0</v>
      </c>
      <c r="J106" s="112">
        <f t="shared" si="41"/>
        <v>0</v>
      </c>
      <c r="K106" s="112">
        <f t="shared" si="41"/>
        <v>0</v>
      </c>
      <c r="L106" s="112">
        <f t="shared" si="41"/>
        <v>0</v>
      </c>
      <c r="M106" s="142">
        <f>M107+M108+M109</f>
        <v>54400</v>
      </c>
      <c r="N106" s="184"/>
    </row>
    <row r="107" spans="1:14" s="4" customFormat="1" ht="38.25">
      <c r="A107" s="7"/>
      <c r="B107" s="9"/>
      <c r="C107" s="9">
        <v>2010</v>
      </c>
      <c r="D107" s="11" t="s">
        <v>26</v>
      </c>
      <c r="E107" s="106">
        <v>36600</v>
      </c>
      <c r="F107" s="234"/>
      <c r="G107" s="138"/>
      <c r="H107" s="138"/>
      <c r="I107" s="138"/>
      <c r="J107" s="138"/>
      <c r="K107" s="138"/>
      <c r="L107" s="138"/>
      <c r="M107" s="139">
        <f t="shared" si="39"/>
        <v>36600</v>
      </c>
      <c r="N107" s="320"/>
    </row>
    <row r="108" spans="1:14" s="4" customFormat="1" ht="25.5">
      <c r="A108" s="7"/>
      <c r="B108" s="9"/>
      <c r="C108" s="15">
        <v>2030</v>
      </c>
      <c r="D108" s="16" t="s">
        <v>31</v>
      </c>
      <c r="E108" s="106">
        <v>12800</v>
      </c>
      <c r="F108" s="234"/>
      <c r="G108" s="138"/>
      <c r="H108" s="138"/>
      <c r="I108" s="137"/>
      <c r="J108" s="138"/>
      <c r="K108" s="138"/>
      <c r="L108" s="138"/>
      <c r="M108" s="139">
        <f t="shared" si="39"/>
        <v>12800</v>
      </c>
      <c r="N108" s="320"/>
    </row>
    <row r="109" spans="1:14" s="4" customFormat="1" ht="12.75">
      <c r="A109" s="7"/>
      <c r="B109" s="9"/>
      <c r="C109" s="15" t="s">
        <v>93</v>
      </c>
      <c r="D109" s="16" t="s">
        <v>94</v>
      </c>
      <c r="E109" s="106">
        <v>5000</v>
      </c>
      <c r="F109" s="234"/>
      <c r="G109" s="138"/>
      <c r="H109" s="138"/>
      <c r="I109" s="137"/>
      <c r="J109" s="138"/>
      <c r="K109" s="138"/>
      <c r="L109" s="138"/>
      <c r="M109" s="139">
        <f t="shared" si="39"/>
        <v>5000</v>
      </c>
      <c r="N109" s="185"/>
    </row>
    <row r="110" spans="1:14" s="4" customFormat="1" ht="18" customHeight="1">
      <c r="A110" s="7"/>
      <c r="B110" s="7">
        <v>85219</v>
      </c>
      <c r="C110" s="7"/>
      <c r="D110" s="8" t="s">
        <v>168</v>
      </c>
      <c r="E110" s="113">
        <f>E111+E112</f>
        <v>45150</v>
      </c>
      <c r="F110" s="233">
        <f>F111+F112</f>
        <v>0</v>
      </c>
      <c r="G110" s="112">
        <f aca="true" t="shared" si="42" ref="G110:L110">G111+G112</f>
        <v>0</v>
      </c>
      <c r="H110" s="112">
        <f t="shared" si="42"/>
        <v>0</v>
      </c>
      <c r="I110" s="112">
        <f t="shared" si="42"/>
        <v>0</v>
      </c>
      <c r="J110" s="112">
        <f t="shared" si="42"/>
        <v>0</v>
      </c>
      <c r="K110" s="112">
        <f t="shared" si="42"/>
        <v>0</v>
      </c>
      <c r="L110" s="112">
        <f t="shared" si="42"/>
        <v>0</v>
      </c>
      <c r="M110" s="142">
        <f>M111+M112</f>
        <v>45150</v>
      </c>
      <c r="N110" s="184"/>
    </row>
    <row r="111" spans="1:14" s="4" customFormat="1" ht="25.5">
      <c r="A111" s="7"/>
      <c r="B111" s="9"/>
      <c r="C111" s="15">
        <v>2030</v>
      </c>
      <c r="D111" s="16" t="s">
        <v>31</v>
      </c>
      <c r="E111" s="106">
        <v>43650</v>
      </c>
      <c r="F111" s="234"/>
      <c r="G111" s="138"/>
      <c r="H111" s="138"/>
      <c r="I111" s="138"/>
      <c r="J111" s="138"/>
      <c r="K111" s="138"/>
      <c r="L111" s="138"/>
      <c r="M111" s="139">
        <f>E111+F111+G111+H111+I111+J111+K111+L111</f>
        <v>43650</v>
      </c>
      <c r="N111" s="185"/>
    </row>
    <row r="112" spans="1:14" s="119" customFormat="1" ht="12.75">
      <c r="A112" s="7"/>
      <c r="B112" s="7"/>
      <c r="C112" s="10" t="s">
        <v>23</v>
      </c>
      <c r="D112" s="11" t="s">
        <v>24</v>
      </c>
      <c r="E112" s="106">
        <v>1500</v>
      </c>
      <c r="F112" s="234"/>
      <c r="G112" s="138"/>
      <c r="H112" s="138"/>
      <c r="I112" s="138"/>
      <c r="J112" s="138"/>
      <c r="K112" s="138"/>
      <c r="L112" s="138"/>
      <c r="M112" s="139">
        <f>E112+F112+G112+H112+I112+J112+K112+L112</f>
        <v>1500</v>
      </c>
      <c r="N112" s="185"/>
    </row>
    <row r="113" spans="1:14" s="119" customFormat="1" ht="12.75">
      <c r="A113" s="7"/>
      <c r="B113" s="14">
        <v>85228</v>
      </c>
      <c r="C113" s="14"/>
      <c r="D113" s="17" t="s">
        <v>175</v>
      </c>
      <c r="E113" s="205">
        <f>E114</f>
        <v>5000</v>
      </c>
      <c r="F113" s="233">
        <f>F114</f>
        <v>0</v>
      </c>
      <c r="G113" s="138"/>
      <c r="H113" s="138"/>
      <c r="I113" s="138"/>
      <c r="J113" s="138"/>
      <c r="K113" s="138"/>
      <c r="L113" s="138"/>
      <c r="M113" s="144">
        <f>M114</f>
        <v>5000</v>
      </c>
      <c r="N113" s="185"/>
    </row>
    <row r="114" spans="1:14" s="119" customFormat="1" ht="12.75">
      <c r="A114" s="7"/>
      <c r="B114" s="7"/>
      <c r="C114" s="10" t="s">
        <v>138</v>
      </c>
      <c r="D114" s="11" t="s">
        <v>139</v>
      </c>
      <c r="E114" s="106">
        <v>5000</v>
      </c>
      <c r="F114" s="234"/>
      <c r="G114" s="138"/>
      <c r="H114" s="138"/>
      <c r="I114" s="138"/>
      <c r="J114" s="138"/>
      <c r="K114" s="138"/>
      <c r="L114" s="138"/>
      <c r="M114" s="139">
        <f>E114+F114+G114+H114+I114+J114+K114+L114</f>
        <v>5000</v>
      </c>
      <c r="N114" s="185"/>
    </row>
    <row r="115" spans="1:14" s="120" customFormat="1" ht="16.5" customHeight="1">
      <c r="A115" s="109"/>
      <c r="B115" s="109">
        <v>85295</v>
      </c>
      <c r="C115" s="109"/>
      <c r="D115" s="18" t="s">
        <v>34</v>
      </c>
      <c r="E115" s="113">
        <f aca="true" t="shared" si="43" ref="E115:M115">E116</f>
        <v>24000</v>
      </c>
      <c r="F115" s="233">
        <f t="shared" si="43"/>
        <v>2400</v>
      </c>
      <c r="G115" s="112">
        <f t="shared" si="43"/>
        <v>0</v>
      </c>
      <c r="H115" s="112">
        <f t="shared" si="43"/>
        <v>0</v>
      </c>
      <c r="I115" s="112">
        <f t="shared" si="43"/>
        <v>0</v>
      </c>
      <c r="J115" s="112">
        <f t="shared" si="43"/>
        <v>0</v>
      </c>
      <c r="K115" s="112">
        <f t="shared" si="43"/>
        <v>0</v>
      </c>
      <c r="L115" s="112">
        <f t="shared" si="43"/>
        <v>0</v>
      </c>
      <c r="M115" s="144">
        <f t="shared" si="43"/>
        <v>26400</v>
      </c>
      <c r="N115" s="184"/>
    </row>
    <row r="116" spans="1:14" s="119" customFormat="1" ht="56.25">
      <c r="A116" s="7"/>
      <c r="B116" s="7"/>
      <c r="C116" s="15">
        <v>2030</v>
      </c>
      <c r="D116" s="16" t="s">
        <v>31</v>
      </c>
      <c r="E116" s="106">
        <v>24000</v>
      </c>
      <c r="F116" s="234">
        <v>2400</v>
      </c>
      <c r="G116" s="138"/>
      <c r="H116" s="138"/>
      <c r="I116" s="138"/>
      <c r="J116" s="138"/>
      <c r="K116" s="138"/>
      <c r="L116" s="138"/>
      <c r="M116" s="139">
        <f>E116+F116+G116+H116+I116+J116+K116+L116</f>
        <v>26400</v>
      </c>
      <c r="N116" s="185" t="s">
        <v>416</v>
      </c>
    </row>
    <row r="117" spans="1:14" s="4" customFormat="1" ht="12.75" customHeight="1">
      <c r="A117" s="5">
        <v>854</v>
      </c>
      <c r="B117" s="5"/>
      <c r="C117" s="5"/>
      <c r="D117" s="6" t="s">
        <v>177</v>
      </c>
      <c r="E117" s="100">
        <f>E118</f>
        <v>9866</v>
      </c>
      <c r="F117" s="231">
        <f>F118</f>
        <v>4800</v>
      </c>
      <c r="G117" s="140">
        <f aca="true" t="shared" si="44" ref="G117:L117">G118</f>
        <v>0</v>
      </c>
      <c r="H117" s="140">
        <f t="shared" si="44"/>
        <v>0</v>
      </c>
      <c r="I117" s="140">
        <f t="shared" si="44"/>
        <v>0</v>
      </c>
      <c r="J117" s="140">
        <f t="shared" si="44"/>
        <v>0</v>
      </c>
      <c r="K117" s="140">
        <f t="shared" si="44"/>
        <v>0</v>
      </c>
      <c r="L117" s="140">
        <f t="shared" si="44"/>
        <v>0</v>
      </c>
      <c r="M117" s="100">
        <f>M118</f>
        <v>14666</v>
      </c>
      <c r="N117" s="183"/>
    </row>
    <row r="118" spans="1:14" s="119" customFormat="1" ht="36.75" customHeight="1">
      <c r="A118" s="7"/>
      <c r="B118" s="7">
        <v>85415</v>
      </c>
      <c r="C118" s="15"/>
      <c r="D118" s="189" t="s">
        <v>178</v>
      </c>
      <c r="E118" s="113">
        <f aca="true" t="shared" si="45" ref="E118:L118">E119</f>
        <v>9866</v>
      </c>
      <c r="F118" s="233">
        <f t="shared" si="45"/>
        <v>4800</v>
      </c>
      <c r="G118" s="112">
        <f t="shared" si="45"/>
        <v>0</v>
      </c>
      <c r="H118" s="112">
        <f t="shared" si="45"/>
        <v>0</v>
      </c>
      <c r="I118" s="112">
        <f t="shared" si="45"/>
        <v>0</v>
      </c>
      <c r="J118" s="112">
        <f t="shared" si="45"/>
        <v>0</v>
      </c>
      <c r="K118" s="112">
        <f t="shared" si="45"/>
        <v>0</v>
      </c>
      <c r="L118" s="112">
        <f t="shared" si="45"/>
        <v>0</v>
      </c>
      <c r="M118" s="144">
        <f>M119</f>
        <v>14666</v>
      </c>
      <c r="N118" s="321"/>
    </row>
    <row r="119" spans="1:14" s="119" customFormat="1" ht="57.75" customHeight="1">
      <c r="A119" s="7"/>
      <c r="B119" s="7"/>
      <c r="C119" s="15">
        <v>2030</v>
      </c>
      <c r="D119" s="16" t="s">
        <v>31</v>
      </c>
      <c r="E119" s="322">
        <v>9866</v>
      </c>
      <c r="F119" s="234">
        <v>4800</v>
      </c>
      <c r="G119" s="145"/>
      <c r="H119" s="210"/>
      <c r="I119" s="145"/>
      <c r="J119" s="145"/>
      <c r="K119" s="145"/>
      <c r="L119" s="145"/>
      <c r="M119" s="139">
        <f>E119+F119+G119+H119+I119+J119+K119+L119</f>
        <v>14666</v>
      </c>
      <c r="N119" s="321" t="s">
        <v>417</v>
      </c>
    </row>
    <row r="120" spans="1:14" s="4" customFormat="1" ht="39" customHeight="1" hidden="1">
      <c r="A120" s="5">
        <v>900</v>
      </c>
      <c r="B120" s="5"/>
      <c r="C120" s="5"/>
      <c r="D120" s="6" t="s">
        <v>35</v>
      </c>
      <c r="E120" s="100">
        <f>E121+E123</f>
        <v>4200</v>
      </c>
      <c r="F120" s="231">
        <f>F121+F123</f>
        <v>0</v>
      </c>
      <c r="G120" s="140">
        <f aca="true" t="shared" si="46" ref="G120:L120">G121+G123</f>
        <v>0</v>
      </c>
      <c r="H120" s="140">
        <f t="shared" si="46"/>
        <v>0</v>
      </c>
      <c r="I120" s="140">
        <f t="shared" si="46"/>
        <v>0</v>
      </c>
      <c r="J120" s="140">
        <f t="shared" si="46"/>
        <v>0</v>
      </c>
      <c r="K120" s="140">
        <f t="shared" si="46"/>
        <v>0</v>
      </c>
      <c r="L120" s="140">
        <f t="shared" si="46"/>
        <v>0</v>
      </c>
      <c r="M120" s="100">
        <f>M121+M123</f>
        <v>4200</v>
      </c>
      <c r="N120" s="183"/>
    </row>
    <row r="121" spans="1:14" s="4" customFormat="1" ht="12.75" hidden="1">
      <c r="A121" s="7"/>
      <c r="B121" s="7">
        <v>90011</v>
      </c>
      <c r="C121" s="7"/>
      <c r="D121" s="8" t="s">
        <v>2</v>
      </c>
      <c r="E121" s="113">
        <f aca="true" t="shared" si="47" ref="E121:M121">SUM(E122:E122)</f>
        <v>3000</v>
      </c>
      <c r="F121" s="233">
        <f t="shared" si="47"/>
        <v>0</v>
      </c>
      <c r="G121" s="112">
        <f t="shared" si="47"/>
        <v>0</v>
      </c>
      <c r="H121" s="112">
        <f t="shared" si="47"/>
        <v>0</v>
      </c>
      <c r="I121" s="112">
        <f t="shared" si="47"/>
        <v>0</v>
      </c>
      <c r="J121" s="112">
        <f t="shared" si="47"/>
        <v>0</v>
      </c>
      <c r="K121" s="112">
        <f t="shared" si="47"/>
        <v>0</v>
      </c>
      <c r="L121" s="112">
        <f t="shared" si="47"/>
        <v>0</v>
      </c>
      <c r="M121" s="142">
        <f t="shared" si="47"/>
        <v>3000</v>
      </c>
      <c r="N121" s="184"/>
    </row>
    <row r="122" spans="1:14" s="4" customFormat="1" ht="12.75" hidden="1">
      <c r="A122" s="9"/>
      <c r="B122" s="9"/>
      <c r="C122" s="10" t="s">
        <v>3</v>
      </c>
      <c r="D122" s="11" t="s">
        <v>4</v>
      </c>
      <c r="E122" s="106">
        <v>3000</v>
      </c>
      <c r="F122" s="234"/>
      <c r="G122" s="138"/>
      <c r="H122" s="138"/>
      <c r="I122" s="138"/>
      <c r="J122" s="138"/>
      <c r="K122" s="138"/>
      <c r="L122" s="138"/>
      <c r="M122" s="139">
        <f>E122+F122+G122+H122+I122+J122+K122+L122</f>
        <v>3000</v>
      </c>
      <c r="N122" s="185"/>
    </row>
    <row r="123" spans="1:14" s="4" customFormat="1" ht="12.75" hidden="1">
      <c r="A123" s="9"/>
      <c r="B123" s="7">
        <v>90095</v>
      </c>
      <c r="C123" s="7"/>
      <c r="D123" s="8" t="s">
        <v>34</v>
      </c>
      <c r="E123" s="113">
        <f>E124</f>
        <v>1200</v>
      </c>
      <c r="F123" s="233">
        <f>F124</f>
        <v>0</v>
      </c>
      <c r="G123" s="112">
        <f aca="true" t="shared" si="48" ref="G123:L123">G124</f>
        <v>0</v>
      </c>
      <c r="H123" s="112">
        <f t="shared" si="48"/>
        <v>0</v>
      </c>
      <c r="I123" s="112">
        <f t="shared" si="48"/>
        <v>0</v>
      </c>
      <c r="J123" s="112">
        <f t="shared" si="48"/>
        <v>0</v>
      </c>
      <c r="K123" s="112">
        <f t="shared" si="48"/>
        <v>0</v>
      </c>
      <c r="L123" s="112">
        <f t="shared" si="48"/>
        <v>0</v>
      </c>
      <c r="M123" s="144">
        <f>M124</f>
        <v>1200</v>
      </c>
      <c r="N123" s="184"/>
    </row>
    <row r="124" spans="1:14" s="4" customFormat="1" ht="12.75" hidden="1">
      <c r="A124" s="9"/>
      <c r="B124" s="14"/>
      <c r="C124" s="10" t="s">
        <v>138</v>
      </c>
      <c r="D124" s="11" t="s">
        <v>139</v>
      </c>
      <c r="E124" s="106">
        <v>1200</v>
      </c>
      <c r="F124" s="234"/>
      <c r="G124" s="138"/>
      <c r="H124" s="138"/>
      <c r="I124" s="138"/>
      <c r="J124" s="138"/>
      <c r="K124" s="138"/>
      <c r="L124" s="138"/>
      <c r="M124" s="139">
        <f>E124+F124+G124+H124+I124+J124+K124+L124</f>
        <v>1200</v>
      </c>
      <c r="N124" s="185"/>
    </row>
    <row r="125" spans="1:14" s="4" customFormat="1" ht="12.75" customHeight="1" hidden="1">
      <c r="A125" s="203">
        <v>926</v>
      </c>
      <c r="B125" s="181"/>
      <c r="C125" s="181"/>
      <c r="D125" s="182" t="s">
        <v>13</v>
      </c>
      <c r="E125" s="143">
        <f>E126+E129</f>
        <v>666000</v>
      </c>
      <c r="F125" s="231">
        <f>F126+F129</f>
        <v>0</v>
      </c>
      <c r="G125" s="204">
        <f aca="true" t="shared" si="49" ref="G125:L125">G129</f>
        <v>0</v>
      </c>
      <c r="H125" s="204">
        <f t="shared" si="49"/>
        <v>0</v>
      </c>
      <c r="I125" s="204">
        <f t="shared" si="49"/>
        <v>0</v>
      </c>
      <c r="J125" s="204">
        <f t="shared" si="49"/>
        <v>0</v>
      </c>
      <c r="K125" s="204">
        <f t="shared" si="49"/>
        <v>0</v>
      </c>
      <c r="L125" s="204">
        <f t="shared" si="49"/>
        <v>0</v>
      </c>
      <c r="M125" s="143">
        <f>M126+M129</f>
        <v>666000</v>
      </c>
      <c r="N125" s="183"/>
    </row>
    <row r="126" spans="1:14" s="110" customFormat="1" ht="12.75" customHeight="1" hidden="1">
      <c r="A126" s="33"/>
      <c r="B126" s="14">
        <v>92601</v>
      </c>
      <c r="C126" s="14"/>
      <c r="D126" s="17" t="s">
        <v>403</v>
      </c>
      <c r="E126" s="323">
        <f>SUM(E127:E128)</f>
        <v>666000</v>
      </c>
      <c r="F126" s="318">
        <f>SUM(F127:F128)</f>
        <v>0</v>
      </c>
      <c r="G126" s="324"/>
      <c r="H126" s="324"/>
      <c r="I126" s="324"/>
      <c r="J126" s="324"/>
      <c r="K126" s="324"/>
      <c r="L126" s="324"/>
      <c r="M126" s="144">
        <f>SUM(M127:M128)</f>
        <v>666000</v>
      </c>
      <c r="N126" s="186"/>
    </row>
    <row r="127" spans="1:14" s="110" customFormat="1" ht="51" hidden="1">
      <c r="A127" s="33"/>
      <c r="B127" s="36"/>
      <c r="C127" s="111">
        <v>6300</v>
      </c>
      <c r="D127" s="131" t="s">
        <v>176</v>
      </c>
      <c r="E127" s="359">
        <v>333000</v>
      </c>
      <c r="F127" s="325"/>
      <c r="G127" s="324"/>
      <c r="H127" s="324"/>
      <c r="I127" s="324"/>
      <c r="J127" s="324"/>
      <c r="K127" s="324"/>
      <c r="L127" s="324"/>
      <c r="M127" s="139">
        <f>E127+F127+G127+H127+I127+J127+K127+L127</f>
        <v>333000</v>
      </c>
      <c r="N127" s="326" t="s">
        <v>404</v>
      </c>
    </row>
    <row r="128" spans="1:14" s="110" customFormat="1" ht="63" customHeight="1" hidden="1">
      <c r="A128" s="33"/>
      <c r="B128" s="36"/>
      <c r="C128" s="111">
        <v>6330</v>
      </c>
      <c r="D128" s="131" t="s">
        <v>141</v>
      </c>
      <c r="E128" s="359">
        <v>333000</v>
      </c>
      <c r="F128" s="325"/>
      <c r="G128" s="324"/>
      <c r="H128" s="324"/>
      <c r="I128" s="324"/>
      <c r="J128" s="324"/>
      <c r="K128" s="324"/>
      <c r="L128" s="324"/>
      <c r="M128" s="139">
        <f>E128+F128+G128+H128+I128+J128+K128+L128</f>
        <v>333000</v>
      </c>
      <c r="N128" s="326" t="s">
        <v>405</v>
      </c>
    </row>
    <row r="129" spans="1:14" s="4" customFormat="1" ht="25.5" customHeight="1" hidden="1">
      <c r="A129" s="24"/>
      <c r="B129" s="14">
        <v>92605</v>
      </c>
      <c r="C129" s="14"/>
      <c r="D129" s="17" t="s">
        <v>14</v>
      </c>
      <c r="E129" s="205">
        <f aca="true" t="shared" si="50" ref="E129:M129">E130</f>
        <v>0</v>
      </c>
      <c r="F129" s="232">
        <f t="shared" si="50"/>
        <v>0</v>
      </c>
      <c r="G129" s="206">
        <f t="shared" si="50"/>
        <v>0</v>
      </c>
      <c r="H129" s="206">
        <f t="shared" si="50"/>
        <v>0</v>
      </c>
      <c r="I129" s="206">
        <f t="shared" si="50"/>
        <v>0</v>
      </c>
      <c r="J129" s="206">
        <f t="shared" si="50"/>
        <v>0</v>
      </c>
      <c r="K129" s="206">
        <f t="shared" si="50"/>
        <v>0</v>
      </c>
      <c r="L129" s="206">
        <f t="shared" si="50"/>
        <v>0</v>
      </c>
      <c r="M129" s="144">
        <f t="shared" si="50"/>
        <v>0</v>
      </c>
      <c r="N129" s="184"/>
    </row>
    <row r="130" spans="1:14" s="4" customFormat="1" ht="38.25" hidden="1">
      <c r="A130" s="24"/>
      <c r="B130" s="14"/>
      <c r="C130" s="111">
        <v>2710</v>
      </c>
      <c r="D130" s="131" t="s">
        <v>234</v>
      </c>
      <c r="E130" s="106">
        <v>0</v>
      </c>
      <c r="F130" s="223"/>
      <c r="G130" s="138"/>
      <c r="H130" s="138"/>
      <c r="I130" s="138"/>
      <c r="J130" s="138"/>
      <c r="K130" s="138"/>
      <c r="L130" s="138"/>
      <c r="M130" s="139">
        <f>E130+F130+G130+H130+I130+J130+K130+L130</f>
        <v>0</v>
      </c>
      <c r="N130" s="185" t="s">
        <v>406</v>
      </c>
    </row>
    <row r="131" spans="1:14" s="4" customFormat="1" ht="12.75" customHeight="1" hidden="1">
      <c r="A131" s="190">
        <v>921</v>
      </c>
      <c r="B131" s="5"/>
      <c r="C131" s="5"/>
      <c r="D131" s="6" t="s">
        <v>179</v>
      </c>
      <c r="E131" s="100">
        <f aca="true" t="shared" si="51" ref="E131:L132">E132</f>
        <v>0</v>
      </c>
      <c r="F131" s="231">
        <f t="shared" si="51"/>
        <v>0</v>
      </c>
      <c r="G131" s="140">
        <f t="shared" si="51"/>
        <v>0</v>
      </c>
      <c r="H131" s="140">
        <f t="shared" si="51"/>
        <v>0</v>
      </c>
      <c r="I131" s="140">
        <f t="shared" si="51"/>
        <v>0</v>
      </c>
      <c r="J131" s="140">
        <f t="shared" si="51"/>
        <v>0</v>
      </c>
      <c r="K131" s="140">
        <f t="shared" si="51"/>
        <v>0</v>
      </c>
      <c r="L131" s="140">
        <f t="shared" si="51"/>
        <v>0</v>
      </c>
      <c r="M131" s="143">
        <f>M132</f>
        <v>0</v>
      </c>
      <c r="N131" s="183"/>
    </row>
    <row r="132" spans="1:14" s="4" customFormat="1" ht="12.75" customHeight="1" hidden="1">
      <c r="A132" s="9"/>
      <c r="B132" s="7">
        <v>92116</v>
      </c>
      <c r="C132" s="7"/>
      <c r="D132" s="8" t="s">
        <v>180</v>
      </c>
      <c r="E132" s="113">
        <f t="shared" si="51"/>
        <v>0</v>
      </c>
      <c r="F132" s="233">
        <f t="shared" si="51"/>
        <v>0</v>
      </c>
      <c r="G132" s="112">
        <f t="shared" si="51"/>
        <v>0</v>
      </c>
      <c r="H132" s="112">
        <f t="shared" si="51"/>
        <v>0</v>
      </c>
      <c r="I132" s="112">
        <f t="shared" si="51"/>
        <v>0</v>
      </c>
      <c r="J132" s="112">
        <f t="shared" si="51"/>
        <v>0</v>
      </c>
      <c r="K132" s="112">
        <f t="shared" si="51"/>
        <v>0</v>
      </c>
      <c r="L132" s="112">
        <f t="shared" si="51"/>
        <v>0</v>
      </c>
      <c r="M132" s="144">
        <f>M133</f>
        <v>0</v>
      </c>
      <c r="N132" s="184"/>
    </row>
    <row r="133" spans="1:14" s="4" customFormat="1" ht="38.25" customHeight="1" hidden="1">
      <c r="A133" s="9"/>
      <c r="B133" s="7"/>
      <c r="C133" s="15">
        <v>2020</v>
      </c>
      <c r="D133" s="16" t="s">
        <v>199</v>
      </c>
      <c r="E133" s="106"/>
      <c r="F133" s="234"/>
      <c r="G133" s="138"/>
      <c r="H133" s="138"/>
      <c r="I133" s="138"/>
      <c r="J133" s="138"/>
      <c r="K133" s="138"/>
      <c r="L133" s="138"/>
      <c r="M133" s="139">
        <f>E133+F133+G133+H133+I133+J133+K133</f>
        <v>0</v>
      </c>
      <c r="N133" s="185"/>
    </row>
    <row r="134" spans="1:14" s="105" customFormat="1" ht="15.75">
      <c r="A134" s="121"/>
      <c r="B134" s="122"/>
      <c r="C134" s="122"/>
      <c r="D134" s="121" t="s">
        <v>79</v>
      </c>
      <c r="E134" s="236"/>
      <c r="F134" s="236">
        <f>F9+F15+F23+F31+F38+F41+F71+F81+F99+F120+F131+F117+F5+F125</f>
        <v>341522</v>
      </c>
      <c r="G134" s="146">
        <f aca="true" t="shared" si="52" ref="G134:L134">G9+G15+G23+G31+G38+G41+G71+G81+G99+G120+G131+G117+G5+G125</f>
        <v>0</v>
      </c>
      <c r="H134" s="146">
        <f t="shared" si="52"/>
        <v>0</v>
      </c>
      <c r="I134" s="146">
        <f t="shared" si="52"/>
        <v>0</v>
      </c>
      <c r="J134" s="146">
        <f t="shared" si="52"/>
        <v>0</v>
      </c>
      <c r="K134" s="146">
        <f t="shared" si="52"/>
        <v>0</v>
      </c>
      <c r="L134" s="146">
        <f t="shared" si="52"/>
        <v>0</v>
      </c>
      <c r="M134" s="236"/>
      <c r="N134" s="183"/>
    </row>
    <row r="135" spans="5:14" s="4" customFormat="1" ht="12.75">
      <c r="E135" s="115"/>
      <c r="F135" s="327"/>
      <c r="G135" s="147"/>
      <c r="H135" s="147"/>
      <c r="I135" s="147"/>
      <c r="J135" s="147"/>
      <c r="K135" s="147"/>
      <c r="L135" s="147"/>
      <c r="M135" s="110"/>
      <c r="N135" s="191"/>
    </row>
    <row r="136" spans="5:14" s="4" customFormat="1" ht="12.75">
      <c r="E136" s="116"/>
      <c r="F136" s="328"/>
      <c r="G136" s="116"/>
      <c r="H136" s="116"/>
      <c r="I136" s="116"/>
      <c r="J136" s="116"/>
      <c r="K136" s="116"/>
      <c r="L136" s="116"/>
      <c r="M136" s="116"/>
      <c r="N136" s="192"/>
    </row>
    <row r="137" spans="4:14" s="4" customFormat="1" ht="12.75">
      <c r="D137" s="237"/>
      <c r="E137" s="123"/>
      <c r="F137" s="329"/>
      <c r="G137" s="123"/>
      <c r="H137" s="123"/>
      <c r="I137" s="123"/>
      <c r="J137" s="123"/>
      <c r="K137" s="123"/>
      <c r="L137" s="123"/>
      <c r="M137" s="123"/>
      <c r="N137" s="193"/>
    </row>
    <row r="138" spans="4:14" s="4" customFormat="1" ht="12.75">
      <c r="D138" s="119"/>
      <c r="E138" s="116"/>
      <c r="F138" s="328"/>
      <c r="G138" s="148"/>
      <c r="H138" s="148"/>
      <c r="I138" s="148"/>
      <c r="J138" s="148"/>
      <c r="K138" s="148"/>
      <c r="L138" s="148"/>
      <c r="M138" s="116"/>
      <c r="N138" s="192"/>
    </row>
    <row r="139" spans="4:14" s="4" customFormat="1" ht="12.75">
      <c r="D139" s="119"/>
      <c r="E139" s="116"/>
      <c r="F139" s="328"/>
      <c r="G139" s="148"/>
      <c r="H139" s="148"/>
      <c r="I139" s="148"/>
      <c r="J139" s="148"/>
      <c r="K139" s="148"/>
      <c r="L139" s="148"/>
      <c r="M139" s="149"/>
      <c r="N139" s="192"/>
    </row>
    <row r="140" spans="5:14" ht="12.75">
      <c r="E140" s="124"/>
      <c r="F140" s="330"/>
      <c r="G140" s="150"/>
      <c r="H140" s="150"/>
      <c r="I140" s="150"/>
      <c r="J140" s="150"/>
      <c r="K140" s="150"/>
      <c r="L140" s="150"/>
      <c r="M140" s="151"/>
      <c r="N140" s="194"/>
    </row>
    <row r="141" ht="12.75">
      <c r="M141" s="2"/>
    </row>
    <row r="142" ht="12.75">
      <c r="M142" s="2"/>
    </row>
    <row r="143" ht="12.75">
      <c r="M143" s="2"/>
    </row>
    <row r="144" ht="12.75">
      <c r="M144" s="2"/>
    </row>
    <row r="145" ht="12.75">
      <c r="M145" s="2"/>
    </row>
    <row r="146" ht="12.75">
      <c r="M146" s="2"/>
    </row>
    <row r="147" ht="12.75">
      <c r="M147" s="2"/>
    </row>
    <row r="148" ht="12.75">
      <c r="M148" s="2"/>
    </row>
    <row r="149" ht="12.75">
      <c r="M149" s="2"/>
    </row>
    <row r="150" ht="12.75">
      <c r="M150" s="2"/>
    </row>
    <row r="151" ht="12.75">
      <c r="M151" s="2"/>
    </row>
    <row r="152" ht="12.75">
      <c r="M152" s="2"/>
    </row>
    <row r="153" ht="12.75">
      <c r="M153" s="2"/>
    </row>
    <row r="154" ht="12.75">
      <c r="M154" s="2"/>
    </row>
    <row r="155" ht="12.75">
      <c r="M155" s="2"/>
    </row>
    <row r="156" ht="12.75">
      <c r="M156" s="2"/>
    </row>
    <row r="157" ht="12.75">
      <c r="M157" s="2"/>
    </row>
    <row r="158" ht="12.75">
      <c r="M158" s="2"/>
    </row>
    <row r="159" ht="12.75">
      <c r="M159" s="2"/>
    </row>
    <row r="160" ht="12.75">
      <c r="M160" s="2"/>
    </row>
    <row r="161" ht="12.75">
      <c r="M161" s="2"/>
    </row>
    <row r="162" ht="12.75">
      <c r="M162" s="2"/>
    </row>
    <row r="163" ht="12.75">
      <c r="M163" s="2"/>
    </row>
    <row r="164" ht="12.75">
      <c r="M164" s="2"/>
    </row>
    <row r="165" ht="12.75">
      <c r="M165" s="2"/>
    </row>
    <row r="166" ht="12.75">
      <c r="M166" s="2"/>
    </row>
    <row r="167" ht="12.75">
      <c r="M167" s="2"/>
    </row>
    <row r="168" ht="12.75">
      <c r="M168" s="2"/>
    </row>
    <row r="169" ht="12.75">
      <c r="M169" s="2"/>
    </row>
    <row r="170" ht="12.75">
      <c r="M170" s="2"/>
    </row>
    <row r="171" ht="12.75">
      <c r="M171" s="2"/>
    </row>
    <row r="172" ht="12.75">
      <c r="M172" s="2"/>
    </row>
    <row r="173" ht="12.75">
      <c r="M173" s="2"/>
    </row>
    <row r="174" ht="12.75">
      <c r="M174" s="2"/>
    </row>
    <row r="175" ht="12.75">
      <c r="M175" s="2"/>
    </row>
    <row r="176" ht="12.75">
      <c r="M176" s="2"/>
    </row>
    <row r="177" ht="12.75">
      <c r="M177" s="2"/>
    </row>
    <row r="178" ht="12.75">
      <c r="M178" s="2"/>
    </row>
    <row r="179" ht="12.75">
      <c r="M179" s="2"/>
    </row>
    <row r="180" ht="12.75">
      <c r="M180" s="2"/>
    </row>
    <row r="181" ht="12.75">
      <c r="M181" s="2"/>
    </row>
    <row r="182" ht="12.75">
      <c r="M182" s="2"/>
    </row>
    <row r="183" ht="12.75">
      <c r="M183" s="2"/>
    </row>
    <row r="184" ht="12.75">
      <c r="M184" s="2"/>
    </row>
    <row r="185" ht="12.75">
      <c r="M185" s="2"/>
    </row>
    <row r="186" ht="12.75">
      <c r="M186" s="2"/>
    </row>
    <row r="187" ht="12.75">
      <c r="M187" s="2"/>
    </row>
    <row r="188" ht="12.75">
      <c r="M188" s="2"/>
    </row>
    <row r="189" ht="12.75">
      <c r="M189" s="2"/>
    </row>
    <row r="190" ht="12.75">
      <c r="M190" s="2"/>
    </row>
    <row r="191" ht="12.75">
      <c r="M191" s="2"/>
    </row>
    <row r="192" ht="12.75">
      <c r="M192" s="2"/>
    </row>
    <row r="193" ht="12.75">
      <c r="M193" s="2"/>
    </row>
    <row r="194" ht="12.75">
      <c r="M194" s="2"/>
    </row>
    <row r="195" ht="12.75">
      <c r="M195" s="2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  <row r="243" ht="12.75">
      <c r="M243" s="2"/>
    </row>
    <row r="244" ht="12.75">
      <c r="M244" s="2"/>
    </row>
    <row r="245" ht="12.75">
      <c r="M245" s="2"/>
    </row>
    <row r="246" ht="12.75">
      <c r="M246" s="2"/>
    </row>
    <row r="247" ht="12.75">
      <c r="M247" s="2"/>
    </row>
    <row r="248" ht="12.75">
      <c r="M248" s="2"/>
    </row>
    <row r="249" ht="12.75">
      <c r="M249" s="2"/>
    </row>
    <row r="250" ht="12.75">
      <c r="M250" s="2"/>
    </row>
    <row r="251" ht="12.75">
      <c r="M251" s="2"/>
    </row>
    <row r="252" ht="12.75">
      <c r="M252" s="2"/>
    </row>
    <row r="253" ht="12.75">
      <c r="M253" s="2"/>
    </row>
    <row r="254" ht="12.75">
      <c r="M254" s="2"/>
    </row>
    <row r="255" ht="12.75">
      <c r="M255" s="2"/>
    </row>
    <row r="256" ht="12.75">
      <c r="M256" s="2"/>
    </row>
    <row r="257" ht="12.75">
      <c r="M257" s="2"/>
    </row>
    <row r="258" ht="12.75">
      <c r="M258" s="2"/>
    </row>
    <row r="259" ht="12.75">
      <c r="M259" s="2"/>
    </row>
    <row r="260" ht="12.75">
      <c r="M260" s="2"/>
    </row>
    <row r="261" ht="12.75">
      <c r="M261" s="2"/>
    </row>
    <row r="262" ht="12.75">
      <c r="M262" s="2"/>
    </row>
    <row r="263" ht="12.75">
      <c r="M263" s="2"/>
    </row>
    <row r="264" ht="12.75">
      <c r="M264" s="2"/>
    </row>
    <row r="265" ht="12.75">
      <c r="M265" s="2"/>
    </row>
    <row r="266" ht="12.75">
      <c r="M266" s="2"/>
    </row>
    <row r="267" ht="12.75">
      <c r="M267" s="2"/>
    </row>
    <row r="268" ht="12.75">
      <c r="M268" s="2"/>
    </row>
    <row r="269" ht="12.75">
      <c r="M269" s="2"/>
    </row>
    <row r="270" ht="12.75">
      <c r="M270" s="2"/>
    </row>
    <row r="271" ht="12.75">
      <c r="M271" s="2"/>
    </row>
    <row r="272" ht="12.75">
      <c r="M272" s="2"/>
    </row>
    <row r="273" ht="12.75">
      <c r="M273" s="2"/>
    </row>
    <row r="274" ht="12.75">
      <c r="M274" s="2"/>
    </row>
    <row r="275" ht="12.75">
      <c r="M275" s="2"/>
    </row>
    <row r="276" ht="12.75">
      <c r="M276" s="2"/>
    </row>
    <row r="277" ht="12.75">
      <c r="M277" s="2"/>
    </row>
    <row r="278" ht="12.75">
      <c r="M278" s="2"/>
    </row>
    <row r="279" ht="12.75">
      <c r="M279" s="2"/>
    </row>
    <row r="280" ht="12.75">
      <c r="M280" s="2"/>
    </row>
    <row r="281" ht="12.75">
      <c r="M281" s="2"/>
    </row>
    <row r="282" ht="12.75">
      <c r="M282" s="2"/>
    </row>
    <row r="283" ht="12.75">
      <c r="M283" s="2"/>
    </row>
    <row r="284" ht="12.75">
      <c r="M284" s="2"/>
    </row>
    <row r="285" ht="12.75">
      <c r="M285" s="2"/>
    </row>
    <row r="286" ht="12.75">
      <c r="M286" s="2"/>
    </row>
    <row r="287" ht="12.75">
      <c r="M287" s="2"/>
    </row>
    <row r="288" ht="12.75">
      <c r="M288" s="2"/>
    </row>
    <row r="289" ht="12.75">
      <c r="M289" s="2"/>
    </row>
    <row r="290" ht="12.75">
      <c r="M290" s="2"/>
    </row>
    <row r="291" ht="12.75">
      <c r="M291" s="2"/>
    </row>
    <row r="292" ht="12.75">
      <c r="M292" s="2"/>
    </row>
    <row r="293" ht="12.75">
      <c r="M293" s="2"/>
    </row>
    <row r="294" ht="12.75">
      <c r="M294" s="2"/>
    </row>
    <row r="295" ht="12.75">
      <c r="M295" s="2"/>
    </row>
    <row r="296" ht="12.75">
      <c r="M296" s="2"/>
    </row>
    <row r="297" ht="12.75">
      <c r="M297" s="2"/>
    </row>
    <row r="298" ht="12.75">
      <c r="M298" s="2"/>
    </row>
    <row r="299" ht="12.75">
      <c r="M299" s="2"/>
    </row>
    <row r="300" ht="12.75">
      <c r="M300" s="2"/>
    </row>
    <row r="301" ht="12.75">
      <c r="M301" s="2"/>
    </row>
    <row r="302" ht="12.75">
      <c r="M302" s="2"/>
    </row>
    <row r="303" ht="12.75">
      <c r="M303" s="2"/>
    </row>
    <row r="304" ht="12.75">
      <c r="M304" s="2"/>
    </row>
    <row r="305" ht="12.75">
      <c r="M305" s="2"/>
    </row>
    <row r="306" ht="12.75">
      <c r="M306" s="2"/>
    </row>
    <row r="307" ht="12.75">
      <c r="M307" s="2"/>
    </row>
    <row r="308" ht="12.75">
      <c r="M308" s="2"/>
    </row>
    <row r="309" ht="12.75">
      <c r="M309" s="2"/>
    </row>
    <row r="310" ht="12.75">
      <c r="M310" s="2"/>
    </row>
    <row r="311" ht="12.75">
      <c r="M311" s="2"/>
    </row>
    <row r="312" ht="12.75">
      <c r="M312" s="2"/>
    </row>
    <row r="313" ht="12.75">
      <c r="M313" s="2"/>
    </row>
    <row r="314" ht="12.75">
      <c r="M314" s="2"/>
    </row>
    <row r="315" ht="12.75">
      <c r="M315" s="2"/>
    </row>
    <row r="316" ht="12.75">
      <c r="M316" s="2"/>
    </row>
    <row r="317" ht="12.75">
      <c r="M317" s="2"/>
    </row>
    <row r="318" ht="12.75">
      <c r="M318" s="2"/>
    </row>
    <row r="319" ht="12.75">
      <c r="M319" s="2"/>
    </row>
    <row r="320" ht="12.75">
      <c r="M320" s="2"/>
    </row>
    <row r="321" ht="12.75">
      <c r="M321" s="2"/>
    </row>
    <row r="322" ht="12.75">
      <c r="M322" s="2"/>
    </row>
    <row r="323" ht="12.75">
      <c r="M323" s="2"/>
    </row>
    <row r="324" ht="12.75">
      <c r="M324" s="2"/>
    </row>
    <row r="325" ht="12.75">
      <c r="M325" s="2"/>
    </row>
    <row r="326" ht="12.75">
      <c r="M326" s="2"/>
    </row>
    <row r="327" ht="12.75">
      <c r="M327" s="2"/>
    </row>
    <row r="328" ht="12.75">
      <c r="M328" s="2"/>
    </row>
    <row r="329" ht="12.75">
      <c r="M329" s="2"/>
    </row>
    <row r="330" ht="12.75">
      <c r="M330" s="2"/>
    </row>
    <row r="331" ht="12.75">
      <c r="M331" s="2"/>
    </row>
    <row r="332" ht="12.75">
      <c r="M332" s="2"/>
    </row>
    <row r="333" ht="12.75">
      <c r="M333" s="2"/>
    </row>
    <row r="334" ht="12.75">
      <c r="M334" s="2"/>
    </row>
    <row r="335" ht="12.75">
      <c r="M335" s="2"/>
    </row>
    <row r="336" ht="12.75">
      <c r="M336" s="2"/>
    </row>
    <row r="337" ht="12.75">
      <c r="M337" s="2"/>
    </row>
    <row r="338" ht="12.75">
      <c r="M338" s="2"/>
    </row>
    <row r="339" ht="12.75">
      <c r="M339" s="2"/>
    </row>
    <row r="340" ht="12.75">
      <c r="M340" s="2"/>
    </row>
    <row r="341" ht="12.75">
      <c r="M341" s="2"/>
    </row>
    <row r="342" ht="12.75">
      <c r="M342" s="2"/>
    </row>
    <row r="343" ht="12.75">
      <c r="M343" s="2"/>
    </row>
    <row r="344" ht="12.75">
      <c r="M344" s="2"/>
    </row>
    <row r="345" ht="12.75">
      <c r="M345" s="2"/>
    </row>
    <row r="346" ht="12.75">
      <c r="M346" s="2"/>
    </row>
    <row r="347" ht="12.75">
      <c r="M347" s="2"/>
    </row>
    <row r="348" ht="12.75">
      <c r="M348" s="2"/>
    </row>
    <row r="349" ht="12.75">
      <c r="M349" s="2"/>
    </row>
    <row r="350" ht="12.75">
      <c r="M350" s="2"/>
    </row>
    <row r="351" ht="12.75">
      <c r="M351" s="2"/>
    </row>
    <row r="352" ht="12.75">
      <c r="M352" s="2"/>
    </row>
    <row r="353" ht="12.75">
      <c r="M353" s="2"/>
    </row>
    <row r="354" ht="12.75">
      <c r="M354" s="2"/>
    </row>
    <row r="355" ht="12.75">
      <c r="M355" s="2"/>
    </row>
    <row r="356" ht="12.75">
      <c r="M356" s="2"/>
    </row>
    <row r="357" ht="12.75">
      <c r="M357" s="2"/>
    </row>
    <row r="358" ht="12.75">
      <c r="M358" s="2"/>
    </row>
    <row r="359" ht="12.75">
      <c r="M359" s="2"/>
    </row>
    <row r="360" ht="12.75">
      <c r="M360" s="2"/>
    </row>
    <row r="361" ht="12.75">
      <c r="M361" s="2"/>
    </row>
    <row r="362" ht="12.75">
      <c r="M362" s="2"/>
    </row>
    <row r="363" ht="12.75">
      <c r="M363" s="2"/>
    </row>
    <row r="364" ht="12.75">
      <c r="M364" s="2"/>
    </row>
    <row r="365" ht="12.75">
      <c r="M365" s="2"/>
    </row>
    <row r="366" ht="12.75">
      <c r="M366" s="2"/>
    </row>
    <row r="367" ht="12.75">
      <c r="M367" s="2"/>
    </row>
    <row r="368" ht="12.75">
      <c r="M368" s="2"/>
    </row>
    <row r="369" ht="12.75">
      <c r="M369" s="2"/>
    </row>
    <row r="370" ht="12.75">
      <c r="M370" s="2"/>
    </row>
    <row r="371" ht="12.75">
      <c r="M371" s="2"/>
    </row>
    <row r="372" ht="12.75">
      <c r="M372" s="2"/>
    </row>
    <row r="373" ht="12.75">
      <c r="M373" s="2"/>
    </row>
    <row r="374" ht="12.75">
      <c r="M374" s="2"/>
    </row>
    <row r="375" ht="12.75">
      <c r="M375" s="2"/>
    </row>
    <row r="376" ht="12.75">
      <c r="M376" s="2"/>
    </row>
    <row r="377" ht="12.75">
      <c r="M377" s="2"/>
    </row>
    <row r="378" ht="12.75">
      <c r="M378" s="2"/>
    </row>
    <row r="379" ht="12.75">
      <c r="M379" s="2"/>
    </row>
    <row r="380" ht="12.75">
      <c r="M380" s="2"/>
    </row>
    <row r="381" ht="12.75">
      <c r="M381" s="2"/>
    </row>
    <row r="382" ht="12.75">
      <c r="M382" s="2"/>
    </row>
    <row r="383" ht="12.75">
      <c r="M383" s="2"/>
    </row>
    <row r="384" ht="12.75">
      <c r="M384" s="2"/>
    </row>
    <row r="385" ht="12.75">
      <c r="M385" s="2"/>
    </row>
    <row r="386" ht="12.75">
      <c r="M386" s="2"/>
    </row>
    <row r="387" ht="12.75">
      <c r="M387" s="2"/>
    </row>
    <row r="388" ht="12.75">
      <c r="M388" s="2"/>
    </row>
    <row r="389" ht="12.75">
      <c r="M389" s="2"/>
    </row>
    <row r="390" ht="12.75">
      <c r="M390" s="2"/>
    </row>
    <row r="391" ht="12.75">
      <c r="M391" s="2"/>
    </row>
    <row r="392" ht="12.75">
      <c r="M392" s="2"/>
    </row>
    <row r="393" ht="12.75">
      <c r="M393" s="2"/>
    </row>
    <row r="394" ht="12.75">
      <c r="M394" s="2"/>
    </row>
    <row r="395" ht="12.75">
      <c r="M395" s="2"/>
    </row>
    <row r="396" ht="12.75">
      <c r="M396" s="2"/>
    </row>
    <row r="397" ht="12.75">
      <c r="M397" s="2"/>
    </row>
    <row r="398" ht="12.75">
      <c r="M398" s="2"/>
    </row>
    <row r="399" ht="12.75">
      <c r="M399" s="2"/>
    </row>
    <row r="400" ht="12.75">
      <c r="M400" s="2"/>
    </row>
    <row r="401" ht="12.75">
      <c r="M401" s="2"/>
    </row>
    <row r="402" ht="12.75">
      <c r="M402" s="2"/>
    </row>
    <row r="403" ht="12.75">
      <c r="M403" s="2"/>
    </row>
    <row r="404" ht="12.75">
      <c r="M404" s="2"/>
    </row>
    <row r="405" ht="12.75">
      <c r="M405" s="2"/>
    </row>
    <row r="406" ht="12.75">
      <c r="M406" s="2"/>
    </row>
    <row r="407" ht="12.75">
      <c r="M407" s="2"/>
    </row>
    <row r="408" ht="12.75">
      <c r="M408" s="2"/>
    </row>
    <row r="409" ht="12.75">
      <c r="M409" s="2"/>
    </row>
    <row r="410" ht="12.75">
      <c r="M410" s="2"/>
    </row>
    <row r="411" ht="12.75">
      <c r="M411" s="2"/>
    </row>
    <row r="412" ht="12.75">
      <c r="M412" s="2"/>
    </row>
    <row r="413" ht="12.75">
      <c r="M413" s="2"/>
    </row>
    <row r="414" ht="12.75">
      <c r="M414" s="2"/>
    </row>
    <row r="415" ht="12.75">
      <c r="M415" s="2"/>
    </row>
    <row r="416" ht="12.75">
      <c r="M416" s="2"/>
    </row>
    <row r="417" ht="12.75">
      <c r="M417" s="2"/>
    </row>
    <row r="418" ht="12.75">
      <c r="M418" s="2"/>
    </row>
    <row r="419" ht="12.75">
      <c r="M419" s="2"/>
    </row>
    <row r="420" ht="12.75">
      <c r="M420" s="2"/>
    </row>
    <row r="421" ht="12.75">
      <c r="M421" s="2"/>
    </row>
    <row r="422" ht="12.75">
      <c r="M422" s="2"/>
    </row>
    <row r="423" ht="12.75">
      <c r="M423" s="2"/>
    </row>
    <row r="424" ht="12.75">
      <c r="M424" s="2"/>
    </row>
    <row r="425" ht="12.75">
      <c r="M425" s="2"/>
    </row>
    <row r="426" ht="12.75">
      <c r="M426" s="2"/>
    </row>
    <row r="427" ht="12.75">
      <c r="M427" s="2"/>
    </row>
    <row r="428" ht="12.75">
      <c r="M428" s="2"/>
    </row>
    <row r="429" ht="12.75">
      <c r="M429" s="2"/>
    </row>
    <row r="430" ht="12.75">
      <c r="M430" s="2"/>
    </row>
    <row r="431" ht="12.75">
      <c r="M431" s="2"/>
    </row>
    <row r="432" ht="12.75">
      <c r="M432" s="2"/>
    </row>
    <row r="433" ht="12.75">
      <c r="M433" s="2"/>
    </row>
    <row r="434" ht="12.75">
      <c r="M434" s="2"/>
    </row>
    <row r="435" ht="12.75">
      <c r="M435" s="2"/>
    </row>
    <row r="436" ht="12.75">
      <c r="M436" s="2"/>
    </row>
    <row r="437" ht="12.75">
      <c r="M437" s="2"/>
    </row>
    <row r="438" ht="12.75">
      <c r="M438" s="2"/>
    </row>
    <row r="439" ht="12.75">
      <c r="M439" s="2"/>
    </row>
    <row r="440" ht="12.75">
      <c r="M440" s="2"/>
    </row>
    <row r="441" ht="12.75">
      <c r="M441" s="2"/>
    </row>
    <row r="442" ht="12.75">
      <c r="M442" s="2"/>
    </row>
    <row r="443" ht="12.75">
      <c r="M443" s="2"/>
    </row>
    <row r="444" ht="12.75">
      <c r="M444" s="2"/>
    </row>
    <row r="445" ht="12.75">
      <c r="M445" s="2"/>
    </row>
    <row r="446" ht="12.75">
      <c r="M446" s="2"/>
    </row>
    <row r="447" ht="12.75">
      <c r="M447" s="2"/>
    </row>
    <row r="448" ht="12.75">
      <c r="M448" s="2"/>
    </row>
    <row r="449" ht="12.75">
      <c r="M449" s="2"/>
    </row>
    <row r="450" ht="12.75">
      <c r="M450" s="2"/>
    </row>
    <row r="451" ht="12.75">
      <c r="M451" s="2"/>
    </row>
    <row r="452" ht="12.75">
      <c r="M452" s="2"/>
    </row>
    <row r="453" ht="12.75">
      <c r="M453" s="2"/>
    </row>
    <row r="454" ht="12.75">
      <c r="M454" s="2"/>
    </row>
    <row r="455" ht="12.75">
      <c r="M455" s="2"/>
    </row>
    <row r="456" ht="12.75">
      <c r="M456" s="2"/>
    </row>
    <row r="457" ht="12.75">
      <c r="M457" s="2"/>
    </row>
    <row r="458" ht="12.75">
      <c r="M458" s="2"/>
    </row>
    <row r="459" ht="12.75">
      <c r="M459" s="2"/>
    </row>
    <row r="460" ht="12.75">
      <c r="M460" s="2"/>
    </row>
    <row r="461" ht="12.75">
      <c r="M461" s="2"/>
    </row>
    <row r="462" ht="12.75">
      <c r="M462" s="2"/>
    </row>
    <row r="463" ht="12.75">
      <c r="M463" s="2"/>
    </row>
    <row r="464" ht="12.75">
      <c r="M464" s="2"/>
    </row>
    <row r="465" ht="12.75">
      <c r="M465" s="2"/>
    </row>
    <row r="466" ht="12.75">
      <c r="M466" s="2"/>
    </row>
    <row r="467" ht="12.75">
      <c r="M467" s="2"/>
    </row>
    <row r="468" ht="12.75">
      <c r="M468" s="2"/>
    </row>
    <row r="469" ht="12.75">
      <c r="M469" s="2"/>
    </row>
    <row r="470" ht="12.75">
      <c r="M470" s="2"/>
    </row>
    <row r="471" ht="12.75">
      <c r="M471" s="2"/>
    </row>
    <row r="472" ht="12.75">
      <c r="M472" s="2"/>
    </row>
    <row r="473" ht="12.75">
      <c r="M473" s="2"/>
    </row>
    <row r="474" ht="12.75">
      <c r="M474" s="2"/>
    </row>
    <row r="475" ht="12.75">
      <c r="M475" s="2"/>
    </row>
    <row r="476" ht="12.75">
      <c r="M476" s="2"/>
    </row>
    <row r="477" ht="12.75">
      <c r="M477" s="2"/>
    </row>
    <row r="478" ht="12.75">
      <c r="M478" s="2"/>
    </row>
    <row r="479" ht="12.75">
      <c r="M479" s="2"/>
    </row>
    <row r="480" ht="12.75">
      <c r="M480" s="2"/>
    </row>
    <row r="481" ht="12.75">
      <c r="M481" s="2"/>
    </row>
    <row r="482" ht="12.75">
      <c r="M482" s="2"/>
    </row>
    <row r="483" ht="12.75">
      <c r="M483" s="2"/>
    </row>
    <row r="484" ht="12.75">
      <c r="M484" s="2"/>
    </row>
    <row r="485" ht="12.75">
      <c r="M485" s="2"/>
    </row>
    <row r="486" ht="12.75">
      <c r="M486" s="2"/>
    </row>
    <row r="487" ht="12.75">
      <c r="M487" s="2"/>
    </row>
    <row r="488" ht="12.75">
      <c r="M488" s="2"/>
    </row>
    <row r="489" ht="12.75">
      <c r="M489" s="2"/>
    </row>
    <row r="490" ht="12.75">
      <c r="M490" s="2"/>
    </row>
    <row r="491" ht="12.75">
      <c r="M491" s="2"/>
    </row>
    <row r="492" ht="12.75">
      <c r="M492" s="2"/>
    </row>
    <row r="493" ht="12.75">
      <c r="M493" s="2"/>
    </row>
    <row r="494" ht="12.75">
      <c r="M494" s="2"/>
    </row>
    <row r="495" ht="12.75">
      <c r="M495" s="2"/>
    </row>
    <row r="496" ht="12.75">
      <c r="M496" s="2"/>
    </row>
    <row r="497" ht="12.75">
      <c r="M497" s="2"/>
    </row>
    <row r="498" ht="12.75">
      <c r="M498" s="2"/>
    </row>
    <row r="499" ht="12.75">
      <c r="M499" s="2"/>
    </row>
    <row r="500" ht="12.75">
      <c r="M500" s="2"/>
    </row>
    <row r="501" ht="12.75">
      <c r="M501" s="2"/>
    </row>
    <row r="502" ht="12.75">
      <c r="M502" s="2"/>
    </row>
    <row r="503" ht="12.75">
      <c r="M503" s="2"/>
    </row>
    <row r="504" ht="12.75">
      <c r="M504" s="2"/>
    </row>
    <row r="505" ht="12.75">
      <c r="M505" s="2"/>
    </row>
    <row r="506" ht="12.75">
      <c r="M506" s="2"/>
    </row>
    <row r="507" ht="12.75">
      <c r="M507" s="2"/>
    </row>
    <row r="508" ht="12.75">
      <c r="M508" s="2"/>
    </row>
    <row r="509" ht="12.75">
      <c r="M509" s="2"/>
    </row>
    <row r="510" ht="12.75">
      <c r="M510" s="2"/>
    </row>
    <row r="511" ht="12.75">
      <c r="M511" s="2"/>
    </row>
    <row r="512" ht="12.75">
      <c r="M512" s="2"/>
    </row>
    <row r="513" ht="12.75">
      <c r="M513" s="2"/>
    </row>
    <row r="514" ht="12.75">
      <c r="M514" s="2"/>
    </row>
    <row r="515" ht="12.75">
      <c r="M515" s="2"/>
    </row>
    <row r="516" ht="12.75">
      <c r="M516" s="2"/>
    </row>
    <row r="517" ht="12.75">
      <c r="M517" s="2"/>
    </row>
    <row r="518" ht="12.75">
      <c r="M518" s="2"/>
    </row>
    <row r="519" ht="12.75">
      <c r="M519" s="2"/>
    </row>
    <row r="520" ht="12.75">
      <c r="M520" s="2"/>
    </row>
    <row r="521" ht="12.75">
      <c r="M521" s="2"/>
    </row>
    <row r="522" ht="12.75">
      <c r="M522" s="2"/>
    </row>
    <row r="523" ht="12.75">
      <c r="M523" s="2"/>
    </row>
    <row r="524" ht="12.75">
      <c r="M524" s="2"/>
    </row>
    <row r="525" ht="12.75">
      <c r="M525" s="2"/>
    </row>
    <row r="526" ht="12.75">
      <c r="M526" s="2"/>
    </row>
    <row r="527" ht="12.75">
      <c r="M527" s="2"/>
    </row>
    <row r="528" ht="12.75">
      <c r="M528" s="2"/>
    </row>
    <row r="529" ht="12.75">
      <c r="M529" s="2"/>
    </row>
    <row r="530" ht="12.75">
      <c r="M530" s="2"/>
    </row>
    <row r="531" ht="12.75">
      <c r="M531" s="2"/>
    </row>
    <row r="532" ht="12.75">
      <c r="M532" s="2"/>
    </row>
    <row r="533" ht="12.75">
      <c r="M533" s="2"/>
    </row>
    <row r="534" ht="12.75">
      <c r="M534" s="2"/>
    </row>
    <row r="535" ht="12.75">
      <c r="M535" s="2"/>
    </row>
    <row r="536" ht="12.75">
      <c r="M536" s="2"/>
    </row>
    <row r="537" ht="12.75">
      <c r="M537" s="2"/>
    </row>
    <row r="538" ht="12.75">
      <c r="M538" s="2"/>
    </row>
    <row r="539" ht="12.75">
      <c r="M539" s="2"/>
    </row>
    <row r="540" ht="12.75">
      <c r="M540" s="2"/>
    </row>
    <row r="541" ht="12.75">
      <c r="M541" s="2"/>
    </row>
    <row r="542" ht="12.75">
      <c r="M542" s="2"/>
    </row>
    <row r="543" ht="12.75">
      <c r="M543" s="2"/>
    </row>
    <row r="544" ht="12.75">
      <c r="M544" s="2"/>
    </row>
    <row r="545" ht="12.75">
      <c r="M545" s="2"/>
    </row>
    <row r="546" ht="12.75">
      <c r="M546" s="2"/>
    </row>
    <row r="547" ht="12.75">
      <c r="M547" s="2"/>
    </row>
    <row r="548" ht="12.75">
      <c r="M548" s="2"/>
    </row>
    <row r="549" ht="12.75">
      <c r="M549" s="2"/>
    </row>
    <row r="550" ht="12.75">
      <c r="M550" s="2"/>
    </row>
    <row r="551" ht="12.75">
      <c r="M551" s="2"/>
    </row>
    <row r="552" ht="12.75">
      <c r="M552" s="2"/>
    </row>
    <row r="553" ht="12.75">
      <c r="M553" s="2"/>
    </row>
    <row r="554" ht="12.75">
      <c r="M554" s="2"/>
    </row>
    <row r="555" ht="12.75">
      <c r="M555" s="2"/>
    </row>
    <row r="556" ht="12.75">
      <c r="M556" s="2"/>
    </row>
    <row r="557" ht="12.75">
      <c r="M557" s="2"/>
    </row>
    <row r="558" ht="12.75">
      <c r="M558" s="2"/>
    </row>
    <row r="559" ht="12.75">
      <c r="M559" s="2"/>
    </row>
    <row r="560" ht="12.75">
      <c r="M560" s="2"/>
    </row>
    <row r="561" ht="12.75">
      <c r="M561" s="2"/>
    </row>
    <row r="562" ht="12.75">
      <c r="M562" s="2"/>
    </row>
    <row r="563" ht="12.75">
      <c r="M563" s="2"/>
    </row>
    <row r="564" ht="12.75">
      <c r="M564" s="2"/>
    </row>
    <row r="565" ht="12.75">
      <c r="M565" s="2"/>
    </row>
    <row r="566" ht="12.75">
      <c r="M566" s="2"/>
    </row>
    <row r="567" ht="12.75">
      <c r="M567" s="2"/>
    </row>
    <row r="568" ht="12.75">
      <c r="M568" s="2"/>
    </row>
    <row r="569" ht="12.75">
      <c r="M569" s="2"/>
    </row>
    <row r="570" ht="12.75">
      <c r="M570" s="2"/>
    </row>
    <row r="571" ht="12.75">
      <c r="M571" s="2"/>
    </row>
    <row r="572" ht="12.75">
      <c r="M572" s="2"/>
    </row>
    <row r="573" ht="12.75">
      <c r="M573" s="2"/>
    </row>
    <row r="574" ht="12.75">
      <c r="M574" s="2"/>
    </row>
    <row r="575" ht="12.75">
      <c r="M575" s="2"/>
    </row>
    <row r="576" ht="12.75">
      <c r="M576" s="2"/>
    </row>
    <row r="577" ht="12.75">
      <c r="M577" s="2"/>
    </row>
    <row r="578" ht="12.75">
      <c r="M578" s="2"/>
    </row>
    <row r="579" ht="12.75">
      <c r="M579" s="2"/>
    </row>
    <row r="580" ht="12.75">
      <c r="M580" s="2"/>
    </row>
    <row r="581" ht="12.75">
      <c r="M581" s="2"/>
    </row>
    <row r="582" ht="12.75">
      <c r="M582" s="2"/>
    </row>
    <row r="583" ht="12.75">
      <c r="M583" s="2"/>
    </row>
    <row r="584" ht="12.75">
      <c r="M584" s="2"/>
    </row>
    <row r="585" ht="12.75">
      <c r="M585" s="2"/>
    </row>
    <row r="586" ht="12.75">
      <c r="M586" s="2"/>
    </row>
    <row r="587" ht="12.75">
      <c r="M587" s="2"/>
    </row>
    <row r="588" ht="12.75">
      <c r="M588" s="2"/>
    </row>
    <row r="589" ht="12.75">
      <c r="M589" s="2"/>
    </row>
    <row r="590" ht="12.75">
      <c r="M590" s="2"/>
    </row>
    <row r="591" ht="12.75">
      <c r="M591" s="2"/>
    </row>
    <row r="592" ht="12.75">
      <c r="M592" s="2"/>
    </row>
    <row r="593" ht="12.75">
      <c r="M593" s="2"/>
    </row>
    <row r="594" ht="12.75">
      <c r="M594" s="2"/>
    </row>
    <row r="595" ht="12.75">
      <c r="M595" s="2"/>
    </row>
    <row r="596" ht="12.75">
      <c r="M596" s="2"/>
    </row>
    <row r="597" ht="12.75">
      <c r="M597" s="2"/>
    </row>
    <row r="598" ht="12.75">
      <c r="M598" s="2"/>
    </row>
    <row r="599" ht="12.75">
      <c r="M599" s="2"/>
    </row>
    <row r="600" ht="12.75">
      <c r="M600" s="2"/>
    </row>
    <row r="601" ht="12.75">
      <c r="M601" s="2"/>
    </row>
    <row r="602" ht="12.75">
      <c r="M602" s="2"/>
    </row>
    <row r="603" ht="12.75">
      <c r="M603" s="2"/>
    </row>
    <row r="604" ht="12.75">
      <c r="M604" s="2"/>
    </row>
    <row r="605" ht="12.75">
      <c r="M605" s="2"/>
    </row>
    <row r="606" ht="12.75">
      <c r="M606" s="2"/>
    </row>
    <row r="607" ht="12.75">
      <c r="M607" s="2"/>
    </row>
    <row r="608" ht="12.75">
      <c r="M608" s="2"/>
    </row>
    <row r="609" ht="12.75">
      <c r="M609" s="2"/>
    </row>
    <row r="610" ht="12.75">
      <c r="M610" s="2"/>
    </row>
    <row r="611" ht="12.75">
      <c r="M611" s="2"/>
    </row>
    <row r="612" ht="12.75">
      <c r="M612" s="2"/>
    </row>
    <row r="613" ht="12.75">
      <c r="M613" s="2"/>
    </row>
    <row r="614" ht="12.75">
      <c r="M614" s="2"/>
    </row>
    <row r="615" ht="12.75">
      <c r="M615" s="2"/>
    </row>
    <row r="616" ht="12.75">
      <c r="M616" s="2"/>
    </row>
    <row r="617" ht="12.75">
      <c r="M617" s="2"/>
    </row>
    <row r="618" ht="12.75">
      <c r="M618" s="2"/>
    </row>
    <row r="619" ht="12.75">
      <c r="M619" s="2"/>
    </row>
    <row r="620" ht="12.75">
      <c r="M620" s="2"/>
    </row>
    <row r="621" ht="12.75">
      <c r="M621" s="2"/>
    </row>
    <row r="622" ht="12.75">
      <c r="M622" s="2"/>
    </row>
    <row r="623" ht="12.75">
      <c r="M623" s="2"/>
    </row>
    <row r="624" ht="12.75">
      <c r="M624" s="2"/>
    </row>
    <row r="625" ht="12.75">
      <c r="M625" s="2"/>
    </row>
    <row r="626" ht="12.75">
      <c r="M626" s="2"/>
    </row>
    <row r="627" ht="12.75">
      <c r="M627" s="2"/>
    </row>
    <row r="628" ht="12.75">
      <c r="M628" s="2"/>
    </row>
    <row r="629" ht="12.75">
      <c r="M629" s="2"/>
    </row>
    <row r="630" ht="12.75">
      <c r="M630" s="2"/>
    </row>
    <row r="631" ht="12.75">
      <c r="M631" s="2"/>
    </row>
    <row r="632" ht="12.75">
      <c r="M632" s="2"/>
    </row>
    <row r="633" ht="12.75">
      <c r="M633" s="2"/>
    </row>
    <row r="634" ht="12.75">
      <c r="M634" s="2"/>
    </row>
    <row r="635" ht="12.75">
      <c r="M635" s="2"/>
    </row>
    <row r="636" ht="12.75">
      <c r="M636" s="2"/>
    </row>
    <row r="637" ht="12.75">
      <c r="M637" s="2"/>
    </row>
    <row r="638" ht="12.75">
      <c r="M638" s="2"/>
    </row>
    <row r="639" ht="12.75">
      <c r="M639" s="2"/>
    </row>
    <row r="640" ht="12.75">
      <c r="M640" s="2"/>
    </row>
    <row r="641" ht="12.75">
      <c r="M641" s="2"/>
    </row>
    <row r="642" ht="12.75">
      <c r="M642" s="2"/>
    </row>
    <row r="643" ht="12.75">
      <c r="M643" s="2"/>
    </row>
    <row r="644" ht="12.75">
      <c r="M644" s="2"/>
    </row>
    <row r="645" ht="12.75">
      <c r="M645" s="2"/>
    </row>
    <row r="646" ht="12.75">
      <c r="M646" s="2"/>
    </row>
    <row r="647" ht="12.75">
      <c r="M647" s="2"/>
    </row>
    <row r="648" ht="12.75">
      <c r="M648" s="2"/>
    </row>
    <row r="649" ht="12.75">
      <c r="M649" s="2"/>
    </row>
    <row r="650" ht="12.75">
      <c r="M650" s="2"/>
    </row>
    <row r="651" ht="12.75">
      <c r="M651" s="2"/>
    </row>
    <row r="652" ht="12.75">
      <c r="M652" s="2"/>
    </row>
    <row r="653" ht="12.75">
      <c r="M653" s="2"/>
    </row>
    <row r="654" ht="12.75">
      <c r="M654" s="2"/>
    </row>
    <row r="655" ht="12.75">
      <c r="M655" s="2"/>
    </row>
    <row r="656" ht="12.75">
      <c r="M656" s="2"/>
    </row>
    <row r="657" ht="12.75">
      <c r="M657" s="2"/>
    </row>
    <row r="658" ht="12.75">
      <c r="M658" s="2"/>
    </row>
    <row r="659" ht="12.75">
      <c r="M659" s="2"/>
    </row>
    <row r="660" ht="12.75">
      <c r="M660" s="2"/>
    </row>
    <row r="661" ht="12.75">
      <c r="M661" s="2"/>
    </row>
    <row r="662" ht="12.75">
      <c r="M662" s="2"/>
    </row>
    <row r="663" ht="12.75">
      <c r="M663" s="2"/>
    </row>
    <row r="664" ht="12.75">
      <c r="M664" s="2"/>
    </row>
    <row r="665" ht="12.75">
      <c r="M665" s="2"/>
    </row>
    <row r="666" ht="12.75">
      <c r="M666" s="2"/>
    </row>
    <row r="667" ht="12.75">
      <c r="M667" s="2"/>
    </row>
    <row r="668" ht="12.75">
      <c r="M668" s="2"/>
    </row>
    <row r="669" ht="12.75">
      <c r="M669" s="2"/>
    </row>
    <row r="670" ht="12.75">
      <c r="M670" s="2"/>
    </row>
    <row r="671" ht="12.75">
      <c r="M671" s="2"/>
    </row>
    <row r="672" ht="12.75">
      <c r="M672" s="2"/>
    </row>
    <row r="673" ht="12.75">
      <c r="M673" s="2"/>
    </row>
    <row r="674" ht="12.75">
      <c r="M674" s="2"/>
    </row>
    <row r="675" ht="12.75">
      <c r="M675" s="2"/>
    </row>
    <row r="676" ht="12.75">
      <c r="M676" s="2"/>
    </row>
    <row r="677" ht="12.75">
      <c r="M677" s="2"/>
    </row>
    <row r="678" ht="12.75">
      <c r="M678" s="2"/>
    </row>
    <row r="679" ht="12.75">
      <c r="M679" s="2"/>
    </row>
    <row r="680" ht="12.75">
      <c r="M680" s="2"/>
    </row>
    <row r="681" ht="12.75">
      <c r="M681" s="2"/>
    </row>
    <row r="682" ht="12.75">
      <c r="M682" s="2"/>
    </row>
    <row r="683" ht="12.75">
      <c r="M683" s="2"/>
    </row>
    <row r="684" ht="12.75">
      <c r="M684" s="2"/>
    </row>
    <row r="685" ht="12.75">
      <c r="M685" s="2"/>
    </row>
    <row r="686" ht="12.75">
      <c r="M686" s="2"/>
    </row>
    <row r="687" ht="12.75">
      <c r="M687" s="2"/>
    </row>
    <row r="688" ht="12.75">
      <c r="M688" s="2"/>
    </row>
    <row r="689" ht="12.75">
      <c r="M689" s="2"/>
    </row>
    <row r="690" ht="12.75">
      <c r="M690" s="2"/>
    </row>
    <row r="691" ht="12.75">
      <c r="M691" s="2"/>
    </row>
    <row r="692" ht="12.75">
      <c r="M692" s="2"/>
    </row>
    <row r="693" ht="12.75">
      <c r="M693" s="2"/>
    </row>
    <row r="694" ht="12.75">
      <c r="M694" s="2"/>
    </row>
    <row r="695" ht="12.75">
      <c r="M695" s="2"/>
    </row>
    <row r="696" ht="12.75">
      <c r="M696" s="2"/>
    </row>
    <row r="697" ht="12.75">
      <c r="M697" s="2"/>
    </row>
    <row r="698" ht="12.75">
      <c r="M698" s="2"/>
    </row>
    <row r="699" ht="12.75">
      <c r="M699" s="2"/>
    </row>
    <row r="700" ht="12.75">
      <c r="M700" s="2"/>
    </row>
    <row r="701" ht="12.75">
      <c r="M701" s="2"/>
    </row>
    <row r="702" ht="12.75">
      <c r="M702" s="2"/>
    </row>
    <row r="703" ht="12.75">
      <c r="M703" s="2"/>
    </row>
    <row r="704" ht="12.75">
      <c r="M704" s="2"/>
    </row>
    <row r="705" ht="12.75">
      <c r="M705" s="2"/>
    </row>
    <row r="706" ht="12.75">
      <c r="M706" s="2"/>
    </row>
    <row r="707" ht="12.75">
      <c r="M707" s="2"/>
    </row>
    <row r="708" ht="12.75">
      <c r="M708" s="2"/>
    </row>
    <row r="709" ht="12.75">
      <c r="M709" s="2"/>
    </row>
    <row r="710" ht="12.75">
      <c r="M710" s="2"/>
    </row>
    <row r="711" ht="12.75">
      <c r="M711" s="2"/>
    </row>
    <row r="712" ht="12.75">
      <c r="M712" s="2"/>
    </row>
    <row r="713" ht="12.75">
      <c r="M713" s="2"/>
    </row>
    <row r="714" ht="12.75">
      <c r="M714" s="2"/>
    </row>
    <row r="715" ht="12.75">
      <c r="M715" s="2"/>
    </row>
    <row r="716" ht="12.75">
      <c r="M716" s="2"/>
    </row>
    <row r="717" ht="12.75">
      <c r="M717" s="2"/>
    </row>
    <row r="718" ht="12.75">
      <c r="M718" s="2"/>
    </row>
    <row r="719" ht="12.75">
      <c r="M719" s="2"/>
    </row>
    <row r="720" ht="12.75">
      <c r="M720" s="2"/>
    </row>
    <row r="721" ht="12.75">
      <c r="M721" s="2"/>
    </row>
    <row r="722" ht="12.75">
      <c r="M722" s="2"/>
    </row>
    <row r="723" ht="12.75">
      <c r="M723" s="2"/>
    </row>
    <row r="724" ht="12.75">
      <c r="M724" s="2"/>
    </row>
    <row r="725" ht="12.75">
      <c r="M725" s="2"/>
    </row>
    <row r="726" ht="12.75">
      <c r="M726" s="2"/>
    </row>
    <row r="727" ht="12.75">
      <c r="M727" s="2"/>
    </row>
    <row r="728" ht="12.75">
      <c r="M728" s="2"/>
    </row>
    <row r="729" ht="12.75">
      <c r="M729" s="2"/>
    </row>
    <row r="730" ht="12.75">
      <c r="M730" s="2"/>
    </row>
    <row r="731" ht="12.75">
      <c r="M731" s="2"/>
    </row>
    <row r="732" ht="12.75">
      <c r="M732" s="2"/>
    </row>
    <row r="733" ht="12.75">
      <c r="M733" s="2"/>
    </row>
    <row r="734" ht="12.75">
      <c r="M734" s="2"/>
    </row>
    <row r="735" ht="12.75">
      <c r="M735" s="2"/>
    </row>
    <row r="736" ht="12.75">
      <c r="M736" s="2"/>
    </row>
    <row r="737" ht="12.75">
      <c r="M737" s="2"/>
    </row>
    <row r="738" ht="12.75">
      <c r="M738" s="2"/>
    </row>
    <row r="739" ht="12.75">
      <c r="M739" s="2"/>
    </row>
    <row r="740" ht="12.75">
      <c r="M740" s="2"/>
    </row>
    <row r="741" ht="12.75">
      <c r="M741" s="2"/>
    </row>
    <row r="742" ht="12.75">
      <c r="M742" s="2"/>
    </row>
    <row r="743" ht="12.75">
      <c r="M743" s="2"/>
    </row>
    <row r="744" ht="12.75">
      <c r="M744" s="2"/>
    </row>
    <row r="745" ht="12.75">
      <c r="M745" s="2"/>
    </row>
    <row r="746" ht="12.75">
      <c r="M746" s="2"/>
    </row>
    <row r="747" ht="12.75">
      <c r="M747" s="2"/>
    </row>
    <row r="748" ht="12.75">
      <c r="M748" s="2"/>
    </row>
    <row r="749" ht="12.75">
      <c r="M749" s="2"/>
    </row>
    <row r="750" ht="12.75">
      <c r="M750" s="2"/>
    </row>
    <row r="751" ht="12.75">
      <c r="M751" s="2"/>
    </row>
    <row r="752" ht="12.75">
      <c r="M752" s="2"/>
    </row>
    <row r="753" ht="12.75">
      <c r="M753" s="2"/>
    </row>
    <row r="754" ht="12.75">
      <c r="M754" s="2"/>
    </row>
    <row r="755" ht="12.75">
      <c r="M755" s="2"/>
    </row>
    <row r="756" ht="12.75">
      <c r="M756" s="2"/>
    </row>
    <row r="757" ht="12.75">
      <c r="M757" s="2"/>
    </row>
    <row r="758" ht="12.75">
      <c r="M758" s="2"/>
    </row>
    <row r="759" ht="12.75">
      <c r="M759" s="2"/>
    </row>
    <row r="760" ht="12.75">
      <c r="M760" s="2"/>
    </row>
    <row r="761" ht="12.75">
      <c r="M761" s="2"/>
    </row>
    <row r="762" ht="12.75">
      <c r="M762" s="2"/>
    </row>
    <row r="763" ht="12.75">
      <c r="M763" s="2"/>
    </row>
    <row r="764" ht="12.75">
      <c r="M764" s="2"/>
    </row>
    <row r="765" ht="12.75">
      <c r="M765" s="2"/>
    </row>
    <row r="766" ht="12.75">
      <c r="M766" s="2"/>
    </row>
    <row r="767" ht="12.75">
      <c r="M767" s="2"/>
    </row>
    <row r="768" ht="12.75">
      <c r="M768" s="2"/>
    </row>
    <row r="769" ht="12.75">
      <c r="M769" s="2"/>
    </row>
    <row r="770" ht="12.75">
      <c r="M770" s="2"/>
    </row>
    <row r="771" ht="12.75">
      <c r="M771" s="2"/>
    </row>
    <row r="772" ht="12.75">
      <c r="M772" s="2"/>
    </row>
    <row r="773" ht="12.75">
      <c r="M773" s="2"/>
    </row>
    <row r="774" ht="12.75">
      <c r="M774" s="2"/>
    </row>
    <row r="775" ht="12.75">
      <c r="M775" s="2"/>
    </row>
    <row r="776" ht="12.75">
      <c r="M776" s="2"/>
    </row>
    <row r="777" ht="12.75">
      <c r="M777" s="2"/>
    </row>
    <row r="778" ht="12.75">
      <c r="M778" s="2"/>
    </row>
    <row r="779" ht="12.75">
      <c r="M779" s="2"/>
    </row>
    <row r="780" ht="12.75">
      <c r="M780" s="2"/>
    </row>
    <row r="781" ht="12.75">
      <c r="M781" s="2"/>
    </row>
    <row r="782" ht="12.75">
      <c r="M782" s="2"/>
    </row>
    <row r="783" ht="12.75">
      <c r="M783" s="2"/>
    </row>
    <row r="784" ht="12.75">
      <c r="M784" s="2"/>
    </row>
    <row r="785" ht="12.75">
      <c r="M785" s="2"/>
    </row>
    <row r="786" ht="12.75">
      <c r="M786" s="2"/>
    </row>
    <row r="787" ht="12.75">
      <c r="M787" s="2"/>
    </row>
    <row r="788" ht="12.75">
      <c r="M788" s="2"/>
    </row>
    <row r="789" ht="12.75">
      <c r="M789" s="2"/>
    </row>
    <row r="790" ht="12.75">
      <c r="M790" s="2"/>
    </row>
    <row r="791" ht="12.75">
      <c r="M791" s="2"/>
    </row>
    <row r="792" ht="12.75">
      <c r="M792" s="2"/>
    </row>
    <row r="793" ht="12.75">
      <c r="M793" s="2"/>
    </row>
    <row r="794" ht="12.75">
      <c r="M794" s="2"/>
    </row>
    <row r="795" ht="12.75">
      <c r="M795" s="2"/>
    </row>
    <row r="796" ht="12.75">
      <c r="M796" s="2"/>
    </row>
    <row r="797" ht="12.75">
      <c r="M797" s="2"/>
    </row>
    <row r="798" ht="12.75">
      <c r="M798" s="2"/>
    </row>
    <row r="799" ht="12.75">
      <c r="M799" s="2"/>
    </row>
    <row r="800" ht="12.75">
      <c r="M800" s="2"/>
    </row>
    <row r="801" ht="12.75">
      <c r="M801" s="2"/>
    </row>
    <row r="802" ht="12.75">
      <c r="M802" s="2"/>
    </row>
    <row r="803" ht="12.75">
      <c r="M803" s="2"/>
    </row>
    <row r="804" ht="12.75">
      <c r="M804" s="2"/>
    </row>
    <row r="805" ht="12.75">
      <c r="M805" s="2"/>
    </row>
    <row r="806" ht="12.75">
      <c r="M806" s="2"/>
    </row>
    <row r="807" ht="12.75">
      <c r="M807" s="2"/>
    </row>
    <row r="808" ht="12.75">
      <c r="M808" s="2"/>
    </row>
    <row r="809" ht="12.75">
      <c r="M809" s="2"/>
    </row>
    <row r="810" ht="12.75">
      <c r="M810" s="2"/>
    </row>
    <row r="811" ht="12.75">
      <c r="M811" s="2"/>
    </row>
    <row r="812" ht="12.75">
      <c r="M812" s="2"/>
    </row>
    <row r="813" ht="12.75">
      <c r="M813" s="2"/>
    </row>
    <row r="814" ht="12.75">
      <c r="M814" s="2"/>
    </row>
    <row r="815" ht="12.75">
      <c r="M815" s="2"/>
    </row>
    <row r="816" ht="12.75">
      <c r="M816" s="2"/>
    </row>
    <row r="817" ht="12.75">
      <c r="M817" s="2"/>
    </row>
    <row r="818" ht="12.75">
      <c r="M818" s="2"/>
    </row>
    <row r="819" ht="12.75">
      <c r="M819" s="2"/>
    </row>
    <row r="820" ht="12.75">
      <c r="M820" s="2"/>
    </row>
    <row r="821" ht="12.75">
      <c r="M821" s="2"/>
    </row>
    <row r="822" ht="12.75">
      <c r="M822" s="2"/>
    </row>
    <row r="823" ht="12.75">
      <c r="M823" s="2"/>
    </row>
    <row r="824" ht="12.75">
      <c r="M824" s="2"/>
    </row>
    <row r="825" ht="12.75">
      <c r="M825" s="2"/>
    </row>
    <row r="826" ht="12.75">
      <c r="M826" s="2"/>
    </row>
    <row r="827" ht="12.75">
      <c r="M827" s="2"/>
    </row>
    <row r="828" ht="12.75">
      <c r="M828" s="2"/>
    </row>
    <row r="829" ht="12.75">
      <c r="M829" s="2"/>
    </row>
    <row r="830" ht="12.75">
      <c r="M830" s="2"/>
    </row>
    <row r="831" ht="12.75">
      <c r="M831" s="2"/>
    </row>
    <row r="832" ht="12.75">
      <c r="M832" s="2"/>
    </row>
    <row r="833" ht="12.75">
      <c r="M833" s="2"/>
    </row>
    <row r="834" ht="12.75">
      <c r="M834" s="2"/>
    </row>
    <row r="835" ht="12.75">
      <c r="M835" s="2"/>
    </row>
    <row r="836" ht="12.75">
      <c r="M836" s="2"/>
    </row>
    <row r="837" ht="12.75">
      <c r="M837" s="2"/>
    </row>
    <row r="838" ht="12.75">
      <c r="M838" s="2"/>
    </row>
    <row r="839" ht="12.75">
      <c r="M839" s="2"/>
    </row>
    <row r="840" ht="12.75">
      <c r="M840" s="2"/>
    </row>
    <row r="841" ht="12.75">
      <c r="M841" s="2"/>
    </row>
    <row r="842" ht="12.75">
      <c r="M842" s="2"/>
    </row>
    <row r="843" ht="12.75">
      <c r="M843" s="2"/>
    </row>
    <row r="844" ht="12.75">
      <c r="M844" s="2"/>
    </row>
    <row r="845" ht="12.75">
      <c r="M845" s="2"/>
    </row>
    <row r="846" ht="12.75">
      <c r="M846" s="2"/>
    </row>
    <row r="847" ht="12.75">
      <c r="M847" s="2"/>
    </row>
    <row r="848" ht="12.75">
      <c r="M848" s="2"/>
    </row>
    <row r="849" ht="12.75">
      <c r="M849" s="2"/>
    </row>
    <row r="850" ht="12.75">
      <c r="M850" s="2"/>
    </row>
    <row r="851" ht="12.75">
      <c r="M851" s="2"/>
    </row>
    <row r="852" ht="12.75">
      <c r="M852" s="2"/>
    </row>
    <row r="853" ht="12.75">
      <c r="M853" s="2"/>
    </row>
    <row r="854" ht="12.75">
      <c r="M854" s="2"/>
    </row>
    <row r="855" ht="12.75">
      <c r="M855" s="2"/>
    </row>
    <row r="856" ht="12.75">
      <c r="M856" s="2"/>
    </row>
    <row r="857" ht="12.75">
      <c r="M857" s="2"/>
    </row>
    <row r="858" ht="12.75">
      <c r="M858" s="2"/>
    </row>
    <row r="859" ht="12.75">
      <c r="M859" s="2"/>
    </row>
    <row r="860" ht="12.75">
      <c r="M860" s="2"/>
    </row>
    <row r="861" ht="12.75">
      <c r="M861" s="2"/>
    </row>
    <row r="862" ht="12.75">
      <c r="M862" s="2"/>
    </row>
    <row r="863" ht="12.75">
      <c r="M863" s="2"/>
    </row>
    <row r="864" ht="12.75">
      <c r="M864" s="2"/>
    </row>
    <row r="865" ht="12.75">
      <c r="M865" s="2"/>
    </row>
    <row r="866" ht="12.75">
      <c r="M866" s="2"/>
    </row>
    <row r="867" ht="12.75">
      <c r="M867" s="2"/>
    </row>
    <row r="868" ht="12.75">
      <c r="M868" s="2"/>
    </row>
    <row r="869" ht="12.75">
      <c r="M869" s="2"/>
    </row>
    <row r="870" ht="12.75">
      <c r="M870" s="2"/>
    </row>
    <row r="871" ht="12.75">
      <c r="M871" s="2"/>
    </row>
    <row r="872" ht="12.75">
      <c r="M872" s="2"/>
    </row>
    <row r="873" ht="12.75">
      <c r="M873" s="2"/>
    </row>
    <row r="874" ht="12.75">
      <c r="M874" s="2"/>
    </row>
    <row r="875" ht="12.75">
      <c r="M875" s="2"/>
    </row>
    <row r="876" ht="12.75">
      <c r="M876" s="2"/>
    </row>
    <row r="877" ht="12.75">
      <c r="M877" s="2"/>
    </row>
    <row r="878" ht="12.75">
      <c r="M878" s="2"/>
    </row>
    <row r="879" ht="12.75">
      <c r="M879" s="2"/>
    </row>
    <row r="880" ht="12.75">
      <c r="M880" s="2"/>
    </row>
    <row r="881" ht="12.75">
      <c r="M881" s="2"/>
    </row>
    <row r="882" ht="12.75">
      <c r="M882" s="2"/>
    </row>
    <row r="883" ht="12.75">
      <c r="M883" s="2"/>
    </row>
    <row r="884" ht="12.75">
      <c r="M884" s="2"/>
    </row>
    <row r="885" ht="12.75">
      <c r="M885" s="2"/>
    </row>
    <row r="886" ht="12.75">
      <c r="M886" s="2"/>
    </row>
    <row r="887" ht="12.75">
      <c r="M887" s="2"/>
    </row>
    <row r="888" ht="12.75">
      <c r="M888" s="2"/>
    </row>
    <row r="889" ht="12.75">
      <c r="M889" s="2"/>
    </row>
    <row r="890" ht="12.75">
      <c r="M890" s="2"/>
    </row>
    <row r="891" ht="12.75">
      <c r="M891" s="2"/>
    </row>
    <row r="892" ht="12.75">
      <c r="M892" s="2"/>
    </row>
    <row r="893" ht="12.75">
      <c r="M893" s="2"/>
    </row>
    <row r="894" ht="12.75">
      <c r="M894" s="2"/>
    </row>
    <row r="895" ht="12.75">
      <c r="M895" s="2"/>
    </row>
    <row r="896" ht="12.75">
      <c r="M896" s="2"/>
    </row>
    <row r="897" ht="12.75">
      <c r="M897" s="2"/>
    </row>
    <row r="898" ht="12.75">
      <c r="M898" s="2"/>
    </row>
    <row r="899" ht="12.75">
      <c r="M899" s="2"/>
    </row>
    <row r="900" ht="12.75">
      <c r="M900" s="2"/>
    </row>
    <row r="901" ht="12.75">
      <c r="M901" s="2"/>
    </row>
    <row r="902" ht="12.75">
      <c r="M902" s="2"/>
    </row>
    <row r="903" ht="12.75">
      <c r="M903" s="2"/>
    </row>
    <row r="904" ht="12.75">
      <c r="M904" s="2"/>
    </row>
    <row r="905" ht="12.75">
      <c r="M905" s="2"/>
    </row>
    <row r="906" ht="12.75">
      <c r="M906" s="2"/>
    </row>
    <row r="907" ht="12.75">
      <c r="M907" s="2"/>
    </row>
    <row r="908" ht="12.75">
      <c r="M908" s="2"/>
    </row>
    <row r="909" ht="12.75">
      <c r="M909" s="2"/>
    </row>
    <row r="910" ht="12.75">
      <c r="M910" s="2"/>
    </row>
    <row r="911" ht="12.75">
      <c r="M911" s="2"/>
    </row>
    <row r="912" ht="12.75">
      <c r="M912" s="2"/>
    </row>
    <row r="913" ht="12.75">
      <c r="M913" s="2"/>
    </row>
    <row r="914" ht="12.75">
      <c r="M914" s="2"/>
    </row>
    <row r="915" ht="12.75">
      <c r="M915" s="2"/>
    </row>
    <row r="916" ht="12.75">
      <c r="M916" s="2"/>
    </row>
    <row r="917" ht="12.75">
      <c r="M917" s="2"/>
    </row>
    <row r="918" ht="12.75">
      <c r="M918" s="2"/>
    </row>
    <row r="919" ht="12.75">
      <c r="M919" s="2"/>
    </row>
    <row r="920" ht="12.75">
      <c r="M920" s="2"/>
    </row>
    <row r="921" ht="12.75">
      <c r="M921" s="2"/>
    </row>
    <row r="922" ht="12.75">
      <c r="M922" s="2"/>
    </row>
    <row r="923" ht="12.75">
      <c r="M923" s="2"/>
    </row>
    <row r="924" ht="12.75">
      <c r="M924" s="2"/>
    </row>
    <row r="925" ht="12.75">
      <c r="M925" s="2"/>
    </row>
    <row r="926" ht="12.75">
      <c r="M926" s="2"/>
    </row>
    <row r="927" ht="12.75">
      <c r="M927" s="2"/>
    </row>
    <row r="928" ht="12.75">
      <c r="M928" s="2"/>
    </row>
    <row r="929" ht="12.75">
      <c r="M929" s="2"/>
    </row>
    <row r="930" ht="12.75">
      <c r="M930" s="2"/>
    </row>
    <row r="931" ht="12.75">
      <c r="M931" s="2"/>
    </row>
    <row r="932" ht="12.75">
      <c r="M932" s="2"/>
    </row>
    <row r="933" ht="12.75">
      <c r="M933" s="2"/>
    </row>
    <row r="934" ht="12.75">
      <c r="M934" s="2"/>
    </row>
    <row r="935" ht="12.75">
      <c r="M935" s="2"/>
    </row>
    <row r="936" ht="12.75">
      <c r="M936" s="2"/>
    </row>
    <row r="937" ht="12.75">
      <c r="M937" s="2"/>
    </row>
    <row r="938" ht="12.75">
      <c r="M938" s="2"/>
    </row>
    <row r="939" ht="12.75">
      <c r="M939" s="2"/>
    </row>
    <row r="940" ht="12.75">
      <c r="M940" s="2"/>
    </row>
    <row r="941" ht="12.75">
      <c r="M941" s="2"/>
    </row>
    <row r="942" ht="12.75">
      <c r="M942" s="2"/>
    </row>
    <row r="943" ht="12.75">
      <c r="M943" s="2"/>
    </row>
    <row r="944" ht="12.75">
      <c r="M944" s="2"/>
    </row>
    <row r="945" ht="12.75">
      <c r="M945" s="2"/>
    </row>
    <row r="946" ht="12.75">
      <c r="M946" s="2"/>
    </row>
    <row r="947" ht="12.75">
      <c r="M947" s="2"/>
    </row>
    <row r="948" ht="12.75">
      <c r="M948" s="2"/>
    </row>
    <row r="949" ht="12.75">
      <c r="M949" s="2"/>
    </row>
    <row r="950" ht="12.75">
      <c r="M950" s="2"/>
    </row>
    <row r="951" ht="12.75">
      <c r="M951" s="2"/>
    </row>
    <row r="952" ht="12.75">
      <c r="M952" s="2"/>
    </row>
    <row r="953" ht="12.75">
      <c r="M953" s="2"/>
    </row>
    <row r="954" ht="12.75">
      <c r="M954" s="2"/>
    </row>
    <row r="955" ht="12.75">
      <c r="M955" s="2"/>
    </row>
    <row r="956" ht="12.75">
      <c r="M956" s="2"/>
    </row>
    <row r="957" ht="12.75">
      <c r="M957" s="2"/>
    </row>
    <row r="958" ht="12.75">
      <c r="M958" s="2"/>
    </row>
    <row r="959" ht="12.75">
      <c r="M959" s="2"/>
    </row>
    <row r="960" ht="12.75">
      <c r="M960" s="2"/>
    </row>
    <row r="961" ht="12.75">
      <c r="M961" s="2"/>
    </row>
    <row r="962" ht="12.75">
      <c r="M962" s="2"/>
    </row>
    <row r="963" ht="12.75">
      <c r="M963" s="2"/>
    </row>
    <row r="964" ht="12.75">
      <c r="M964" s="2"/>
    </row>
    <row r="965" ht="12.75">
      <c r="M965" s="2"/>
    </row>
    <row r="966" ht="12.75">
      <c r="M966" s="2"/>
    </row>
    <row r="967" ht="12.75">
      <c r="M967" s="2"/>
    </row>
    <row r="968" ht="12.75">
      <c r="M968" s="2"/>
    </row>
    <row r="969" ht="12.75">
      <c r="M969" s="2"/>
    </row>
    <row r="970" ht="12.75">
      <c r="M970" s="2"/>
    </row>
    <row r="971" ht="12.75">
      <c r="M971" s="2"/>
    </row>
    <row r="972" ht="12.75">
      <c r="M972" s="2"/>
    </row>
    <row r="973" ht="12.75">
      <c r="M973" s="2"/>
    </row>
    <row r="974" ht="12.75">
      <c r="M974" s="2"/>
    </row>
    <row r="975" ht="12.75">
      <c r="M975" s="2"/>
    </row>
    <row r="976" ht="12.75">
      <c r="M976" s="2"/>
    </row>
    <row r="977" ht="12.75">
      <c r="M977" s="2"/>
    </row>
    <row r="978" ht="12.75">
      <c r="M978" s="2"/>
    </row>
    <row r="979" ht="12.75">
      <c r="M979" s="2"/>
    </row>
    <row r="980" ht="12.75">
      <c r="M980" s="2"/>
    </row>
    <row r="981" ht="12.75">
      <c r="M981" s="2"/>
    </row>
    <row r="982" ht="12.75">
      <c r="M982" s="2"/>
    </row>
    <row r="983" ht="12.75">
      <c r="M983" s="2"/>
    </row>
    <row r="984" ht="12.75">
      <c r="M984" s="2"/>
    </row>
    <row r="985" ht="12.75">
      <c r="M985" s="2"/>
    </row>
    <row r="986" ht="12.75">
      <c r="M986" s="2"/>
    </row>
    <row r="987" ht="12.75">
      <c r="M987" s="2"/>
    </row>
    <row r="988" ht="12.75">
      <c r="M988" s="2"/>
    </row>
    <row r="989" ht="12.75">
      <c r="M989" s="2"/>
    </row>
    <row r="990" ht="12.75">
      <c r="M990" s="2"/>
    </row>
    <row r="991" ht="12.75">
      <c r="M991" s="2"/>
    </row>
    <row r="992" ht="12.75">
      <c r="M992" s="2"/>
    </row>
    <row r="993" ht="12.75">
      <c r="M993" s="2"/>
    </row>
    <row r="994" ht="12.75">
      <c r="M994" s="2"/>
    </row>
    <row r="995" ht="12.75">
      <c r="M995" s="2"/>
    </row>
    <row r="996" ht="12.75">
      <c r="M996" s="2"/>
    </row>
    <row r="997" ht="12.75">
      <c r="M997" s="2"/>
    </row>
    <row r="998" ht="12.75">
      <c r="M998" s="2"/>
    </row>
    <row r="999" ht="12.75">
      <c r="M999" s="2"/>
    </row>
    <row r="1000" ht="12.75">
      <c r="M1000" s="2"/>
    </row>
    <row r="1001" ht="12.75">
      <c r="M1001" s="2"/>
    </row>
    <row r="1002" ht="12.75">
      <c r="M1002" s="2"/>
    </row>
    <row r="1003" ht="12.75">
      <c r="M1003" s="2"/>
    </row>
    <row r="1004" ht="12.75">
      <c r="M1004" s="2"/>
    </row>
    <row r="1005" ht="12.75">
      <c r="M1005" s="2"/>
    </row>
    <row r="1006" ht="12.75">
      <c r="M1006" s="2"/>
    </row>
    <row r="1007" ht="12.75">
      <c r="M1007" s="2"/>
    </row>
    <row r="1008" ht="12.75">
      <c r="M1008" s="2"/>
    </row>
    <row r="1009" ht="12.75">
      <c r="M1009" s="2"/>
    </row>
    <row r="1010" ht="12.75">
      <c r="M1010" s="2"/>
    </row>
    <row r="1011" ht="12.75">
      <c r="M1011" s="2"/>
    </row>
    <row r="1012" ht="12.75">
      <c r="M1012" s="2"/>
    </row>
    <row r="1013" ht="12.75">
      <c r="M1013" s="2"/>
    </row>
    <row r="1014" ht="12.75">
      <c r="M1014" s="2"/>
    </row>
    <row r="1015" ht="12.75">
      <c r="M1015" s="2"/>
    </row>
    <row r="1016" ht="12.75">
      <c r="M1016" s="2"/>
    </row>
    <row r="1017" ht="12.75">
      <c r="M1017" s="2"/>
    </row>
    <row r="1018" ht="12.75">
      <c r="M1018" s="2"/>
    </row>
    <row r="1019" ht="12.75">
      <c r="M1019" s="2"/>
    </row>
    <row r="1020" ht="12.75">
      <c r="M1020" s="2"/>
    </row>
    <row r="1021" ht="12.75">
      <c r="M1021" s="2"/>
    </row>
    <row r="1022" ht="12.75">
      <c r="M1022" s="2"/>
    </row>
    <row r="1023" ht="12.75">
      <c r="M1023" s="2"/>
    </row>
    <row r="1024" ht="12.75">
      <c r="M1024" s="2"/>
    </row>
    <row r="1025" ht="12.75">
      <c r="M1025" s="2"/>
    </row>
    <row r="1026" ht="12.75">
      <c r="M1026" s="2"/>
    </row>
    <row r="1027" ht="12.75">
      <c r="M1027" s="2"/>
    </row>
    <row r="1028" ht="12.75">
      <c r="M1028" s="2"/>
    </row>
    <row r="1029" ht="12.75">
      <c r="M1029" s="2"/>
    </row>
    <row r="1030" ht="12.75">
      <c r="M1030" s="2"/>
    </row>
    <row r="1031" ht="12.75">
      <c r="M1031" s="2"/>
    </row>
    <row r="1032" ht="12.75">
      <c r="M1032" s="2"/>
    </row>
    <row r="1033" ht="12.75">
      <c r="M1033" s="2"/>
    </row>
    <row r="1034" ht="12.75">
      <c r="M1034" s="2"/>
    </row>
    <row r="1035" ht="12.75">
      <c r="M1035" s="2"/>
    </row>
    <row r="1036" ht="12.75">
      <c r="M1036" s="2"/>
    </row>
    <row r="1037" ht="12.75">
      <c r="M1037" s="2"/>
    </row>
    <row r="1038" ht="12.75">
      <c r="M1038" s="2"/>
    </row>
    <row r="1039" ht="12.75">
      <c r="M1039" s="2"/>
    </row>
    <row r="1040" ht="12.75">
      <c r="M1040" s="2"/>
    </row>
    <row r="1041" ht="12.75">
      <c r="M1041" s="2"/>
    </row>
    <row r="1042" ht="12.75">
      <c r="M1042" s="2"/>
    </row>
    <row r="1043" ht="12.75">
      <c r="M1043" s="2"/>
    </row>
    <row r="1044" ht="12.75">
      <c r="M1044" s="2"/>
    </row>
    <row r="1045" ht="12.75">
      <c r="M1045" s="2"/>
    </row>
    <row r="1046" ht="12.75">
      <c r="M1046" s="2"/>
    </row>
    <row r="1047" ht="12.75">
      <c r="M1047" s="2"/>
    </row>
    <row r="1048" ht="12.75">
      <c r="M1048" s="2"/>
    </row>
    <row r="1049" ht="12.75">
      <c r="M1049" s="2"/>
    </row>
    <row r="1050" ht="12.75">
      <c r="M1050" s="2"/>
    </row>
    <row r="1051" ht="12.75">
      <c r="M1051" s="2"/>
    </row>
    <row r="1052" ht="12.75">
      <c r="M1052" s="2"/>
    </row>
    <row r="1053" ht="12.75">
      <c r="M1053" s="2"/>
    </row>
    <row r="1054" ht="12.75">
      <c r="M1054" s="2"/>
    </row>
    <row r="1055" ht="12.75">
      <c r="M1055" s="2"/>
    </row>
    <row r="1056" ht="12.75">
      <c r="M1056" s="2"/>
    </row>
    <row r="1057" ht="12.75">
      <c r="M1057" s="2"/>
    </row>
    <row r="1058" ht="12.75">
      <c r="M1058" s="2"/>
    </row>
    <row r="1059" ht="12.75">
      <c r="M1059" s="2"/>
    </row>
    <row r="1060" ht="12.75">
      <c r="M1060" s="2"/>
    </row>
    <row r="1061" ht="12.75">
      <c r="M1061" s="2"/>
    </row>
    <row r="1062" ht="12.75">
      <c r="M1062" s="2"/>
    </row>
    <row r="1063" ht="12.75">
      <c r="M1063" s="2"/>
    </row>
    <row r="1064" ht="12.75">
      <c r="M1064" s="2"/>
    </row>
    <row r="1065" ht="12.75">
      <c r="M1065" s="2"/>
    </row>
    <row r="1066" ht="12.75">
      <c r="M1066" s="2"/>
    </row>
    <row r="1067" ht="12.75">
      <c r="M1067" s="2"/>
    </row>
    <row r="1068" ht="12.75">
      <c r="M1068" s="2"/>
    </row>
    <row r="1069" ht="12.75">
      <c r="M1069" s="2"/>
    </row>
    <row r="1070" ht="12.75">
      <c r="M1070" s="2"/>
    </row>
    <row r="1071" ht="12.75">
      <c r="M1071" s="2"/>
    </row>
    <row r="1072" ht="12.75">
      <c r="M1072" s="2"/>
    </row>
    <row r="1073" ht="12.75">
      <c r="M1073" s="2"/>
    </row>
    <row r="1074" ht="12.75">
      <c r="M1074" s="2"/>
    </row>
    <row r="1075" ht="12.75">
      <c r="M1075" s="2"/>
    </row>
    <row r="1076" ht="12.75">
      <c r="M1076" s="2"/>
    </row>
    <row r="1077" ht="12.75">
      <c r="M1077" s="2"/>
    </row>
    <row r="1078" ht="12.75">
      <c r="M1078" s="2"/>
    </row>
    <row r="1079" ht="12.75">
      <c r="M1079" s="2"/>
    </row>
    <row r="1080" ht="12.75">
      <c r="M1080" s="2"/>
    </row>
    <row r="1081" ht="12.75">
      <c r="M1081" s="2"/>
    </row>
    <row r="1082" ht="12.75">
      <c r="M1082" s="2"/>
    </row>
    <row r="1083" ht="12.75">
      <c r="M1083" s="2"/>
    </row>
    <row r="1084" ht="12.75">
      <c r="M1084" s="2"/>
    </row>
    <row r="1085" ht="12.75">
      <c r="M1085" s="2"/>
    </row>
    <row r="1086" ht="12.75">
      <c r="M1086" s="2"/>
    </row>
    <row r="1087" ht="12.75">
      <c r="M1087" s="2"/>
    </row>
    <row r="1088" ht="12.75">
      <c r="M1088" s="2"/>
    </row>
    <row r="1089" ht="12.75">
      <c r="M1089" s="2"/>
    </row>
    <row r="1090" ht="12.75">
      <c r="M1090" s="2"/>
    </row>
    <row r="1091" ht="12.75">
      <c r="M1091" s="2"/>
    </row>
    <row r="1092" ht="12.75">
      <c r="M1092" s="2"/>
    </row>
    <row r="1093" ht="12.75">
      <c r="M1093" s="2"/>
    </row>
    <row r="1094" ht="12.75">
      <c r="M1094" s="2"/>
    </row>
    <row r="1095" ht="12.75">
      <c r="M1095" s="2"/>
    </row>
    <row r="1096" ht="12.75">
      <c r="M1096" s="2"/>
    </row>
    <row r="1097" ht="12.75">
      <c r="M1097" s="2"/>
    </row>
    <row r="1098" ht="12.75">
      <c r="M1098" s="2"/>
    </row>
    <row r="1099" ht="12.75">
      <c r="M1099" s="2"/>
    </row>
    <row r="1100" ht="12.75">
      <c r="M1100" s="2"/>
    </row>
    <row r="1101" ht="12.75">
      <c r="M1101" s="2"/>
    </row>
    <row r="1102" ht="12.75">
      <c r="M1102" s="2"/>
    </row>
    <row r="1103" ht="12.75">
      <c r="M1103" s="2"/>
    </row>
    <row r="1104" ht="12.75">
      <c r="M1104" s="2"/>
    </row>
    <row r="1105" ht="12.75">
      <c r="M1105" s="2"/>
    </row>
    <row r="1106" ht="12.75">
      <c r="M1106" s="2"/>
    </row>
    <row r="1107" ht="12.75">
      <c r="M1107" s="2"/>
    </row>
    <row r="1108" ht="12.75">
      <c r="M1108" s="2"/>
    </row>
    <row r="1109" ht="12.75">
      <c r="M1109" s="2"/>
    </row>
    <row r="1110" ht="12.75">
      <c r="M1110" s="2"/>
    </row>
    <row r="1111" ht="12.75">
      <c r="M1111" s="2"/>
    </row>
    <row r="1112" ht="12.75">
      <c r="M1112" s="2"/>
    </row>
    <row r="1113" ht="12.75">
      <c r="M1113" s="2"/>
    </row>
    <row r="1114" ht="12.75">
      <c r="M1114" s="2"/>
    </row>
    <row r="1115" ht="12.75">
      <c r="M1115" s="2"/>
    </row>
    <row r="1116" ht="12.75">
      <c r="M1116" s="2"/>
    </row>
    <row r="1117" ht="12.75">
      <c r="M1117" s="2"/>
    </row>
    <row r="1118" ht="12.75">
      <c r="M1118" s="2"/>
    </row>
    <row r="1119" ht="12.75">
      <c r="M1119" s="2"/>
    </row>
    <row r="1120" ht="12.75">
      <c r="M1120" s="2"/>
    </row>
    <row r="1121" ht="12.75">
      <c r="M1121" s="2"/>
    </row>
    <row r="1122" ht="12.75">
      <c r="M1122" s="2"/>
    </row>
    <row r="1123" ht="12.75">
      <c r="M1123" s="2"/>
    </row>
    <row r="1124" ht="12.75">
      <c r="M1124" s="2"/>
    </row>
    <row r="1125" ht="12.75">
      <c r="M1125" s="2"/>
    </row>
    <row r="1126" ht="12.75">
      <c r="M1126" s="2"/>
    </row>
    <row r="1127" ht="12.75">
      <c r="M1127" s="2"/>
    </row>
    <row r="1128" ht="12.75">
      <c r="M1128" s="2"/>
    </row>
    <row r="1129" ht="12.75">
      <c r="M1129" s="2"/>
    </row>
    <row r="1130" ht="12.75">
      <c r="M1130" s="2"/>
    </row>
    <row r="1131" ht="12.75">
      <c r="M1131" s="2"/>
    </row>
    <row r="1132" ht="12.75">
      <c r="M1132" s="2"/>
    </row>
    <row r="1133" ht="12.75">
      <c r="M1133" s="2"/>
    </row>
    <row r="1134" ht="12.75">
      <c r="M1134" s="2"/>
    </row>
    <row r="1135" ht="12.75">
      <c r="M1135" s="2"/>
    </row>
    <row r="1136" ht="12.75">
      <c r="M1136" s="2"/>
    </row>
    <row r="1137" ht="12.75">
      <c r="M1137" s="2"/>
    </row>
    <row r="1138" ht="12.75">
      <c r="M1138" s="2"/>
    </row>
    <row r="1139" ht="12.75">
      <c r="M1139" s="2"/>
    </row>
    <row r="1140" ht="12.75">
      <c r="M1140" s="2"/>
    </row>
    <row r="1141" ht="12.75">
      <c r="M1141" s="2"/>
    </row>
    <row r="1142" ht="12.75">
      <c r="M1142" s="2"/>
    </row>
    <row r="1143" ht="12.75">
      <c r="M1143" s="2"/>
    </row>
    <row r="1144" ht="12.75">
      <c r="M1144" s="2"/>
    </row>
    <row r="1145" ht="12.75">
      <c r="M1145" s="2"/>
    </row>
    <row r="1146" ht="12.75">
      <c r="M1146" s="2"/>
    </row>
    <row r="1147" ht="12.75">
      <c r="M1147" s="2"/>
    </row>
    <row r="1148" ht="12.75">
      <c r="M1148" s="2"/>
    </row>
    <row r="1149" ht="12.75">
      <c r="M1149" s="2"/>
    </row>
    <row r="1150" ht="12.75">
      <c r="M1150" s="2"/>
    </row>
    <row r="1151" ht="12.75">
      <c r="M1151" s="2"/>
    </row>
    <row r="1152" ht="12.75">
      <c r="M1152" s="2"/>
    </row>
    <row r="1153" ht="12.75">
      <c r="M1153" s="2"/>
    </row>
    <row r="1154" ht="12.75">
      <c r="M1154" s="2"/>
    </row>
    <row r="1155" ht="12.75">
      <c r="M1155" s="2"/>
    </row>
    <row r="1156" ht="12.75">
      <c r="M1156" s="2"/>
    </row>
    <row r="1157" ht="12.75">
      <c r="M1157" s="2"/>
    </row>
    <row r="1158" ht="12.75">
      <c r="M1158" s="2"/>
    </row>
    <row r="1159" ht="12.75">
      <c r="M1159" s="2"/>
    </row>
    <row r="1160" ht="12.75">
      <c r="M1160" s="2"/>
    </row>
    <row r="1161" ht="12.75">
      <c r="M1161" s="2"/>
    </row>
    <row r="1162" ht="12.75">
      <c r="M1162" s="2"/>
    </row>
    <row r="1163" ht="12.75">
      <c r="M1163" s="2"/>
    </row>
    <row r="1164" ht="12.75">
      <c r="M1164" s="2"/>
    </row>
    <row r="1165" ht="12.75">
      <c r="M1165" s="2"/>
    </row>
    <row r="1166" ht="12.75">
      <c r="M1166" s="2"/>
    </row>
    <row r="1167" ht="12.75">
      <c r="M1167" s="2"/>
    </row>
    <row r="1168" ht="12.75">
      <c r="M1168" s="2"/>
    </row>
    <row r="1169" ht="12.75">
      <c r="M1169" s="2"/>
    </row>
    <row r="1170" ht="12.75">
      <c r="M1170" s="2"/>
    </row>
    <row r="1171" ht="12.75">
      <c r="M1171" s="2"/>
    </row>
    <row r="1172" ht="12.75">
      <c r="M1172" s="2"/>
    </row>
    <row r="1173" ht="12.75">
      <c r="M1173" s="2"/>
    </row>
    <row r="1174" ht="12.75">
      <c r="M1174" s="2"/>
    </row>
    <row r="1175" ht="12.75">
      <c r="M1175" s="2"/>
    </row>
    <row r="1176" ht="12.75">
      <c r="M1176" s="2"/>
    </row>
    <row r="1177" ht="12.75">
      <c r="M1177" s="2"/>
    </row>
    <row r="1178" ht="12.75">
      <c r="M1178" s="2"/>
    </row>
    <row r="1179" ht="12.75">
      <c r="M1179" s="2"/>
    </row>
    <row r="1180" ht="12.75">
      <c r="M1180" s="2"/>
    </row>
    <row r="1181" ht="12.75">
      <c r="M1181" s="2"/>
    </row>
    <row r="1182" ht="12.75">
      <c r="M1182" s="2"/>
    </row>
    <row r="1183" ht="12.75">
      <c r="M1183" s="2"/>
    </row>
    <row r="1184" ht="12.75">
      <c r="M1184" s="2"/>
    </row>
    <row r="1185" ht="12.75">
      <c r="M1185" s="2"/>
    </row>
    <row r="1186" ht="12.75">
      <c r="M1186" s="2"/>
    </row>
    <row r="1187" ht="12.75">
      <c r="M1187" s="2"/>
    </row>
    <row r="1188" ht="12.75">
      <c r="M1188" s="2"/>
    </row>
    <row r="1189" ht="12.75">
      <c r="M1189" s="2"/>
    </row>
    <row r="1190" ht="12.75">
      <c r="M1190" s="2"/>
    </row>
    <row r="1191" ht="12.75">
      <c r="M1191" s="2"/>
    </row>
    <row r="1192" ht="12.75">
      <c r="M1192" s="2"/>
    </row>
    <row r="1193" ht="12.75">
      <c r="M1193" s="2"/>
    </row>
    <row r="1194" ht="12.75">
      <c r="M1194" s="2"/>
    </row>
    <row r="1195" ht="12.75">
      <c r="M1195" s="2"/>
    </row>
    <row r="1196" ht="12.75">
      <c r="M1196" s="2"/>
    </row>
    <row r="1197" ht="12.75">
      <c r="M1197" s="2"/>
    </row>
    <row r="1198" ht="12.75">
      <c r="M1198" s="2"/>
    </row>
    <row r="1199" ht="12.75">
      <c r="M1199" s="2"/>
    </row>
    <row r="1200" ht="12.75">
      <c r="M1200" s="2"/>
    </row>
    <row r="1201" ht="12.75">
      <c r="M1201" s="2"/>
    </row>
    <row r="1202" ht="12.75">
      <c r="M1202" s="2"/>
    </row>
    <row r="1203" ht="12.75">
      <c r="M1203" s="2"/>
    </row>
    <row r="1204" ht="12.75">
      <c r="M1204" s="2"/>
    </row>
    <row r="1205" ht="12.75">
      <c r="M1205" s="2"/>
    </row>
    <row r="1206" ht="12.75">
      <c r="M1206" s="2"/>
    </row>
    <row r="1207" ht="12.75">
      <c r="M1207" s="2"/>
    </row>
    <row r="1208" ht="12.75">
      <c r="M1208" s="2"/>
    </row>
    <row r="1209" ht="12.75">
      <c r="M1209" s="2"/>
    </row>
    <row r="1210" ht="12.75">
      <c r="M1210" s="2"/>
    </row>
    <row r="1211" ht="12.75">
      <c r="M1211" s="2"/>
    </row>
    <row r="1212" ht="12.75">
      <c r="M1212" s="2"/>
    </row>
    <row r="1213" ht="12.75">
      <c r="M1213" s="2"/>
    </row>
    <row r="1214" ht="12.75">
      <c r="M1214" s="2"/>
    </row>
    <row r="1215" ht="12.75">
      <c r="M1215" s="2"/>
    </row>
    <row r="1216" ht="12.75">
      <c r="M1216" s="2"/>
    </row>
    <row r="1217" ht="12.75">
      <c r="M1217" s="2"/>
    </row>
    <row r="1218" ht="12.75">
      <c r="M1218" s="2"/>
    </row>
    <row r="1219" ht="12.75">
      <c r="M1219" s="2"/>
    </row>
    <row r="1220" ht="12.75">
      <c r="M1220" s="2"/>
    </row>
    <row r="1221" ht="12.75">
      <c r="M1221" s="2"/>
    </row>
    <row r="1222" ht="12.75">
      <c r="M1222" s="2"/>
    </row>
    <row r="1223" ht="12.75">
      <c r="M1223" s="2"/>
    </row>
    <row r="1224" ht="12.75">
      <c r="M1224" s="2"/>
    </row>
    <row r="1225" ht="12.75">
      <c r="M1225" s="2"/>
    </row>
    <row r="1226" ht="12.75">
      <c r="M1226" s="2"/>
    </row>
    <row r="1227" ht="12.75">
      <c r="M1227" s="2"/>
    </row>
    <row r="1228" ht="12.75">
      <c r="M1228" s="2"/>
    </row>
    <row r="1229" ht="12.75">
      <c r="M1229" s="2"/>
    </row>
    <row r="1230" ht="12.75">
      <c r="M1230" s="2"/>
    </row>
    <row r="1231" ht="12.75">
      <c r="M1231" s="2"/>
    </row>
    <row r="1232" ht="12.75">
      <c r="M1232" s="2"/>
    </row>
    <row r="1233" ht="12.75">
      <c r="M1233" s="2"/>
    </row>
    <row r="1234" ht="12.75">
      <c r="M1234" s="2"/>
    </row>
    <row r="1235" ht="12.75">
      <c r="M1235" s="2"/>
    </row>
    <row r="1236" ht="12.75">
      <c r="M1236" s="2"/>
    </row>
    <row r="1237" ht="12.75">
      <c r="M1237" s="2"/>
    </row>
    <row r="1238" ht="12.75">
      <c r="M1238" s="2"/>
    </row>
    <row r="1239" ht="12.75">
      <c r="M1239" s="2"/>
    </row>
    <row r="1240" ht="12.75">
      <c r="M1240" s="2"/>
    </row>
    <row r="1241" ht="12.75">
      <c r="M1241" s="2"/>
    </row>
    <row r="1242" ht="12.75">
      <c r="M1242" s="2"/>
    </row>
    <row r="1243" ht="12.75">
      <c r="M1243" s="2"/>
    </row>
    <row r="1244" ht="12.75">
      <c r="M1244" s="2"/>
    </row>
    <row r="1245" ht="12.75">
      <c r="M1245" s="2"/>
    </row>
    <row r="1246" ht="12.75">
      <c r="M1246" s="2"/>
    </row>
    <row r="1247" ht="12.75">
      <c r="M1247" s="2"/>
    </row>
    <row r="1248" ht="12.75">
      <c r="M1248" s="2"/>
    </row>
    <row r="1249" ht="12.75">
      <c r="M1249" s="2"/>
    </row>
    <row r="1250" ht="12.75">
      <c r="M1250" s="2"/>
    </row>
    <row r="1251" ht="12.75">
      <c r="M1251" s="2"/>
    </row>
    <row r="1252" ht="12.75">
      <c r="M1252" s="2"/>
    </row>
    <row r="1253" ht="12.75">
      <c r="M1253" s="2"/>
    </row>
    <row r="1254" ht="12.75">
      <c r="M1254" s="2"/>
    </row>
    <row r="1255" ht="12.75">
      <c r="M1255" s="2"/>
    </row>
    <row r="1256" ht="12.75">
      <c r="M1256" s="2"/>
    </row>
    <row r="1257" ht="12.75">
      <c r="M1257" s="2"/>
    </row>
    <row r="1258" ht="12.75">
      <c r="M1258" s="2"/>
    </row>
    <row r="1259" ht="12.75">
      <c r="M1259" s="2"/>
    </row>
    <row r="1260" ht="12.75">
      <c r="M1260" s="2"/>
    </row>
    <row r="1261" ht="12.75">
      <c r="M1261" s="2"/>
    </row>
    <row r="1262" ht="12.75">
      <c r="M1262" s="2"/>
    </row>
    <row r="1263" ht="12.75">
      <c r="M1263" s="2"/>
    </row>
    <row r="1264" ht="12.75">
      <c r="M1264" s="2"/>
    </row>
    <row r="1265" ht="12.75">
      <c r="M1265" s="2"/>
    </row>
    <row r="1266" ht="12.75">
      <c r="M1266" s="2"/>
    </row>
    <row r="1267" ht="12.75">
      <c r="M1267" s="2"/>
    </row>
    <row r="1268" ht="12.75">
      <c r="M1268" s="2"/>
    </row>
    <row r="1269" ht="12.75">
      <c r="M1269" s="2"/>
    </row>
    <row r="1270" ht="12.75">
      <c r="M1270" s="2"/>
    </row>
    <row r="1271" ht="12.75">
      <c r="M1271" s="2"/>
    </row>
    <row r="1272" ht="12.75">
      <c r="M1272" s="2"/>
    </row>
    <row r="1273" ht="12.75">
      <c r="M1273" s="2"/>
    </row>
    <row r="1274" ht="12.75">
      <c r="M1274" s="2"/>
    </row>
    <row r="1275" ht="12.75">
      <c r="M1275" s="2"/>
    </row>
    <row r="1276" ht="12.75">
      <c r="M1276" s="2"/>
    </row>
    <row r="1277" ht="12.75">
      <c r="M1277" s="2"/>
    </row>
    <row r="1278" ht="12.75">
      <c r="M1278" s="2"/>
    </row>
    <row r="1279" ht="12.75">
      <c r="M1279" s="2"/>
    </row>
    <row r="1280" ht="12.75">
      <c r="M1280" s="2"/>
    </row>
    <row r="1281" ht="12.75">
      <c r="M1281" s="2"/>
    </row>
    <row r="1282" ht="12.75">
      <c r="M1282" s="2"/>
    </row>
    <row r="1283" ht="12.75">
      <c r="M1283" s="2"/>
    </row>
    <row r="1284" ht="12.75">
      <c r="M1284" s="2"/>
    </row>
    <row r="1285" ht="12.75">
      <c r="M1285" s="2"/>
    </row>
    <row r="1286" ht="12.75">
      <c r="M1286" s="2"/>
    </row>
    <row r="1287" ht="12.75">
      <c r="M1287" s="2"/>
    </row>
    <row r="1288" ht="12.75">
      <c r="M1288" s="2"/>
    </row>
    <row r="1289" ht="12.75">
      <c r="M1289" s="2"/>
    </row>
    <row r="1290" ht="12.75">
      <c r="M1290" s="2"/>
    </row>
    <row r="1291" ht="12.75">
      <c r="M1291" s="2"/>
    </row>
    <row r="1292" ht="12.75">
      <c r="M1292" s="2"/>
    </row>
    <row r="1293" ht="12.75">
      <c r="M1293" s="2"/>
    </row>
    <row r="1294" ht="12.75">
      <c r="M1294" s="2"/>
    </row>
    <row r="1295" ht="12.75">
      <c r="M1295" s="2"/>
    </row>
    <row r="1296" ht="12.75">
      <c r="M1296" s="2"/>
    </row>
    <row r="1297" ht="12.75">
      <c r="M1297" s="2"/>
    </row>
    <row r="1298" ht="12.75">
      <c r="M1298" s="2"/>
    </row>
    <row r="1299" ht="12.75">
      <c r="M1299" s="2"/>
    </row>
    <row r="1300" ht="12.75">
      <c r="M1300" s="2"/>
    </row>
    <row r="1301" ht="12.75">
      <c r="M1301" s="2"/>
    </row>
    <row r="1302" ht="12.75">
      <c r="M1302" s="2"/>
    </row>
    <row r="1303" ht="12.75">
      <c r="M1303" s="2"/>
    </row>
    <row r="1304" ht="12.75">
      <c r="M1304" s="2"/>
    </row>
    <row r="1305" ht="12.75">
      <c r="M1305" s="2"/>
    </row>
    <row r="1306" ht="12.75">
      <c r="M1306" s="2"/>
    </row>
    <row r="1307" ht="12.75">
      <c r="M1307" s="2"/>
    </row>
    <row r="1308" ht="12.75">
      <c r="M1308" s="2"/>
    </row>
    <row r="1309" ht="12.75">
      <c r="M1309" s="2"/>
    </row>
    <row r="1310" ht="12.75">
      <c r="M1310" s="2"/>
    </row>
    <row r="1311" ht="12.75">
      <c r="M1311" s="2"/>
    </row>
    <row r="1312" ht="12.75">
      <c r="M1312" s="2"/>
    </row>
    <row r="1313" ht="12.75">
      <c r="M1313" s="2"/>
    </row>
    <row r="1314" ht="12.75">
      <c r="M1314" s="2"/>
    </row>
    <row r="1315" ht="12.75">
      <c r="M1315" s="2"/>
    </row>
    <row r="1316" ht="12.75">
      <c r="M1316" s="2"/>
    </row>
    <row r="1317" ht="12.75">
      <c r="M1317" s="2"/>
    </row>
    <row r="1318" ht="12.75">
      <c r="M1318" s="2"/>
    </row>
    <row r="1319" ht="12.75">
      <c r="M1319" s="2"/>
    </row>
    <row r="1320" ht="12.75">
      <c r="M1320" s="2"/>
    </row>
    <row r="1321" ht="12.75">
      <c r="M1321" s="2"/>
    </row>
    <row r="1322" ht="12.75">
      <c r="M1322" s="2"/>
    </row>
    <row r="1323" ht="12.75">
      <c r="M1323" s="2"/>
    </row>
    <row r="1324" ht="12.75">
      <c r="M1324" s="2"/>
    </row>
    <row r="1325" ht="12.75">
      <c r="M1325" s="2"/>
    </row>
    <row r="1326" ht="12.75">
      <c r="M1326" s="2"/>
    </row>
    <row r="1327" ht="12.75">
      <c r="M1327" s="2"/>
    </row>
    <row r="1328" ht="12.75">
      <c r="M1328" s="2"/>
    </row>
    <row r="1329" ht="12.75">
      <c r="M1329" s="2"/>
    </row>
    <row r="1330" ht="12.75">
      <c r="M1330" s="2"/>
    </row>
    <row r="1331" ht="12.75">
      <c r="M1331" s="2"/>
    </row>
    <row r="1332" ht="12.75">
      <c r="M1332" s="2"/>
    </row>
    <row r="1333" ht="12.75">
      <c r="M1333" s="2"/>
    </row>
    <row r="1334" ht="12.75">
      <c r="M1334" s="2"/>
    </row>
    <row r="1335" ht="12.75">
      <c r="M1335" s="2"/>
    </row>
    <row r="1336" ht="12.75">
      <c r="M1336" s="2"/>
    </row>
    <row r="1337" ht="12.75">
      <c r="M1337" s="2"/>
    </row>
    <row r="1338" ht="12.75">
      <c r="M1338" s="2"/>
    </row>
    <row r="1339" ht="12.75">
      <c r="M1339" s="2"/>
    </row>
    <row r="1340" ht="12.75">
      <c r="M1340" s="2"/>
    </row>
    <row r="1341" ht="12.75">
      <c r="M1341" s="2"/>
    </row>
    <row r="1342" ht="12.75">
      <c r="M1342" s="2"/>
    </row>
    <row r="1343" ht="12.75">
      <c r="M1343" s="2"/>
    </row>
    <row r="1344" ht="12.75">
      <c r="M1344" s="2"/>
    </row>
    <row r="1345" ht="12.75">
      <c r="M1345" s="2"/>
    </row>
    <row r="1346" ht="12.75">
      <c r="M1346" s="2"/>
    </row>
    <row r="1347" ht="12.75">
      <c r="M1347" s="2"/>
    </row>
    <row r="1348" ht="12.75">
      <c r="M1348" s="2"/>
    </row>
    <row r="1349" ht="12.75">
      <c r="M1349" s="2"/>
    </row>
    <row r="1350" ht="12.75">
      <c r="M1350" s="2"/>
    </row>
    <row r="1351" ht="12.75">
      <c r="M1351" s="2"/>
    </row>
    <row r="1352" ht="12.75">
      <c r="M1352" s="2"/>
    </row>
    <row r="1353" ht="12.75">
      <c r="M1353" s="2"/>
    </row>
    <row r="1354" ht="12.75">
      <c r="M1354" s="2"/>
    </row>
    <row r="1355" ht="12.75">
      <c r="M1355" s="2"/>
    </row>
    <row r="1356" ht="12.75">
      <c r="M1356" s="2"/>
    </row>
    <row r="1357" ht="12.75">
      <c r="M1357" s="2"/>
    </row>
    <row r="1358" ht="12.75">
      <c r="M1358" s="2"/>
    </row>
    <row r="1359" ht="12.75">
      <c r="M1359" s="2"/>
    </row>
    <row r="1360" ht="12.75">
      <c r="M1360" s="2"/>
    </row>
    <row r="1361" ht="12.75">
      <c r="M1361" s="2"/>
    </row>
    <row r="1362" ht="12.75">
      <c r="M1362" s="2"/>
    </row>
    <row r="1363" ht="12.75">
      <c r="M1363" s="2"/>
    </row>
    <row r="1364" ht="12.75">
      <c r="M1364" s="2"/>
    </row>
    <row r="1365" ht="12.75">
      <c r="M1365" s="2"/>
    </row>
    <row r="1366" ht="12.75">
      <c r="M1366" s="2"/>
    </row>
    <row r="1367" ht="12.75">
      <c r="M1367" s="2"/>
    </row>
    <row r="1368" ht="12.75">
      <c r="M1368" s="2"/>
    </row>
    <row r="1369" ht="12.75">
      <c r="M1369" s="2"/>
    </row>
    <row r="1370" ht="12.75">
      <c r="M1370" s="2"/>
    </row>
    <row r="1371" ht="12.75">
      <c r="M1371" s="2"/>
    </row>
    <row r="1372" ht="12.75">
      <c r="M1372" s="2"/>
    </row>
    <row r="1373" ht="12.75">
      <c r="M1373" s="2"/>
    </row>
    <row r="1374" ht="12.75">
      <c r="M1374" s="2"/>
    </row>
    <row r="1375" ht="12.75">
      <c r="M1375" s="2"/>
    </row>
    <row r="1376" ht="12.75">
      <c r="M1376" s="2"/>
    </row>
    <row r="1377" ht="12.75">
      <c r="M1377" s="2"/>
    </row>
    <row r="1378" ht="12.75">
      <c r="M1378" s="2"/>
    </row>
    <row r="1379" ht="12.75">
      <c r="M1379" s="2"/>
    </row>
    <row r="1380" ht="12.75">
      <c r="M1380" s="2"/>
    </row>
    <row r="1381" ht="12.75">
      <c r="M1381" s="2"/>
    </row>
    <row r="1382" ht="12.75">
      <c r="M1382" s="2"/>
    </row>
    <row r="1383" ht="12.75">
      <c r="M1383" s="2"/>
    </row>
    <row r="1384" ht="12.75">
      <c r="M1384" s="2"/>
    </row>
    <row r="1385" ht="12.75">
      <c r="M1385" s="2"/>
    </row>
    <row r="1386" ht="12.75">
      <c r="M1386" s="2"/>
    </row>
    <row r="1387" ht="12.75">
      <c r="M1387" s="2"/>
    </row>
    <row r="1388" ht="12.75">
      <c r="M1388" s="2"/>
    </row>
    <row r="1389" ht="12.75">
      <c r="M1389" s="2"/>
    </row>
    <row r="1390" ht="12.75">
      <c r="M1390" s="2"/>
    </row>
    <row r="1391" ht="12.75">
      <c r="M1391" s="2"/>
    </row>
    <row r="1392" ht="12.75">
      <c r="M1392" s="2"/>
    </row>
    <row r="1393" ht="12.75">
      <c r="M1393" s="2"/>
    </row>
    <row r="1394" ht="12.75">
      <c r="M1394" s="2"/>
    </row>
    <row r="1395" ht="12.75">
      <c r="M1395" s="2"/>
    </row>
    <row r="1396" ht="12.75">
      <c r="M1396" s="2"/>
    </row>
    <row r="1397" ht="12.75">
      <c r="M1397" s="2"/>
    </row>
    <row r="1398" ht="12.75">
      <c r="M1398" s="2"/>
    </row>
    <row r="1399" ht="12.75">
      <c r="M1399" s="2"/>
    </row>
    <row r="1400" ht="12.75">
      <c r="M1400" s="2"/>
    </row>
    <row r="1401" ht="12.75">
      <c r="M1401" s="2"/>
    </row>
    <row r="1402" ht="12.75">
      <c r="M1402" s="2"/>
    </row>
    <row r="1403" ht="12.75">
      <c r="M1403" s="2"/>
    </row>
    <row r="1404" ht="12.75">
      <c r="M1404" s="2"/>
    </row>
    <row r="1405" ht="12.75">
      <c r="M1405" s="2"/>
    </row>
    <row r="1406" ht="12.75">
      <c r="M1406" s="2"/>
    </row>
    <row r="1407" ht="12.75">
      <c r="M1407" s="2"/>
    </row>
    <row r="1408" ht="12.75">
      <c r="M1408" s="2"/>
    </row>
    <row r="1409" ht="12.75">
      <c r="M1409" s="2"/>
    </row>
    <row r="1410" ht="12.75">
      <c r="M1410" s="2"/>
    </row>
    <row r="1411" ht="12.75">
      <c r="M1411" s="2"/>
    </row>
    <row r="1412" ht="12.75">
      <c r="M1412" s="2"/>
    </row>
    <row r="1413" ht="12.75">
      <c r="M1413" s="2"/>
    </row>
    <row r="1414" ht="12.75">
      <c r="M1414" s="2"/>
    </row>
    <row r="1415" ht="12.75">
      <c r="M1415" s="2"/>
    </row>
    <row r="1416" ht="12.75">
      <c r="M1416" s="2"/>
    </row>
    <row r="1417" ht="12.75">
      <c r="M1417" s="2"/>
    </row>
    <row r="1418" ht="12.75">
      <c r="M1418" s="2"/>
    </row>
    <row r="1419" ht="12.75">
      <c r="M1419" s="2"/>
    </row>
    <row r="1420" ht="12.75">
      <c r="M1420" s="2"/>
    </row>
    <row r="1421" ht="12.75">
      <c r="M1421" s="2"/>
    </row>
    <row r="1422" ht="12.75">
      <c r="M1422" s="2"/>
    </row>
    <row r="1423" ht="12.75">
      <c r="M1423" s="2"/>
    </row>
    <row r="1424" ht="12.75">
      <c r="M1424" s="2"/>
    </row>
    <row r="1425" ht="12.75">
      <c r="M1425" s="2"/>
    </row>
    <row r="1426" ht="12.75">
      <c r="M1426" s="2"/>
    </row>
    <row r="1427" ht="12.75">
      <c r="M1427" s="2"/>
    </row>
    <row r="1428" ht="12.75">
      <c r="M1428" s="2"/>
    </row>
    <row r="1429" ht="12.75">
      <c r="M1429" s="2"/>
    </row>
    <row r="1430" ht="12.75">
      <c r="M1430" s="2"/>
    </row>
    <row r="1431" ht="12.75">
      <c r="M1431" s="2"/>
    </row>
    <row r="1432" ht="12.75">
      <c r="M1432" s="2"/>
    </row>
    <row r="1433" ht="12.75">
      <c r="M1433" s="2"/>
    </row>
    <row r="1434" ht="12.75">
      <c r="M1434" s="2"/>
    </row>
    <row r="1435" ht="12.75">
      <c r="M1435" s="2"/>
    </row>
    <row r="1436" ht="12.75">
      <c r="M1436" s="2"/>
    </row>
    <row r="1437" ht="12.75">
      <c r="M1437" s="2"/>
    </row>
    <row r="1438" ht="12.75">
      <c r="M1438" s="2"/>
    </row>
    <row r="1439" ht="12.75">
      <c r="M1439" s="2"/>
    </row>
    <row r="1440" ht="12.75">
      <c r="M1440" s="2"/>
    </row>
    <row r="1441" ht="12.75">
      <c r="M1441" s="2"/>
    </row>
    <row r="1442" ht="12.75">
      <c r="M1442" s="2"/>
    </row>
    <row r="1443" ht="12.75">
      <c r="M1443" s="2"/>
    </row>
    <row r="1444" ht="12.75">
      <c r="M1444" s="2"/>
    </row>
    <row r="1445" ht="12.75">
      <c r="M1445" s="2"/>
    </row>
    <row r="1446" ht="12.75">
      <c r="M1446" s="2"/>
    </row>
    <row r="1447" ht="12.75">
      <c r="M1447" s="2"/>
    </row>
    <row r="1448" ht="12.75">
      <c r="M1448" s="2"/>
    </row>
    <row r="1449" ht="12.75">
      <c r="M1449" s="2"/>
    </row>
    <row r="1450" ht="12.75">
      <c r="M1450" s="2"/>
    </row>
    <row r="1451" ht="12.75">
      <c r="M1451" s="2"/>
    </row>
    <row r="1452" ht="12.75">
      <c r="M1452" s="2"/>
    </row>
    <row r="1453" ht="12.75">
      <c r="M1453" s="2"/>
    </row>
    <row r="1454" ht="12.75">
      <c r="M1454" s="2"/>
    </row>
    <row r="1455" ht="12.75">
      <c r="M1455" s="2"/>
    </row>
    <row r="1456" ht="12.75">
      <c r="M1456" s="2"/>
    </row>
    <row r="1457" ht="12.75">
      <c r="M1457" s="2"/>
    </row>
    <row r="1458" ht="12.75">
      <c r="M1458" s="2"/>
    </row>
    <row r="1459" ht="12.75">
      <c r="M1459" s="2"/>
    </row>
    <row r="1460" ht="12.75">
      <c r="M1460" s="2"/>
    </row>
    <row r="1461" ht="12.75">
      <c r="M1461" s="2"/>
    </row>
    <row r="1462" ht="12.75">
      <c r="M1462" s="2"/>
    </row>
    <row r="1463" ht="12.75">
      <c r="M1463" s="2"/>
    </row>
    <row r="1464" ht="12.75">
      <c r="M1464" s="2"/>
    </row>
    <row r="1465" ht="12.75">
      <c r="M1465" s="2"/>
    </row>
    <row r="1466" ht="12.75">
      <c r="M1466" s="2"/>
    </row>
    <row r="1467" ht="12.75">
      <c r="M1467" s="2"/>
    </row>
    <row r="1468" ht="12.75">
      <c r="M1468" s="2"/>
    </row>
    <row r="1469" ht="12.75">
      <c r="M1469" s="2"/>
    </row>
    <row r="1470" ht="12.75">
      <c r="M1470" s="2"/>
    </row>
    <row r="1471" ht="12.75">
      <c r="M1471" s="2"/>
    </row>
    <row r="1472" ht="12.75">
      <c r="M1472" s="2"/>
    </row>
    <row r="1473" ht="12.75">
      <c r="M1473" s="2"/>
    </row>
    <row r="1474" ht="12.75">
      <c r="M1474" s="2"/>
    </row>
    <row r="1475" ht="12.75">
      <c r="M1475" s="2"/>
    </row>
    <row r="1476" ht="12.75">
      <c r="M1476" s="2"/>
    </row>
    <row r="1477" ht="12.75">
      <c r="M1477" s="2"/>
    </row>
    <row r="1478" ht="12.75">
      <c r="M1478" s="2"/>
    </row>
    <row r="1479" ht="12.75">
      <c r="M1479" s="2"/>
    </row>
    <row r="1480" ht="12.75">
      <c r="M1480" s="2"/>
    </row>
    <row r="1481" ht="12.75">
      <c r="M1481" s="2"/>
    </row>
    <row r="1482" ht="12.75">
      <c r="M1482" s="2"/>
    </row>
    <row r="1483" ht="12.75">
      <c r="M1483" s="2"/>
    </row>
    <row r="1484" ht="12.75">
      <c r="M1484" s="2"/>
    </row>
    <row r="1485" ht="12.75">
      <c r="M1485" s="2"/>
    </row>
    <row r="1486" ht="12.75">
      <c r="M1486" s="2"/>
    </row>
    <row r="1487" ht="12.75">
      <c r="M1487" s="2"/>
    </row>
    <row r="1488" ht="12.75">
      <c r="M1488" s="2"/>
    </row>
    <row r="1489" ht="12.75">
      <c r="M1489" s="2"/>
    </row>
    <row r="1490" ht="12.75">
      <c r="M1490" s="2"/>
    </row>
    <row r="1491" ht="12.75">
      <c r="M1491" s="2"/>
    </row>
    <row r="1492" ht="12.75">
      <c r="M1492" s="2"/>
    </row>
    <row r="1493" ht="12.75">
      <c r="M1493" s="2"/>
    </row>
    <row r="1494" ht="12.75">
      <c r="M1494" s="2"/>
    </row>
    <row r="1495" ht="12.75">
      <c r="M1495" s="2"/>
    </row>
    <row r="1496" ht="12.75">
      <c r="M1496" s="2"/>
    </row>
    <row r="1497" ht="12.75">
      <c r="M1497" s="2"/>
    </row>
    <row r="1498" ht="12.75">
      <c r="M1498" s="2"/>
    </row>
    <row r="1499" ht="12.75">
      <c r="M1499" s="2"/>
    </row>
    <row r="1500" ht="12.75">
      <c r="M1500" s="2"/>
    </row>
    <row r="1501" ht="12.75">
      <c r="M1501" s="2"/>
    </row>
    <row r="1502" ht="12.75">
      <c r="M1502" s="2"/>
    </row>
    <row r="1503" ht="12.75">
      <c r="M1503" s="2"/>
    </row>
    <row r="1504" ht="12.75">
      <c r="M1504" s="2"/>
    </row>
    <row r="1505" ht="12.75">
      <c r="M1505" s="2"/>
    </row>
    <row r="1506" ht="12.75">
      <c r="M1506" s="2"/>
    </row>
    <row r="1507" ht="12.75">
      <c r="M1507" s="2"/>
    </row>
    <row r="1508" ht="12.75">
      <c r="M1508" s="2"/>
    </row>
    <row r="1509" ht="12.75">
      <c r="M1509" s="2"/>
    </row>
    <row r="1510" ht="12.75">
      <c r="M1510" s="2"/>
    </row>
    <row r="1511" ht="12.75">
      <c r="M1511" s="2"/>
    </row>
    <row r="1512" ht="12.75">
      <c r="M1512" s="2"/>
    </row>
    <row r="1513" ht="12.75">
      <c r="M1513" s="2"/>
    </row>
    <row r="1514" ht="12.75">
      <c r="M1514" s="2"/>
    </row>
    <row r="1515" ht="12.75">
      <c r="M1515" s="2"/>
    </row>
    <row r="1516" ht="12.75">
      <c r="M1516" s="2"/>
    </row>
    <row r="1517" ht="12.75">
      <c r="M1517" s="2"/>
    </row>
    <row r="1518" ht="12.75">
      <c r="M1518" s="2"/>
    </row>
    <row r="1519" ht="12.75">
      <c r="M1519" s="2"/>
    </row>
    <row r="1520" ht="12.75">
      <c r="M1520" s="2"/>
    </row>
    <row r="1521" ht="12.75">
      <c r="M1521" s="2"/>
    </row>
    <row r="1522" ht="12.75">
      <c r="M1522" s="2"/>
    </row>
    <row r="1523" ht="12.75">
      <c r="M1523" s="2"/>
    </row>
    <row r="1524" ht="12.75">
      <c r="M1524" s="2"/>
    </row>
    <row r="1525" ht="12.75">
      <c r="M1525" s="2"/>
    </row>
    <row r="1526" ht="12.75">
      <c r="M1526" s="2"/>
    </row>
    <row r="1527" ht="12.75">
      <c r="M1527" s="2"/>
    </row>
    <row r="1528" ht="12.75">
      <c r="M1528" s="2"/>
    </row>
    <row r="1529" ht="12.75">
      <c r="M1529" s="2"/>
    </row>
    <row r="1530" ht="12.75">
      <c r="M1530" s="2"/>
    </row>
    <row r="1531" ht="12.75">
      <c r="M1531" s="2"/>
    </row>
    <row r="1532" ht="12.75">
      <c r="M1532" s="2"/>
    </row>
    <row r="1533" ht="12.75">
      <c r="M1533" s="2"/>
    </row>
    <row r="1534" ht="12.75">
      <c r="M1534" s="2"/>
    </row>
    <row r="1535" ht="12.75">
      <c r="M1535" s="2"/>
    </row>
    <row r="1536" ht="12.75">
      <c r="M1536" s="2"/>
    </row>
    <row r="1537" ht="12.75">
      <c r="M1537" s="2"/>
    </row>
    <row r="1538" ht="12.75">
      <c r="M1538" s="2"/>
    </row>
    <row r="1539" ht="12.75">
      <c r="M1539" s="2"/>
    </row>
    <row r="1540" ht="12.75">
      <c r="M1540" s="2"/>
    </row>
    <row r="1541" ht="12.75">
      <c r="M1541" s="2"/>
    </row>
    <row r="1542" ht="12.75">
      <c r="M1542" s="2"/>
    </row>
    <row r="1543" ht="12.75">
      <c r="M1543" s="2"/>
    </row>
    <row r="1544" ht="12.75">
      <c r="M1544" s="2"/>
    </row>
    <row r="1545" ht="12.75">
      <c r="M1545" s="2"/>
    </row>
    <row r="1546" ht="12.75">
      <c r="M1546" s="2"/>
    </row>
    <row r="1547" ht="12.75">
      <c r="M1547" s="2"/>
    </row>
    <row r="1548" ht="12.75">
      <c r="M1548" s="2"/>
    </row>
    <row r="1549" ht="12.75">
      <c r="M1549" s="2"/>
    </row>
    <row r="1550" ht="12.75">
      <c r="M1550" s="2"/>
    </row>
    <row r="1551" ht="12.75">
      <c r="M1551" s="2"/>
    </row>
    <row r="1552" ht="12.75">
      <c r="M1552" s="2"/>
    </row>
    <row r="1553" ht="12.75">
      <c r="M1553" s="2"/>
    </row>
    <row r="1554" ht="12.75">
      <c r="M1554" s="2"/>
    </row>
    <row r="1555" ht="12.75">
      <c r="M1555" s="2"/>
    </row>
    <row r="1556" ht="12.75">
      <c r="M1556" s="2"/>
    </row>
    <row r="1557" ht="12.75">
      <c r="M1557" s="2"/>
    </row>
    <row r="1558" ht="12.75">
      <c r="M1558" s="2"/>
    </row>
    <row r="1559" ht="12.75">
      <c r="M1559" s="2"/>
    </row>
    <row r="1560" ht="12.75">
      <c r="M1560" s="2"/>
    </row>
    <row r="1561" ht="12.75">
      <c r="M1561" s="2"/>
    </row>
    <row r="1562" ht="12.75">
      <c r="M1562" s="2"/>
    </row>
    <row r="1563" ht="12.75">
      <c r="M1563" s="2"/>
    </row>
    <row r="1564" ht="12.75">
      <c r="M1564" s="2"/>
    </row>
    <row r="1565" ht="12.75">
      <c r="M1565" s="2"/>
    </row>
    <row r="1566" ht="12.75">
      <c r="M1566" s="2"/>
    </row>
    <row r="1567" ht="12.75">
      <c r="M1567" s="2"/>
    </row>
    <row r="1568" ht="12.75">
      <c r="M1568" s="2"/>
    </row>
    <row r="1569" ht="12.75">
      <c r="M1569" s="2"/>
    </row>
    <row r="1570" ht="12.75">
      <c r="M1570" s="2"/>
    </row>
    <row r="1571" ht="12.75">
      <c r="M1571" s="2"/>
    </row>
    <row r="1572" ht="12.75">
      <c r="M1572" s="2"/>
    </row>
    <row r="1573" ht="12.75">
      <c r="M1573" s="2"/>
    </row>
    <row r="1574" ht="12.75">
      <c r="M1574" s="2"/>
    </row>
    <row r="1575" ht="12.75">
      <c r="M1575" s="2"/>
    </row>
    <row r="1576" ht="12.75">
      <c r="M1576" s="2"/>
    </row>
    <row r="1577" ht="12.75">
      <c r="M1577" s="2"/>
    </row>
    <row r="1578" ht="12.75">
      <c r="M1578" s="2"/>
    </row>
    <row r="1579" ht="12.75">
      <c r="M1579" s="2"/>
    </row>
    <row r="1580" ht="12.75">
      <c r="M1580" s="2"/>
    </row>
    <row r="1581" ht="12.75">
      <c r="M1581" s="2"/>
    </row>
    <row r="1582" ht="12.75">
      <c r="M1582" s="2"/>
    </row>
    <row r="1583" ht="12.75">
      <c r="M1583" s="2"/>
    </row>
    <row r="1584" ht="12.75">
      <c r="M1584" s="2"/>
    </row>
    <row r="1585" ht="12.75">
      <c r="M1585" s="2"/>
    </row>
    <row r="1586" ht="12.75">
      <c r="M1586" s="2"/>
    </row>
    <row r="1587" ht="12.75">
      <c r="M1587" s="2"/>
    </row>
    <row r="1588" ht="12.75">
      <c r="M1588" s="2"/>
    </row>
    <row r="1589" ht="12.75">
      <c r="M1589" s="2"/>
    </row>
    <row r="1590" ht="12.75">
      <c r="M1590" s="2"/>
    </row>
    <row r="1591" ht="12.75">
      <c r="M1591" s="2"/>
    </row>
    <row r="1592" ht="12.75">
      <c r="M1592" s="2"/>
    </row>
    <row r="1593" ht="12.75">
      <c r="M1593" s="2"/>
    </row>
    <row r="1594" ht="12.75">
      <c r="M1594" s="2"/>
    </row>
    <row r="1595" ht="12.75">
      <c r="M1595" s="2"/>
    </row>
    <row r="1596" ht="12.75">
      <c r="M1596" s="2"/>
    </row>
    <row r="1597" ht="12.75">
      <c r="M1597" s="2"/>
    </row>
    <row r="1598" ht="12.75">
      <c r="M1598" s="2"/>
    </row>
    <row r="1599" ht="12.75">
      <c r="M1599" s="2"/>
    </row>
    <row r="1600" ht="12.75">
      <c r="M1600" s="2"/>
    </row>
    <row r="1601" ht="12.75">
      <c r="M1601" s="2"/>
    </row>
    <row r="1602" ht="12.75">
      <c r="M1602" s="2"/>
    </row>
    <row r="1603" ht="12.75">
      <c r="M1603" s="2"/>
    </row>
    <row r="1604" ht="12.75">
      <c r="M1604" s="2"/>
    </row>
    <row r="1605" ht="12.75">
      <c r="M1605" s="2"/>
    </row>
    <row r="1606" ht="12.75">
      <c r="M1606" s="2"/>
    </row>
    <row r="1607" ht="12.75">
      <c r="M1607" s="2"/>
    </row>
    <row r="1608" ht="12.75">
      <c r="M1608" s="2"/>
    </row>
    <row r="1609" ht="12.75">
      <c r="M1609" s="2"/>
    </row>
    <row r="1610" ht="12.75">
      <c r="M1610" s="2"/>
    </row>
    <row r="1611" ht="12.75">
      <c r="M1611" s="2"/>
    </row>
    <row r="1612" ht="12.75">
      <c r="M1612" s="2"/>
    </row>
    <row r="1613" ht="12.75">
      <c r="M1613" s="2"/>
    </row>
    <row r="1614" ht="12.75">
      <c r="M1614" s="2"/>
    </row>
    <row r="1615" ht="12.75">
      <c r="M1615" s="2"/>
    </row>
    <row r="1616" ht="12.75">
      <c r="M1616" s="2"/>
    </row>
    <row r="1617" ht="12.75">
      <c r="M1617" s="2"/>
    </row>
    <row r="1618" ht="12.75">
      <c r="M1618" s="2"/>
    </row>
    <row r="1619" ht="12.75">
      <c r="M1619" s="2"/>
    </row>
    <row r="1620" ht="12.75">
      <c r="M1620" s="2"/>
    </row>
    <row r="1621" ht="12.75">
      <c r="M1621" s="2"/>
    </row>
    <row r="1622" ht="12.75">
      <c r="M1622" s="2"/>
    </row>
    <row r="1623" ht="12.75">
      <c r="M1623" s="2"/>
    </row>
    <row r="1624" ht="12.75">
      <c r="M1624" s="2"/>
    </row>
    <row r="1625" ht="12.75">
      <c r="M1625" s="2"/>
    </row>
    <row r="1626" ht="12.75">
      <c r="M1626" s="2"/>
    </row>
    <row r="1627" ht="12.75">
      <c r="M1627" s="2"/>
    </row>
    <row r="1628" ht="12.75">
      <c r="M1628" s="2"/>
    </row>
    <row r="1629" ht="12.75">
      <c r="M1629" s="2"/>
    </row>
    <row r="1630" ht="12.75">
      <c r="M1630" s="2"/>
    </row>
    <row r="1631" ht="12.75">
      <c r="M1631" s="2"/>
    </row>
    <row r="1632" ht="12.75">
      <c r="M1632" s="2"/>
    </row>
    <row r="1633" ht="12.75">
      <c r="M1633" s="2"/>
    </row>
    <row r="1634" ht="12.75">
      <c r="M1634" s="2"/>
    </row>
    <row r="1635" ht="12.75">
      <c r="M1635" s="2"/>
    </row>
    <row r="1636" ht="12.75">
      <c r="M1636" s="2"/>
    </row>
    <row r="1637" ht="12.75">
      <c r="M1637" s="2"/>
    </row>
    <row r="1638" ht="12.75">
      <c r="M1638" s="2"/>
    </row>
    <row r="1639" ht="12.75">
      <c r="M1639" s="2"/>
    </row>
    <row r="1640" ht="12.75">
      <c r="M1640" s="2"/>
    </row>
    <row r="1641" ht="12.75">
      <c r="M1641" s="2"/>
    </row>
    <row r="1642" ht="12.75">
      <c r="M1642" s="2"/>
    </row>
    <row r="1643" ht="12.75">
      <c r="M1643" s="2"/>
    </row>
    <row r="1644" ht="12.75">
      <c r="M1644" s="2"/>
    </row>
    <row r="1645" ht="12.75">
      <c r="M1645" s="2"/>
    </row>
    <row r="1646" ht="12.75">
      <c r="M1646" s="2"/>
    </row>
    <row r="1647" ht="12.75">
      <c r="M1647" s="2"/>
    </row>
    <row r="1648" ht="12.75">
      <c r="M1648" s="2"/>
    </row>
    <row r="1649" ht="12.75">
      <c r="M1649" s="2"/>
    </row>
    <row r="1650" ht="12.75">
      <c r="M1650" s="2"/>
    </row>
    <row r="1651" ht="12.75">
      <c r="M1651" s="2"/>
    </row>
    <row r="1652" ht="12.75">
      <c r="M1652" s="2"/>
    </row>
    <row r="1653" ht="12.75">
      <c r="M1653" s="2"/>
    </row>
    <row r="1654" ht="12.75">
      <c r="M1654" s="2"/>
    </row>
    <row r="1655" ht="12.75">
      <c r="M1655" s="2"/>
    </row>
    <row r="1656" ht="12.75">
      <c r="M1656" s="2"/>
    </row>
    <row r="1657" ht="12.75">
      <c r="M1657" s="2"/>
    </row>
    <row r="1658" ht="12.75">
      <c r="M1658" s="2"/>
    </row>
    <row r="1659" ht="12.75">
      <c r="M1659" s="2"/>
    </row>
    <row r="1660" ht="12.75">
      <c r="M1660" s="2"/>
    </row>
    <row r="1661" ht="12.75">
      <c r="M1661" s="2"/>
    </row>
    <row r="1662" ht="12.75">
      <c r="M1662" s="2"/>
    </row>
    <row r="1663" ht="12.75">
      <c r="M1663" s="2"/>
    </row>
    <row r="1664" ht="12.75">
      <c r="M1664" s="2"/>
    </row>
    <row r="1665" ht="12.75">
      <c r="M1665" s="2"/>
    </row>
    <row r="1666" ht="12.75">
      <c r="M1666" s="2"/>
    </row>
    <row r="1667" ht="12.75">
      <c r="M1667" s="2"/>
    </row>
    <row r="1668" ht="12.75">
      <c r="M1668" s="2"/>
    </row>
    <row r="1669" ht="12.75">
      <c r="M1669" s="2"/>
    </row>
    <row r="1670" ht="12.75">
      <c r="M1670" s="2"/>
    </row>
    <row r="1671" ht="12.75">
      <c r="M1671" s="2"/>
    </row>
    <row r="1672" ht="12.75">
      <c r="M1672" s="2"/>
    </row>
    <row r="1673" ht="12.75">
      <c r="M1673" s="2"/>
    </row>
    <row r="1674" ht="12.75">
      <c r="M1674" s="2"/>
    </row>
    <row r="1675" ht="12.75">
      <c r="M1675" s="2"/>
    </row>
    <row r="1676" ht="12.75">
      <c r="M1676" s="2"/>
    </row>
    <row r="1677" ht="12.75">
      <c r="M1677" s="2"/>
    </row>
    <row r="1678" ht="12.75">
      <c r="M1678" s="2"/>
    </row>
    <row r="1679" ht="12.75">
      <c r="M1679" s="2"/>
    </row>
    <row r="1680" ht="12.75">
      <c r="M1680" s="2"/>
    </row>
    <row r="1681" ht="12.75">
      <c r="M1681" s="2"/>
    </row>
    <row r="1682" ht="12.75">
      <c r="M1682" s="2"/>
    </row>
    <row r="1683" ht="12.75">
      <c r="M1683" s="2"/>
    </row>
    <row r="1684" ht="12.75">
      <c r="M1684" s="2"/>
    </row>
    <row r="1685" ht="12.75">
      <c r="M1685" s="2"/>
    </row>
    <row r="1686" ht="12.75">
      <c r="M1686" s="2"/>
    </row>
    <row r="1687" ht="12.75">
      <c r="M1687" s="2"/>
    </row>
    <row r="1688" ht="12.75">
      <c r="M1688" s="2"/>
    </row>
    <row r="1689" ht="12.75">
      <c r="M1689" s="2"/>
    </row>
    <row r="1690" ht="12.75">
      <c r="M1690" s="2"/>
    </row>
    <row r="1691" ht="12.75">
      <c r="M1691" s="2"/>
    </row>
    <row r="1692" ht="12.75">
      <c r="M1692" s="2"/>
    </row>
    <row r="1693" ht="12.75">
      <c r="M1693" s="2"/>
    </row>
    <row r="1694" ht="12.75">
      <c r="M1694" s="2"/>
    </row>
    <row r="1695" ht="12.75">
      <c r="M1695" s="2"/>
    </row>
    <row r="1696" ht="12.75">
      <c r="M1696" s="2"/>
    </row>
    <row r="1697" ht="12.75">
      <c r="M1697" s="2"/>
    </row>
    <row r="1698" ht="12.75">
      <c r="M1698" s="2"/>
    </row>
    <row r="1699" ht="12.75">
      <c r="M1699" s="2"/>
    </row>
    <row r="1700" ht="12.75">
      <c r="M1700" s="2"/>
    </row>
    <row r="1701" ht="12.75">
      <c r="M1701" s="2"/>
    </row>
    <row r="1702" ht="12.75">
      <c r="M1702" s="2"/>
    </row>
    <row r="1703" ht="12.75">
      <c r="M1703" s="2"/>
    </row>
    <row r="1704" ht="12.75">
      <c r="M1704" s="2"/>
    </row>
    <row r="1705" ht="12.75">
      <c r="M1705" s="2"/>
    </row>
    <row r="1706" ht="12.75">
      <c r="M1706" s="2"/>
    </row>
    <row r="1707" ht="12.75">
      <c r="M1707" s="2"/>
    </row>
    <row r="1708" ht="12.75">
      <c r="M1708" s="2"/>
    </row>
    <row r="1709" ht="12.75">
      <c r="M1709" s="2"/>
    </row>
    <row r="1710" ht="12.75">
      <c r="M1710" s="2"/>
    </row>
    <row r="1711" ht="12.75">
      <c r="M1711" s="2"/>
    </row>
    <row r="1712" ht="12.75">
      <c r="M1712" s="2"/>
    </row>
    <row r="1713" ht="12.75">
      <c r="M1713" s="2"/>
    </row>
    <row r="1714" ht="12.75">
      <c r="M1714" s="2"/>
    </row>
    <row r="1715" ht="12.75">
      <c r="M1715" s="2"/>
    </row>
    <row r="1716" ht="12.75">
      <c r="M1716" s="2"/>
    </row>
    <row r="1717" ht="12.75">
      <c r="M1717" s="2"/>
    </row>
    <row r="1718" ht="12.75">
      <c r="M1718" s="2"/>
    </row>
    <row r="1719" ht="12.75">
      <c r="M1719" s="2"/>
    </row>
    <row r="1720" ht="12.75">
      <c r="M1720" s="2"/>
    </row>
    <row r="1721" ht="12.75">
      <c r="M1721" s="2"/>
    </row>
    <row r="1722" ht="12.75">
      <c r="M1722" s="2"/>
    </row>
    <row r="1723" ht="12.75">
      <c r="M1723" s="2"/>
    </row>
    <row r="1724" ht="12.75">
      <c r="M1724" s="2"/>
    </row>
    <row r="1725" ht="12.75">
      <c r="M1725" s="2"/>
    </row>
    <row r="1726" ht="12.75">
      <c r="M1726" s="2"/>
    </row>
    <row r="1727" ht="12.75">
      <c r="M1727" s="2"/>
    </row>
    <row r="1728" ht="12.75">
      <c r="M1728" s="2"/>
    </row>
    <row r="1729" ht="12.75">
      <c r="M1729" s="2"/>
    </row>
    <row r="1730" ht="12.75">
      <c r="M1730" s="2"/>
    </row>
    <row r="1731" ht="12.75">
      <c r="M1731" s="2"/>
    </row>
    <row r="1732" ht="12.75">
      <c r="M1732" s="2"/>
    </row>
    <row r="1733" ht="12.75">
      <c r="M1733" s="2"/>
    </row>
    <row r="1734" ht="12.75">
      <c r="M1734" s="2"/>
    </row>
    <row r="1735" ht="12.75">
      <c r="M1735" s="2"/>
    </row>
    <row r="1736" ht="12.75">
      <c r="M1736" s="2"/>
    </row>
    <row r="1737" ht="12.75">
      <c r="M1737" s="2"/>
    </row>
    <row r="1738" ht="12.75">
      <c r="M1738" s="2"/>
    </row>
    <row r="1739" ht="12.75">
      <c r="M1739" s="2"/>
    </row>
    <row r="1740" ht="12.75">
      <c r="M1740" s="2"/>
    </row>
    <row r="1741" ht="12.75">
      <c r="M1741" s="2"/>
    </row>
    <row r="1742" ht="12.75">
      <c r="M1742" s="2"/>
    </row>
    <row r="1743" ht="12.75">
      <c r="M1743" s="2"/>
    </row>
    <row r="1744" ht="12.75">
      <c r="M1744" s="2"/>
    </row>
    <row r="1745" ht="12.75">
      <c r="M1745" s="2"/>
    </row>
    <row r="1746" ht="12.75">
      <c r="M1746" s="2"/>
    </row>
    <row r="1747" ht="12.75">
      <c r="M1747" s="2"/>
    </row>
    <row r="1748" ht="12.75">
      <c r="M1748" s="2"/>
    </row>
    <row r="1749" ht="12.75">
      <c r="M1749" s="2"/>
    </row>
    <row r="1750" ht="12.75">
      <c r="M1750" s="2"/>
    </row>
    <row r="1751" ht="12.75">
      <c r="M1751" s="2"/>
    </row>
    <row r="1752" ht="12.75">
      <c r="M1752" s="2"/>
    </row>
    <row r="1753" ht="12.75">
      <c r="M1753" s="2"/>
    </row>
    <row r="1754" ht="12.75">
      <c r="M1754" s="2"/>
    </row>
    <row r="1755" ht="12.75">
      <c r="M1755" s="2"/>
    </row>
    <row r="1756" ht="12.75">
      <c r="M1756" s="2"/>
    </row>
    <row r="1757" ht="12.75">
      <c r="M1757" s="2"/>
    </row>
    <row r="1758" ht="12.75">
      <c r="M1758" s="2"/>
    </row>
    <row r="1759" ht="12.75">
      <c r="M1759" s="2"/>
    </row>
    <row r="1760" ht="12.75">
      <c r="M1760" s="2"/>
    </row>
    <row r="1761" ht="12.75">
      <c r="M1761" s="2"/>
    </row>
    <row r="1762" ht="12.75">
      <c r="M1762" s="2"/>
    </row>
    <row r="1763" ht="12.75">
      <c r="M1763" s="2"/>
    </row>
    <row r="1764" ht="12.75">
      <c r="M1764" s="2"/>
    </row>
    <row r="1765" ht="12.75">
      <c r="M1765" s="2"/>
    </row>
    <row r="1766" ht="12.75">
      <c r="M1766" s="2"/>
    </row>
    <row r="1767" ht="12.75">
      <c r="M1767" s="2"/>
    </row>
    <row r="1768" ht="12.75">
      <c r="M1768" s="2"/>
    </row>
    <row r="1769" ht="12.75">
      <c r="M1769" s="2"/>
    </row>
    <row r="1770" ht="12.75">
      <c r="M1770" s="2"/>
    </row>
    <row r="1771" ht="12.75">
      <c r="M1771" s="2"/>
    </row>
    <row r="1772" ht="12.75">
      <c r="M1772" s="2"/>
    </row>
    <row r="1773" ht="12.75">
      <c r="M1773" s="2"/>
    </row>
    <row r="1774" ht="12.75">
      <c r="M1774" s="2"/>
    </row>
    <row r="1775" ht="12.75">
      <c r="M1775" s="2"/>
    </row>
    <row r="1776" ht="12.75">
      <c r="M1776" s="2"/>
    </row>
    <row r="1777" ht="12.75">
      <c r="M1777" s="2"/>
    </row>
    <row r="1778" ht="12.75">
      <c r="M1778" s="2"/>
    </row>
    <row r="1779" ht="12.75">
      <c r="M1779" s="2"/>
    </row>
    <row r="1780" ht="12.75">
      <c r="M1780" s="2"/>
    </row>
    <row r="1781" ht="12.75">
      <c r="M1781" s="2"/>
    </row>
    <row r="1782" ht="12.75">
      <c r="M1782" s="2"/>
    </row>
    <row r="1783" ht="12.75">
      <c r="M1783" s="2"/>
    </row>
    <row r="1784" ht="12.75">
      <c r="M1784" s="2"/>
    </row>
    <row r="1785" ht="12.75">
      <c r="M1785" s="2"/>
    </row>
    <row r="1786" ht="12.75">
      <c r="M1786" s="2"/>
    </row>
    <row r="1787" ht="12.75">
      <c r="M1787" s="2"/>
    </row>
    <row r="1788" ht="12.75">
      <c r="M1788" s="2"/>
    </row>
    <row r="1789" ht="12.75">
      <c r="M1789" s="2"/>
    </row>
    <row r="1790" ht="12.75">
      <c r="M1790" s="2"/>
    </row>
    <row r="1791" ht="12.75">
      <c r="M1791" s="2"/>
    </row>
    <row r="1792" ht="12.75">
      <c r="M1792" s="2"/>
    </row>
    <row r="1793" ht="12.75">
      <c r="M1793" s="2"/>
    </row>
    <row r="1794" ht="12.75">
      <c r="M1794" s="2"/>
    </row>
    <row r="1795" ht="12.75">
      <c r="M1795" s="2"/>
    </row>
    <row r="1796" ht="12.75">
      <c r="M1796" s="2"/>
    </row>
    <row r="1797" ht="12.75">
      <c r="M1797" s="2"/>
    </row>
    <row r="1798" ht="12.75">
      <c r="M1798" s="2"/>
    </row>
    <row r="1799" ht="12.75">
      <c r="M1799" s="2"/>
    </row>
    <row r="1800" ht="12.75">
      <c r="M1800" s="2"/>
    </row>
    <row r="1801" ht="12.75">
      <c r="M1801" s="2"/>
    </row>
    <row r="1802" ht="12.75">
      <c r="M1802" s="2"/>
    </row>
    <row r="1803" ht="12.75">
      <c r="M1803" s="2"/>
    </row>
    <row r="1804" ht="12.75">
      <c r="M1804" s="2"/>
    </row>
    <row r="1805" ht="12.75">
      <c r="M1805" s="2"/>
    </row>
    <row r="1806" ht="12.75">
      <c r="M1806" s="2"/>
    </row>
    <row r="1807" ht="12.75">
      <c r="M1807" s="2"/>
    </row>
    <row r="1808" ht="12.75">
      <c r="M1808" s="2"/>
    </row>
    <row r="1809" ht="12.75">
      <c r="M1809" s="2"/>
    </row>
    <row r="1810" ht="12.75">
      <c r="M1810" s="2"/>
    </row>
    <row r="1811" ht="12.75">
      <c r="M1811" s="2"/>
    </row>
    <row r="1812" ht="12.75">
      <c r="M1812" s="2"/>
    </row>
    <row r="1813" ht="12.75">
      <c r="M1813" s="2"/>
    </row>
    <row r="1814" ht="12.75">
      <c r="M1814" s="2"/>
    </row>
    <row r="1815" ht="12.75">
      <c r="M1815" s="2"/>
    </row>
    <row r="1816" ht="12.75">
      <c r="M1816" s="2"/>
    </row>
    <row r="1817" ht="12.75">
      <c r="M1817" s="2"/>
    </row>
    <row r="1818" ht="12.75">
      <c r="M1818" s="2"/>
    </row>
    <row r="1819" ht="12.75">
      <c r="M1819" s="2"/>
    </row>
    <row r="1820" ht="12.75">
      <c r="M1820" s="2"/>
    </row>
    <row r="1821" ht="12.75">
      <c r="M1821" s="2"/>
    </row>
    <row r="1822" ht="12.75">
      <c r="M1822" s="2"/>
    </row>
    <row r="1823" ht="12.75">
      <c r="M1823" s="2"/>
    </row>
    <row r="1824" ht="12.75">
      <c r="M1824" s="2"/>
    </row>
    <row r="1825" ht="12.75">
      <c r="M1825" s="2"/>
    </row>
    <row r="1826" ht="12.75">
      <c r="M1826" s="2"/>
    </row>
    <row r="1827" ht="12.75">
      <c r="M1827" s="2"/>
    </row>
    <row r="1828" ht="12.75">
      <c r="M1828" s="2"/>
    </row>
    <row r="1829" ht="12.75">
      <c r="M1829" s="2"/>
    </row>
    <row r="1830" ht="12.75">
      <c r="M1830" s="2"/>
    </row>
    <row r="1831" ht="12.75">
      <c r="M1831" s="2"/>
    </row>
    <row r="1832" ht="12.75">
      <c r="M1832" s="2"/>
    </row>
    <row r="1833" ht="12.75">
      <c r="M1833" s="2"/>
    </row>
    <row r="1834" ht="12.75">
      <c r="M1834" s="2"/>
    </row>
    <row r="1835" ht="12.75">
      <c r="M1835" s="2"/>
    </row>
    <row r="1836" ht="12.75">
      <c r="M1836" s="2"/>
    </row>
    <row r="1837" ht="12.75">
      <c r="M1837" s="2"/>
    </row>
    <row r="1838" ht="12.75">
      <c r="M1838" s="2"/>
    </row>
    <row r="1839" ht="12.75">
      <c r="M1839" s="2"/>
    </row>
    <row r="1840" ht="12.75">
      <c r="M1840" s="2"/>
    </row>
    <row r="1841" ht="12.75">
      <c r="M1841" s="2"/>
    </row>
    <row r="1842" ht="12.75">
      <c r="M1842" s="2"/>
    </row>
    <row r="1843" ht="12.75">
      <c r="M1843" s="2"/>
    </row>
    <row r="1844" ht="12.75">
      <c r="M1844" s="2"/>
    </row>
    <row r="1845" ht="12.75">
      <c r="M1845" s="2"/>
    </row>
    <row r="1846" ht="12.75">
      <c r="M1846" s="2"/>
    </row>
    <row r="1847" ht="12.75">
      <c r="M1847" s="2"/>
    </row>
    <row r="1848" ht="12.75">
      <c r="M1848" s="2"/>
    </row>
    <row r="1849" ht="12.75">
      <c r="M1849" s="2"/>
    </row>
    <row r="1850" ht="12.75">
      <c r="M1850" s="2"/>
    </row>
    <row r="1851" ht="12.75">
      <c r="M1851" s="2"/>
    </row>
    <row r="1852" ht="12.75">
      <c r="M1852" s="2"/>
    </row>
    <row r="1853" ht="12.75">
      <c r="M1853" s="2"/>
    </row>
    <row r="1854" ht="12.75">
      <c r="M1854" s="2"/>
    </row>
    <row r="1855" ht="12.75">
      <c r="M1855" s="2"/>
    </row>
    <row r="1856" ht="12.75">
      <c r="M1856" s="2"/>
    </row>
    <row r="1857" ht="12.75">
      <c r="M1857" s="2"/>
    </row>
    <row r="1858" ht="12.75">
      <c r="M1858" s="2"/>
    </row>
    <row r="1859" ht="12.75">
      <c r="M1859" s="2"/>
    </row>
    <row r="1860" ht="12.75">
      <c r="M1860" s="2"/>
    </row>
    <row r="1861" ht="12.75">
      <c r="M1861" s="2"/>
    </row>
    <row r="1862" ht="12.75">
      <c r="M1862" s="2"/>
    </row>
    <row r="1863" ht="12.75">
      <c r="M1863" s="2"/>
    </row>
    <row r="1864" ht="12.75">
      <c r="M1864" s="2"/>
    </row>
    <row r="1865" ht="12.75">
      <c r="M1865" s="2"/>
    </row>
    <row r="1866" ht="12.75">
      <c r="M1866" s="2"/>
    </row>
    <row r="1867" ht="12.75">
      <c r="M1867" s="2"/>
    </row>
    <row r="1868" ht="12.75">
      <c r="M1868" s="2"/>
    </row>
    <row r="1869" ht="12.75">
      <c r="M1869" s="2"/>
    </row>
    <row r="1870" ht="12.75">
      <c r="M1870" s="2"/>
    </row>
    <row r="1871" ht="12.75">
      <c r="M1871" s="2"/>
    </row>
    <row r="1872" ht="12.75">
      <c r="M1872" s="2"/>
    </row>
    <row r="1873" ht="12.75">
      <c r="M1873" s="2"/>
    </row>
    <row r="1874" ht="12.75">
      <c r="M1874" s="2"/>
    </row>
    <row r="1875" ht="12.75">
      <c r="M1875" s="2"/>
    </row>
    <row r="1876" ht="12.75">
      <c r="M1876" s="2"/>
    </row>
    <row r="1877" ht="12.75">
      <c r="M1877" s="2"/>
    </row>
    <row r="1878" ht="12.75">
      <c r="M1878" s="2"/>
    </row>
    <row r="1879" ht="12.75">
      <c r="M1879" s="2"/>
    </row>
    <row r="1880" ht="12.75">
      <c r="M1880" s="2"/>
    </row>
    <row r="1881" ht="12.75">
      <c r="M1881" s="2"/>
    </row>
    <row r="1882" ht="12.75">
      <c r="M1882" s="2"/>
    </row>
    <row r="1883" ht="12.75">
      <c r="M1883" s="2"/>
    </row>
    <row r="1884" ht="12.75">
      <c r="M1884" s="2"/>
    </row>
    <row r="1885" ht="12.75">
      <c r="M1885" s="2"/>
    </row>
    <row r="1886" ht="12.75">
      <c r="M1886" s="2"/>
    </row>
    <row r="1887" ht="12.75">
      <c r="M1887" s="2"/>
    </row>
    <row r="1888" ht="12.75">
      <c r="M1888" s="2"/>
    </row>
    <row r="1889" ht="12.75">
      <c r="M1889" s="2"/>
    </row>
    <row r="1890" ht="12.75">
      <c r="M1890" s="2"/>
    </row>
    <row r="1891" ht="12.75">
      <c r="M1891" s="2"/>
    </row>
    <row r="1892" ht="12.75">
      <c r="M1892" s="2"/>
    </row>
    <row r="1893" ht="12.75">
      <c r="M1893" s="2"/>
    </row>
    <row r="1894" ht="12.75">
      <c r="M1894" s="2"/>
    </row>
    <row r="1895" ht="12.75">
      <c r="M1895" s="2"/>
    </row>
    <row r="1896" ht="12.75">
      <c r="M1896" s="2"/>
    </row>
    <row r="1897" ht="12.75">
      <c r="M1897" s="2"/>
    </row>
    <row r="1898" ht="12.75">
      <c r="M1898" s="2"/>
    </row>
    <row r="1899" ht="12.75">
      <c r="M1899" s="2"/>
    </row>
    <row r="1900" ht="12.75">
      <c r="M1900" s="2"/>
    </row>
    <row r="1901" ht="12.75">
      <c r="M1901" s="2"/>
    </row>
    <row r="1902" ht="12.75">
      <c r="M1902" s="2"/>
    </row>
    <row r="1903" ht="12.75">
      <c r="M1903" s="2"/>
    </row>
    <row r="1904" ht="12.75">
      <c r="M1904" s="2"/>
    </row>
    <row r="1905" ht="12.75">
      <c r="M1905" s="2"/>
    </row>
    <row r="1906" ht="12.75">
      <c r="M1906" s="2"/>
    </row>
    <row r="1907" ht="12.75">
      <c r="M1907" s="2"/>
    </row>
    <row r="1908" ht="12.75">
      <c r="M1908" s="2"/>
    </row>
    <row r="1909" ht="12.75">
      <c r="M1909" s="2"/>
    </row>
    <row r="1910" ht="12.75">
      <c r="M1910" s="2"/>
    </row>
    <row r="1911" ht="12.75">
      <c r="M1911" s="2"/>
    </row>
    <row r="1912" ht="12.75">
      <c r="M1912" s="2"/>
    </row>
    <row r="1913" ht="12.75">
      <c r="M1913" s="2"/>
    </row>
    <row r="1914" ht="12.75">
      <c r="M1914" s="2"/>
    </row>
    <row r="1915" ht="12.75">
      <c r="M1915" s="2"/>
    </row>
    <row r="1916" ht="12.75">
      <c r="M1916" s="2"/>
    </row>
    <row r="1917" ht="12.75">
      <c r="M1917" s="2"/>
    </row>
    <row r="1918" ht="12.75">
      <c r="M1918" s="2"/>
    </row>
    <row r="1919" ht="12.75">
      <c r="M1919" s="2"/>
    </row>
    <row r="1920" ht="12.75">
      <c r="M1920" s="2"/>
    </row>
    <row r="1921" ht="12.75">
      <c r="M1921" s="2"/>
    </row>
    <row r="1922" ht="12.75">
      <c r="M1922" s="2"/>
    </row>
    <row r="1923" ht="12.75">
      <c r="M1923" s="2"/>
    </row>
    <row r="1924" ht="12.75">
      <c r="M1924" s="2"/>
    </row>
    <row r="1925" ht="12.75">
      <c r="M1925" s="2"/>
    </row>
    <row r="1926" ht="12.75">
      <c r="M1926" s="2"/>
    </row>
    <row r="1927" ht="12.75">
      <c r="M1927" s="2"/>
    </row>
    <row r="1928" ht="12.75">
      <c r="M1928" s="2"/>
    </row>
    <row r="1929" ht="12.75">
      <c r="M1929" s="2"/>
    </row>
    <row r="1930" ht="12.75">
      <c r="M1930" s="2"/>
    </row>
    <row r="1931" ht="12.75">
      <c r="M1931" s="2"/>
    </row>
    <row r="1932" ht="12.75">
      <c r="M1932" s="2"/>
    </row>
    <row r="1933" ht="12.75">
      <c r="M1933" s="2"/>
    </row>
    <row r="1934" ht="12.75">
      <c r="M1934" s="2"/>
    </row>
    <row r="1935" ht="12.75">
      <c r="M1935" s="2"/>
    </row>
    <row r="1936" ht="12.75">
      <c r="M1936" s="2"/>
    </row>
    <row r="1937" ht="12.75">
      <c r="M1937" s="2"/>
    </row>
    <row r="1938" ht="12.75">
      <c r="M1938" s="2"/>
    </row>
    <row r="1939" ht="12.75">
      <c r="M1939" s="2"/>
    </row>
    <row r="1940" ht="12.75">
      <c r="M1940" s="2"/>
    </row>
    <row r="1941" ht="12.75">
      <c r="M1941" s="2"/>
    </row>
    <row r="1942" ht="12.75">
      <c r="M1942" s="2"/>
    </row>
    <row r="1943" ht="12.75">
      <c r="M1943" s="2"/>
    </row>
    <row r="1944" ht="12.75">
      <c r="M1944" s="2"/>
    </row>
    <row r="1945" ht="12.75">
      <c r="M1945" s="2"/>
    </row>
    <row r="1946" ht="12.75">
      <c r="M1946" s="2"/>
    </row>
    <row r="1947" ht="12.75">
      <c r="M1947" s="2"/>
    </row>
    <row r="1948" ht="12.75">
      <c r="M1948" s="2"/>
    </row>
    <row r="1949" ht="12.75">
      <c r="M1949" s="2"/>
    </row>
    <row r="1950" ht="12.75">
      <c r="M1950" s="2"/>
    </row>
    <row r="1951" ht="12.75">
      <c r="M1951" s="2"/>
    </row>
    <row r="1952" ht="12.75">
      <c r="M1952" s="2"/>
    </row>
    <row r="1953" ht="12.75">
      <c r="M1953" s="2"/>
    </row>
    <row r="1954" ht="12.75">
      <c r="M1954" s="2"/>
    </row>
    <row r="1955" ht="12.75">
      <c r="M1955" s="2"/>
    </row>
    <row r="1956" ht="12.75">
      <c r="M1956" s="2"/>
    </row>
    <row r="1957" ht="12.75">
      <c r="M1957" s="2"/>
    </row>
    <row r="1958" ht="12.75">
      <c r="M1958" s="2"/>
    </row>
    <row r="1959" ht="12.75">
      <c r="M1959" s="2"/>
    </row>
    <row r="1960" ht="12.75">
      <c r="M1960" s="2"/>
    </row>
    <row r="1961" ht="12.75">
      <c r="M1961" s="2"/>
    </row>
    <row r="1962" ht="12.75">
      <c r="M1962" s="2"/>
    </row>
    <row r="1963" ht="12.75">
      <c r="M1963" s="2"/>
    </row>
    <row r="1964" ht="12.75">
      <c r="M1964" s="2"/>
    </row>
    <row r="1965" ht="12.75">
      <c r="M1965" s="2"/>
    </row>
    <row r="1966" ht="12.75">
      <c r="M1966" s="2"/>
    </row>
    <row r="1967" ht="12.75">
      <c r="M1967" s="2"/>
    </row>
    <row r="1968" ht="12.75">
      <c r="M1968" s="2"/>
    </row>
    <row r="1969" ht="12.75">
      <c r="M1969" s="2"/>
    </row>
    <row r="1970" ht="12.75">
      <c r="M1970" s="2"/>
    </row>
    <row r="1971" ht="12.75">
      <c r="M1971" s="2"/>
    </row>
    <row r="1972" ht="12.75">
      <c r="M1972" s="2"/>
    </row>
    <row r="1973" ht="12.75">
      <c r="M1973" s="2"/>
    </row>
    <row r="1974" ht="12.75">
      <c r="M1974" s="2"/>
    </row>
    <row r="1975" ht="12.75">
      <c r="M1975" s="2"/>
    </row>
    <row r="1976" ht="12.75">
      <c r="M1976" s="2"/>
    </row>
    <row r="1977" ht="12.75">
      <c r="M1977" s="2"/>
    </row>
    <row r="1978" ht="12.75">
      <c r="M1978" s="2"/>
    </row>
    <row r="1979" ht="12.75">
      <c r="M1979" s="2"/>
    </row>
    <row r="1980" ht="12.75">
      <c r="M1980" s="2"/>
    </row>
    <row r="1981" ht="12.75">
      <c r="M1981" s="2"/>
    </row>
    <row r="1982" ht="12.75">
      <c r="M1982" s="2"/>
    </row>
    <row r="1983" ht="12.75">
      <c r="M1983" s="2"/>
    </row>
    <row r="1984" ht="12.75">
      <c r="M1984" s="2"/>
    </row>
    <row r="1985" ht="12.75">
      <c r="M1985" s="2"/>
    </row>
    <row r="1986" ht="12.75">
      <c r="M1986" s="2"/>
    </row>
    <row r="1987" ht="12.75">
      <c r="M1987" s="2"/>
    </row>
    <row r="1988" ht="12.75">
      <c r="M1988" s="2"/>
    </row>
    <row r="1989" ht="12.75">
      <c r="M1989" s="2"/>
    </row>
    <row r="1990" ht="12.75">
      <c r="M1990" s="2"/>
    </row>
    <row r="1991" ht="12.75">
      <c r="M1991" s="2"/>
    </row>
    <row r="1992" ht="12.75">
      <c r="M1992" s="2"/>
    </row>
    <row r="1993" ht="12.75">
      <c r="M1993" s="2"/>
    </row>
    <row r="1994" ht="12.75">
      <c r="M1994" s="2"/>
    </row>
    <row r="1995" ht="12.75">
      <c r="M1995" s="2"/>
    </row>
    <row r="1996" ht="12.75">
      <c r="M1996" s="2"/>
    </row>
    <row r="1997" ht="12.75">
      <c r="M1997" s="2"/>
    </row>
    <row r="1998" ht="12.75">
      <c r="M1998" s="2"/>
    </row>
    <row r="1999" ht="12.75">
      <c r="M1999" s="2"/>
    </row>
    <row r="2000" ht="12.75">
      <c r="M2000" s="2"/>
    </row>
    <row r="2001" ht="12.75">
      <c r="M2001" s="2"/>
    </row>
    <row r="2002" ht="12.75">
      <c r="M2002" s="2"/>
    </row>
    <row r="2003" ht="12.75">
      <c r="M2003" s="2"/>
    </row>
    <row r="2004" ht="12.75">
      <c r="M2004" s="2"/>
    </row>
    <row r="2005" ht="12.75">
      <c r="M2005" s="2"/>
    </row>
    <row r="2006" ht="12.75">
      <c r="M2006" s="2"/>
    </row>
    <row r="2007" ht="12.75">
      <c r="M2007" s="2"/>
    </row>
    <row r="2008" ht="12.75">
      <c r="M2008" s="2"/>
    </row>
    <row r="2009" ht="12.75">
      <c r="M2009" s="2"/>
    </row>
    <row r="2010" ht="12.75">
      <c r="M2010" s="2"/>
    </row>
    <row r="2011" ht="12.75">
      <c r="M2011" s="2"/>
    </row>
    <row r="2012" ht="12.75">
      <c r="M2012" s="2"/>
    </row>
    <row r="2013" ht="12.75">
      <c r="M2013" s="2"/>
    </row>
    <row r="2014" ht="12.75">
      <c r="M2014" s="2"/>
    </row>
    <row r="2015" ht="12.75">
      <c r="M2015" s="2"/>
    </row>
    <row r="2016" ht="12.75">
      <c r="M2016" s="2"/>
    </row>
    <row r="2017" ht="12.75">
      <c r="M2017" s="2"/>
    </row>
    <row r="2018" ht="12.75">
      <c r="M2018" s="2"/>
    </row>
    <row r="2019" ht="12.75">
      <c r="M2019" s="2"/>
    </row>
    <row r="2020" ht="12.75">
      <c r="M2020" s="2"/>
    </row>
    <row r="2021" ht="12.75">
      <c r="M2021" s="2"/>
    </row>
    <row r="2022" ht="12.75">
      <c r="M2022" s="2"/>
    </row>
    <row r="2023" ht="12.75">
      <c r="M2023" s="2"/>
    </row>
    <row r="2024" ht="12.75">
      <c r="M2024" s="2"/>
    </row>
    <row r="2025" ht="12.75">
      <c r="M2025" s="2"/>
    </row>
    <row r="2026" ht="12.75">
      <c r="M2026" s="2"/>
    </row>
    <row r="2027" ht="12.75">
      <c r="M2027" s="2"/>
    </row>
    <row r="2028" ht="12.75">
      <c r="M2028" s="2"/>
    </row>
    <row r="2029" ht="12.75">
      <c r="M2029" s="2"/>
    </row>
    <row r="2030" ht="12.75">
      <c r="M2030" s="2"/>
    </row>
    <row r="2031" ht="12.75">
      <c r="M2031" s="2"/>
    </row>
    <row r="2032" ht="12.75">
      <c r="M2032" s="2"/>
    </row>
    <row r="2033" ht="12.75">
      <c r="M2033" s="2"/>
    </row>
    <row r="2034" ht="12.75">
      <c r="M2034" s="2"/>
    </row>
    <row r="2035" ht="12.75">
      <c r="M2035" s="2"/>
    </row>
    <row r="2036" ht="12.75">
      <c r="M2036" s="2"/>
    </row>
    <row r="2037" ht="12.75">
      <c r="M2037" s="2"/>
    </row>
    <row r="2038" ht="12.75">
      <c r="M2038" s="2"/>
    </row>
    <row r="2039" ht="12.75">
      <c r="M2039" s="2"/>
    </row>
    <row r="2040" ht="12.75">
      <c r="M2040" s="2"/>
    </row>
    <row r="2041" ht="12.75">
      <c r="M2041" s="2"/>
    </row>
    <row r="2042" ht="12.75">
      <c r="M2042" s="2"/>
    </row>
    <row r="2043" ht="12.75">
      <c r="M2043" s="2"/>
    </row>
    <row r="2044" ht="12.75">
      <c r="M2044" s="2"/>
    </row>
    <row r="2045" ht="12.75">
      <c r="M2045" s="2"/>
    </row>
    <row r="2046" ht="12.75">
      <c r="M2046" s="2"/>
    </row>
    <row r="2047" ht="12.75">
      <c r="M2047" s="2"/>
    </row>
    <row r="2048" ht="12.75">
      <c r="M2048" s="2"/>
    </row>
    <row r="2049" ht="12.75">
      <c r="M2049" s="2"/>
    </row>
    <row r="2050" ht="12.75">
      <c r="M2050" s="2"/>
    </row>
    <row r="2051" ht="12.75">
      <c r="M2051" s="2"/>
    </row>
    <row r="2052" ht="12.75">
      <c r="M2052" s="2"/>
    </row>
    <row r="2053" ht="12.75">
      <c r="M2053" s="2"/>
    </row>
    <row r="2054" ht="12.75">
      <c r="M2054" s="2"/>
    </row>
    <row r="2055" ht="12.75">
      <c r="M2055" s="2"/>
    </row>
    <row r="2056" ht="12.75">
      <c r="M2056" s="2"/>
    </row>
    <row r="2057" ht="12.75">
      <c r="M2057" s="2"/>
    </row>
    <row r="2058" ht="12.75">
      <c r="M2058" s="2"/>
    </row>
    <row r="2059" ht="12.75">
      <c r="M2059" s="2"/>
    </row>
    <row r="2060" ht="12.75">
      <c r="M2060" s="2"/>
    </row>
    <row r="2061" ht="12.75">
      <c r="M2061" s="2"/>
    </row>
    <row r="2062" ht="12.75">
      <c r="M2062" s="2"/>
    </row>
    <row r="2063" ht="12.75">
      <c r="M2063" s="2"/>
    </row>
    <row r="2064" ht="12.75">
      <c r="M2064" s="2"/>
    </row>
    <row r="2065" ht="12.75">
      <c r="M2065" s="2"/>
    </row>
    <row r="2066" ht="12.75">
      <c r="M2066" s="2"/>
    </row>
    <row r="2067" ht="12.75">
      <c r="M2067" s="2"/>
    </row>
    <row r="2068" ht="12.75">
      <c r="M2068" s="2"/>
    </row>
    <row r="2069" ht="12.75">
      <c r="M2069" s="2"/>
    </row>
    <row r="2070" ht="12.75">
      <c r="M2070" s="2"/>
    </row>
    <row r="2071" ht="12.75">
      <c r="M2071" s="2"/>
    </row>
    <row r="2072" ht="12.75">
      <c r="M2072" s="2"/>
    </row>
    <row r="2073" ht="12.75">
      <c r="M2073" s="2"/>
    </row>
    <row r="2074" ht="12.75">
      <c r="M2074" s="2"/>
    </row>
    <row r="2075" ht="12.75">
      <c r="M2075" s="2"/>
    </row>
    <row r="2076" ht="12.75">
      <c r="M2076" s="2"/>
    </row>
    <row r="2077" ht="12.75">
      <c r="M2077" s="2"/>
    </row>
    <row r="2078" ht="12.75">
      <c r="M2078" s="2"/>
    </row>
    <row r="2079" ht="12.75">
      <c r="M2079" s="2"/>
    </row>
    <row r="2080" ht="12.75">
      <c r="M2080" s="2"/>
    </row>
    <row r="2081" ht="12.75">
      <c r="M2081" s="2"/>
    </row>
    <row r="2082" ht="12.75">
      <c r="M2082" s="2"/>
    </row>
    <row r="2083" ht="12.75">
      <c r="M2083" s="2"/>
    </row>
    <row r="2084" ht="12.75">
      <c r="M2084" s="2"/>
    </row>
    <row r="2085" ht="12.75">
      <c r="M2085" s="2"/>
    </row>
    <row r="2086" ht="12.75">
      <c r="M2086" s="2"/>
    </row>
    <row r="2087" ht="12.75">
      <c r="M2087" s="2"/>
    </row>
    <row r="2088" ht="12.75">
      <c r="M2088" s="2"/>
    </row>
    <row r="2089" ht="12.75">
      <c r="M2089" s="2"/>
    </row>
    <row r="2090" ht="12.75">
      <c r="M2090" s="2"/>
    </row>
    <row r="2091" ht="12.75">
      <c r="M2091" s="2"/>
    </row>
    <row r="2092" ht="12.75">
      <c r="M2092" s="2"/>
    </row>
    <row r="2093" ht="12.75">
      <c r="M2093" s="2"/>
    </row>
    <row r="2094" ht="12.75">
      <c r="M2094" s="2"/>
    </row>
    <row r="2095" ht="12.75">
      <c r="M2095" s="2"/>
    </row>
    <row r="2096" ht="12.75">
      <c r="M2096" s="2"/>
    </row>
    <row r="2097" ht="12.75">
      <c r="M2097" s="2"/>
    </row>
    <row r="2098" ht="12.75">
      <c r="M2098" s="2"/>
    </row>
    <row r="2099" ht="12.75">
      <c r="M2099" s="2"/>
    </row>
    <row r="2100" ht="12.75">
      <c r="M2100" s="2"/>
    </row>
    <row r="2101" ht="12.75">
      <c r="M2101" s="2"/>
    </row>
    <row r="2102" ht="12.75">
      <c r="M2102" s="2"/>
    </row>
    <row r="2103" ht="12.75">
      <c r="M2103" s="2"/>
    </row>
    <row r="2104" ht="12.75">
      <c r="M2104" s="2"/>
    </row>
    <row r="2105" ht="12.75">
      <c r="M2105" s="2"/>
    </row>
    <row r="2106" ht="12.75">
      <c r="M2106" s="2"/>
    </row>
    <row r="2107" ht="12.75">
      <c r="M2107" s="2"/>
    </row>
    <row r="2108" ht="12.75">
      <c r="M2108" s="2"/>
    </row>
    <row r="2109" ht="12.75">
      <c r="M2109" s="2"/>
    </row>
    <row r="2110" ht="12.75">
      <c r="M2110" s="2"/>
    </row>
    <row r="2111" ht="12.75">
      <c r="M2111" s="2"/>
    </row>
    <row r="2112" ht="12.75">
      <c r="M2112" s="2"/>
    </row>
    <row r="2113" ht="12.75">
      <c r="M2113" s="2"/>
    </row>
    <row r="2114" ht="12.75">
      <c r="M2114" s="2"/>
    </row>
    <row r="2115" ht="12.75">
      <c r="M2115" s="2"/>
    </row>
    <row r="2116" ht="12.75">
      <c r="M2116" s="2"/>
    </row>
    <row r="2117" ht="12.75">
      <c r="M2117" s="2"/>
    </row>
    <row r="2118" ht="12.75">
      <c r="M2118" s="2"/>
    </row>
    <row r="2119" ht="12.75">
      <c r="M2119" s="2"/>
    </row>
    <row r="2120" ht="12.75">
      <c r="M2120" s="2"/>
    </row>
    <row r="2121" ht="12.75">
      <c r="M2121" s="2"/>
    </row>
    <row r="2122" ht="12.75">
      <c r="M2122" s="2"/>
    </row>
    <row r="2123" ht="12.75">
      <c r="M2123" s="2"/>
    </row>
    <row r="2124" ht="12.75">
      <c r="M2124" s="2"/>
    </row>
    <row r="2125" ht="12.75">
      <c r="M2125" s="2"/>
    </row>
    <row r="2126" ht="12.75">
      <c r="M2126" s="2"/>
    </row>
    <row r="2127" ht="12.75">
      <c r="M2127" s="2"/>
    </row>
    <row r="2128" ht="12.75">
      <c r="M2128" s="2"/>
    </row>
    <row r="2129" ht="12.75">
      <c r="M2129" s="2"/>
    </row>
    <row r="2130" ht="12.75">
      <c r="M2130" s="2"/>
    </row>
    <row r="2131" ht="12.75">
      <c r="M2131" s="2"/>
    </row>
    <row r="2132" ht="12.75">
      <c r="M2132" s="2"/>
    </row>
    <row r="2133" ht="12.75">
      <c r="M2133" s="2"/>
    </row>
    <row r="2134" ht="12.75">
      <c r="M2134" s="2"/>
    </row>
    <row r="2135" ht="12.75">
      <c r="M2135" s="2"/>
    </row>
    <row r="2136" ht="12.75">
      <c r="M2136" s="2"/>
    </row>
    <row r="2137" ht="12.75">
      <c r="M2137" s="2"/>
    </row>
    <row r="2138" ht="12.75">
      <c r="M2138" s="2"/>
    </row>
    <row r="2139" ht="12.75">
      <c r="M2139" s="2"/>
    </row>
    <row r="2140" ht="12.75">
      <c r="M2140" s="2"/>
    </row>
    <row r="2141" ht="12.75">
      <c r="M2141" s="2"/>
    </row>
    <row r="2142" ht="12.75">
      <c r="M2142" s="2"/>
    </row>
    <row r="2143" ht="12.75">
      <c r="M2143" s="2"/>
    </row>
    <row r="2144" ht="12.75">
      <c r="M2144" s="2"/>
    </row>
    <row r="2145" ht="12.75">
      <c r="M2145" s="2"/>
    </row>
    <row r="2146" ht="12.75">
      <c r="M2146" s="2"/>
    </row>
    <row r="2147" ht="12.75">
      <c r="M2147" s="2"/>
    </row>
    <row r="2148" ht="12.75">
      <c r="M2148" s="2"/>
    </row>
    <row r="2149" ht="12.75">
      <c r="M2149" s="2"/>
    </row>
    <row r="2150" ht="12.75">
      <c r="M2150" s="2"/>
    </row>
    <row r="2151" ht="12.75">
      <c r="M2151" s="2"/>
    </row>
    <row r="2152" ht="12.75">
      <c r="M2152" s="2"/>
    </row>
    <row r="2153" ht="12.75">
      <c r="M2153" s="2"/>
    </row>
    <row r="2154" ht="12.75">
      <c r="M2154" s="2"/>
    </row>
    <row r="2155" ht="12.75">
      <c r="M2155" s="2"/>
    </row>
    <row r="2156" ht="12.75">
      <c r="M2156" s="2"/>
    </row>
    <row r="2157" ht="12.75">
      <c r="M2157" s="2"/>
    </row>
    <row r="2158" ht="12.75">
      <c r="M2158" s="2"/>
    </row>
    <row r="2159" ht="12.75">
      <c r="M2159" s="2"/>
    </row>
    <row r="2160" ht="12.75">
      <c r="M2160" s="2"/>
    </row>
    <row r="2161" ht="12.75">
      <c r="M2161" s="2"/>
    </row>
    <row r="2162" ht="12.75">
      <c r="M2162" s="2"/>
    </row>
    <row r="2163" ht="12.75">
      <c r="M2163" s="2"/>
    </row>
    <row r="2164" ht="12.75">
      <c r="M2164" s="2"/>
    </row>
    <row r="2165" ht="12.75">
      <c r="M2165" s="2"/>
    </row>
    <row r="2166" ht="12.75">
      <c r="M2166" s="2"/>
    </row>
    <row r="2167" ht="12.75">
      <c r="M2167" s="2"/>
    </row>
    <row r="2168" ht="12.75">
      <c r="M2168" s="2"/>
    </row>
    <row r="2169" ht="12.75">
      <c r="M2169" s="2"/>
    </row>
    <row r="2170" ht="12.75">
      <c r="M2170" s="2"/>
    </row>
    <row r="2171" ht="12.75">
      <c r="M2171" s="2"/>
    </row>
    <row r="2172" ht="12.75">
      <c r="M2172" s="2"/>
    </row>
    <row r="2173" ht="12.75">
      <c r="M2173" s="2"/>
    </row>
    <row r="2174" ht="12.75">
      <c r="M2174" s="2"/>
    </row>
    <row r="2175" ht="12.75">
      <c r="M2175" s="2"/>
    </row>
    <row r="2176" ht="12.75">
      <c r="M2176" s="2"/>
    </row>
    <row r="2177" ht="12.75">
      <c r="M2177" s="2"/>
    </row>
    <row r="2178" ht="12.75">
      <c r="M2178" s="2"/>
    </row>
    <row r="2179" ht="12.75">
      <c r="M2179" s="2"/>
    </row>
    <row r="2180" ht="12.75">
      <c r="M2180" s="2"/>
    </row>
    <row r="2181" ht="12.75">
      <c r="M2181" s="2"/>
    </row>
    <row r="2182" ht="12.75">
      <c r="M2182" s="2"/>
    </row>
    <row r="2183" ht="12.75">
      <c r="M2183" s="2"/>
    </row>
    <row r="2184" ht="12.75">
      <c r="M2184" s="2"/>
    </row>
    <row r="2185" ht="12.75">
      <c r="M2185" s="2"/>
    </row>
    <row r="2186" ht="12.75">
      <c r="M2186" s="2"/>
    </row>
    <row r="2187" ht="12.75">
      <c r="M2187" s="2"/>
    </row>
    <row r="2188" ht="12.75">
      <c r="M2188" s="2"/>
    </row>
    <row r="2189" ht="12.75">
      <c r="M2189" s="2"/>
    </row>
    <row r="2190" ht="12.75">
      <c r="M2190" s="2"/>
    </row>
    <row r="2191" ht="12.75">
      <c r="M2191" s="2"/>
    </row>
    <row r="2192" ht="12.75">
      <c r="M2192" s="2"/>
    </row>
    <row r="2193" ht="12.75">
      <c r="M2193" s="2"/>
    </row>
    <row r="2194" ht="12.75">
      <c r="M2194" s="2"/>
    </row>
    <row r="2195" ht="12.75">
      <c r="M2195" s="2"/>
    </row>
    <row r="2196" ht="12.75">
      <c r="M2196" s="2"/>
    </row>
    <row r="2197" ht="12.75">
      <c r="M2197" s="2"/>
    </row>
    <row r="2198" ht="12.75">
      <c r="M2198" s="2"/>
    </row>
    <row r="2199" ht="12.75">
      <c r="M2199" s="2"/>
    </row>
    <row r="2200" ht="12.75">
      <c r="M2200" s="2"/>
    </row>
    <row r="2201" ht="12.75">
      <c r="M2201" s="2"/>
    </row>
    <row r="2202" ht="12.75">
      <c r="M2202" s="2"/>
    </row>
    <row r="2203" ht="12.75">
      <c r="M2203" s="2"/>
    </row>
    <row r="2204" ht="12.75">
      <c r="M2204" s="2"/>
    </row>
    <row r="2205" ht="12.75">
      <c r="M2205" s="2"/>
    </row>
    <row r="2206" ht="12.75">
      <c r="M2206" s="2"/>
    </row>
    <row r="2207" ht="12.75">
      <c r="M2207" s="2"/>
    </row>
    <row r="2208" ht="12.75">
      <c r="M2208" s="2"/>
    </row>
    <row r="2209" ht="12.75">
      <c r="M2209" s="2"/>
    </row>
    <row r="2210" ht="12.75">
      <c r="M2210" s="2"/>
    </row>
    <row r="2211" ht="12.75">
      <c r="M2211" s="2"/>
    </row>
    <row r="2212" ht="12.75">
      <c r="M2212" s="2"/>
    </row>
    <row r="2213" ht="12.75">
      <c r="M2213" s="2"/>
    </row>
    <row r="2214" ht="12.75">
      <c r="M2214" s="2"/>
    </row>
    <row r="2215" ht="12.75">
      <c r="M2215" s="2"/>
    </row>
    <row r="2216" ht="12.75">
      <c r="M2216" s="2"/>
    </row>
    <row r="2217" ht="12.75">
      <c r="M2217" s="2"/>
    </row>
    <row r="2218" ht="12.75">
      <c r="M2218" s="2"/>
    </row>
    <row r="2219" ht="12.75">
      <c r="M2219" s="2"/>
    </row>
    <row r="2220" ht="12.75">
      <c r="M2220" s="2"/>
    </row>
    <row r="2221" ht="12.75">
      <c r="M2221" s="2"/>
    </row>
    <row r="2222" ht="12.75">
      <c r="M2222" s="2"/>
    </row>
    <row r="2223" ht="12.75">
      <c r="M2223" s="2"/>
    </row>
    <row r="2224" ht="12.75">
      <c r="M2224" s="2"/>
    </row>
    <row r="2225" ht="12.75">
      <c r="M2225" s="2"/>
    </row>
    <row r="2226" ht="12.75">
      <c r="M2226" s="2"/>
    </row>
    <row r="2227" ht="12.75">
      <c r="M2227" s="2"/>
    </row>
    <row r="2228" ht="12.75">
      <c r="M2228" s="2"/>
    </row>
    <row r="2229" ht="12.75">
      <c r="M2229" s="2"/>
    </row>
    <row r="2230" ht="12.75">
      <c r="M2230" s="2"/>
    </row>
    <row r="2231" ht="12.75">
      <c r="M2231" s="2"/>
    </row>
    <row r="2232" ht="12.75">
      <c r="M2232" s="2"/>
    </row>
    <row r="2233" ht="12.75">
      <c r="M2233" s="2"/>
    </row>
    <row r="2234" ht="12.75">
      <c r="M2234" s="2"/>
    </row>
    <row r="2235" ht="12.75">
      <c r="M2235" s="2"/>
    </row>
    <row r="2236" ht="12.75">
      <c r="M2236" s="2"/>
    </row>
    <row r="2237" ht="12.75">
      <c r="M2237" s="2"/>
    </row>
    <row r="2238" ht="12.75">
      <c r="M2238" s="2"/>
    </row>
    <row r="2239" ht="12.75">
      <c r="M2239" s="2"/>
    </row>
    <row r="2240" ht="12.75">
      <c r="M2240" s="2"/>
    </row>
    <row r="2241" ht="12.75">
      <c r="M2241" s="2"/>
    </row>
    <row r="2242" ht="12.75">
      <c r="M2242" s="2"/>
    </row>
    <row r="2243" ht="12.75">
      <c r="M2243" s="2"/>
    </row>
    <row r="2244" ht="12.75">
      <c r="M2244" s="2"/>
    </row>
    <row r="2245" ht="12.75">
      <c r="M2245" s="2"/>
    </row>
    <row r="2246" ht="12.75">
      <c r="M2246" s="2"/>
    </row>
    <row r="2247" ht="12.75">
      <c r="M2247" s="2"/>
    </row>
    <row r="2248" ht="12.75">
      <c r="M2248" s="2"/>
    </row>
    <row r="2249" ht="12.75">
      <c r="M2249" s="2"/>
    </row>
    <row r="2250" ht="12.75">
      <c r="M2250" s="2"/>
    </row>
    <row r="2251" ht="12.75">
      <c r="M2251" s="2"/>
    </row>
    <row r="2252" ht="12.75">
      <c r="M2252" s="2"/>
    </row>
    <row r="2253" ht="12.75">
      <c r="M2253" s="2"/>
    </row>
    <row r="2254" ht="12.75">
      <c r="M2254" s="2"/>
    </row>
    <row r="2255" ht="12.75">
      <c r="M2255" s="2"/>
    </row>
    <row r="2256" ht="12.75">
      <c r="M2256" s="2"/>
    </row>
    <row r="2257" ht="12.75">
      <c r="M2257" s="2"/>
    </row>
    <row r="2258" ht="12.75">
      <c r="M2258" s="2"/>
    </row>
    <row r="2259" ht="12.75">
      <c r="M2259" s="2"/>
    </row>
    <row r="2260" ht="12.75">
      <c r="M2260" s="2"/>
    </row>
    <row r="2261" ht="12.75">
      <c r="M2261" s="2"/>
    </row>
    <row r="2262" ht="12.75">
      <c r="M2262" s="2"/>
    </row>
    <row r="2263" ht="12.75">
      <c r="M2263" s="2"/>
    </row>
    <row r="2264" ht="12.75">
      <c r="M2264" s="2"/>
    </row>
    <row r="2265" ht="12.75">
      <c r="M2265" s="2"/>
    </row>
    <row r="2266" ht="12.75">
      <c r="M2266" s="2"/>
    </row>
    <row r="2267" ht="12.75">
      <c r="M2267" s="2"/>
    </row>
    <row r="2268" ht="12.75">
      <c r="M2268" s="2"/>
    </row>
    <row r="2269" ht="12.75">
      <c r="M2269" s="2"/>
    </row>
    <row r="2270" ht="12.75">
      <c r="M2270" s="2"/>
    </row>
    <row r="2271" ht="12.75">
      <c r="M2271" s="2"/>
    </row>
    <row r="2272" ht="12.75">
      <c r="M2272" s="2"/>
    </row>
    <row r="2273" ht="12.75">
      <c r="M2273" s="2"/>
    </row>
    <row r="2274" ht="12.75">
      <c r="M2274" s="2"/>
    </row>
    <row r="2275" ht="12.75">
      <c r="M2275" s="2"/>
    </row>
    <row r="2276" ht="12.75">
      <c r="M2276" s="2"/>
    </row>
    <row r="2277" ht="12.75">
      <c r="M2277" s="2"/>
    </row>
    <row r="2278" ht="12.75">
      <c r="M2278" s="2"/>
    </row>
    <row r="2279" ht="12.75">
      <c r="M2279" s="2"/>
    </row>
    <row r="2280" ht="12.75">
      <c r="M2280" s="2"/>
    </row>
    <row r="2281" ht="12.75">
      <c r="M2281" s="2"/>
    </row>
    <row r="2282" ht="12.75">
      <c r="M2282" s="2"/>
    </row>
    <row r="2283" ht="12.75">
      <c r="M2283" s="2"/>
    </row>
    <row r="2284" ht="12.75">
      <c r="M2284" s="2"/>
    </row>
    <row r="2285" ht="12.75">
      <c r="M2285" s="2"/>
    </row>
    <row r="2286" ht="12.75">
      <c r="M2286" s="2"/>
    </row>
    <row r="2287" ht="12.75">
      <c r="M2287" s="2"/>
    </row>
    <row r="2288" ht="12.75">
      <c r="M2288" s="2"/>
    </row>
    <row r="2289" ht="12.75">
      <c r="M2289" s="2"/>
    </row>
    <row r="2290" ht="12.75">
      <c r="M2290" s="2"/>
    </row>
    <row r="2291" ht="12.75">
      <c r="M2291" s="2"/>
    </row>
    <row r="2292" ht="12.75">
      <c r="M2292" s="2"/>
    </row>
    <row r="2293" ht="12.75">
      <c r="M2293" s="2"/>
    </row>
    <row r="2294" ht="12.75">
      <c r="M2294" s="2"/>
    </row>
    <row r="2295" ht="12.75">
      <c r="M2295" s="2"/>
    </row>
    <row r="2296" ht="12.75">
      <c r="M2296" s="2"/>
    </row>
    <row r="2297" ht="12.75">
      <c r="M2297" s="2"/>
    </row>
    <row r="2298" ht="12.75">
      <c r="M2298" s="2"/>
    </row>
    <row r="2299" ht="12.75">
      <c r="M2299" s="2"/>
    </row>
    <row r="2300" ht="12.75">
      <c r="M2300" s="2"/>
    </row>
    <row r="2301" ht="12.75">
      <c r="M2301" s="2"/>
    </row>
    <row r="2302" ht="12.75">
      <c r="M2302" s="2"/>
    </row>
    <row r="2303" ht="12.75">
      <c r="M2303" s="2"/>
    </row>
    <row r="2304" ht="12.75">
      <c r="M2304" s="2"/>
    </row>
    <row r="2305" ht="12.75">
      <c r="M2305" s="2"/>
    </row>
    <row r="2306" ht="12.75">
      <c r="M2306" s="2"/>
    </row>
    <row r="2307" ht="12.75">
      <c r="M2307" s="2"/>
    </row>
    <row r="2308" ht="12.75">
      <c r="M2308" s="2"/>
    </row>
    <row r="2309" ht="12.75">
      <c r="M2309" s="2"/>
    </row>
    <row r="2310" ht="12.75">
      <c r="M2310" s="2"/>
    </row>
    <row r="2311" ht="12.75">
      <c r="M2311" s="2"/>
    </row>
    <row r="2312" ht="12.75">
      <c r="M2312" s="2"/>
    </row>
    <row r="2313" ht="12.75">
      <c r="M2313" s="2"/>
    </row>
    <row r="2314" ht="12.75">
      <c r="M2314" s="2"/>
    </row>
    <row r="2315" ht="12.75">
      <c r="M2315" s="2"/>
    </row>
    <row r="2316" ht="12.75">
      <c r="M2316" s="2"/>
    </row>
    <row r="2317" ht="12.75">
      <c r="M2317" s="2"/>
    </row>
    <row r="2318" ht="12.75">
      <c r="M2318" s="2"/>
    </row>
    <row r="2319" ht="12.75">
      <c r="M2319" s="2"/>
    </row>
    <row r="2320" ht="12.75">
      <c r="M2320" s="2"/>
    </row>
    <row r="2321" ht="12.75">
      <c r="M2321" s="2"/>
    </row>
    <row r="2322" ht="12.75">
      <c r="M2322" s="2"/>
    </row>
    <row r="2323" ht="12.75">
      <c r="M2323" s="2"/>
    </row>
    <row r="2324" ht="12.75">
      <c r="M2324" s="2"/>
    </row>
    <row r="2325" ht="12.75">
      <c r="M2325" s="2"/>
    </row>
    <row r="2326" ht="12.75">
      <c r="M2326" s="2"/>
    </row>
    <row r="2327" ht="12.75">
      <c r="M2327" s="2"/>
    </row>
    <row r="2328" ht="12.75">
      <c r="M2328" s="2"/>
    </row>
    <row r="2329" ht="12.75">
      <c r="M2329" s="2"/>
    </row>
    <row r="2330" ht="12.75">
      <c r="M2330" s="2"/>
    </row>
    <row r="2331" ht="12.75">
      <c r="M2331" s="2"/>
    </row>
    <row r="2332" ht="12.75">
      <c r="M2332" s="2"/>
    </row>
    <row r="2333" ht="12.75">
      <c r="M2333" s="2"/>
    </row>
    <row r="2334" ht="12.75">
      <c r="M2334" s="2"/>
    </row>
    <row r="2335" ht="12.75">
      <c r="M2335" s="2"/>
    </row>
    <row r="2336" ht="12.75">
      <c r="M2336" s="2"/>
    </row>
    <row r="2337" ht="12.75">
      <c r="M2337" s="2"/>
    </row>
    <row r="2338" ht="12.75">
      <c r="M2338" s="2"/>
    </row>
    <row r="2339" ht="12.75">
      <c r="M2339" s="2"/>
    </row>
    <row r="2340" ht="12.75">
      <c r="M2340" s="2"/>
    </row>
    <row r="2341" ht="12.75">
      <c r="M2341" s="2"/>
    </row>
    <row r="2342" ht="12.75">
      <c r="M2342" s="2"/>
    </row>
    <row r="2343" ht="12.75">
      <c r="M2343" s="2"/>
    </row>
    <row r="2344" ht="12.75">
      <c r="M2344" s="2"/>
    </row>
    <row r="2345" ht="12.75">
      <c r="M2345" s="2"/>
    </row>
    <row r="2346" ht="12.75">
      <c r="M2346" s="2"/>
    </row>
    <row r="2347" ht="12.75">
      <c r="M2347" s="2"/>
    </row>
    <row r="2348" ht="12.75">
      <c r="M2348" s="2"/>
    </row>
    <row r="2349" ht="12.75">
      <c r="M2349" s="2"/>
    </row>
    <row r="2350" ht="12.75">
      <c r="M2350" s="2"/>
    </row>
    <row r="2351" ht="12.75">
      <c r="M2351" s="2"/>
    </row>
    <row r="2352" ht="12.75">
      <c r="M2352" s="2"/>
    </row>
    <row r="2353" ht="12.75">
      <c r="M2353" s="2"/>
    </row>
    <row r="2354" ht="12.75">
      <c r="M2354" s="2"/>
    </row>
    <row r="2355" ht="12.75">
      <c r="M2355" s="2"/>
    </row>
    <row r="2356" ht="12.75">
      <c r="M2356" s="2"/>
    </row>
    <row r="2357" ht="12.75">
      <c r="M2357" s="2"/>
    </row>
    <row r="2358" ht="12.75">
      <c r="M2358" s="2"/>
    </row>
    <row r="2359" ht="12.75">
      <c r="M2359" s="2"/>
    </row>
    <row r="2360" ht="12.75">
      <c r="M2360" s="2"/>
    </row>
    <row r="2361" ht="12.75">
      <c r="M2361" s="2"/>
    </row>
    <row r="2362" ht="12.75">
      <c r="M2362" s="2"/>
    </row>
    <row r="2363" ht="12.75">
      <c r="M2363" s="2"/>
    </row>
    <row r="2364" ht="12.75">
      <c r="M2364" s="2"/>
    </row>
    <row r="2365" ht="12.75">
      <c r="M2365" s="2"/>
    </row>
    <row r="2366" ht="12.75">
      <c r="M2366" s="2"/>
    </row>
    <row r="2367" ht="12.75">
      <c r="M2367" s="2"/>
    </row>
    <row r="2368" ht="12.75">
      <c r="M2368" s="2"/>
    </row>
    <row r="2369" ht="12.75">
      <c r="M2369" s="2"/>
    </row>
    <row r="2370" ht="12.75">
      <c r="M2370" s="2"/>
    </row>
    <row r="2371" ht="12.75">
      <c r="M2371" s="2"/>
    </row>
    <row r="2372" ht="12.75">
      <c r="M2372" s="2"/>
    </row>
    <row r="2373" ht="12.75">
      <c r="M2373" s="2"/>
    </row>
    <row r="2374" ht="12.75">
      <c r="M2374" s="2"/>
    </row>
    <row r="2375" ht="12.75">
      <c r="M2375" s="2"/>
    </row>
    <row r="2376" ht="12.75">
      <c r="M2376" s="2"/>
    </row>
    <row r="2377" ht="12.75">
      <c r="M2377" s="2"/>
    </row>
    <row r="2378" ht="12.75">
      <c r="M2378" s="2"/>
    </row>
    <row r="2379" ht="12.75">
      <c r="M2379" s="2"/>
    </row>
    <row r="2380" ht="12.75">
      <c r="M2380" s="2"/>
    </row>
    <row r="2381" ht="12.75">
      <c r="M2381" s="2"/>
    </row>
    <row r="2382" ht="12.75">
      <c r="M2382" s="2"/>
    </row>
    <row r="2383" ht="12.75">
      <c r="M2383" s="2"/>
    </row>
    <row r="2384" ht="12.75">
      <c r="M2384" s="2"/>
    </row>
    <row r="2385" ht="12.75">
      <c r="M2385" s="2"/>
    </row>
    <row r="2386" ht="12.75">
      <c r="M2386" s="2"/>
    </row>
    <row r="2387" ht="12.75">
      <c r="M2387" s="2"/>
    </row>
    <row r="2388" ht="12.75">
      <c r="M2388" s="2"/>
    </row>
    <row r="2389" ht="12.75">
      <c r="M2389" s="2"/>
    </row>
    <row r="2390" ht="12.75">
      <c r="M2390" s="2"/>
    </row>
    <row r="2391" ht="12.75">
      <c r="M2391" s="2"/>
    </row>
    <row r="2392" ht="12.75">
      <c r="M2392" s="2"/>
    </row>
    <row r="2393" ht="12.75">
      <c r="M2393" s="2"/>
    </row>
    <row r="2394" ht="12.75">
      <c r="M2394" s="2"/>
    </row>
    <row r="2395" ht="12.75">
      <c r="M2395" s="2"/>
    </row>
    <row r="2396" ht="12.75">
      <c r="M2396" s="2"/>
    </row>
    <row r="2397" ht="12.75">
      <c r="M2397" s="2"/>
    </row>
    <row r="2398" ht="12.75">
      <c r="M2398" s="2"/>
    </row>
    <row r="2399" ht="12.75">
      <c r="M2399" s="2"/>
    </row>
    <row r="2400" ht="12.75">
      <c r="M2400" s="2"/>
    </row>
    <row r="2401" ht="12.75">
      <c r="M2401" s="2"/>
    </row>
    <row r="2402" ht="12.75">
      <c r="M2402" s="2"/>
    </row>
    <row r="2403" ht="12.75">
      <c r="M2403" s="2"/>
    </row>
    <row r="2404" ht="12.75">
      <c r="M2404" s="2"/>
    </row>
    <row r="2405" ht="12.75">
      <c r="M2405" s="2"/>
    </row>
    <row r="2406" ht="12.75">
      <c r="M2406" s="2"/>
    </row>
    <row r="2407" ht="12.75">
      <c r="M2407" s="2"/>
    </row>
    <row r="2408" ht="12.75">
      <c r="M2408" s="2"/>
    </row>
    <row r="2409" ht="12.75">
      <c r="M2409" s="2"/>
    </row>
    <row r="2410" ht="12.75">
      <c r="M2410" s="2"/>
    </row>
    <row r="2411" ht="12.75">
      <c r="M2411" s="2"/>
    </row>
    <row r="2412" ht="12.75">
      <c r="M2412" s="2"/>
    </row>
    <row r="2413" ht="12.75">
      <c r="M2413" s="2"/>
    </row>
    <row r="2414" ht="12.75">
      <c r="M2414" s="2"/>
    </row>
    <row r="2415" ht="12.75">
      <c r="M2415" s="2"/>
    </row>
    <row r="2416" ht="12.75">
      <c r="M2416" s="2"/>
    </row>
    <row r="2417" ht="12.75">
      <c r="M2417" s="2"/>
    </row>
    <row r="2418" ht="12.75">
      <c r="M2418" s="2"/>
    </row>
    <row r="2419" ht="12.75">
      <c r="M2419" s="2"/>
    </row>
    <row r="2420" ht="12.75">
      <c r="M2420" s="2"/>
    </row>
    <row r="2421" ht="12.75">
      <c r="M2421" s="2"/>
    </row>
    <row r="2422" ht="12.75">
      <c r="M2422" s="2"/>
    </row>
    <row r="2423" ht="12.75">
      <c r="M2423" s="2"/>
    </row>
    <row r="2424" ht="12.75">
      <c r="M2424" s="2"/>
    </row>
    <row r="2425" ht="12.75">
      <c r="M2425" s="2"/>
    </row>
    <row r="2426" ht="12.75">
      <c r="M2426" s="2"/>
    </row>
    <row r="2427" ht="12.75">
      <c r="M2427" s="2"/>
    </row>
    <row r="2428" ht="12.75">
      <c r="M2428" s="2"/>
    </row>
    <row r="2429" ht="12.75">
      <c r="M2429" s="2"/>
    </row>
    <row r="2430" ht="12.75">
      <c r="M2430" s="2"/>
    </row>
    <row r="2431" ht="12.75">
      <c r="M2431" s="2"/>
    </row>
    <row r="2432" ht="12.75">
      <c r="M2432" s="2"/>
    </row>
    <row r="2433" ht="12.75">
      <c r="M2433" s="2"/>
    </row>
    <row r="2434" ht="12.75">
      <c r="M2434" s="2"/>
    </row>
    <row r="2435" ht="12.75">
      <c r="M2435" s="2"/>
    </row>
    <row r="2436" ht="12.75">
      <c r="M2436" s="2"/>
    </row>
    <row r="2437" ht="12.75">
      <c r="M2437" s="2"/>
    </row>
    <row r="2438" ht="12.75">
      <c r="M2438" s="2"/>
    </row>
    <row r="2439" ht="12.75">
      <c r="M2439" s="2"/>
    </row>
    <row r="2440" ht="12.75">
      <c r="M2440" s="2"/>
    </row>
    <row r="2441" ht="12.75">
      <c r="M2441" s="2"/>
    </row>
    <row r="2442" ht="12.75">
      <c r="M2442" s="2"/>
    </row>
    <row r="2443" ht="12.75">
      <c r="M2443" s="2"/>
    </row>
    <row r="2444" ht="12.75">
      <c r="M2444" s="2"/>
    </row>
    <row r="2445" ht="12.75">
      <c r="M2445" s="2"/>
    </row>
    <row r="2446" ht="12.75">
      <c r="M2446" s="2"/>
    </row>
    <row r="2447" ht="12.75">
      <c r="M2447" s="2"/>
    </row>
    <row r="2448" ht="12.75">
      <c r="M2448" s="2"/>
    </row>
    <row r="2449" ht="12.75">
      <c r="M2449" s="2"/>
    </row>
    <row r="2450" ht="12.75">
      <c r="M2450" s="2"/>
    </row>
    <row r="2451" ht="12.75">
      <c r="M2451" s="2"/>
    </row>
    <row r="2452" ht="12.75">
      <c r="M2452" s="2"/>
    </row>
    <row r="2453" ht="12.75">
      <c r="M2453" s="2"/>
    </row>
    <row r="2454" ht="12.75">
      <c r="M2454" s="2"/>
    </row>
    <row r="2455" ht="12.75">
      <c r="M2455" s="2"/>
    </row>
    <row r="2456" ht="12.75">
      <c r="M2456" s="2"/>
    </row>
    <row r="2457" ht="12.75">
      <c r="M2457" s="2"/>
    </row>
    <row r="2458" ht="12.75">
      <c r="M2458" s="2"/>
    </row>
    <row r="2459" ht="12.75">
      <c r="M2459" s="2"/>
    </row>
    <row r="2460" ht="12.75">
      <c r="M2460" s="2"/>
    </row>
    <row r="2461" ht="12.75">
      <c r="M2461" s="2"/>
    </row>
    <row r="2462" ht="12.75">
      <c r="M2462" s="2"/>
    </row>
    <row r="2463" ht="12.75">
      <c r="M2463" s="2"/>
    </row>
    <row r="2464" ht="12.75">
      <c r="M2464" s="2"/>
    </row>
    <row r="2465" ht="12.75">
      <c r="M2465" s="2"/>
    </row>
    <row r="2466" ht="12.75">
      <c r="M2466" s="2"/>
    </row>
    <row r="2467" ht="12.75">
      <c r="M2467" s="2"/>
    </row>
    <row r="2468" ht="12.75">
      <c r="M2468" s="2"/>
    </row>
    <row r="2469" ht="12.75">
      <c r="M2469" s="2"/>
    </row>
    <row r="2470" ht="12.75">
      <c r="M2470" s="2"/>
    </row>
    <row r="2471" ht="12.75">
      <c r="M2471" s="2"/>
    </row>
    <row r="2472" ht="12.75">
      <c r="M2472" s="2"/>
    </row>
    <row r="2473" ht="12.75">
      <c r="M2473" s="2"/>
    </row>
    <row r="2474" ht="12.75">
      <c r="M2474" s="2"/>
    </row>
    <row r="2475" ht="12.75">
      <c r="M2475" s="2"/>
    </row>
    <row r="2476" ht="12.75">
      <c r="M2476" s="2"/>
    </row>
    <row r="2477" ht="12.75">
      <c r="M2477" s="2"/>
    </row>
    <row r="2478" ht="12.75">
      <c r="M2478" s="2"/>
    </row>
    <row r="2479" ht="12.75">
      <c r="M2479" s="2"/>
    </row>
    <row r="2480" ht="12.75">
      <c r="M2480" s="2"/>
    </row>
    <row r="2481" ht="12.75">
      <c r="M2481" s="2"/>
    </row>
    <row r="2482" ht="12.75">
      <c r="M2482" s="2"/>
    </row>
    <row r="2483" ht="12.75">
      <c r="M2483" s="2"/>
    </row>
    <row r="2484" ht="12.75">
      <c r="M2484" s="2"/>
    </row>
    <row r="2485" ht="12.75">
      <c r="M2485" s="2"/>
    </row>
    <row r="2486" ht="12.75">
      <c r="M2486" s="2"/>
    </row>
    <row r="2487" ht="12.75">
      <c r="M2487" s="2"/>
    </row>
    <row r="2488" ht="12.75">
      <c r="M2488" s="2"/>
    </row>
    <row r="2489" ht="12.75">
      <c r="M2489" s="2"/>
    </row>
    <row r="2490" ht="12.75">
      <c r="M2490" s="2"/>
    </row>
    <row r="2491" ht="12.75">
      <c r="M2491" s="2"/>
    </row>
    <row r="2492" ht="12.75">
      <c r="M2492" s="2"/>
    </row>
    <row r="2493" ht="12.75">
      <c r="M2493" s="2"/>
    </row>
    <row r="2494" ht="12.75">
      <c r="M2494" s="2"/>
    </row>
    <row r="2495" ht="12.75">
      <c r="M2495" s="2"/>
    </row>
    <row r="2496" ht="12.75">
      <c r="M2496" s="2"/>
    </row>
    <row r="2497" ht="12.75">
      <c r="M2497" s="2"/>
    </row>
    <row r="2498" ht="12.75">
      <c r="M2498" s="2"/>
    </row>
    <row r="2499" ht="12.75">
      <c r="M2499" s="2"/>
    </row>
    <row r="2500" ht="12.75">
      <c r="M2500" s="2"/>
    </row>
    <row r="2501" ht="12.75">
      <c r="M2501" s="2"/>
    </row>
    <row r="2502" ht="12.75">
      <c r="M2502" s="2"/>
    </row>
    <row r="2503" ht="12.75">
      <c r="M2503" s="2"/>
    </row>
    <row r="2504" ht="12.75">
      <c r="M2504" s="2"/>
    </row>
    <row r="2505" ht="12.75">
      <c r="M2505" s="2"/>
    </row>
    <row r="2506" ht="12.75">
      <c r="M2506" s="2"/>
    </row>
    <row r="2507" ht="12.75">
      <c r="M2507" s="2"/>
    </row>
    <row r="2508" ht="12.75">
      <c r="M2508" s="2"/>
    </row>
    <row r="2509" ht="12.75">
      <c r="M2509" s="2"/>
    </row>
    <row r="2510" ht="12.75">
      <c r="M2510" s="2"/>
    </row>
    <row r="2511" ht="12.75">
      <c r="M2511" s="2"/>
    </row>
    <row r="2512" ht="12.75">
      <c r="M2512" s="2"/>
    </row>
    <row r="2513" ht="12.75">
      <c r="M2513" s="2"/>
    </row>
    <row r="2514" ht="12.75">
      <c r="M2514" s="2"/>
    </row>
    <row r="2515" ht="12.75">
      <c r="M2515" s="2"/>
    </row>
    <row r="2516" ht="12.75">
      <c r="M2516" s="2"/>
    </row>
    <row r="2517" ht="12.75">
      <c r="M2517" s="2"/>
    </row>
    <row r="2518" ht="12.75">
      <c r="M2518" s="2"/>
    </row>
    <row r="2519" ht="12.75">
      <c r="M2519" s="2"/>
    </row>
    <row r="2520" ht="12.75">
      <c r="M2520" s="2"/>
    </row>
    <row r="2521" ht="12.75">
      <c r="M2521" s="2"/>
    </row>
    <row r="2522" ht="12.75">
      <c r="M2522" s="2"/>
    </row>
    <row r="2523" ht="12.75">
      <c r="M2523" s="2"/>
    </row>
    <row r="2524" ht="12.75">
      <c r="M2524" s="2"/>
    </row>
    <row r="2525" ht="12.75">
      <c r="M2525" s="2"/>
    </row>
    <row r="2526" ht="12.75">
      <c r="M2526" s="2"/>
    </row>
    <row r="2527" ht="12.75">
      <c r="M2527" s="2"/>
    </row>
    <row r="2528" ht="12.75">
      <c r="M2528" s="2"/>
    </row>
    <row r="2529" ht="12.75">
      <c r="M2529" s="2"/>
    </row>
    <row r="2530" ht="12.75">
      <c r="M2530" s="2"/>
    </row>
    <row r="2531" ht="12.75">
      <c r="M2531" s="2"/>
    </row>
    <row r="2532" ht="12.75">
      <c r="M2532" s="2"/>
    </row>
    <row r="2533" ht="12.75">
      <c r="M2533" s="2"/>
    </row>
    <row r="2534" ht="12.75">
      <c r="M2534" s="2"/>
    </row>
    <row r="2535" ht="12.75">
      <c r="M2535" s="2"/>
    </row>
    <row r="2536" ht="12.75">
      <c r="M2536" s="2"/>
    </row>
    <row r="2537" ht="12.75">
      <c r="M2537" s="2"/>
    </row>
    <row r="2538" ht="12.75">
      <c r="M2538" s="2"/>
    </row>
    <row r="2539" ht="12.75">
      <c r="M2539" s="2"/>
    </row>
    <row r="2540" ht="12.75">
      <c r="M2540" s="2"/>
    </row>
    <row r="2541" ht="12.75">
      <c r="M2541" s="2"/>
    </row>
    <row r="2542" ht="12.75">
      <c r="M2542" s="2"/>
    </row>
    <row r="2543" ht="12.75">
      <c r="M2543" s="2"/>
    </row>
    <row r="2544" ht="12.75">
      <c r="M2544" s="2"/>
    </row>
    <row r="2545" ht="12.75">
      <c r="M2545" s="2"/>
    </row>
    <row r="2546" ht="12.75">
      <c r="M2546" s="2"/>
    </row>
    <row r="2547" ht="12.75">
      <c r="M2547" s="2"/>
    </row>
    <row r="2548" ht="12.75">
      <c r="M2548" s="2"/>
    </row>
    <row r="2549" ht="12.75">
      <c r="M2549" s="2"/>
    </row>
    <row r="2550" ht="12.75">
      <c r="M2550" s="2"/>
    </row>
    <row r="2551" ht="12.75">
      <c r="M2551" s="2"/>
    </row>
    <row r="2552" ht="12.75">
      <c r="M2552" s="2"/>
    </row>
    <row r="2553" ht="12.75">
      <c r="M2553" s="2"/>
    </row>
    <row r="2554" ht="12.75">
      <c r="M2554" s="2"/>
    </row>
    <row r="2555" ht="12.75">
      <c r="M2555" s="2"/>
    </row>
    <row r="2556" ht="12.75">
      <c r="M2556" s="2"/>
    </row>
    <row r="2557" ht="12.75">
      <c r="M2557" s="2"/>
    </row>
    <row r="2558" ht="12.75">
      <c r="M2558" s="2"/>
    </row>
    <row r="2559" ht="12.75">
      <c r="M2559" s="2"/>
    </row>
    <row r="2560" ht="12.75">
      <c r="M2560" s="2"/>
    </row>
    <row r="2561" ht="12.75">
      <c r="M2561" s="2"/>
    </row>
    <row r="2562" ht="12.75">
      <c r="M2562" s="2"/>
    </row>
    <row r="2563" ht="12.75">
      <c r="M2563" s="2"/>
    </row>
    <row r="2564" ht="12.75">
      <c r="M2564" s="2"/>
    </row>
    <row r="2565" ht="12.75">
      <c r="M2565" s="2"/>
    </row>
    <row r="2566" ht="12.75">
      <c r="M2566" s="2"/>
    </row>
    <row r="2567" ht="12.75">
      <c r="M2567" s="2"/>
    </row>
    <row r="2568" ht="12.75">
      <c r="M2568" s="2"/>
    </row>
    <row r="2569" ht="12.75">
      <c r="M2569" s="2"/>
    </row>
    <row r="2570" ht="12.75">
      <c r="M2570" s="2"/>
    </row>
    <row r="2571" ht="12.75">
      <c r="M2571" s="2"/>
    </row>
    <row r="2572" ht="12.75">
      <c r="M2572" s="2"/>
    </row>
    <row r="2573" ht="12.75">
      <c r="M2573" s="2"/>
    </row>
    <row r="2574" ht="12.75">
      <c r="M2574" s="2"/>
    </row>
    <row r="2575" ht="12.75">
      <c r="M2575" s="2"/>
    </row>
    <row r="2576" ht="12.75">
      <c r="M2576" s="2"/>
    </row>
    <row r="2577" ht="12.75">
      <c r="M2577" s="2"/>
    </row>
    <row r="2578" ht="12.75">
      <c r="M2578" s="2"/>
    </row>
    <row r="2579" ht="12.75">
      <c r="M2579" s="2"/>
    </row>
    <row r="2580" ht="12.75">
      <c r="M2580" s="2"/>
    </row>
    <row r="2581" ht="12.75">
      <c r="M2581" s="2"/>
    </row>
    <row r="2582" ht="12.75">
      <c r="M2582" s="2"/>
    </row>
    <row r="2583" ht="12.75">
      <c r="M2583" s="2"/>
    </row>
    <row r="2584" ht="12.75">
      <c r="M2584" s="2"/>
    </row>
    <row r="2585" ht="12.75">
      <c r="M2585" s="2"/>
    </row>
    <row r="2586" ht="12.75">
      <c r="M2586" s="2"/>
    </row>
    <row r="2587" ht="12.75">
      <c r="M2587" s="2"/>
    </row>
    <row r="2588" ht="12.75">
      <c r="M2588" s="2"/>
    </row>
    <row r="2589" ht="12.75">
      <c r="M2589" s="2"/>
    </row>
    <row r="2590" ht="12.75">
      <c r="M2590" s="2"/>
    </row>
    <row r="2591" ht="12.75">
      <c r="M2591" s="2"/>
    </row>
    <row r="2592" ht="12.75">
      <c r="M2592" s="2"/>
    </row>
    <row r="2593" ht="12.75">
      <c r="M2593" s="2"/>
    </row>
    <row r="2594" ht="12.75">
      <c r="M2594" s="2"/>
    </row>
    <row r="2595" ht="12.75">
      <c r="M2595" s="2"/>
    </row>
    <row r="2596" ht="12.75">
      <c r="M2596" s="2"/>
    </row>
    <row r="2597" ht="12.75">
      <c r="M2597" s="2"/>
    </row>
    <row r="2598" ht="12.75">
      <c r="M2598" s="2"/>
    </row>
    <row r="2599" ht="12.75">
      <c r="M2599" s="2"/>
    </row>
    <row r="2600" ht="12.75">
      <c r="M2600" s="2"/>
    </row>
    <row r="2601" ht="12.75">
      <c r="M2601" s="2"/>
    </row>
    <row r="2602" ht="12.75">
      <c r="M2602" s="2"/>
    </row>
    <row r="2603" ht="12.75">
      <c r="M2603" s="2"/>
    </row>
    <row r="2604" ht="12.75">
      <c r="M2604" s="2"/>
    </row>
    <row r="2605" ht="12.75">
      <c r="M2605" s="2"/>
    </row>
    <row r="2606" ht="12.75">
      <c r="M2606" s="2"/>
    </row>
    <row r="2607" ht="12.75">
      <c r="M2607" s="2"/>
    </row>
    <row r="2608" ht="12.75">
      <c r="M2608" s="2"/>
    </row>
    <row r="2609" ht="12.75">
      <c r="M2609" s="2"/>
    </row>
    <row r="2610" ht="12.75">
      <c r="M2610" s="2"/>
    </row>
    <row r="2611" ht="12.75">
      <c r="M2611" s="2"/>
    </row>
    <row r="2612" ht="12.75">
      <c r="M2612" s="2"/>
    </row>
    <row r="2613" ht="12.75">
      <c r="M2613" s="2"/>
    </row>
    <row r="2614" ht="12.75">
      <c r="M2614" s="2"/>
    </row>
    <row r="2615" ht="12.75">
      <c r="M2615" s="2"/>
    </row>
    <row r="2616" ht="12.75">
      <c r="M2616" s="2"/>
    </row>
    <row r="2617" ht="12.75">
      <c r="M2617" s="2"/>
    </row>
    <row r="2618" ht="12.75">
      <c r="M2618" s="2"/>
    </row>
    <row r="2619" ht="12.75">
      <c r="M2619" s="2"/>
    </row>
    <row r="2620" ht="12.75">
      <c r="M2620" s="2"/>
    </row>
    <row r="2621" ht="12.75">
      <c r="M2621" s="2"/>
    </row>
    <row r="2622" ht="12.75">
      <c r="M2622" s="2"/>
    </row>
    <row r="2623" ht="12.75">
      <c r="M2623" s="2"/>
    </row>
    <row r="2624" ht="12.75">
      <c r="M2624" s="2"/>
    </row>
    <row r="2625" ht="12.75">
      <c r="M2625" s="2"/>
    </row>
    <row r="2626" ht="12.75">
      <c r="M2626" s="2"/>
    </row>
    <row r="2627" ht="12.75">
      <c r="M2627" s="2"/>
    </row>
    <row r="2628" ht="12.75">
      <c r="M2628" s="2"/>
    </row>
    <row r="2629" ht="12.75">
      <c r="M2629" s="2"/>
    </row>
    <row r="2630" ht="12.75">
      <c r="M2630" s="2"/>
    </row>
    <row r="2631" ht="12.75">
      <c r="M2631" s="2"/>
    </row>
    <row r="2632" ht="12.75">
      <c r="M2632" s="2"/>
    </row>
    <row r="2633" ht="12.75">
      <c r="M2633" s="2"/>
    </row>
    <row r="2634" ht="12.75">
      <c r="M2634" s="2"/>
    </row>
    <row r="2635" ht="12.75">
      <c r="M2635" s="2"/>
    </row>
    <row r="2636" ht="12.75">
      <c r="M2636" s="2"/>
    </row>
    <row r="2637" ht="12.75">
      <c r="M2637" s="2"/>
    </row>
    <row r="2638" ht="12.75">
      <c r="M2638" s="2"/>
    </row>
    <row r="2639" ht="12.75">
      <c r="M2639" s="2"/>
    </row>
    <row r="2640" ht="12.75">
      <c r="M2640" s="2"/>
    </row>
    <row r="2641" ht="12.75">
      <c r="M2641" s="2"/>
    </row>
    <row r="2642" ht="12.75">
      <c r="M2642" s="2"/>
    </row>
    <row r="2643" ht="12.75">
      <c r="M2643" s="2"/>
    </row>
    <row r="2644" ht="12.75">
      <c r="M2644" s="2"/>
    </row>
    <row r="2645" ht="12.75">
      <c r="M2645" s="2"/>
    </row>
    <row r="2646" ht="12.75">
      <c r="M2646" s="2"/>
    </row>
    <row r="2647" ht="12.75">
      <c r="M2647" s="2"/>
    </row>
    <row r="2648" ht="12.75">
      <c r="M2648" s="2"/>
    </row>
    <row r="2649" ht="12.75">
      <c r="M2649" s="2"/>
    </row>
    <row r="2650" ht="12.75">
      <c r="M2650" s="2"/>
    </row>
    <row r="2651" ht="12.75">
      <c r="M2651" s="2"/>
    </row>
    <row r="2652" ht="12.75">
      <c r="M2652" s="2"/>
    </row>
    <row r="2653" ht="12.75">
      <c r="M2653" s="2"/>
    </row>
    <row r="2654" ht="12.75">
      <c r="M2654" s="2"/>
    </row>
    <row r="2655" ht="12.75">
      <c r="M2655" s="2"/>
    </row>
    <row r="2656" ht="12.75">
      <c r="M2656" s="2"/>
    </row>
    <row r="2657" ht="12.75">
      <c r="M2657" s="2"/>
    </row>
    <row r="2658" ht="12.75">
      <c r="M2658" s="2"/>
    </row>
    <row r="2659" ht="12.75">
      <c r="M2659" s="2"/>
    </row>
    <row r="2660" ht="12.75">
      <c r="M2660" s="2"/>
    </row>
    <row r="2661" ht="12.75">
      <c r="M2661" s="2"/>
    </row>
    <row r="2662" ht="12.75">
      <c r="M2662" s="2"/>
    </row>
    <row r="2663" ht="12.75">
      <c r="M2663" s="2"/>
    </row>
    <row r="2664" ht="12.75">
      <c r="M2664" s="2"/>
    </row>
    <row r="2665" ht="12.75">
      <c r="M2665" s="2"/>
    </row>
    <row r="2666" ht="12.75">
      <c r="M2666" s="2"/>
    </row>
    <row r="2667" ht="12.75">
      <c r="M2667" s="2"/>
    </row>
    <row r="2668" ht="12.75">
      <c r="M2668" s="2"/>
    </row>
    <row r="2669" ht="12.75">
      <c r="M2669" s="2"/>
    </row>
    <row r="2670" ht="12.75">
      <c r="M2670" s="2"/>
    </row>
    <row r="2671" ht="12.75">
      <c r="M2671" s="2"/>
    </row>
    <row r="2672" ht="12.75">
      <c r="M2672" s="2"/>
    </row>
    <row r="2673" ht="12.75">
      <c r="M2673" s="2"/>
    </row>
    <row r="2674" ht="12.75">
      <c r="M2674" s="2"/>
    </row>
    <row r="2675" ht="12.75">
      <c r="M2675" s="2"/>
    </row>
    <row r="2676" ht="12.75">
      <c r="M2676" s="2"/>
    </row>
    <row r="2677" ht="12.75">
      <c r="M2677" s="2"/>
    </row>
    <row r="2678" ht="12.75">
      <c r="M2678" s="2"/>
    </row>
    <row r="2679" ht="12.75">
      <c r="M2679" s="2"/>
    </row>
    <row r="2680" ht="12.75">
      <c r="M2680" s="2"/>
    </row>
    <row r="2681" ht="12.75">
      <c r="M2681" s="2"/>
    </row>
    <row r="2682" ht="12.75">
      <c r="M2682" s="2"/>
    </row>
    <row r="2683" ht="12.75">
      <c r="M2683" s="2"/>
    </row>
    <row r="2684" ht="12.75">
      <c r="M2684" s="2"/>
    </row>
    <row r="2685" ht="12.75">
      <c r="M2685" s="2"/>
    </row>
    <row r="2686" ht="12.75">
      <c r="M2686" s="2"/>
    </row>
    <row r="2687" ht="12.75">
      <c r="M2687" s="2"/>
    </row>
    <row r="2688" ht="12.75">
      <c r="M2688" s="2"/>
    </row>
    <row r="2689" ht="12.75">
      <c r="M2689" s="2"/>
    </row>
    <row r="2690" ht="12.75">
      <c r="M2690" s="2"/>
    </row>
    <row r="2691" ht="12.75">
      <c r="M2691" s="2"/>
    </row>
    <row r="2692" ht="12.75">
      <c r="M2692" s="2"/>
    </row>
    <row r="2693" ht="12.75">
      <c r="M2693" s="2"/>
    </row>
    <row r="2694" ht="12.75">
      <c r="M2694" s="2"/>
    </row>
    <row r="2695" ht="12.75">
      <c r="M2695" s="2"/>
    </row>
    <row r="2696" ht="12.75">
      <c r="M2696" s="2"/>
    </row>
    <row r="2697" ht="12.75">
      <c r="M2697" s="2"/>
    </row>
    <row r="2698" ht="12.75">
      <c r="M2698" s="2"/>
    </row>
    <row r="2699" ht="12.75">
      <c r="M2699" s="2"/>
    </row>
    <row r="2700" ht="12.75">
      <c r="M2700" s="2"/>
    </row>
    <row r="2701" ht="12.75">
      <c r="M2701" s="2"/>
    </row>
    <row r="2702" ht="12.75">
      <c r="M2702" s="2"/>
    </row>
    <row r="2703" ht="12.75">
      <c r="M2703" s="2"/>
    </row>
    <row r="2704" ht="12.75">
      <c r="M2704" s="2"/>
    </row>
    <row r="2705" ht="12.75">
      <c r="M2705" s="2"/>
    </row>
    <row r="2706" ht="12.75">
      <c r="M2706" s="2"/>
    </row>
    <row r="2707" ht="12.75">
      <c r="M2707" s="2"/>
    </row>
    <row r="2708" ht="12.75">
      <c r="M2708" s="2"/>
    </row>
    <row r="2709" ht="12.75">
      <c r="M2709" s="2"/>
    </row>
    <row r="2710" ht="12.75">
      <c r="M2710" s="2"/>
    </row>
    <row r="2711" ht="12.75">
      <c r="M2711" s="2"/>
    </row>
    <row r="2712" ht="12.75">
      <c r="M2712" s="2"/>
    </row>
    <row r="2713" ht="12.75">
      <c r="M2713" s="2"/>
    </row>
    <row r="2714" ht="12.75">
      <c r="M2714" s="2"/>
    </row>
    <row r="2715" ht="12.75">
      <c r="M2715" s="2"/>
    </row>
    <row r="2716" ht="12.75">
      <c r="M2716" s="2"/>
    </row>
    <row r="2717" ht="12.75">
      <c r="M2717" s="2"/>
    </row>
    <row r="2718" ht="12.75">
      <c r="M2718" s="2"/>
    </row>
    <row r="2719" ht="12.75">
      <c r="M2719" s="2"/>
    </row>
    <row r="2720" ht="12.75">
      <c r="M2720" s="2"/>
    </row>
    <row r="2721" ht="12.75">
      <c r="M2721" s="2"/>
    </row>
    <row r="2722" ht="12.75">
      <c r="M2722" s="2"/>
    </row>
    <row r="2723" ht="12.75">
      <c r="M2723" s="2"/>
    </row>
    <row r="2724" ht="12.75">
      <c r="M2724" s="2"/>
    </row>
    <row r="2725" ht="12.75">
      <c r="M2725" s="2"/>
    </row>
    <row r="2726" ht="12.75">
      <c r="M2726" s="2"/>
    </row>
    <row r="2727" ht="12.75">
      <c r="M2727" s="2"/>
    </row>
    <row r="2728" ht="12.75">
      <c r="M2728" s="2"/>
    </row>
    <row r="2729" ht="12.75">
      <c r="M2729" s="2"/>
    </row>
    <row r="2730" ht="12.75">
      <c r="M2730" s="2"/>
    </row>
    <row r="2731" ht="12.75">
      <c r="M2731" s="2"/>
    </row>
    <row r="2732" ht="12.75">
      <c r="M2732" s="2"/>
    </row>
    <row r="2733" ht="12.75">
      <c r="M2733" s="2"/>
    </row>
    <row r="2734" ht="12.75">
      <c r="M2734" s="2"/>
    </row>
    <row r="2735" ht="12.75">
      <c r="M2735" s="2"/>
    </row>
    <row r="2736" ht="12.75">
      <c r="M2736" s="2"/>
    </row>
    <row r="2737" ht="12.75">
      <c r="M2737" s="2"/>
    </row>
    <row r="2738" ht="12.75">
      <c r="M2738" s="2"/>
    </row>
    <row r="2739" ht="12.75">
      <c r="M2739" s="2"/>
    </row>
    <row r="2740" ht="12.75">
      <c r="M2740" s="2"/>
    </row>
    <row r="2741" ht="12.75">
      <c r="M2741" s="2"/>
    </row>
    <row r="2742" ht="12.75">
      <c r="M2742" s="2"/>
    </row>
    <row r="2743" ht="12.75">
      <c r="M2743" s="2"/>
    </row>
    <row r="2744" ht="12.75">
      <c r="M2744" s="2"/>
    </row>
    <row r="2745" ht="12.75">
      <c r="M2745" s="2"/>
    </row>
    <row r="2746" ht="12.75">
      <c r="M2746" s="2"/>
    </row>
    <row r="2747" ht="12.75">
      <c r="M2747" s="2"/>
    </row>
    <row r="2748" ht="12.75">
      <c r="M2748" s="2"/>
    </row>
    <row r="2749" ht="12.75">
      <c r="M2749" s="2"/>
    </row>
    <row r="2750" ht="12.75">
      <c r="M2750" s="2"/>
    </row>
    <row r="2751" ht="12.75">
      <c r="M2751" s="2"/>
    </row>
    <row r="2752" ht="12.75">
      <c r="M2752" s="2"/>
    </row>
    <row r="2753" ht="12.75">
      <c r="M2753" s="2"/>
    </row>
    <row r="2754" ht="12.75">
      <c r="M2754" s="2"/>
    </row>
    <row r="2755" ht="12.75">
      <c r="M2755" s="2"/>
    </row>
    <row r="2756" ht="12.75">
      <c r="M2756" s="2"/>
    </row>
    <row r="2757" ht="12.75">
      <c r="M2757" s="2"/>
    </row>
    <row r="2758" ht="12.75">
      <c r="M2758" s="2"/>
    </row>
    <row r="2759" ht="12.75">
      <c r="M2759" s="2"/>
    </row>
    <row r="2760" ht="12.75">
      <c r="M2760" s="2"/>
    </row>
    <row r="2761" ht="12.75">
      <c r="M2761" s="2"/>
    </row>
    <row r="2762" ht="12.75">
      <c r="M2762" s="2"/>
    </row>
    <row r="2763" ht="12.75">
      <c r="M2763" s="2"/>
    </row>
    <row r="2764" ht="12.75">
      <c r="M2764" s="2"/>
    </row>
    <row r="2765" ht="12.75">
      <c r="M2765" s="2"/>
    </row>
    <row r="2766" ht="12.75">
      <c r="M2766" s="2"/>
    </row>
    <row r="2767" ht="12.75">
      <c r="M2767" s="2"/>
    </row>
    <row r="2768" ht="12.75">
      <c r="M2768" s="2"/>
    </row>
    <row r="2769" ht="12.75">
      <c r="M2769" s="2"/>
    </row>
    <row r="2770" ht="12.75">
      <c r="M2770" s="2"/>
    </row>
    <row r="2771" ht="12.75">
      <c r="M2771" s="2"/>
    </row>
    <row r="2772" ht="12.75">
      <c r="M2772" s="2"/>
    </row>
    <row r="2773" ht="12.75">
      <c r="M2773" s="2"/>
    </row>
    <row r="2774" ht="12.75">
      <c r="M2774" s="2"/>
    </row>
    <row r="2775" ht="12.75">
      <c r="M2775" s="2"/>
    </row>
    <row r="2776" ht="12.75">
      <c r="M2776" s="2"/>
    </row>
    <row r="2777" ht="12.75">
      <c r="M2777" s="2"/>
    </row>
    <row r="2778" ht="12.75">
      <c r="M2778" s="2"/>
    </row>
    <row r="2779" ht="12.75">
      <c r="M2779" s="2"/>
    </row>
    <row r="2780" ht="12.75">
      <c r="M2780" s="2"/>
    </row>
    <row r="2781" ht="12.75">
      <c r="M2781" s="2"/>
    </row>
    <row r="2782" ht="12.75">
      <c r="M2782" s="2"/>
    </row>
    <row r="2783" ht="12.75">
      <c r="M2783" s="2"/>
    </row>
    <row r="2784" ht="12.75">
      <c r="M2784" s="2"/>
    </row>
    <row r="2785" ht="12.75">
      <c r="M2785" s="2"/>
    </row>
    <row r="2786" ht="12.75">
      <c r="M2786" s="2"/>
    </row>
    <row r="2787" ht="12.75">
      <c r="M2787" s="2"/>
    </row>
    <row r="2788" ht="12.75">
      <c r="M2788" s="2"/>
    </row>
    <row r="2789" ht="12.75">
      <c r="M2789" s="2"/>
    </row>
    <row r="2790" ht="12.75">
      <c r="M2790" s="2"/>
    </row>
    <row r="2791" ht="12.75">
      <c r="M2791" s="2"/>
    </row>
    <row r="2792" ht="12.75">
      <c r="M2792" s="2"/>
    </row>
    <row r="2793" ht="12.75">
      <c r="M2793" s="2"/>
    </row>
    <row r="2794" ht="12.75">
      <c r="M2794" s="2"/>
    </row>
    <row r="2795" ht="12.75">
      <c r="M2795" s="2"/>
    </row>
    <row r="2796" ht="12.75">
      <c r="M2796" s="2"/>
    </row>
    <row r="2797" ht="12.75">
      <c r="M2797" s="2"/>
    </row>
    <row r="2798" ht="12.75">
      <c r="M2798" s="2"/>
    </row>
    <row r="2799" ht="12.75">
      <c r="M2799" s="2"/>
    </row>
    <row r="2800" ht="12.75">
      <c r="M2800" s="2"/>
    </row>
    <row r="2801" ht="12.75">
      <c r="M2801" s="2"/>
    </row>
    <row r="2802" ht="12.75">
      <c r="M2802" s="2"/>
    </row>
    <row r="2803" ht="12.75">
      <c r="M2803" s="2"/>
    </row>
    <row r="2804" ht="12.75">
      <c r="M2804" s="2"/>
    </row>
    <row r="2805" ht="12.75">
      <c r="M2805" s="2"/>
    </row>
    <row r="2806" ht="12.75">
      <c r="M2806" s="2"/>
    </row>
    <row r="2807" ht="12.75">
      <c r="M2807" s="2"/>
    </row>
    <row r="2808" ht="12.75">
      <c r="M2808" s="2"/>
    </row>
    <row r="2809" ht="12.75">
      <c r="M2809" s="2"/>
    </row>
    <row r="2810" ht="12.75">
      <c r="M2810" s="2"/>
    </row>
    <row r="2811" ht="12.75">
      <c r="M2811" s="2"/>
    </row>
    <row r="2812" ht="12.75">
      <c r="M2812" s="2"/>
    </row>
    <row r="2813" ht="12.75">
      <c r="M2813" s="2"/>
    </row>
    <row r="2814" ht="12.75">
      <c r="M2814" s="2"/>
    </row>
    <row r="2815" ht="12.75">
      <c r="M2815" s="2"/>
    </row>
    <row r="2816" ht="12.75">
      <c r="M2816" s="2"/>
    </row>
    <row r="2817" ht="12.75">
      <c r="M2817" s="2"/>
    </row>
    <row r="2818" ht="12.75">
      <c r="M2818" s="2"/>
    </row>
    <row r="2819" ht="12.75">
      <c r="M2819" s="2"/>
    </row>
    <row r="2820" ht="12.75">
      <c r="M2820" s="2"/>
    </row>
    <row r="2821" ht="12.75">
      <c r="M2821" s="2"/>
    </row>
    <row r="2822" ht="12.75">
      <c r="M2822" s="2"/>
    </row>
    <row r="2823" ht="12.75">
      <c r="M2823" s="2"/>
    </row>
    <row r="2824" ht="12.75">
      <c r="M2824" s="2"/>
    </row>
    <row r="2825" ht="12.75">
      <c r="M2825" s="2"/>
    </row>
    <row r="2826" ht="12.75">
      <c r="M2826" s="2"/>
    </row>
    <row r="2827" ht="12.75">
      <c r="M2827" s="2"/>
    </row>
    <row r="2828" ht="12.75">
      <c r="M2828" s="2"/>
    </row>
    <row r="2829" ht="12.75">
      <c r="M2829" s="2"/>
    </row>
    <row r="2830" ht="12.75">
      <c r="M2830" s="2"/>
    </row>
    <row r="2831" ht="12.75">
      <c r="M2831" s="2"/>
    </row>
    <row r="2832" ht="12.75">
      <c r="M2832" s="2"/>
    </row>
    <row r="2833" ht="12.75">
      <c r="M2833" s="2"/>
    </row>
    <row r="2834" ht="12.75">
      <c r="M2834" s="2"/>
    </row>
    <row r="2835" ht="12.75">
      <c r="M2835" s="2"/>
    </row>
    <row r="2836" ht="12.75">
      <c r="M2836" s="2"/>
    </row>
    <row r="2837" ht="12.75">
      <c r="M2837" s="2"/>
    </row>
    <row r="2838" ht="12.75">
      <c r="M2838" s="2"/>
    </row>
    <row r="2839" ht="12.75">
      <c r="M2839" s="2"/>
    </row>
    <row r="2840" ht="12.75">
      <c r="M2840" s="2"/>
    </row>
    <row r="2841" ht="12.75">
      <c r="M2841" s="2"/>
    </row>
    <row r="2842" ht="12.75">
      <c r="M2842" s="2"/>
    </row>
    <row r="2843" ht="12.75">
      <c r="M2843" s="2"/>
    </row>
    <row r="2844" ht="12.75">
      <c r="M2844" s="2"/>
    </row>
    <row r="2845" ht="12.75">
      <c r="M2845" s="2"/>
    </row>
    <row r="2846" ht="12.75">
      <c r="M2846" s="2"/>
    </row>
    <row r="2847" ht="12.75">
      <c r="M2847" s="2"/>
    </row>
    <row r="2848" ht="12.75">
      <c r="M2848" s="2"/>
    </row>
    <row r="2849" ht="12.75">
      <c r="M2849" s="2"/>
    </row>
    <row r="2850" ht="12.75">
      <c r="M2850" s="2"/>
    </row>
    <row r="2851" ht="12.75">
      <c r="M2851" s="2"/>
    </row>
    <row r="2852" ht="12.75">
      <c r="M2852" s="2"/>
    </row>
    <row r="2853" ht="12.75">
      <c r="M2853" s="2"/>
    </row>
    <row r="2854" ht="12.75">
      <c r="M2854" s="2"/>
    </row>
    <row r="2855" ht="12.75">
      <c r="M2855" s="2"/>
    </row>
    <row r="2856" ht="12.75">
      <c r="M2856" s="2"/>
    </row>
    <row r="2857" ht="12.75">
      <c r="M2857" s="2"/>
    </row>
    <row r="2858" ht="12.75">
      <c r="M2858" s="2"/>
    </row>
    <row r="2859" ht="12.75">
      <c r="M2859" s="2"/>
    </row>
    <row r="2860" ht="12.75">
      <c r="M2860" s="2"/>
    </row>
    <row r="2861" ht="12.75">
      <c r="M2861" s="2"/>
    </row>
    <row r="2862" ht="12.75">
      <c r="M2862" s="2"/>
    </row>
    <row r="2863" ht="12.75">
      <c r="M2863" s="2"/>
    </row>
    <row r="2864" ht="12.75">
      <c r="M2864" s="2"/>
    </row>
    <row r="2865" ht="12.75">
      <c r="M2865" s="2"/>
    </row>
    <row r="2866" ht="12.75">
      <c r="M2866" s="2"/>
    </row>
    <row r="2867" ht="12.75">
      <c r="M2867" s="2"/>
    </row>
    <row r="2868" ht="12.75">
      <c r="M2868" s="2"/>
    </row>
    <row r="2869" ht="12.75">
      <c r="M2869" s="2"/>
    </row>
    <row r="2870" ht="12.75">
      <c r="M2870" s="2"/>
    </row>
    <row r="2871" ht="12.75">
      <c r="M2871" s="2"/>
    </row>
    <row r="2872" ht="12.75">
      <c r="M2872" s="2"/>
    </row>
    <row r="2873" ht="12.75">
      <c r="M2873" s="2"/>
    </row>
    <row r="2874" ht="12.75">
      <c r="M2874" s="2"/>
    </row>
    <row r="2875" ht="12.75">
      <c r="M2875" s="2"/>
    </row>
    <row r="2876" ht="12.75">
      <c r="M2876" s="2"/>
    </row>
    <row r="2877" ht="12.75">
      <c r="M2877" s="2"/>
    </row>
    <row r="2878" ht="12.75">
      <c r="M2878" s="2"/>
    </row>
    <row r="2879" ht="12.75">
      <c r="M2879" s="2"/>
    </row>
    <row r="2880" ht="12.75">
      <c r="M2880" s="2"/>
    </row>
    <row r="2881" ht="12.75">
      <c r="M2881" s="2"/>
    </row>
    <row r="2882" ht="12.75">
      <c r="M2882" s="2"/>
    </row>
    <row r="2883" ht="12.75">
      <c r="M2883" s="2"/>
    </row>
    <row r="2884" ht="12.75">
      <c r="M2884" s="2"/>
    </row>
    <row r="2885" ht="12.75">
      <c r="M2885" s="2"/>
    </row>
    <row r="2886" ht="12.75">
      <c r="M2886" s="2"/>
    </row>
    <row r="2887" ht="12.75">
      <c r="M2887" s="2"/>
    </row>
    <row r="2888" ht="12.75">
      <c r="M2888" s="2"/>
    </row>
    <row r="2889" ht="12.75">
      <c r="M2889" s="2"/>
    </row>
    <row r="2890" ht="12.75">
      <c r="M2890" s="2"/>
    </row>
    <row r="2891" ht="12.75">
      <c r="M2891" s="2"/>
    </row>
    <row r="2892" ht="12.75">
      <c r="M2892" s="2"/>
    </row>
    <row r="2893" ht="12.75">
      <c r="M2893" s="2"/>
    </row>
    <row r="2894" ht="12.75">
      <c r="M2894" s="2"/>
    </row>
    <row r="2895" ht="12.75">
      <c r="M2895" s="2"/>
    </row>
    <row r="2896" ht="12.75">
      <c r="M2896" s="2"/>
    </row>
    <row r="2897" ht="12.75">
      <c r="M2897" s="2"/>
    </row>
    <row r="2898" ht="12.75">
      <c r="M2898" s="2"/>
    </row>
    <row r="2899" ht="12.75">
      <c r="M2899" s="2"/>
    </row>
    <row r="2900" ht="12.75">
      <c r="M2900" s="2"/>
    </row>
    <row r="2901" ht="12.75">
      <c r="M2901" s="2"/>
    </row>
    <row r="2902" ht="12.75">
      <c r="M2902" s="2"/>
    </row>
    <row r="2903" ht="12.75">
      <c r="M2903" s="2"/>
    </row>
    <row r="2904" ht="12.75">
      <c r="M2904" s="2"/>
    </row>
    <row r="2905" ht="12.75">
      <c r="M2905" s="2"/>
    </row>
    <row r="2906" ht="12.75">
      <c r="M2906" s="2"/>
    </row>
    <row r="2907" ht="12.75">
      <c r="M2907" s="2"/>
    </row>
    <row r="2908" ht="12.75">
      <c r="M2908" s="2"/>
    </row>
    <row r="2909" ht="12.75">
      <c r="M2909" s="2"/>
    </row>
    <row r="2910" ht="12.75">
      <c r="M2910" s="2"/>
    </row>
    <row r="2911" ht="12.75">
      <c r="M2911" s="2"/>
    </row>
    <row r="2912" ht="12.75">
      <c r="M2912" s="2"/>
    </row>
    <row r="2913" ht="12.75">
      <c r="M2913" s="2"/>
    </row>
    <row r="2914" ht="12.75">
      <c r="M2914" s="2"/>
    </row>
    <row r="2915" ht="12.75">
      <c r="M2915" s="2"/>
    </row>
    <row r="2916" ht="12.75">
      <c r="M2916" s="2"/>
    </row>
    <row r="2917" ht="12.75">
      <c r="M2917" s="2"/>
    </row>
    <row r="2918" ht="12.75">
      <c r="M2918" s="2"/>
    </row>
    <row r="2919" ht="12.75">
      <c r="M2919" s="2"/>
    </row>
    <row r="2920" ht="12.75">
      <c r="M2920" s="2"/>
    </row>
    <row r="2921" ht="12.75">
      <c r="M2921" s="2"/>
    </row>
    <row r="2922" ht="12.75">
      <c r="M2922" s="2"/>
    </row>
    <row r="2923" ht="12.75">
      <c r="M2923" s="2"/>
    </row>
    <row r="2924" ht="12.75">
      <c r="M2924" s="2"/>
    </row>
    <row r="2925" ht="12.75">
      <c r="M2925" s="2"/>
    </row>
    <row r="2926" ht="12.75">
      <c r="M2926" s="2"/>
    </row>
    <row r="2927" ht="12.75">
      <c r="M2927" s="2"/>
    </row>
    <row r="2928" ht="12.75">
      <c r="M2928" s="2"/>
    </row>
    <row r="2929" ht="12.75">
      <c r="M2929" s="2"/>
    </row>
    <row r="2930" ht="12.75">
      <c r="M2930" s="2"/>
    </row>
    <row r="2931" ht="12.75">
      <c r="M2931" s="2"/>
    </row>
    <row r="2932" ht="12.75">
      <c r="M2932" s="2"/>
    </row>
    <row r="2933" ht="12.75">
      <c r="M2933" s="2"/>
    </row>
    <row r="2934" ht="12.75">
      <c r="M2934" s="2"/>
    </row>
    <row r="2935" ht="12.75">
      <c r="M2935" s="2"/>
    </row>
    <row r="2936" ht="12.75">
      <c r="M2936" s="2"/>
    </row>
    <row r="2937" ht="12.75">
      <c r="M2937" s="2"/>
    </row>
    <row r="2938" ht="12.75">
      <c r="M2938" s="2"/>
    </row>
    <row r="2939" ht="12.75">
      <c r="M2939" s="2"/>
    </row>
    <row r="2940" ht="12.75">
      <c r="M2940" s="2"/>
    </row>
    <row r="2941" ht="12.75">
      <c r="M2941" s="2"/>
    </row>
    <row r="2942" ht="12.75">
      <c r="M2942" s="2"/>
    </row>
    <row r="2943" ht="12.75">
      <c r="M2943" s="2"/>
    </row>
    <row r="2944" ht="12.75">
      <c r="M2944" s="2"/>
    </row>
    <row r="2945" ht="12.75">
      <c r="M2945" s="2"/>
    </row>
    <row r="2946" ht="12.75">
      <c r="M2946" s="2"/>
    </row>
    <row r="2947" ht="12.75">
      <c r="M2947" s="2"/>
    </row>
    <row r="2948" ht="12.75">
      <c r="M2948" s="2"/>
    </row>
    <row r="2949" ht="12.75">
      <c r="M2949" s="2"/>
    </row>
    <row r="2950" ht="12.75">
      <c r="M2950" s="2"/>
    </row>
    <row r="2951" ht="12.75">
      <c r="M2951" s="2"/>
    </row>
    <row r="2952" ht="12.75">
      <c r="M2952" s="2"/>
    </row>
    <row r="2953" ht="12.75">
      <c r="M2953" s="2"/>
    </row>
    <row r="2954" ht="12.75">
      <c r="M2954" s="2"/>
    </row>
    <row r="2955" ht="12.75">
      <c r="M2955" s="2"/>
    </row>
    <row r="2956" ht="12.75">
      <c r="M2956" s="2"/>
    </row>
    <row r="2957" ht="12.75">
      <c r="M2957" s="2"/>
    </row>
    <row r="2958" ht="12.75">
      <c r="M2958" s="2"/>
    </row>
    <row r="2959" ht="12.75">
      <c r="M2959" s="2"/>
    </row>
    <row r="2960" ht="12.75">
      <c r="M2960" s="2"/>
    </row>
    <row r="2961" ht="12.75">
      <c r="M2961" s="2"/>
    </row>
    <row r="2962" ht="12.75">
      <c r="M2962" s="2"/>
    </row>
    <row r="2963" ht="12.75">
      <c r="M2963" s="2"/>
    </row>
    <row r="2964" ht="12.75">
      <c r="M2964" s="2"/>
    </row>
    <row r="2965" ht="12.75">
      <c r="M2965" s="2"/>
    </row>
    <row r="2966" ht="12.75">
      <c r="M2966" s="2"/>
    </row>
    <row r="2967" ht="12.75">
      <c r="M2967" s="2"/>
    </row>
    <row r="2968" ht="12.75">
      <c r="M2968" s="2"/>
    </row>
    <row r="2969" ht="12.75">
      <c r="M2969" s="2"/>
    </row>
    <row r="2970" ht="12.75">
      <c r="M2970" s="2"/>
    </row>
    <row r="2971" ht="12.75">
      <c r="M2971" s="2"/>
    </row>
    <row r="2972" ht="12.75">
      <c r="M2972" s="2"/>
    </row>
    <row r="2973" ht="12.75">
      <c r="M2973" s="2"/>
    </row>
    <row r="2974" ht="12.75">
      <c r="M2974" s="2"/>
    </row>
    <row r="2975" ht="12.75">
      <c r="M2975" s="2"/>
    </row>
    <row r="2976" ht="12.75">
      <c r="M2976" s="2"/>
    </row>
    <row r="2977" ht="12.75">
      <c r="M2977" s="2"/>
    </row>
    <row r="2978" ht="12.75">
      <c r="M2978" s="2"/>
    </row>
    <row r="2979" ht="12.75">
      <c r="M2979" s="2"/>
    </row>
    <row r="2980" ht="12.75">
      <c r="M2980" s="2"/>
    </row>
    <row r="2981" ht="12.75">
      <c r="M2981" s="2"/>
    </row>
    <row r="2982" ht="12.75">
      <c r="M2982" s="2"/>
    </row>
    <row r="2983" ht="12.75">
      <c r="M2983" s="2"/>
    </row>
    <row r="2984" ht="12.75">
      <c r="M2984" s="2"/>
    </row>
    <row r="2985" ht="12.75">
      <c r="M2985" s="2"/>
    </row>
    <row r="2986" ht="12.75">
      <c r="M2986" s="2"/>
    </row>
    <row r="2987" ht="12.75">
      <c r="M2987" s="2"/>
    </row>
    <row r="2988" ht="12.75">
      <c r="M2988" s="2"/>
    </row>
    <row r="2989" ht="12.75">
      <c r="M2989" s="2"/>
    </row>
    <row r="2990" ht="12.75">
      <c r="M2990" s="2"/>
    </row>
    <row r="2991" ht="12.75">
      <c r="M2991" s="2"/>
    </row>
    <row r="2992" ht="12.75">
      <c r="M2992" s="2"/>
    </row>
    <row r="2993" ht="12.75">
      <c r="M2993" s="2"/>
    </row>
    <row r="2994" ht="12.75">
      <c r="M2994" s="2"/>
    </row>
    <row r="2995" ht="12.75">
      <c r="M2995" s="2"/>
    </row>
    <row r="2996" ht="12.75">
      <c r="M2996" s="2"/>
    </row>
    <row r="2997" ht="12.75">
      <c r="M2997" s="2"/>
    </row>
    <row r="2998" ht="12.75">
      <c r="M2998" s="2"/>
    </row>
    <row r="2999" ht="12.75">
      <c r="M2999" s="2"/>
    </row>
    <row r="3000" ht="12.75">
      <c r="M3000" s="2"/>
    </row>
    <row r="3001" ht="12.75">
      <c r="M3001" s="2"/>
    </row>
    <row r="3002" ht="12.75">
      <c r="M3002" s="2"/>
    </row>
    <row r="3003" ht="12.75">
      <c r="M3003" s="2"/>
    </row>
    <row r="3004" ht="12.75">
      <c r="M3004" s="2"/>
    </row>
    <row r="3005" ht="12.75">
      <c r="M3005" s="2"/>
    </row>
    <row r="3006" ht="12.75">
      <c r="M3006" s="2"/>
    </row>
    <row r="3007" ht="12.75">
      <c r="M3007" s="2"/>
    </row>
    <row r="3008" ht="12.75">
      <c r="M3008" s="2"/>
    </row>
    <row r="3009" ht="12.75">
      <c r="M3009" s="2"/>
    </row>
    <row r="3010" ht="12.75">
      <c r="M3010" s="2"/>
    </row>
    <row r="3011" ht="12.75">
      <c r="M3011" s="2"/>
    </row>
    <row r="3012" ht="12.75">
      <c r="M3012" s="2"/>
    </row>
    <row r="3013" ht="12.75">
      <c r="M3013" s="2"/>
    </row>
    <row r="3014" ht="12.75">
      <c r="M3014" s="2"/>
    </row>
    <row r="3015" ht="12.75">
      <c r="M3015" s="2"/>
    </row>
    <row r="3016" ht="12.75">
      <c r="M3016" s="2"/>
    </row>
    <row r="3017" ht="12.75">
      <c r="M3017" s="2"/>
    </row>
    <row r="3018" ht="12.75">
      <c r="M3018" s="2"/>
    </row>
    <row r="3019" ht="12.75">
      <c r="M3019" s="2"/>
    </row>
    <row r="3020" ht="12.75">
      <c r="M3020" s="2"/>
    </row>
    <row r="3021" ht="12.75">
      <c r="M3021" s="2"/>
    </row>
    <row r="3022" ht="12.75">
      <c r="M3022" s="2"/>
    </row>
    <row r="3023" ht="12.75">
      <c r="M3023" s="2"/>
    </row>
    <row r="3024" ht="12.75">
      <c r="M3024" s="2"/>
    </row>
    <row r="3025" ht="12.75">
      <c r="M3025" s="2"/>
    </row>
    <row r="3026" ht="12.75">
      <c r="M3026" s="2"/>
    </row>
    <row r="3027" ht="12.75">
      <c r="M3027" s="2"/>
    </row>
    <row r="3028" ht="12.75">
      <c r="M3028" s="2"/>
    </row>
    <row r="3029" ht="12.75">
      <c r="M3029" s="2"/>
    </row>
    <row r="3030" ht="12.75">
      <c r="M3030" s="2"/>
    </row>
    <row r="3031" ht="12.75">
      <c r="M3031" s="2"/>
    </row>
    <row r="3032" ht="12.75">
      <c r="M3032" s="2"/>
    </row>
    <row r="3033" ht="12.75">
      <c r="M3033" s="2"/>
    </row>
    <row r="3034" ht="12.75">
      <c r="M3034" s="2"/>
    </row>
    <row r="3035" ht="12.75">
      <c r="M3035" s="2"/>
    </row>
    <row r="3036" ht="12.75">
      <c r="M3036" s="2"/>
    </row>
    <row r="3037" ht="12.75">
      <c r="M3037" s="2"/>
    </row>
    <row r="3038" ht="12.75">
      <c r="M3038" s="2"/>
    </row>
    <row r="3039" ht="12.75">
      <c r="M3039" s="2"/>
    </row>
    <row r="3040" ht="12.75">
      <c r="M3040" s="2"/>
    </row>
    <row r="3041" ht="12.75">
      <c r="M3041" s="2"/>
    </row>
    <row r="3042" ht="12.75">
      <c r="M3042" s="2"/>
    </row>
    <row r="3043" ht="12.75">
      <c r="M3043" s="2"/>
    </row>
    <row r="3044" ht="12.75">
      <c r="M3044" s="2"/>
    </row>
    <row r="3045" ht="12.75">
      <c r="M3045" s="2"/>
    </row>
    <row r="3046" ht="12.75">
      <c r="M3046" s="2"/>
    </row>
    <row r="3047" ht="12.75">
      <c r="M3047" s="2"/>
    </row>
    <row r="3048" ht="12.75">
      <c r="M3048" s="2"/>
    </row>
    <row r="3049" ht="12.75">
      <c r="M3049" s="2"/>
    </row>
    <row r="3050" ht="12.75">
      <c r="M3050" s="2"/>
    </row>
    <row r="3051" ht="12.75">
      <c r="M3051" s="2"/>
    </row>
    <row r="3052" ht="12.75">
      <c r="M3052" s="2"/>
    </row>
    <row r="3053" ht="12.75">
      <c r="M3053" s="2"/>
    </row>
    <row r="3054" ht="12.75">
      <c r="M3054" s="2"/>
    </row>
    <row r="3055" ht="12.75">
      <c r="M3055" s="2"/>
    </row>
    <row r="3056" ht="12.75">
      <c r="M3056" s="2"/>
    </row>
    <row r="3057" ht="12.75">
      <c r="M3057" s="2"/>
    </row>
    <row r="3058" ht="12.75">
      <c r="M3058" s="2"/>
    </row>
    <row r="3059" ht="12.75">
      <c r="M3059" s="2"/>
    </row>
    <row r="3060" ht="12.75">
      <c r="M3060" s="2"/>
    </row>
    <row r="3061" ht="12.75">
      <c r="M3061" s="2"/>
    </row>
    <row r="3062" ht="12.75">
      <c r="M3062" s="2"/>
    </row>
    <row r="3063" ht="12.75">
      <c r="M3063" s="2"/>
    </row>
    <row r="3064" ht="12.75">
      <c r="M3064" s="2"/>
    </row>
    <row r="3065" ht="12.75">
      <c r="M3065" s="2"/>
    </row>
    <row r="3066" ht="12.75">
      <c r="M3066" s="2"/>
    </row>
    <row r="3067" ht="12.75">
      <c r="M3067" s="2"/>
    </row>
    <row r="3068" ht="12.75">
      <c r="M3068" s="2"/>
    </row>
    <row r="3069" ht="12.75">
      <c r="M3069" s="2"/>
    </row>
    <row r="3070" ht="12.75">
      <c r="M3070" s="2"/>
    </row>
    <row r="3071" ht="12.75">
      <c r="M3071" s="2"/>
    </row>
    <row r="3072" ht="12.75">
      <c r="M3072" s="2"/>
    </row>
    <row r="3073" ht="12.75">
      <c r="M3073" s="2"/>
    </row>
    <row r="3074" ht="12.75">
      <c r="M3074" s="2"/>
    </row>
    <row r="3075" ht="12.75">
      <c r="M3075" s="2"/>
    </row>
    <row r="3076" ht="12.75">
      <c r="M3076" s="2"/>
    </row>
    <row r="3077" ht="12.75">
      <c r="M3077" s="2"/>
    </row>
    <row r="3078" ht="12.75">
      <c r="M3078" s="2"/>
    </row>
    <row r="3079" ht="12.75">
      <c r="M3079" s="2"/>
    </row>
    <row r="3080" ht="12.75">
      <c r="M3080" s="2"/>
    </row>
    <row r="3081" ht="12.75">
      <c r="M3081" s="2"/>
    </row>
    <row r="3082" ht="12.75">
      <c r="M3082" s="2"/>
    </row>
    <row r="3083" ht="12.75">
      <c r="M3083" s="2"/>
    </row>
    <row r="3084" ht="12.75">
      <c r="M3084" s="2"/>
    </row>
    <row r="3085" ht="12.75">
      <c r="M3085" s="2"/>
    </row>
    <row r="3086" ht="12.75">
      <c r="M3086" s="2"/>
    </row>
    <row r="3087" ht="12.75">
      <c r="M3087" s="2"/>
    </row>
    <row r="3088" ht="12.75">
      <c r="M3088" s="2"/>
    </row>
    <row r="3089" ht="12.75">
      <c r="M3089" s="2"/>
    </row>
    <row r="3090" ht="12.75">
      <c r="M3090" s="2"/>
    </row>
    <row r="3091" ht="12.75">
      <c r="M3091" s="2"/>
    </row>
    <row r="3092" ht="12.75">
      <c r="M3092" s="2"/>
    </row>
    <row r="3093" ht="12.75">
      <c r="M3093" s="2"/>
    </row>
    <row r="3094" ht="12.75">
      <c r="M3094" s="2"/>
    </row>
    <row r="3095" ht="12.75">
      <c r="M3095" s="2"/>
    </row>
    <row r="3096" ht="12.75">
      <c r="M3096" s="2"/>
    </row>
    <row r="3097" ht="12.75">
      <c r="M3097" s="2"/>
    </row>
    <row r="3098" ht="12.75">
      <c r="M3098" s="2"/>
    </row>
    <row r="3099" ht="12.75">
      <c r="M3099" s="2"/>
    </row>
    <row r="3100" ht="12.75">
      <c r="M3100" s="2"/>
    </row>
    <row r="3101" ht="12.75">
      <c r="M3101" s="2"/>
    </row>
    <row r="3102" ht="12.75">
      <c r="M3102" s="2"/>
    </row>
    <row r="3103" ht="12.75">
      <c r="M3103" s="2"/>
    </row>
    <row r="3104" ht="12.75">
      <c r="M3104" s="2"/>
    </row>
    <row r="3105" ht="12.75">
      <c r="M3105" s="2"/>
    </row>
    <row r="3106" ht="12.75">
      <c r="M3106" s="2"/>
    </row>
    <row r="3107" ht="12.75">
      <c r="M3107" s="2"/>
    </row>
    <row r="3108" ht="12.75">
      <c r="M3108" s="2"/>
    </row>
    <row r="3109" ht="12.75">
      <c r="M3109" s="2"/>
    </row>
    <row r="3110" ht="12.75">
      <c r="M3110" s="2"/>
    </row>
    <row r="3111" ht="12.75">
      <c r="M3111" s="2"/>
    </row>
    <row r="3112" ht="12.75">
      <c r="M3112" s="2"/>
    </row>
    <row r="3113" ht="12.75">
      <c r="M3113" s="2"/>
    </row>
    <row r="3114" ht="12.75">
      <c r="M3114" s="2"/>
    </row>
    <row r="3115" ht="12.75">
      <c r="M3115" s="2"/>
    </row>
    <row r="3116" ht="12.75">
      <c r="M3116" s="2"/>
    </row>
    <row r="3117" ht="12.75">
      <c r="M3117" s="2"/>
    </row>
    <row r="3118" ht="12.75">
      <c r="M3118" s="2"/>
    </row>
    <row r="3119" ht="12.75">
      <c r="M3119" s="2"/>
    </row>
    <row r="3120" ht="12.75">
      <c r="M3120" s="2"/>
    </row>
    <row r="3121" ht="12.75">
      <c r="M3121" s="2"/>
    </row>
    <row r="3122" ht="12.75">
      <c r="M3122" s="2"/>
    </row>
    <row r="3123" ht="12.75">
      <c r="M3123" s="2"/>
    </row>
    <row r="3124" ht="12.75">
      <c r="M3124" s="2"/>
    </row>
    <row r="3125" ht="12.75">
      <c r="M3125" s="2"/>
    </row>
    <row r="3126" ht="12.75">
      <c r="M3126" s="2"/>
    </row>
    <row r="3127" ht="12.75">
      <c r="M3127" s="2"/>
    </row>
    <row r="3128" ht="12.75">
      <c r="M3128" s="2"/>
    </row>
    <row r="3129" ht="12.75">
      <c r="M3129" s="2"/>
    </row>
    <row r="3130" ht="12.75">
      <c r="M3130" s="2"/>
    </row>
    <row r="3131" ht="12.75">
      <c r="M3131" s="2"/>
    </row>
    <row r="3132" ht="12.75">
      <c r="M3132" s="2"/>
    </row>
    <row r="3133" ht="12.75">
      <c r="M3133" s="2"/>
    </row>
    <row r="3134" ht="12.75">
      <c r="M3134" s="2"/>
    </row>
    <row r="3135" ht="12.75">
      <c r="M3135" s="2"/>
    </row>
    <row r="3136" ht="12.75">
      <c r="M3136" s="2"/>
    </row>
    <row r="3137" ht="12.75">
      <c r="M3137" s="2"/>
    </row>
    <row r="3138" ht="12.75">
      <c r="M3138" s="2"/>
    </row>
    <row r="3139" ht="12.75">
      <c r="M3139" s="2"/>
    </row>
    <row r="3140" ht="12.75">
      <c r="M3140" s="2"/>
    </row>
    <row r="3141" ht="12.75">
      <c r="M3141" s="2"/>
    </row>
    <row r="3142" ht="12.75">
      <c r="M3142" s="2"/>
    </row>
    <row r="3143" ht="12.75">
      <c r="M3143" s="2"/>
    </row>
    <row r="3144" ht="12.75">
      <c r="M3144" s="2"/>
    </row>
    <row r="3145" ht="12.75">
      <c r="M3145" s="2"/>
    </row>
    <row r="3146" ht="12.75">
      <c r="M3146" s="2"/>
    </row>
    <row r="3147" ht="12.75">
      <c r="M3147" s="2"/>
    </row>
    <row r="3148" ht="12.75">
      <c r="M3148" s="2"/>
    </row>
    <row r="3149" ht="12.75">
      <c r="M3149" s="2"/>
    </row>
    <row r="3150" ht="12.75">
      <c r="M3150" s="2"/>
    </row>
    <row r="3151" ht="12.75">
      <c r="M3151" s="2"/>
    </row>
    <row r="3152" ht="12.75">
      <c r="M3152" s="2"/>
    </row>
    <row r="3153" ht="12.75">
      <c r="M3153" s="2"/>
    </row>
    <row r="3154" ht="12.75">
      <c r="M3154" s="2"/>
    </row>
    <row r="3155" ht="12.75">
      <c r="M3155" s="2"/>
    </row>
    <row r="3156" ht="12.75">
      <c r="M3156" s="2"/>
    </row>
    <row r="3157" ht="12.75">
      <c r="M3157" s="2"/>
    </row>
    <row r="3158" ht="12.75">
      <c r="M3158" s="2"/>
    </row>
    <row r="3159" ht="12.75">
      <c r="M3159" s="2"/>
    </row>
    <row r="3160" ht="12.75">
      <c r="M3160" s="2"/>
    </row>
    <row r="3161" ht="12.75">
      <c r="M3161" s="2"/>
    </row>
    <row r="3162" ht="12.75">
      <c r="M3162" s="2"/>
    </row>
    <row r="3163" ht="12.75">
      <c r="M3163" s="2"/>
    </row>
    <row r="3164" ht="12.75">
      <c r="M3164" s="2"/>
    </row>
    <row r="3165" ht="12.75">
      <c r="M3165" s="2"/>
    </row>
    <row r="3166" ht="12.75">
      <c r="M3166" s="2"/>
    </row>
    <row r="3167" ht="12.75">
      <c r="M3167" s="2"/>
    </row>
    <row r="3168" ht="12.75">
      <c r="M3168" s="2"/>
    </row>
    <row r="3169" ht="12.75">
      <c r="M3169" s="2"/>
    </row>
    <row r="3170" ht="12.75">
      <c r="M3170" s="2"/>
    </row>
    <row r="3171" ht="12.75">
      <c r="M3171" s="2"/>
    </row>
    <row r="3172" ht="12.75">
      <c r="M3172" s="2"/>
    </row>
    <row r="3173" ht="12.75">
      <c r="M3173" s="2"/>
    </row>
    <row r="3174" ht="12.75">
      <c r="M3174" s="2"/>
    </row>
    <row r="3175" ht="12.75">
      <c r="M3175" s="2"/>
    </row>
    <row r="3176" ht="12.75">
      <c r="M3176" s="2"/>
    </row>
    <row r="3177" ht="12.75">
      <c r="M3177" s="2"/>
    </row>
    <row r="3178" ht="12.75">
      <c r="M3178" s="2"/>
    </row>
    <row r="3179" ht="12.75">
      <c r="M3179" s="2"/>
    </row>
    <row r="3180" ht="12.75">
      <c r="M3180" s="2"/>
    </row>
    <row r="3181" ht="12.75">
      <c r="M3181" s="2"/>
    </row>
    <row r="3182" ht="12.75">
      <c r="M3182" s="2"/>
    </row>
    <row r="3183" ht="12.75">
      <c r="M3183" s="2"/>
    </row>
    <row r="3184" ht="12.75">
      <c r="M3184" s="2"/>
    </row>
    <row r="3185" ht="12.75">
      <c r="M3185" s="2"/>
    </row>
    <row r="3186" ht="12.75">
      <c r="M3186" s="2"/>
    </row>
    <row r="3187" ht="12.75">
      <c r="M3187" s="2"/>
    </row>
    <row r="3188" ht="12.75">
      <c r="M3188" s="2"/>
    </row>
    <row r="3189" ht="12.75">
      <c r="M3189" s="2"/>
    </row>
    <row r="3190" ht="12.75">
      <c r="M3190" s="2"/>
    </row>
    <row r="3191" ht="12.75">
      <c r="M3191" s="2"/>
    </row>
    <row r="3192" ht="12.75">
      <c r="M3192" s="2"/>
    </row>
    <row r="3193" ht="12.75">
      <c r="M3193" s="2"/>
    </row>
    <row r="3194" ht="12.75">
      <c r="M3194" s="2"/>
    </row>
    <row r="3195" ht="12.75">
      <c r="M3195" s="2"/>
    </row>
    <row r="3196" ht="12.75">
      <c r="M3196" s="2"/>
    </row>
    <row r="3197" ht="12.75">
      <c r="M3197" s="2"/>
    </row>
    <row r="3198" ht="12.75">
      <c r="M3198" s="2"/>
    </row>
    <row r="3199" ht="12.75">
      <c r="M3199" s="2"/>
    </row>
    <row r="3200" ht="12.75">
      <c r="M3200" s="2"/>
    </row>
    <row r="3201" ht="12.75">
      <c r="M3201" s="2"/>
    </row>
    <row r="3202" ht="12.75">
      <c r="M3202" s="2"/>
    </row>
    <row r="3203" ht="12.75">
      <c r="M3203" s="2"/>
    </row>
    <row r="3204" ht="12.75">
      <c r="M3204" s="2"/>
    </row>
    <row r="3205" ht="12.75">
      <c r="M3205" s="2"/>
    </row>
    <row r="3206" ht="12.75">
      <c r="M3206" s="2"/>
    </row>
    <row r="3207" ht="12.75">
      <c r="M3207" s="2"/>
    </row>
    <row r="3208" ht="12.75">
      <c r="M3208" s="2"/>
    </row>
    <row r="3209" ht="12.75">
      <c r="M3209" s="2"/>
    </row>
    <row r="3210" ht="12.75">
      <c r="M3210" s="2"/>
    </row>
    <row r="3211" ht="12.75">
      <c r="M3211" s="2"/>
    </row>
    <row r="3212" ht="12.75">
      <c r="M3212" s="2"/>
    </row>
    <row r="3213" ht="12.75">
      <c r="M3213" s="2"/>
    </row>
    <row r="3214" ht="12.75">
      <c r="M3214" s="2"/>
    </row>
    <row r="3215" ht="12.75">
      <c r="M3215" s="2"/>
    </row>
    <row r="3216" ht="12.75">
      <c r="M3216" s="2"/>
    </row>
    <row r="3217" ht="12.75">
      <c r="M3217" s="2"/>
    </row>
    <row r="3218" ht="12.75">
      <c r="M3218" s="2"/>
    </row>
    <row r="3219" ht="12.75">
      <c r="M3219" s="2"/>
    </row>
    <row r="3220" ht="12.75">
      <c r="M3220" s="2"/>
    </row>
    <row r="3221" ht="12.75">
      <c r="M3221" s="2"/>
    </row>
    <row r="3222" ht="12.75">
      <c r="M3222" s="2"/>
    </row>
    <row r="3223" ht="12.75">
      <c r="M3223" s="2"/>
    </row>
    <row r="3224" ht="12.75">
      <c r="M3224" s="2"/>
    </row>
    <row r="3225" ht="12.75">
      <c r="M3225" s="2"/>
    </row>
    <row r="3226" ht="12.75">
      <c r="M3226" s="2"/>
    </row>
    <row r="3227" ht="12.75">
      <c r="M3227" s="2"/>
    </row>
    <row r="3228" ht="12.75">
      <c r="M3228" s="2"/>
    </row>
    <row r="3229" ht="12.75">
      <c r="M3229" s="2"/>
    </row>
    <row r="3230" ht="12.75">
      <c r="M3230" s="2"/>
    </row>
    <row r="3231" ht="12.75">
      <c r="M3231" s="2"/>
    </row>
    <row r="3232" ht="12.75">
      <c r="M3232" s="2"/>
    </row>
    <row r="3233" ht="12.75">
      <c r="M3233" s="2"/>
    </row>
    <row r="3234" ht="12.75">
      <c r="M3234" s="2"/>
    </row>
    <row r="3235" ht="12.75">
      <c r="M3235" s="2"/>
    </row>
    <row r="3236" ht="12.75">
      <c r="M3236" s="2"/>
    </row>
    <row r="3237" ht="12.75">
      <c r="M3237" s="2"/>
    </row>
    <row r="3238" ht="12.75">
      <c r="M3238" s="2"/>
    </row>
    <row r="3239" ht="12.75">
      <c r="M3239" s="2"/>
    </row>
    <row r="3240" ht="12.75">
      <c r="M3240" s="2"/>
    </row>
    <row r="3241" ht="12.75">
      <c r="M3241" s="2"/>
    </row>
    <row r="3242" ht="12.75">
      <c r="M3242" s="2"/>
    </row>
    <row r="3243" ht="12.75">
      <c r="M3243" s="2"/>
    </row>
    <row r="3244" ht="12.75">
      <c r="M3244" s="2"/>
    </row>
    <row r="3245" ht="12.75">
      <c r="M3245" s="2"/>
    </row>
    <row r="3246" ht="12.75">
      <c r="M3246" s="2"/>
    </row>
    <row r="3247" ht="12.75">
      <c r="M3247" s="2"/>
    </row>
    <row r="3248" ht="12.75">
      <c r="M3248" s="2"/>
    </row>
    <row r="3249" ht="12.75">
      <c r="M3249" s="2"/>
    </row>
    <row r="3250" ht="12.75">
      <c r="M3250" s="2"/>
    </row>
    <row r="3251" ht="12.75">
      <c r="M3251" s="2"/>
    </row>
    <row r="3252" ht="12.75">
      <c r="M3252" s="2"/>
    </row>
    <row r="3253" ht="12.75">
      <c r="M3253" s="2"/>
    </row>
    <row r="3254" ht="12.75">
      <c r="M3254" s="2"/>
    </row>
    <row r="3255" ht="12.75">
      <c r="M3255" s="2"/>
    </row>
    <row r="3256" ht="12.75">
      <c r="M3256" s="2"/>
    </row>
    <row r="3257" ht="12.75">
      <c r="M3257" s="2"/>
    </row>
    <row r="3258" ht="12.75">
      <c r="M3258" s="2"/>
    </row>
    <row r="3259" ht="12.75">
      <c r="M3259" s="2"/>
    </row>
    <row r="3260" ht="12.75">
      <c r="M3260" s="2"/>
    </row>
    <row r="3261" ht="12.75">
      <c r="M3261" s="2"/>
    </row>
    <row r="3262" ht="12.75">
      <c r="M3262" s="2"/>
    </row>
    <row r="3263" ht="12.75">
      <c r="M3263" s="2"/>
    </row>
    <row r="3264" ht="12.75">
      <c r="M3264" s="2"/>
    </row>
    <row r="3265" ht="12.75">
      <c r="M3265" s="2"/>
    </row>
    <row r="3266" ht="12.75">
      <c r="M3266" s="2"/>
    </row>
    <row r="3267" ht="12.75">
      <c r="M3267" s="2"/>
    </row>
    <row r="3268" ht="12.75">
      <c r="M3268" s="2"/>
    </row>
    <row r="3269" ht="12.75">
      <c r="M3269" s="2"/>
    </row>
    <row r="3270" ht="12.75">
      <c r="M3270" s="2"/>
    </row>
    <row r="3271" ht="12.75">
      <c r="M3271" s="2"/>
    </row>
    <row r="3272" ht="12.75">
      <c r="M3272" s="2"/>
    </row>
    <row r="3273" ht="12.75">
      <c r="M3273" s="2"/>
    </row>
    <row r="3274" ht="12.75">
      <c r="M3274" s="2"/>
    </row>
    <row r="3275" ht="12.75">
      <c r="M3275" s="2"/>
    </row>
    <row r="3276" ht="12.75">
      <c r="M3276" s="2"/>
    </row>
    <row r="3277" ht="12.75">
      <c r="M3277" s="2"/>
    </row>
    <row r="3278" ht="12.75">
      <c r="M3278" s="2"/>
    </row>
    <row r="3279" ht="12.75">
      <c r="M3279" s="2"/>
    </row>
    <row r="3280" ht="12.75">
      <c r="M3280" s="2"/>
    </row>
    <row r="3281" ht="12.75">
      <c r="M3281" s="2"/>
    </row>
    <row r="3282" ht="12.75">
      <c r="M3282" s="2"/>
    </row>
    <row r="3283" ht="12.75">
      <c r="M3283" s="2"/>
    </row>
    <row r="3284" ht="12.75">
      <c r="M3284" s="2"/>
    </row>
    <row r="3285" ht="12.75">
      <c r="M3285" s="2"/>
    </row>
    <row r="3286" ht="12.75">
      <c r="M3286" s="2"/>
    </row>
    <row r="3287" ht="12.75">
      <c r="M3287" s="2"/>
    </row>
    <row r="3288" ht="12.75">
      <c r="M3288" s="2"/>
    </row>
    <row r="3289" ht="12.75">
      <c r="M3289" s="2"/>
    </row>
    <row r="3290" ht="12.75">
      <c r="M3290" s="2"/>
    </row>
    <row r="3291" ht="12.75">
      <c r="M3291" s="2"/>
    </row>
    <row r="3292" ht="12.75">
      <c r="M3292" s="2"/>
    </row>
    <row r="3293" ht="12.75">
      <c r="M3293" s="2"/>
    </row>
    <row r="3294" ht="12.75">
      <c r="M3294" s="2"/>
    </row>
    <row r="3295" ht="12.75">
      <c r="M3295" s="2"/>
    </row>
    <row r="3296" ht="12.75">
      <c r="M3296" s="2"/>
    </row>
    <row r="3297" ht="12.75">
      <c r="M3297" s="2"/>
    </row>
    <row r="3298" ht="12.75">
      <c r="M3298" s="2"/>
    </row>
    <row r="3299" ht="12.75">
      <c r="M3299" s="2"/>
    </row>
    <row r="3300" ht="12.75">
      <c r="M3300" s="2"/>
    </row>
    <row r="3301" ht="12.75">
      <c r="M3301" s="2"/>
    </row>
    <row r="3302" ht="12.75">
      <c r="M3302" s="2"/>
    </row>
    <row r="3303" ht="12.75">
      <c r="M3303" s="2"/>
    </row>
    <row r="3304" ht="12.75">
      <c r="M3304" s="2"/>
    </row>
    <row r="3305" ht="12.75">
      <c r="M3305" s="2"/>
    </row>
    <row r="3306" ht="12.75">
      <c r="M3306" s="2"/>
    </row>
    <row r="3307" ht="12.75">
      <c r="M3307" s="2"/>
    </row>
    <row r="3308" ht="12.75">
      <c r="M3308" s="2"/>
    </row>
    <row r="3309" ht="12.75">
      <c r="M3309" s="2"/>
    </row>
    <row r="3310" ht="12.75">
      <c r="M3310" s="2"/>
    </row>
    <row r="3311" ht="12.75">
      <c r="M3311" s="2"/>
    </row>
    <row r="3312" ht="12.75">
      <c r="M3312" s="2"/>
    </row>
    <row r="3313" ht="12.75">
      <c r="M3313" s="2"/>
    </row>
    <row r="3314" ht="12.75">
      <c r="M3314" s="2"/>
    </row>
    <row r="3315" ht="12.75">
      <c r="M3315" s="2"/>
    </row>
    <row r="3316" ht="12.75">
      <c r="M3316" s="2"/>
    </row>
    <row r="3317" ht="12.75">
      <c r="M3317" s="2"/>
    </row>
    <row r="3318" ht="12.75">
      <c r="M3318" s="2"/>
    </row>
    <row r="3319" ht="12.75">
      <c r="M3319" s="2"/>
    </row>
    <row r="3320" ht="12.75">
      <c r="M3320" s="2"/>
    </row>
    <row r="3321" ht="12.75">
      <c r="M3321" s="2"/>
    </row>
    <row r="3322" ht="12.75">
      <c r="M3322" s="2"/>
    </row>
    <row r="3323" ht="12.75">
      <c r="M3323" s="2"/>
    </row>
    <row r="3324" ht="12.75">
      <c r="M3324" s="2"/>
    </row>
    <row r="3325" ht="12.75">
      <c r="M3325" s="2"/>
    </row>
    <row r="3326" ht="12.75">
      <c r="M3326" s="2"/>
    </row>
    <row r="3327" ht="12.75">
      <c r="M3327" s="2"/>
    </row>
    <row r="3328" ht="12.75">
      <c r="M3328" s="2"/>
    </row>
    <row r="3329" ht="12.75">
      <c r="M3329" s="2"/>
    </row>
    <row r="3330" ht="12.75">
      <c r="M3330" s="2"/>
    </row>
    <row r="3331" ht="12.75">
      <c r="M3331" s="2"/>
    </row>
    <row r="3332" ht="12.75">
      <c r="M3332" s="2"/>
    </row>
    <row r="3333" ht="12.75">
      <c r="M3333" s="2"/>
    </row>
    <row r="3334" ht="12.75">
      <c r="M3334" s="2"/>
    </row>
    <row r="3335" ht="12.75">
      <c r="M3335" s="2"/>
    </row>
    <row r="3336" ht="12.75">
      <c r="M3336" s="2"/>
    </row>
    <row r="3337" ht="12.75">
      <c r="M3337" s="2"/>
    </row>
    <row r="3338" ht="12.75">
      <c r="M3338" s="2"/>
    </row>
    <row r="3339" ht="12.75">
      <c r="M3339" s="2"/>
    </row>
    <row r="3340" ht="12.75">
      <c r="M3340" s="2"/>
    </row>
    <row r="3341" ht="12.75">
      <c r="M3341" s="2"/>
    </row>
    <row r="3342" ht="12.75">
      <c r="M3342" s="2"/>
    </row>
    <row r="3343" ht="12.75">
      <c r="M3343" s="2"/>
    </row>
    <row r="3344" ht="12.75">
      <c r="M3344" s="2"/>
    </row>
    <row r="3345" ht="12.75">
      <c r="M3345" s="2"/>
    </row>
    <row r="3346" ht="12.75">
      <c r="M3346" s="2"/>
    </row>
    <row r="3347" ht="12.75">
      <c r="M3347" s="2"/>
    </row>
    <row r="3348" ht="12.75">
      <c r="M3348" s="2"/>
    </row>
    <row r="3349" ht="12.75">
      <c r="M3349" s="2"/>
    </row>
    <row r="3350" ht="12.75">
      <c r="M3350" s="2"/>
    </row>
    <row r="3351" ht="12.75">
      <c r="M3351" s="2"/>
    </row>
    <row r="3352" ht="12.75">
      <c r="M3352" s="2"/>
    </row>
    <row r="3353" ht="12.75">
      <c r="M3353" s="2"/>
    </row>
    <row r="3354" ht="12.75">
      <c r="M3354" s="2"/>
    </row>
    <row r="3355" ht="12.75">
      <c r="M3355" s="2"/>
    </row>
    <row r="3356" ht="12.75">
      <c r="M3356" s="2"/>
    </row>
    <row r="3357" ht="12.75">
      <c r="M3357" s="2"/>
    </row>
    <row r="3358" ht="12.75">
      <c r="M3358" s="2"/>
    </row>
    <row r="3359" ht="12.75">
      <c r="M3359" s="2"/>
    </row>
    <row r="3360" ht="12.75">
      <c r="M3360" s="2"/>
    </row>
    <row r="3361" ht="12.75">
      <c r="M3361" s="2"/>
    </row>
    <row r="3362" ht="12.75">
      <c r="M3362" s="2"/>
    </row>
    <row r="3363" ht="12.75">
      <c r="M3363" s="2"/>
    </row>
    <row r="3364" ht="12.75">
      <c r="M3364" s="2"/>
    </row>
    <row r="3365" ht="12.75">
      <c r="M3365" s="2"/>
    </row>
    <row r="3366" ht="12.75">
      <c r="M3366" s="2"/>
    </row>
    <row r="3367" ht="12.75">
      <c r="M3367" s="2"/>
    </row>
    <row r="3368" ht="12.75">
      <c r="M3368" s="2"/>
    </row>
    <row r="3369" ht="12.75">
      <c r="M3369" s="2"/>
    </row>
    <row r="3370" ht="12.75">
      <c r="M3370" s="2"/>
    </row>
    <row r="3371" ht="12.75">
      <c r="M3371" s="2"/>
    </row>
    <row r="3372" ht="12.75">
      <c r="M3372" s="2"/>
    </row>
    <row r="3373" ht="12.75">
      <c r="M3373" s="2"/>
    </row>
    <row r="3374" ht="12.75">
      <c r="M3374" s="2"/>
    </row>
    <row r="3375" ht="12.75">
      <c r="M3375" s="2"/>
    </row>
    <row r="3376" ht="12.75">
      <c r="M3376" s="2"/>
    </row>
    <row r="3377" ht="12.75">
      <c r="M3377" s="2"/>
    </row>
    <row r="3378" ht="12.75">
      <c r="M3378" s="2"/>
    </row>
    <row r="3379" ht="12.75">
      <c r="M3379" s="2"/>
    </row>
    <row r="3380" ht="12.75">
      <c r="M3380" s="2"/>
    </row>
    <row r="3381" ht="12.75">
      <c r="M3381" s="2"/>
    </row>
    <row r="3382" ht="12.75">
      <c r="M3382" s="2"/>
    </row>
    <row r="3383" ht="12.75">
      <c r="M3383" s="2"/>
    </row>
    <row r="3384" ht="12.75">
      <c r="M3384" s="2"/>
    </row>
    <row r="3385" ht="12.75">
      <c r="M3385" s="2"/>
    </row>
    <row r="3386" ht="12.75">
      <c r="M3386" s="2"/>
    </row>
    <row r="3387" ht="12.75">
      <c r="M3387" s="2"/>
    </row>
    <row r="3388" ht="12.75">
      <c r="M3388" s="2"/>
    </row>
    <row r="3389" ht="12.75">
      <c r="M3389" s="2"/>
    </row>
    <row r="3390" ht="12.75">
      <c r="M3390" s="2"/>
    </row>
    <row r="3391" ht="12.75">
      <c r="M3391" s="2"/>
    </row>
    <row r="3392" ht="12.75">
      <c r="M3392" s="2"/>
    </row>
    <row r="3393" ht="12.75">
      <c r="M3393" s="2"/>
    </row>
    <row r="3394" ht="12.75">
      <c r="M3394" s="2"/>
    </row>
    <row r="3395" ht="12.75">
      <c r="M3395" s="2"/>
    </row>
    <row r="3396" ht="12.75">
      <c r="M3396" s="2"/>
    </row>
    <row r="3397" ht="12.75">
      <c r="M3397" s="2"/>
    </row>
    <row r="3398" ht="12.75">
      <c r="M3398" s="2"/>
    </row>
    <row r="3399" ht="12.75">
      <c r="M3399" s="2"/>
    </row>
    <row r="3400" ht="12.75">
      <c r="M3400" s="2"/>
    </row>
    <row r="3401" ht="12.75">
      <c r="M3401" s="2"/>
    </row>
    <row r="3402" ht="12.75">
      <c r="M3402" s="2"/>
    </row>
    <row r="3403" ht="12.75">
      <c r="M3403" s="2"/>
    </row>
    <row r="3404" ht="12.75">
      <c r="M3404" s="2"/>
    </row>
    <row r="3405" ht="12.75">
      <c r="M3405" s="2"/>
    </row>
    <row r="3406" ht="12.75">
      <c r="M3406" s="2"/>
    </row>
    <row r="3407" ht="12.75">
      <c r="M3407" s="2"/>
    </row>
    <row r="3408" ht="12.75">
      <c r="M3408" s="2"/>
    </row>
    <row r="3409" ht="12.75">
      <c r="M3409" s="2"/>
    </row>
    <row r="3410" ht="12.75">
      <c r="M3410" s="2"/>
    </row>
    <row r="3411" ht="12.75">
      <c r="M3411" s="2"/>
    </row>
    <row r="3412" ht="12.75">
      <c r="M3412" s="2"/>
    </row>
    <row r="3413" ht="12.75">
      <c r="M3413" s="2"/>
    </row>
    <row r="3414" ht="12.75">
      <c r="M3414" s="2"/>
    </row>
    <row r="3415" ht="12.75">
      <c r="M3415" s="2"/>
    </row>
    <row r="3416" ht="12.75">
      <c r="M3416" s="2"/>
    </row>
    <row r="3417" ht="12.75">
      <c r="M3417" s="2"/>
    </row>
    <row r="3418" ht="12.75">
      <c r="M3418" s="2"/>
    </row>
    <row r="3419" ht="12.75">
      <c r="M3419" s="2"/>
    </row>
    <row r="3420" ht="12.75">
      <c r="M3420" s="2"/>
    </row>
    <row r="3421" ht="12.75">
      <c r="M3421" s="2"/>
    </row>
    <row r="3422" ht="12.75">
      <c r="M3422" s="2"/>
    </row>
    <row r="3423" ht="12.75">
      <c r="M3423" s="2"/>
    </row>
    <row r="3424" ht="12.75">
      <c r="M3424" s="2"/>
    </row>
    <row r="3425" ht="12.75">
      <c r="M3425" s="2"/>
    </row>
    <row r="3426" ht="12.75">
      <c r="M3426" s="2"/>
    </row>
    <row r="3427" ht="12.75">
      <c r="M3427" s="2"/>
    </row>
    <row r="3428" ht="12.75">
      <c r="M3428" s="2"/>
    </row>
    <row r="3429" ht="12.75">
      <c r="M3429" s="2"/>
    </row>
    <row r="3430" ht="12.75">
      <c r="M3430" s="2"/>
    </row>
    <row r="3431" ht="12.75">
      <c r="M3431" s="2"/>
    </row>
    <row r="3432" ht="12.75">
      <c r="M3432" s="2"/>
    </row>
    <row r="3433" ht="12.75">
      <c r="M3433" s="2"/>
    </row>
    <row r="3434" ht="12.75">
      <c r="M3434" s="2"/>
    </row>
    <row r="3435" ht="12.75">
      <c r="M3435" s="2"/>
    </row>
    <row r="3436" ht="12.75">
      <c r="M3436" s="2"/>
    </row>
    <row r="3437" ht="12.75">
      <c r="M3437" s="2"/>
    </row>
    <row r="3438" ht="12.75">
      <c r="M3438" s="2"/>
    </row>
    <row r="3439" ht="12.75">
      <c r="M3439" s="2"/>
    </row>
    <row r="3440" ht="12.75">
      <c r="M3440" s="2"/>
    </row>
    <row r="3441" ht="12.75">
      <c r="M3441" s="2"/>
    </row>
    <row r="3442" ht="12.75">
      <c r="M3442" s="2"/>
    </row>
    <row r="3443" ht="12.75">
      <c r="M3443" s="2"/>
    </row>
    <row r="3444" ht="12.75">
      <c r="M3444" s="2"/>
    </row>
    <row r="3445" ht="12.75">
      <c r="M3445" s="2"/>
    </row>
    <row r="3446" ht="12.75">
      <c r="M3446" s="2"/>
    </row>
    <row r="3447" ht="12.75">
      <c r="M3447" s="2"/>
    </row>
    <row r="3448" ht="12.75">
      <c r="M3448" s="2"/>
    </row>
    <row r="3449" ht="12.75">
      <c r="M3449" s="2"/>
    </row>
    <row r="3450" ht="12.75">
      <c r="M3450" s="2"/>
    </row>
    <row r="3451" ht="12.75">
      <c r="M3451" s="2"/>
    </row>
    <row r="3452" ht="12.75">
      <c r="M3452" s="2"/>
    </row>
    <row r="3453" ht="12.75">
      <c r="M3453" s="2"/>
    </row>
    <row r="3454" ht="12.75">
      <c r="M3454" s="2"/>
    </row>
    <row r="3455" ht="12.75">
      <c r="M3455" s="2"/>
    </row>
    <row r="3456" ht="12.75">
      <c r="M3456" s="2"/>
    </row>
    <row r="3457" ht="12.75">
      <c r="M3457" s="2"/>
    </row>
    <row r="3458" ht="12.75">
      <c r="M3458" s="2"/>
    </row>
    <row r="3459" ht="12.75">
      <c r="M3459" s="2"/>
    </row>
    <row r="3460" ht="12.75">
      <c r="M3460" s="2"/>
    </row>
    <row r="3461" ht="12.75">
      <c r="M3461" s="2"/>
    </row>
    <row r="3462" ht="12.75">
      <c r="M3462" s="2"/>
    </row>
    <row r="3463" ht="12.75">
      <c r="M3463" s="2"/>
    </row>
    <row r="3464" ht="12.75">
      <c r="M3464" s="2"/>
    </row>
    <row r="3465" ht="12.75">
      <c r="M3465" s="2"/>
    </row>
    <row r="3466" ht="12.75">
      <c r="M3466" s="2"/>
    </row>
    <row r="3467" ht="12.75">
      <c r="M3467" s="2"/>
    </row>
    <row r="3468" ht="12.75">
      <c r="M3468" s="2"/>
    </row>
    <row r="3469" ht="12.75">
      <c r="M3469" s="2"/>
    </row>
    <row r="3470" ht="12.75">
      <c r="M3470" s="2"/>
    </row>
    <row r="3471" ht="12.75">
      <c r="M3471" s="2"/>
    </row>
    <row r="3472" ht="12.75">
      <c r="M3472" s="2"/>
    </row>
    <row r="3473" ht="12.75">
      <c r="M3473" s="2"/>
    </row>
    <row r="3474" ht="12.75">
      <c r="M3474" s="2"/>
    </row>
    <row r="3475" ht="12.75">
      <c r="M3475" s="2"/>
    </row>
    <row r="3476" ht="12.75">
      <c r="M3476" s="2"/>
    </row>
    <row r="3477" ht="12.75">
      <c r="M3477" s="2"/>
    </row>
    <row r="3478" ht="12.75">
      <c r="M3478" s="2"/>
    </row>
    <row r="3479" ht="12.75">
      <c r="M3479" s="2"/>
    </row>
    <row r="3480" ht="12.75">
      <c r="M3480" s="2"/>
    </row>
    <row r="3481" ht="12.75">
      <c r="M3481" s="2"/>
    </row>
    <row r="3482" ht="12.75">
      <c r="M3482" s="2"/>
    </row>
    <row r="3483" ht="12.75">
      <c r="M3483" s="2"/>
    </row>
    <row r="3484" ht="12.75">
      <c r="M3484" s="2"/>
    </row>
    <row r="3485" ht="12.75">
      <c r="M3485" s="2"/>
    </row>
    <row r="3486" ht="12.75">
      <c r="M3486" s="2"/>
    </row>
    <row r="3487" ht="12.75">
      <c r="M3487" s="2"/>
    </row>
    <row r="3488" ht="12.75">
      <c r="M3488" s="2"/>
    </row>
    <row r="3489" ht="12.75">
      <c r="M3489" s="2"/>
    </row>
    <row r="3490" ht="12.75">
      <c r="M3490" s="2"/>
    </row>
    <row r="3491" ht="12.75">
      <c r="M3491" s="2"/>
    </row>
    <row r="3492" ht="12.75">
      <c r="M3492" s="2"/>
    </row>
    <row r="3493" ht="12.75">
      <c r="M3493" s="2"/>
    </row>
    <row r="3494" ht="12.75">
      <c r="M3494" s="2"/>
    </row>
    <row r="3495" ht="12.75">
      <c r="M3495" s="2"/>
    </row>
    <row r="3496" ht="12.75">
      <c r="M3496" s="2"/>
    </row>
    <row r="3497" ht="12.75">
      <c r="M3497" s="2"/>
    </row>
    <row r="3498" ht="12.75">
      <c r="M3498" s="2"/>
    </row>
    <row r="3499" ht="12.75">
      <c r="M3499" s="2"/>
    </row>
    <row r="3500" ht="12.75">
      <c r="M3500" s="2"/>
    </row>
    <row r="3501" ht="12.75">
      <c r="M3501" s="2"/>
    </row>
    <row r="3502" ht="12.75">
      <c r="M3502" s="2"/>
    </row>
    <row r="3503" ht="12.75">
      <c r="M3503" s="2"/>
    </row>
    <row r="3504" ht="12.75">
      <c r="M3504" s="2"/>
    </row>
    <row r="3505" ht="12.75">
      <c r="M3505" s="2"/>
    </row>
    <row r="3506" ht="12.75">
      <c r="M3506" s="2"/>
    </row>
    <row r="3507" ht="12.75">
      <c r="M3507" s="2"/>
    </row>
    <row r="3508" ht="12.75">
      <c r="M3508" s="2"/>
    </row>
    <row r="3509" ht="12.75">
      <c r="M3509" s="2"/>
    </row>
    <row r="3510" ht="12.75">
      <c r="M3510" s="2"/>
    </row>
    <row r="3511" ht="12.75">
      <c r="M3511" s="2"/>
    </row>
    <row r="3512" ht="12.75">
      <c r="M3512" s="2"/>
    </row>
    <row r="3513" ht="12.75">
      <c r="M3513" s="2"/>
    </row>
    <row r="3514" ht="12.75">
      <c r="M3514" s="2"/>
    </row>
    <row r="3515" ht="12.75">
      <c r="M3515" s="2"/>
    </row>
    <row r="3516" ht="12.75">
      <c r="M3516" s="2"/>
    </row>
    <row r="3517" ht="12.75">
      <c r="M3517" s="2"/>
    </row>
    <row r="3518" ht="12.75">
      <c r="M3518" s="2"/>
    </row>
    <row r="3519" ht="12.75">
      <c r="M3519" s="2"/>
    </row>
    <row r="3520" ht="12.75">
      <c r="M3520" s="2"/>
    </row>
    <row r="3521" ht="12.75">
      <c r="M3521" s="2"/>
    </row>
    <row r="3522" ht="12.75">
      <c r="M3522" s="2"/>
    </row>
    <row r="3523" ht="12.75">
      <c r="M3523" s="2"/>
    </row>
    <row r="3524" ht="12.75">
      <c r="M3524" s="2"/>
    </row>
    <row r="3525" ht="12.75">
      <c r="M3525" s="2"/>
    </row>
    <row r="3526" ht="12.75">
      <c r="M3526" s="2"/>
    </row>
    <row r="3527" ht="12.75">
      <c r="M3527" s="2"/>
    </row>
    <row r="3528" ht="12.75">
      <c r="M3528" s="2"/>
    </row>
    <row r="3529" ht="12.75">
      <c r="M3529" s="2"/>
    </row>
    <row r="3530" ht="12.75">
      <c r="M3530" s="2"/>
    </row>
    <row r="3531" ht="12.75">
      <c r="M3531" s="2"/>
    </row>
    <row r="3532" ht="12.75">
      <c r="M3532" s="2"/>
    </row>
    <row r="3533" ht="12.75">
      <c r="M3533" s="2"/>
    </row>
    <row r="3534" ht="12.75">
      <c r="M3534" s="2"/>
    </row>
    <row r="3535" ht="12.75">
      <c r="M3535" s="2"/>
    </row>
    <row r="3536" ht="12.75">
      <c r="M3536" s="2"/>
    </row>
    <row r="3537" ht="12.75">
      <c r="M3537" s="2"/>
    </row>
    <row r="3538" ht="12.75">
      <c r="M3538" s="2"/>
    </row>
    <row r="3539" ht="12.75">
      <c r="M3539" s="2"/>
    </row>
    <row r="3540" ht="12.75">
      <c r="M3540" s="2"/>
    </row>
    <row r="3541" ht="12.75">
      <c r="M3541" s="2"/>
    </row>
    <row r="3542" ht="12.75">
      <c r="M3542" s="2"/>
    </row>
    <row r="3543" ht="12.75">
      <c r="M3543" s="2"/>
    </row>
    <row r="3544" ht="12.75">
      <c r="M3544" s="2"/>
    </row>
    <row r="3545" ht="12.75">
      <c r="M3545" s="2"/>
    </row>
    <row r="3546" ht="12.75">
      <c r="M3546" s="2"/>
    </row>
    <row r="3547" ht="12.75">
      <c r="M3547" s="2"/>
    </row>
    <row r="3548" ht="12.75">
      <c r="M3548" s="2"/>
    </row>
    <row r="3549" ht="12.75">
      <c r="M3549" s="2"/>
    </row>
    <row r="3550" ht="12.75">
      <c r="M3550" s="2"/>
    </row>
    <row r="3551" ht="12.75">
      <c r="M3551" s="2"/>
    </row>
    <row r="3552" ht="12.75">
      <c r="M3552" s="2"/>
    </row>
    <row r="3553" ht="12.75">
      <c r="M3553" s="2"/>
    </row>
    <row r="3554" ht="12.75">
      <c r="M3554" s="2"/>
    </row>
    <row r="3555" ht="12.75">
      <c r="M3555" s="2"/>
    </row>
    <row r="3556" ht="12.75">
      <c r="M3556" s="2"/>
    </row>
    <row r="3557" ht="12.75">
      <c r="M3557" s="2"/>
    </row>
    <row r="3558" ht="12.75">
      <c r="M3558" s="2"/>
    </row>
    <row r="3559" ht="12.75">
      <c r="M3559" s="2"/>
    </row>
    <row r="3560" ht="12.75">
      <c r="M3560" s="2"/>
    </row>
    <row r="3561" ht="12.75">
      <c r="M3561" s="2"/>
    </row>
    <row r="3562" ht="12.75">
      <c r="M3562" s="2"/>
    </row>
    <row r="3563" ht="12.75">
      <c r="M3563" s="2"/>
    </row>
    <row r="3564" ht="12.75">
      <c r="M3564" s="2"/>
    </row>
    <row r="3565" ht="12.75">
      <c r="M3565" s="2"/>
    </row>
    <row r="3566" ht="12.75">
      <c r="M3566" s="2"/>
    </row>
    <row r="3567" ht="12.75">
      <c r="M3567" s="2"/>
    </row>
    <row r="3568" ht="12.75">
      <c r="M3568" s="2"/>
    </row>
    <row r="3569" ht="12.75">
      <c r="M3569" s="2"/>
    </row>
    <row r="3570" ht="12.75">
      <c r="M3570" s="2"/>
    </row>
    <row r="3571" ht="12.75">
      <c r="M3571" s="2"/>
    </row>
    <row r="3572" ht="12.75">
      <c r="M3572" s="2"/>
    </row>
    <row r="3573" ht="12.75">
      <c r="M3573" s="2"/>
    </row>
    <row r="3574" ht="12.75">
      <c r="M3574" s="2"/>
    </row>
    <row r="3575" ht="12.75">
      <c r="M3575" s="2"/>
    </row>
    <row r="3576" ht="12.75">
      <c r="M3576" s="2"/>
    </row>
    <row r="3577" ht="12.75">
      <c r="M3577" s="2"/>
    </row>
    <row r="3578" ht="12.75">
      <c r="M3578" s="2"/>
    </row>
    <row r="3579" ht="12.75">
      <c r="M3579" s="2"/>
    </row>
    <row r="3580" ht="12.75">
      <c r="M3580" s="2"/>
    </row>
    <row r="3581" ht="12.75">
      <c r="M3581" s="2"/>
    </row>
    <row r="3582" ht="12.75">
      <c r="M3582" s="2"/>
    </row>
    <row r="3583" ht="12.75">
      <c r="M3583" s="2"/>
    </row>
    <row r="3584" ht="12.75">
      <c r="M3584" s="2"/>
    </row>
    <row r="3585" ht="12.75">
      <c r="M3585" s="2"/>
    </row>
    <row r="3586" ht="12.75">
      <c r="M3586" s="2"/>
    </row>
    <row r="3587" ht="12.75">
      <c r="M3587" s="2"/>
    </row>
    <row r="3588" ht="12.75">
      <c r="M3588" s="2"/>
    </row>
    <row r="3589" ht="12.75">
      <c r="M3589" s="2"/>
    </row>
    <row r="3590" ht="12.75">
      <c r="M3590" s="2"/>
    </row>
    <row r="3591" ht="12.75">
      <c r="M3591" s="2"/>
    </row>
    <row r="3592" ht="12.75">
      <c r="M3592" s="2"/>
    </row>
    <row r="3593" ht="12.75">
      <c r="M3593" s="2"/>
    </row>
    <row r="3594" ht="12.75">
      <c r="M3594" s="2"/>
    </row>
    <row r="3595" ht="12.75">
      <c r="M3595" s="2"/>
    </row>
    <row r="3596" ht="12.75">
      <c r="M3596" s="2"/>
    </row>
    <row r="3597" ht="12.75">
      <c r="M3597" s="2"/>
    </row>
    <row r="3598" ht="12.75">
      <c r="M3598" s="2"/>
    </row>
    <row r="3599" ht="12.75">
      <c r="M3599" s="2"/>
    </row>
    <row r="3600" ht="12.75">
      <c r="M3600" s="2"/>
    </row>
    <row r="3601" ht="12.75">
      <c r="M3601" s="2"/>
    </row>
    <row r="3602" ht="12.75">
      <c r="M3602" s="2"/>
    </row>
    <row r="3603" ht="12.75">
      <c r="M3603" s="2"/>
    </row>
    <row r="3604" ht="12.75">
      <c r="M3604" s="2"/>
    </row>
    <row r="3605" ht="12.75">
      <c r="M3605" s="2"/>
    </row>
    <row r="3606" ht="12.75">
      <c r="M3606" s="2"/>
    </row>
    <row r="3607" ht="12.75">
      <c r="M3607" s="2"/>
    </row>
    <row r="3608" ht="12.75">
      <c r="M3608" s="2"/>
    </row>
    <row r="3609" ht="12.75">
      <c r="M3609" s="2"/>
    </row>
    <row r="3610" ht="12.75">
      <c r="M3610" s="2"/>
    </row>
    <row r="3611" ht="12.75">
      <c r="M3611" s="2"/>
    </row>
    <row r="3612" ht="12.75">
      <c r="M3612" s="2"/>
    </row>
    <row r="3613" ht="12.75">
      <c r="M3613" s="2"/>
    </row>
    <row r="3614" ht="12.75">
      <c r="M3614" s="2"/>
    </row>
    <row r="3615" ht="12.75">
      <c r="M3615" s="2"/>
    </row>
    <row r="3616" ht="12.75">
      <c r="M3616" s="2"/>
    </row>
    <row r="3617" ht="12.75">
      <c r="M3617" s="2"/>
    </row>
    <row r="3618" ht="12.75">
      <c r="M3618" s="2"/>
    </row>
    <row r="3619" ht="12.75">
      <c r="M3619" s="2"/>
    </row>
    <row r="3620" ht="12.75">
      <c r="M3620" s="2"/>
    </row>
    <row r="3621" ht="12.75">
      <c r="M3621" s="2"/>
    </row>
    <row r="3622" ht="12.75">
      <c r="M3622" s="2"/>
    </row>
    <row r="3623" ht="12.75">
      <c r="M3623" s="2"/>
    </row>
    <row r="3624" ht="12.75">
      <c r="M3624" s="2"/>
    </row>
    <row r="3625" ht="12.75">
      <c r="M3625" s="2"/>
    </row>
    <row r="3626" ht="12.75">
      <c r="M3626" s="2"/>
    </row>
    <row r="3627" ht="12.75">
      <c r="M3627" s="2"/>
    </row>
    <row r="3628" ht="12.75">
      <c r="M3628" s="2"/>
    </row>
    <row r="3629" ht="12.75">
      <c r="M3629" s="2"/>
    </row>
    <row r="3630" ht="12.75">
      <c r="M3630" s="2"/>
    </row>
    <row r="3631" ht="12.75">
      <c r="M3631" s="2"/>
    </row>
    <row r="3632" ht="12.75">
      <c r="M3632" s="2"/>
    </row>
    <row r="3633" ht="12.75">
      <c r="M3633" s="2"/>
    </row>
    <row r="3634" ht="12.75">
      <c r="M3634" s="2"/>
    </row>
    <row r="3635" ht="12.75">
      <c r="M3635" s="2"/>
    </row>
    <row r="3636" ht="12.75">
      <c r="M3636" s="2"/>
    </row>
    <row r="3637" ht="12.75">
      <c r="M3637" s="2"/>
    </row>
    <row r="3638" ht="12.75">
      <c r="M3638" s="2"/>
    </row>
    <row r="3639" ht="12.75">
      <c r="M3639" s="2"/>
    </row>
    <row r="3640" ht="12.75">
      <c r="M3640" s="2"/>
    </row>
    <row r="3641" ht="12.75">
      <c r="M3641" s="2"/>
    </row>
    <row r="3642" ht="12.75">
      <c r="M3642" s="2"/>
    </row>
    <row r="3643" ht="12.75">
      <c r="M3643" s="2"/>
    </row>
    <row r="3644" ht="12.75">
      <c r="M3644" s="2"/>
    </row>
    <row r="3645" ht="12.75">
      <c r="M3645" s="2"/>
    </row>
    <row r="3646" ht="12.75">
      <c r="M3646" s="2"/>
    </row>
    <row r="3647" ht="12.75">
      <c r="M3647" s="2"/>
    </row>
    <row r="3648" ht="12.75">
      <c r="M3648" s="2"/>
    </row>
    <row r="3649" ht="12.75">
      <c r="M3649" s="2"/>
    </row>
    <row r="3650" ht="12.75">
      <c r="M3650" s="2"/>
    </row>
    <row r="3651" ht="12.75">
      <c r="M3651" s="2"/>
    </row>
    <row r="3652" ht="12.75">
      <c r="M3652" s="2"/>
    </row>
    <row r="3653" ht="12.75">
      <c r="M3653" s="2"/>
    </row>
    <row r="3654" ht="12.75">
      <c r="M3654" s="2"/>
    </row>
    <row r="3655" ht="12.75">
      <c r="M3655" s="2"/>
    </row>
    <row r="3656" ht="12.75">
      <c r="M3656" s="2"/>
    </row>
    <row r="3657" ht="12.75">
      <c r="M3657" s="2"/>
    </row>
    <row r="3658" ht="12.75">
      <c r="M3658" s="2"/>
    </row>
    <row r="3659" ht="12.75">
      <c r="M3659" s="2"/>
    </row>
    <row r="3660" ht="12.75">
      <c r="M3660" s="2"/>
    </row>
    <row r="3661" ht="12.75">
      <c r="M3661" s="2"/>
    </row>
    <row r="3662" ht="12.75">
      <c r="M3662" s="2"/>
    </row>
    <row r="3663" ht="12.75">
      <c r="M3663" s="2"/>
    </row>
    <row r="3664" ht="12.75">
      <c r="M3664" s="2"/>
    </row>
    <row r="3665" ht="12.75">
      <c r="M3665" s="2"/>
    </row>
    <row r="3666" ht="12.75">
      <c r="M3666" s="2"/>
    </row>
    <row r="3667" ht="12.75">
      <c r="M3667" s="2"/>
    </row>
    <row r="3668" ht="12.75">
      <c r="M3668" s="2"/>
    </row>
    <row r="3669" ht="12.75">
      <c r="M3669" s="2"/>
    </row>
    <row r="3670" ht="12.75">
      <c r="M3670" s="2"/>
    </row>
    <row r="3671" ht="12.75">
      <c r="M3671" s="2"/>
    </row>
    <row r="3672" ht="12.75">
      <c r="M3672" s="2"/>
    </row>
    <row r="3673" ht="12.75">
      <c r="M3673" s="2"/>
    </row>
    <row r="3674" ht="12.75">
      <c r="M3674" s="2"/>
    </row>
    <row r="3675" ht="12.75">
      <c r="M3675" s="2"/>
    </row>
    <row r="3676" ht="12.75">
      <c r="M3676" s="2"/>
    </row>
    <row r="3677" ht="12.75">
      <c r="M3677" s="2"/>
    </row>
    <row r="3678" ht="12.75">
      <c r="M3678" s="2"/>
    </row>
    <row r="3679" ht="12.75">
      <c r="M3679" s="2"/>
    </row>
    <row r="3680" ht="12.75">
      <c r="M3680" s="2"/>
    </row>
    <row r="3681" ht="12.75">
      <c r="M3681" s="2"/>
    </row>
    <row r="3682" ht="12.75">
      <c r="M3682" s="2"/>
    </row>
    <row r="3683" ht="12.75">
      <c r="M3683" s="2"/>
    </row>
    <row r="3684" ht="12.75">
      <c r="M3684" s="2"/>
    </row>
    <row r="3685" ht="12.75">
      <c r="M3685" s="2"/>
    </row>
    <row r="3686" ht="12.75">
      <c r="M3686" s="2"/>
    </row>
    <row r="3687" ht="12.75">
      <c r="M3687" s="2"/>
    </row>
    <row r="3688" ht="12.75">
      <c r="M3688" s="2"/>
    </row>
    <row r="3689" ht="12.75">
      <c r="M3689" s="2"/>
    </row>
    <row r="3690" ht="12.75">
      <c r="M3690" s="2"/>
    </row>
    <row r="3691" ht="12.75">
      <c r="M3691" s="2"/>
    </row>
    <row r="3692" ht="12.75">
      <c r="M3692" s="2"/>
    </row>
    <row r="3693" ht="12.75">
      <c r="M3693" s="2"/>
    </row>
    <row r="3694" ht="12.75">
      <c r="M3694" s="2"/>
    </row>
    <row r="3695" ht="12.75">
      <c r="M3695" s="2"/>
    </row>
    <row r="3696" ht="12.75">
      <c r="M3696" s="2"/>
    </row>
    <row r="3697" ht="12.75">
      <c r="M3697" s="2"/>
    </row>
    <row r="3698" ht="12.75">
      <c r="M3698" s="2"/>
    </row>
    <row r="3699" ht="12.75">
      <c r="M3699" s="2"/>
    </row>
    <row r="3700" ht="12.75">
      <c r="M3700" s="2"/>
    </row>
    <row r="3701" ht="12.75">
      <c r="M3701" s="2"/>
    </row>
    <row r="3702" ht="12.75">
      <c r="M3702" s="2"/>
    </row>
    <row r="3703" ht="12.75">
      <c r="M3703" s="2"/>
    </row>
    <row r="3704" ht="12.75">
      <c r="M3704" s="2"/>
    </row>
    <row r="3705" ht="12.75">
      <c r="M3705" s="2"/>
    </row>
    <row r="3706" ht="12.75">
      <c r="M3706" s="2"/>
    </row>
    <row r="3707" ht="12.75">
      <c r="M3707" s="2"/>
    </row>
    <row r="3708" ht="12.75">
      <c r="M3708" s="2"/>
    </row>
    <row r="3709" ht="12.75">
      <c r="M3709" s="2"/>
    </row>
    <row r="3710" ht="12.75">
      <c r="M3710" s="2"/>
    </row>
    <row r="3711" ht="12.75">
      <c r="M3711" s="2"/>
    </row>
    <row r="3712" ht="12.75">
      <c r="M3712" s="2"/>
    </row>
    <row r="3713" ht="12.75">
      <c r="M3713" s="2"/>
    </row>
    <row r="3714" ht="12.75">
      <c r="M3714" s="2"/>
    </row>
    <row r="3715" ht="12.75">
      <c r="M3715" s="2"/>
    </row>
    <row r="3716" ht="12.75">
      <c r="M3716" s="2"/>
    </row>
    <row r="3717" ht="12.75">
      <c r="M3717" s="2"/>
    </row>
    <row r="3718" ht="12.75">
      <c r="M3718" s="2"/>
    </row>
    <row r="3719" ht="12.75">
      <c r="M3719" s="2"/>
    </row>
    <row r="3720" ht="12.75">
      <c r="M3720" s="2"/>
    </row>
    <row r="3721" ht="12.75">
      <c r="M3721" s="2"/>
    </row>
    <row r="3722" ht="12.75">
      <c r="M3722" s="2"/>
    </row>
    <row r="3723" ht="12.75">
      <c r="M3723" s="2"/>
    </row>
    <row r="3724" ht="12.75">
      <c r="M3724" s="2"/>
    </row>
    <row r="3725" ht="12.75">
      <c r="M3725" s="2"/>
    </row>
    <row r="3726" ht="12.75">
      <c r="M3726" s="2"/>
    </row>
    <row r="3727" ht="12.75">
      <c r="M3727" s="2"/>
    </row>
    <row r="3728" ht="12.75">
      <c r="M3728" s="2"/>
    </row>
    <row r="3729" ht="12.75">
      <c r="M3729" s="2"/>
    </row>
    <row r="3730" ht="12.75">
      <c r="M3730" s="2"/>
    </row>
    <row r="3731" ht="12.75">
      <c r="M3731" s="2"/>
    </row>
    <row r="3732" ht="12.75">
      <c r="M3732" s="2"/>
    </row>
    <row r="3733" ht="12.75">
      <c r="M3733" s="2"/>
    </row>
    <row r="3734" ht="12.75">
      <c r="M3734" s="2"/>
    </row>
    <row r="3735" ht="12.75">
      <c r="M3735" s="2"/>
    </row>
    <row r="3736" ht="12.75">
      <c r="M3736" s="2"/>
    </row>
    <row r="3737" ht="12.75">
      <c r="M3737" s="2"/>
    </row>
    <row r="3738" ht="12.75">
      <c r="M3738" s="2"/>
    </row>
    <row r="3739" ht="12.75">
      <c r="M3739" s="2"/>
    </row>
    <row r="3740" ht="12.75">
      <c r="M3740" s="2"/>
    </row>
    <row r="3741" ht="12.75">
      <c r="M3741" s="2"/>
    </row>
    <row r="3742" ht="12.75">
      <c r="M3742" s="2"/>
    </row>
    <row r="3743" ht="12.75">
      <c r="M3743" s="2"/>
    </row>
    <row r="3744" ht="12.75">
      <c r="M3744" s="2"/>
    </row>
    <row r="3745" ht="12.75">
      <c r="M3745" s="2"/>
    </row>
    <row r="3746" ht="12.75">
      <c r="M3746" s="2"/>
    </row>
    <row r="3747" ht="12.75">
      <c r="M3747" s="2"/>
    </row>
    <row r="3748" ht="12.75">
      <c r="M3748" s="2"/>
    </row>
    <row r="3749" ht="12.75">
      <c r="M3749" s="2"/>
    </row>
    <row r="3750" ht="12.75">
      <c r="M3750" s="2"/>
    </row>
    <row r="3751" ht="12.75">
      <c r="M3751" s="2"/>
    </row>
    <row r="3752" ht="12.75">
      <c r="M3752" s="2"/>
    </row>
    <row r="3753" ht="12.75">
      <c r="M3753" s="2"/>
    </row>
    <row r="3754" ht="12.75">
      <c r="M3754" s="2"/>
    </row>
    <row r="3755" ht="12.75">
      <c r="M3755" s="2"/>
    </row>
    <row r="3756" ht="12.75">
      <c r="M3756" s="2"/>
    </row>
    <row r="3757" ht="12.75">
      <c r="M3757" s="2"/>
    </row>
    <row r="3758" ht="12.75">
      <c r="M3758" s="2"/>
    </row>
    <row r="3759" ht="12.75">
      <c r="M3759" s="2"/>
    </row>
    <row r="3760" ht="12.75">
      <c r="M3760" s="2"/>
    </row>
    <row r="3761" ht="12.75">
      <c r="M3761" s="2"/>
    </row>
    <row r="3762" ht="12.75">
      <c r="M3762" s="2"/>
    </row>
    <row r="3763" ht="12.75">
      <c r="M3763" s="2"/>
    </row>
    <row r="3764" ht="12.75">
      <c r="M3764" s="2"/>
    </row>
    <row r="3765" ht="12.75">
      <c r="M3765" s="2"/>
    </row>
    <row r="3766" ht="12.75">
      <c r="M3766" s="2"/>
    </row>
    <row r="3767" ht="12.75">
      <c r="M3767" s="2"/>
    </row>
    <row r="3768" ht="12.75">
      <c r="M3768" s="2"/>
    </row>
    <row r="3769" ht="12.75">
      <c r="M3769" s="2"/>
    </row>
    <row r="3770" ht="12.75">
      <c r="M3770" s="2"/>
    </row>
    <row r="3771" ht="12.75">
      <c r="M3771" s="2"/>
    </row>
    <row r="3772" ht="12.75">
      <c r="M3772" s="2"/>
    </row>
    <row r="3773" ht="12.75">
      <c r="M3773" s="2"/>
    </row>
    <row r="3774" ht="12.75">
      <c r="M3774" s="2"/>
    </row>
    <row r="3775" ht="12.75">
      <c r="M3775" s="2"/>
    </row>
    <row r="3776" ht="12.75">
      <c r="M3776" s="2"/>
    </row>
    <row r="3777" ht="12.75">
      <c r="M3777" s="2"/>
    </row>
    <row r="3778" ht="12.75">
      <c r="M3778" s="2"/>
    </row>
    <row r="3779" ht="12.75">
      <c r="M3779" s="2"/>
    </row>
    <row r="3780" ht="12.75">
      <c r="M3780" s="2"/>
    </row>
    <row r="3781" ht="12.75">
      <c r="M3781" s="2"/>
    </row>
    <row r="3782" ht="12.75">
      <c r="M3782" s="2"/>
    </row>
    <row r="3783" ht="12.75">
      <c r="M3783" s="2"/>
    </row>
    <row r="3784" ht="12.75">
      <c r="M3784" s="2"/>
    </row>
    <row r="3785" ht="12.75">
      <c r="M3785" s="2"/>
    </row>
    <row r="3786" ht="12.75">
      <c r="M3786" s="2"/>
    </row>
    <row r="3787" ht="12.75">
      <c r="M3787" s="2"/>
    </row>
    <row r="3788" ht="12.75">
      <c r="M3788" s="2"/>
    </row>
    <row r="3789" ht="12.75">
      <c r="M3789" s="2"/>
    </row>
    <row r="3790" ht="12.75">
      <c r="M3790" s="2"/>
    </row>
    <row r="3791" ht="12.75">
      <c r="M3791" s="2"/>
    </row>
    <row r="3792" ht="12.75">
      <c r="M3792" s="2"/>
    </row>
    <row r="3793" ht="12.75">
      <c r="M3793" s="2"/>
    </row>
    <row r="3794" ht="12.75">
      <c r="M3794" s="2"/>
    </row>
    <row r="3795" ht="12.75">
      <c r="M3795" s="2"/>
    </row>
    <row r="3796" ht="12.75">
      <c r="M3796" s="2"/>
    </row>
    <row r="3797" ht="12.75">
      <c r="M3797" s="2"/>
    </row>
    <row r="3798" ht="12.75">
      <c r="M3798" s="2"/>
    </row>
    <row r="3799" ht="12.75">
      <c r="M3799" s="2"/>
    </row>
    <row r="3800" ht="12.75">
      <c r="M3800" s="2"/>
    </row>
    <row r="3801" ht="12.75">
      <c r="M3801" s="2"/>
    </row>
    <row r="3802" ht="12.75">
      <c r="M3802" s="2"/>
    </row>
    <row r="3803" ht="12.75">
      <c r="M3803" s="2"/>
    </row>
    <row r="3804" ht="12.75">
      <c r="M3804" s="2"/>
    </row>
    <row r="3805" ht="12.75">
      <c r="M3805" s="2"/>
    </row>
    <row r="3806" ht="12.75">
      <c r="M3806" s="2"/>
    </row>
    <row r="3807" ht="12.75">
      <c r="M3807" s="2"/>
    </row>
    <row r="3808" ht="12.75">
      <c r="M3808" s="2"/>
    </row>
    <row r="3809" ht="12.75">
      <c r="M3809" s="2"/>
    </row>
    <row r="3810" ht="12.75">
      <c r="M3810" s="2"/>
    </row>
    <row r="3811" ht="12.75">
      <c r="M3811" s="2"/>
    </row>
    <row r="3812" ht="12.75">
      <c r="M3812" s="2"/>
    </row>
    <row r="3813" ht="12.75">
      <c r="M3813" s="2"/>
    </row>
    <row r="3814" ht="12.75">
      <c r="M3814" s="2"/>
    </row>
    <row r="3815" ht="12.75">
      <c r="M3815" s="2"/>
    </row>
    <row r="3816" ht="12.75">
      <c r="M3816" s="2"/>
    </row>
    <row r="3817" ht="12.75">
      <c r="M3817" s="2"/>
    </row>
    <row r="3818" ht="12.75">
      <c r="M3818" s="2"/>
    </row>
    <row r="3819" ht="12.75">
      <c r="M3819" s="2"/>
    </row>
    <row r="3820" ht="12.75">
      <c r="M3820" s="2"/>
    </row>
    <row r="3821" ht="12.75">
      <c r="M3821" s="2"/>
    </row>
    <row r="3822" ht="12.75">
      <c r="M3822" s="2"/>
    </row>
    <row r="3823" ht="12.75">
      <c r="M3823" s="2"/>
    </row>
    <row r="3824" ht="12.75">
      <c r="M3824" s="2"/>
    </row>
    <row r="3825" ht="12.75">
      <c r="M3825" s="2"/>
    </row>
    <row r="3826" ht="12.75">
      <c r="M3826" s="2"/>
    </row>
    <row r="3827" ht="12.75">
      <c r="M3827" s="2"/>
    </row>
    <row r="3828" ht="12.75">
      <c r="M3828" s="2"/>
    </row>
    <row r="3829" ht="12.75">
      <c r="M3829" s="2"/>
    </row>
    <row r="3830" ht="12.75">
      <c r="M3830" s="2"/>
    </row>
    <row r="3831" ht="12.75">
      <c r="M3831" s="2"/>
    </row>
    <row r="3832" ht="12.75">
      <c r="M3832" s="2"/>
    </row>
    <row r="3833" ht="12.75">
      <c r="M3833" s="2"/>
    </row>
    <row r="3834" ht="12.75">
      <c r="M3834" s="2"/>
    </row>
    <row r="3835" ht="12.75">
      <c r="M3835" s="2"/>
    </row>
    <row r="3836" ht="12.75">
      <c r="M3836" s="2"/>
    </row>
    <row r="3837" ht="12.75">
      <c r="M3837" s="2"/>
    </row>
    <row r="3838" ht="12.75">
      <c r="M3838" s="2"/>
    </row>
    <row r="3839" ht="12.75">
      <c r="M3839" s="2"/>
    </row>
    <row r="3840" ht="12.75">
      <c r="M3840" s="2"/>
    </row>
    <row r="3841" ht="12.75">
      <c r="M3841" s="2"/>
    </row>
    <row r="3842" ht="12.75">
      <c r="M3842" s="2"/>
    </row>
    <row r="3843" ht="12.75">
      <c r="M3843" s="2"/>
    </row>
    <row r="3844" ht="12.75">
      <c r="M3844" s="2"/>
    </row>
    <row r="3845" ht="12.75">
      <c r="M3845" s="2"/>
    </row>
    <row r="3846" ht="12.75">
      <c r="M3846" s="2"/>
    </row>
    <row r="3847" ht="12.75">
      <c r="M3847" s="2"/>
    </row>
    <row r="3848" ht="12.75">
      <c r="M3848" s="2"/>
    </row>
    <row r="3849" ht="12.75">
      <c r="M3849" s="2"/>
    </row>
    <row r="3850" ht="12.75">
      <c r="M3850" s="2"/>
    </row>
    <row r="3851" ht="12.75">
      <c r="M3851" s="2"/>
    </row>
    <row r="3852" ht="12.75">
      <c r="M3852" s="2"/>
    </row>
    <row r="3853" ht="12.75">
      <c r="M3853" s="2"/>
    </row>
    <row r="3854" ht="12.75">
      <c r="M3854" s="2"/>
    </row>
    <row r="3855" ht="12.75">
      <c r="M3855" s="2"/>
    </row>
    <row r="3856" ht="12.75">
      <c r="M3856" s="2"/>
    </row>
    <row r="3857" ht="12.75">
      <c r="M3857" s="2"/>
    </row>
    <row r="3858" ht="12.75">
      <c r="M3858" s="2"/>
    </row>
    <row r="3859" ht="12.75">
      <c r="M3859" s="2"/>
    </row>
    <row r="3860" ht="12.75">
      <c r="M3860" s="2"/>
    </row>
    <row r="3861" ht="12.75">
      <c r="M3861" s="2"/>
    </row>
    <row r="3862" ht="12.75">
      <c r="M3862" s="2"/>
    </row>
    <row r="3863" ht="12.75">
      <c r="M3863" s="2"/>
    </row>
    <row r="3864" ht="12.75">
      <c r="M3864" s="2"/>
    </row>
    <row r="3865" ht="12.75">
      <c r="M3865" s="2"/>
    </row>
    <row r="3866" ht="12.75">
      <c r="M3866" s="2"/>
    </row>
    <row r="3867" ht="12.75">
      <c r="M3867" s="2"/>
    </row>
    <row r="3868" ht="12.75">
      <c r="M3868" s="2"/>
    </row>
    <row r="3869" ht="12.75">
      <c r="M3869" s="2"/>
    </row>
    <row r="3870" ht="12.75">
      <c r="M3870" s="2"/>
    </row>
    <row r="3871" ht="12.75">
      <c r="M3871" s="2"/>
    </row>
    <row r="3872" ht="12.75">
      <c r="M3872" s="2"/>
    </row>
    <row r="3873" ht="12.75">
      <c r="M3873" s="2"/>
    </row>
    <row r="3874" ht="12.75">
      <c r="M3874" s="2"/>
    </row>
    <row r="3875" ht="12.75">
      <c r="M3875" s="2"/>
    </row>
    <row r="3876" ht="12.75">
      <c r="M3876" s="2"/>
    </row>
    <row r="3877" ht="12.75">
      <c r="M3877" s="2"/>
    </row>
    <row r="3878" ht="12.75">
      <c r="M3878" s="2"/>
    </row>
    <row r="3879" ht="12.75">
      <c r="M3879" s="2"/>
    </row>
    <row r="3880" ht="12.75">
      <c r="M3880" s="2"/>
    </row>
    <row r="3881" ht="12.75">
      <c r="M3881" s="2"/>
    </row>
    <row r="3882" ht="12.75">
      <c r="M3882" s="2"/>
    </row>
    <row r="3883" ht="12.75">
      <c r="M3883" s="2"/>
    </row>
    <row r="3884" ht="12.75">
      <c r="M3884" s="2"/>
    </row>
    <row r="3885" ht="12.75">
      <c r="M3885" s="2"/>
    </row>
    <row r="3886" ht="12.75">
      <c r="M3886" s="2"/>
    </row>
    <row r="3887" ht="12.75">
      <c r="M3887" s="2"/>
    </row>
    <row r="3888" ht="12.75">
      <c r="M3888" s="2"/>
    </row>
    <row r="3889" ht="12.75">
      <c r="M3889" s="2"/>
    </row>
    <row r="3890" ht="12.75">
      <c r="M3890" s="2"/>
    </row>
    <row r="3891" ht="12.75">
      <c r="M3891" s="2"/>
    </row>
    <row r="3892" ht="12.75">
      <c r="M3892" s="2"/>
    </row>
    <row r="3893" ht="12.75">
      <c r="M3893" s="2"/>
    </row>
    <row r="3894" ht="12.75">
      <c r="M3894" s="2"/>
    </row>
    <row r="3895" ht="12.75">
      <c r="M3895" s="2"/>
    </row>
    <row r="3896" ht="12.75">
      <c r="M3896" s="2"/>
    </row>
    <row r="3897" ht="12.75">
      <c r="M3897" s="2"/>
    </row>
    <row r="3898" ht="12.75">
      <c r="M3898" s="2"/>
    </row>
    <row r="3899" ht="12.75">
      <c r="M3899" s="2"/>
    </row>
    <row r="3900" ht="12.75">
      <c r="M3900" s="2"/>
    </row>
    <row r="3901" ht="12.75">
      <c r="M3901" s="2"/>
    </row>
    <row r="3902" ht="12.75">
      <c r="M3902" s="2"/>
    </row>
    <row r="3903" ht="12.75">
      <c r="M3903" s="2"/>
    </row>
    <row r="3904" ht="12.75">
      <c r="M3904" s="2"/>
    </row>
    <row r="3905" ht="12.75">
      <c r="M3905" s="2"/>
    </row>
    <row r="3906" ht="12.75">
      <c r="M3906" s="2"/>
    </row>
    <row r="3907" ht="12.75">
      <c r="M3907" s="2"/>
    </row>
    <row r="3908" ht="12.75">
      <c r="M3908" s="2"/>
    </row>
    <row r="3909" ht="12.75">
      <c r="M3909" s="2"/>
    </row>
    <row r="3910" ht="12.75">
      <c r="M3910" s="2"/>
    </row>
    <row r="3911" ht="12.75">
      <c r="M3911" s="2"/>
    </row>
    <row r="3912" ht="12.75">
      <c r="M3912" s="2"/>
    </row>
    <row r="3913" ht="12.75">
      <c r="M3913" s="2"/>
    </row>
    <row r="3914" ht="12.75">
      <c r="M3914" s="2"/>
    </row>
    <row r="3915" ht="12.75">
      <c r="M3915" s="2"/>
    </row>
    <row r="3916" ht="12.75">
      <c r="M3916" s="2"/>
    </row>
    <row r="3917" ht="12.75">
      <c r="M3917" s="2"/>
    </row>
    <row r="3918" ht="12.75">
      <c r="M3918" s="2"/>
    </row>
    <row r="3919" ht="12.75">
      <c r="M3919" s="2"/>
    </row>
    <row r="3920" ht="12.75">
      <c r="M3920" s="2"/>
    </row>
  </sheetData>
  <sheetProtection/>
  <printOptions horizontalCentered="1"/>
  <pageMargins left="0.4724409448818898" right="0.11811023622047245" top="0.15748031496062992" bottom="0.15748031496062992" header="0.15748031496062992" footer="0.15748031496062992"/>
  <pageSetup fitToHeight="3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25"/>
  <sheetViews>
    <sheetView tabSelected="1" zoomScale="150" zoomScaleNormal="150" zoomScalePageLayoutView="0" workbookViewId="0" topLeftCell="A1">
      <selection activeCell="B1" sqref="B1:P385"/>
    </sheetView>
  </sheetViews>
  <sheetFormatPr defaultColWidth="9.140625" defaultRowHeight="28.5" customHeight="1"/>
  <cols>
    <col min="1" max="1" width="2.140625" style="46" customWidth="1"/>
    <col min="2" max="2" width="3.8515625" style="46" customWidth="1"/>
    <col min="3" max="3" width="7.140625" style="46" customWidth="1"/>
    <col min="4" max="4" width="5.140625" style="46" customWidth="1"/>
    <col min="5" max="5" width="33.00390625" style="46" customWidth="1"/>
    <col min="6" max="6" width="16.7109375" style="46" customWidth="1"/>
    <col min="7" max="7" width="15.57421875" style="339" customWidth="1"/>
    <col min="8" max="8" width="12.00390625" style="98" hidden="1" customWidth="1"/>
    <col min="9" max="9" width="13.00390625" style="98" hidden="1" customWidth="1"/>
    <col min="10" max="10" width="12.421875" style="98" hidden="1" customWidth="1"/>
    <col min="11" max="11" width="10.421875" style="98" hidden="1" customWidth="1"/>
    <col min="12" max="12" width="13.00390625" style="46" hidden="1" customWidth="1"/>
    <col min="13" max="13" width="15.140625" style="98" hidden="1" customWidth="1"/>
    <col min="14" max="14" width="12.140625" style="98" hidden="1" customWidth="1"/>
    <col min="15" max="15" width="17.140625" style="165" customWidth="1"/>
    <col min="16" max="16" width="46.8515625" style="200" customWidth="1"/>
    <col min="17" max="16384" width="9.140625" style="46" customWidth="1"/>
  </cols>
  <sheetData>
    <row r="1" spans="2:16" ht="21">
      <c r="B1" s="43" t="s">
        <v>247</v>
      </c>
      <c r="C1" s="44"/>
      <c r="D1" s="45"/>
      <c r="F1" s="47"/>
      <c r="G1" s="331"/>
      <c r="H1" s="48"/>
      <c r="I1" s="48"/>
      <c r="J1" s="48"/>
      <c r="K1" s="48"/>
      <c r="L1" s="47"/>
      <c r="M1" s="48"/>
      <c r="N1" s="48"/>
      <c r="O1" s="153"/>
      <c r="P1" s="312" t="s">
        <v>418</v>
      </c>
    </row>
    <row r="2" spans="2:16" ht="13.5" thickBot="1">
      <c r="B2" s="43"/>
      <c r="C2" s="44"/>
      <c r="D2" s="45"/>
      <c r="F2" s="47"/>
      <c r="G2" s="331"/>
      <c r="H2" s="48"/>
      <c r="I2" s="48"/>
      <c r="J2" s="48"/>
      <c r="K2" s="48"/>
      <c r="L2" s="47"/>
      <c r="M2" s="48"/>
      <c r="N2" s="48"/>
      <c r="O2" s="153"/>
      <c r="P2" s="238"/>
    </row>
    <row r="3" spans="2:16" s="49" customFormat="1" ht="48" customHeight="1" thickBot="1">
      <c r="B3" s="154" t="s">
        <v>15</v>
      </c>
      <c r="C3" s="155" t="s">
        <v>36</v>
      </c>
      <c r="D3" s="155" t="s">
        <v>17</v>
      </c>
      <c r="E3" s="155" t="s">
        <v>18</v>
      </c>
      <c r="F3" s="155" t="s">
        <v>248</v>
      </c>
      <c r="G3" s="332" t="s">
        <v>19</v>
      </c>
      <c r="H3" s="157"/>
      <c r="I3" s="157"/>
      <c r="J3" s="157"/>
      <c r="K3" s="157" t="s">
        <v>8</v>
      </c>
      <c r="L3" s="156"/>
      <c r="M3" s="157"/>
      <c r="N3" s="157" t="s">
        <v>8</v>
      </c>
      <c r="O3" s="158" t="s">
        <v>9</v>
      </c>
      <c r="P3" s="167" t="s">
        <v>20</v>
      </c>
    </row>
    <row r="4" spans="2:16" ht="12.75">
      <c r="B4" s="125"/>
      <c r="C4" s="126"/>
      <c r="D4" s="126"/>
      <c r="E4" s="126"/>
      <c r="F4" s="126"/>
      <c r="G4" s="333"/>
      <c r="H4" s="159"/>
      <c r="I4" s="159"/>
      <c r="J4" s="159"/>
      <c r="K4" s="159"/>
      <c r="L4" s="159"/>
      <c r="M4" s="159"/>
      <c r="N4" s="159"/>
      <c r="O4" s="126"/>
      <c r="P4" s="212"/>
    </row>
    <row r="5" spans="2:16" ht="12.75">
      <c r="B5" s="127" t="s">
        <v>37</v>
      </c>
      <c r="C5" s="22"/>
      <c r="D5" s="22"/>
      <c r="E5" s="23" t="s">
        <v>38</v>
      </c>
      <c r="F5" s="55">
        <f>F6+F10+F13+F15+F17</f>
        <v>516473</v>
      </c>
      <c r="G5" s="360">
        <f>G6+G10+G13+G15+G17</f>
        <v>313001</v>
      </c>
      <c r="H5" s="108">
        <f aca="true" t="shared" si="0" ref="H5:N5">H6+H10+H13+H15+H17</f>
        <v>0</v>
      </c>
      <c r="I5" s="108">
        <f t="shared" si="0"/>
        <v>0</v>
      </c>
      <c r="J5" s="108">
        <f t="shared" si="0"/>
        <v>0</v>
      </c>
      <c r="K5" s="108">
        <f t="shared" si="0"/>
        <v>0</v>
      </c>
      <c r="L5" s="108">
        <f t="shared" si="0"/>
        <v>0</v>
      </c>
      <c r="M5" s="108">
        <f t="shared" si="0"/>
        <v>0</v>
      </c>
      <c r="N5" s="108">
        <f t="shared" si="0"/>
        <v>0</v>
      </c>
      <c r="O5" s="55">
        <f>O6+O10+O13+O15+O17</f>
        <v>829474</v>
      </c>
      <c r="P5" s="213"/>
    </row>
    <row r="6" spans="2:16" s="49" customFormat="1" ht="12.75">
      <c r="B6" s="24"/>
      <c r="C6" s="25" t="s">
        <v>181</v>
      </c>
      <c r="D6" s="14"/>
      <c r="E6" s="17" t="s">
        <v>182</v>
      </c>
      <c r="F6" s="57">
        <f>SUM(F7:F9)</f>
        <v>60000</v>
      </c>
      <c r="G6" s="220">
        <f>SUM(G7:G9)</f>
        <v>0</v>
      </c>
      <c r="H6" s="58">
        <f aca="true" t="shared" si="1" ref="H6:N6">SUM(H7:H9)</f>
        <v>0</v>
      </c>
      <c r="I6" s="58">
        <f t="shared" si="1"/>
        <v>0</v>
      </c>
      <c r="J6" s="58">
        <f t="shared" si="1"/>
        <v>0</v>
      </c>
      <c r="K6" s="58">
        <f t="shared" si="1"/>
        <v>0</v>
      </c>
      <c r="L6" s="58">
        <f t="shared" si="1"/>
        <v>0</v>
      </c>
      <c r="M6" s="58">
        <f t="shared" si="1"/>
        <v>0</v>
      </c>
      <c r="N6" s="58">
        <f t="shared" si="1"/>
        <v>0</v>
      </c>
      <c r="O6" s="160">
        <f>SUM(O7:O9)</f>
        <v>60000</v>
      </c>
      <c r="P6" s="214"/>
    </row>
    <row r="7" spans="2:16" s="49" customFormat="1" ht="12.75">
      <c r="B7" s="24"/>
      <c r="C7" s="26"/>
      <c r="D7" s="27">
        <v>4210</v>
      </c>
      <c r="E7" s="28" t="s">
        <v>39</v>
      </c>
      <c r="F7" s="42">
        <v>5000</v>
      </c>
      <c r="G7" s="310"/>
      <c r="H7" s="82"/>
      <c r="I7" s="82"/>
      <c r="J7" s="82"/>
      <c r="K7" s="82"/>
      <c r="L7" s="82"/>
      <c r="M7" s="82"/>
      <c r="N7" s="82"/>
      <c r="O7" s="128">
        <f>F7+G7+H7+I7+J7+K7+L7+M7+N7</f>
        <v>5000</v>
      </c>
      <c r="P7" s="196"/>
    </row>
    <row r="8" spans="2:16" s="49" customFormat="1" ht="12.75">
      <c r="B8" s="24"/>
      <c r="C8" s="26"/>
      <c r="D8" s="27">
        <v>4270</v>
      </c>
      <c r="E8" s="28" t="s">
        <v>40</v>
      </c>
      <c r="F8" s="42">
        <v>50000</v>
      </c>
      <c r="G8" s="310"/>
      <c r="H8" s="82"/>
      <c r="I8" s="82"/>
      <c r="J8" s="82"/>
      <c r="K8" s="82"/>
      <c r="L8" s="82"/>
      <c r="M8" s="82"/>
      <c r="N8" s="82"/>
      <c r="O8" s="128">
        <f>F8+G8+H8+I8+J8+K8+L8+M8+N8</f>
        <v>50000</v>
      </c>
      <c r="P8" s="196"/>
    </row>
    <row r="9" spans="2:16" s="49" customFormat="1" ht="13.5" customHeight="1">
      <c r="B9" s="24"/>
      <c r="C9" s="26"/>
      <c r="D9" s="27">
        <v>4300</v>
      </c>
      <c r="E9" s="28" t="s">
        <v>41</v>
      </c>
      <c r="F9" s="42">
        <v>5000</v>
      </c>
      <c r="G9" s="310"/>
      <c r="H9" s="82"/>
      <c r="I9" s="82"/>
      <c r="J9" s="82"/>
      <c r="K9" s="82"/>
      <c r="L9" s="82"/>
      <c r="M9" s="82"/>
      <c r="N9" s="82"/>
      <c r="O9" s="128">
        <f>F9+G9+H9+I9+J9+K9+L9+M9+N9</f>
        <v>5000</v>
      </c>
      <c r="P9" s="196"/>
    </row>
    <row r="10" spans="2:16" s="49" customFormat="1" ht="28.5" customHeight="1">
      <c r="B10" s="24"/>
      <c r="C10" s="25" t="s">
        <v>42</v>
      </c>
      <c r="D10" s="14"/>
      <c r="E10" s="17" t="s">
        <v>43</v>
      </c>
      <c r="F10" s="57">
        <f>SUM(F11:F12)</f>
        <v>419693</v>
      </c>
      <c r="G10" s="220">
        <f>SUM(G11:G12)</f>
        <v>0</v>
      </c>
      <c r="H10" s="58">
        <f aca="true" t="shared" si="2" ref="H10:N10">SUM(H11:H12)</f>
        <v>0</v>
      </c>
      <c r="I10" s="58">
        <f t="shared" si="2"/>
        <v>0</v>
      </c>
      <c r="J10" s="58">
        <f t="shared" si="2"/>
        <v>0</v>
      </c>
      <c r="K10" s="58">
        <f t="shared" si="2"/>
        <v>0</v>
      </c>
      <c r="L10" s="58">
        <f t="shared" si="2"/>
        <v>0</v>
      </c>
      <c r="M10" s="58">
        <f t="shared" si="2"/>
        <v>0</v>
      </c>
      <c r="N10" s="58">
        <f t="shared" si="2"/>
        <v>0</v>
      </c>
      <c r="O10" s="160">
        <f>SUM(O11:O12)</f>
        <v>419693</v>
      </c>
      <c r="P10" s="214"/>
    </row>
    <row r="11" spans="2:16" s="49" customFormat="1" ht="12.75">
      <c r="B11" s="24"/>
      <c r="C11" s="25"/>
      <c r="D11" s="27">
        <v>4300</v>
      </c>
      <c r="E11" s="28" t="s">
        <v>41</v>
      </c>
      <c r="F11" s="42">
        <v>10000</v>
      </c>
      <c r="G11" s="310"/>
      <c r="H11" s="82"/>
      <c r="I11" s="82"/>
      <c r="J11" s="82"/>
      <c r="K11" s="82"/>
      <c r="L11" s="82"/>
      <c r="M11" s="82"/>
      <c r="N11" s="82"/>
      <c r="O11" s="128">
        <f>F11+G11+H11+I11+J11+K11+L11+M11+N11</f>
        <v>10000</v>
      </c>
      <c r="P11" s="196"/>
    </row>
    <row r="12" spans="2:16" s="49" customFormat="1" ht="25.5">
      <c r="B12" s="29"/>
      <c r="C12" s="26"/>
      <c r="D12" s="27">
        <v>6050</v>
      </c>
      <c r="E12" s="28" t="s">
        <v>44</v>
      </c>
      <c r="F12" s="62">
        <v>409693</v>
      </c>
      <c r="G12" s="242"/>
      <c r="H12" s="64"/>
      <c r="I12" s="64"/>
      <c r="J12" s="64"/>
      <c r="K12" s="64"/>
      <c r="L12" s="64"/>
      <c r="M12" s="64"/>
      <c r="N12" s="64"/>
      <c r="O12" s="128">
        <f>F12+G12+H12+I12+J12+K12+L12+M12+N12</f>
        <v>409693</v>
      </c>
      <c r="P12" s="196"/>
    </row>
    <row r="13" spans="2:16" s="49" customFormat="1" ht="63.75">
      <c r="B13" s="24"/>
      <c r="C13" s="25" t="s">
        <v>183</v>
      </c>
      <c r="D13" s="14"/>
      <c r="E13" s="17" t="s">
        <v>184</v>
      </c>
      <c r="F13" s="57">
        <f>SUM(F14:F14)</f>
        <v>3000</v>
      </c>
      <c r="G13" s="220">
        <f>SUM(G14:G14)</f>
        <v>0</v>
      </c>
      <c r="H13" s="58">
        <f aca="true" t="shared" si="3" ref="H13:N13">SUM(H14:H14)</f>
        <v>0</v>
      </c>
      <c r="I13" s="58">
        <f t="shared" si="3"/>
        <v>0</v>
      </c>
      <c r="J13" s="58">
        <f t="shared" si="3"/>
        <v>0</v>
      </c>
      <c r="K13" s="58">
        <f t="shared" si="3"/>
        <v>0</v>
      </c>
      <c r="L13" s="58">
        <f t="shared" si="3"/>
        <v>0</v>
      </c>
      <c r="M13" s="58">
        <f t="shared" si="3"/>
        <v>0</v>
      </c>
      <c r="N13" s="58">
        <f t="shared" si="3"/>
        <v>0</v>
      </c>
      <c r="O13" s="160">
        <f>SUM(O14:O14)</f>
        <v>3000</v>
      </c>
      <c r="P13" s="214"/>
    </row>
    <row r="14" spans="2:16" s="49" customFormat="1" ht="14.25" customHeight="1">
      <c r="B14" s="24"/>
      <c r="C14" s="27"/>
      <c r="D14" s="27">
        <v>4300</v>
      </c>
      <c r="E14" s="28" t="s">
        <v>41</v>
      </c>
      <c r="F14" s="42">
        <v>3000</v>
      </c>
      <c r="G14" s="310"/>
      <c r="H14" s="82"/>
      <c r="I14" s="82"/>
      <c r="J14" s="82"/>
      <c r="K14" s="82"/>
      <c r="L14" s="82"/>
      <c r="M14" s="82"/>
      <c r="N14" s="82"/>
      <c r="O14" s="128">
        <f>F14+G14+H14+I14+J14+K14+L14+M14+N14</f>
        <v>3000</v>
      </c>
      <c r="P14" s="196"/>
    </row>
    <row r="15" spans="2:16" s="49" customFormat="1" ht="12.75">
      <c r="B15" s="24"/>
      <c r="C15" s="25" t="s">
        <v>185</v>
      </c>
      <c r="D15" s="27"/>
      <c r="E15" s="17" t="s">
        <v>186</v>
      </c>
      <c r="F15" s="57">
        <f aca="true" t="shared" si="4" ref="F15:N15">SUM(F16)</f>
        <v>22780</v>
      </c>
      <c r="G15" s="220">
        <f t="shared" si="4"/>
        <v>0</v>
      </c>
      <c r="H15" s="58">
        <f t="shared" si="4"/>
        <v>0</v>
      </c>
      <c r="I15" s="58">
        <f t="shared" si="4"/>
        <v>0</v>
      </c>
      <c r="J15" s="58">
        <f t="shared" si="4"/>
        <v>0</v>
      </c>
      <c r="K15" s="58">
        <f t="shared" si="4"/>
        <v>0</v>
      </c>
      <c r="L15" s="58">
        <f t="shared" si="4"/>
        <v>0</v>
      </c>
      <c r="M15" s="58">
        <f t="shared" si="4"/>
        <v>0</v>
      </c>
      <c r="N15" s="58">
        <f t="shared" si="4"/>
        <v>0</v>
      </c>
      <c r="O15" s="160">
        <f>SUM(O16)</f>
        <v>22780</v>
      </c>
      <c r="P15" s="214"/>
    </row>
    <row r="16" spans="2:16" s="49" customFormat="1" ht="38.25">
      <c r="B16" s="24"/>
      <c r="C16" s="27"/>
      <c r="D16" s="27">
        <v>2850</v>
      </c>
      <c r="E16" s="28" t="s">
        <v>187</v>
      </c>
      <c r="F16" s="42">
        <v>22780</v>
      </c>
      <c r="G16" s="310"/>
      <c r="H16" s="82"/>
      <c r="I16" s="82"/>
      <c r="J16" s="82"/>
      <c r="K16" s="82"/>
      <c r="L16" s="82"/>
      <c r="M16" s="82"/>
      <c r="N16" s="82"/>
      <c r="O16" s="128">
        <f>F16+G16+H16+I16+J16+K16+L16+M16+N16</f>
        <v>22780</v>
      </c>
      <c r="P16" s="196"/>
    </row>
    <row r="17" spans="2:16" s="49" customFormat="1" ht="12.75">
      <c r="B17" s="24"/>
      <c r="C17" s="25" t="s">
        <v>45</v>
      </c>
      <c r="D17" s="14"/>
      <c r="E17" s="17" t="s">
        <v>34</v>
      </c>
      <c r="F17" s="57">
        <f>SUM(F18:F20)</f>
        <v>11000</v>
      </c>
      <c r="G17" s="220">
        <f>SUM(G18:G20)</f>
        <v>313001</v>
      </c>
      <c r="H17" s="58">
        <f aca="true" t="shared" si="5" ref="H17:N17">SUM(H18:H20)</f>
        <v>0</v>
      </c>
      <c r="I17" s="58">
        <f>SUM(I18:I20)</f>
        <v>0</v>
      </c>
      <c r="J17" s="58">
        <f t="shared" si="5"/>
        <v>0</v>
      </c>
      <c r="K17" s="58">
        <f t="shared" si="5"/>
        <v>0</v>
      </c>
      <c r="L17" s="58">
        <f t="shared" si="5"/>
        <v>0</v>
      </c>
      <c r="M17" s="58">
        <f t="shared" si="5"/>
        <v>0</v>
      </c>
      <c r="N17" s="58">
        <f t="shared" si="5"/>
        <v>0</v>
      </c>
      <c r="O17" s="160">
        <f>O19+O18+O20</f>
        <v>324001</v>
      </c>
      <c r="P17" s="214"/>
    </row>
    <row r="18" spans="2:16" s="49" customFormat="1" ht="18" customHeight="1">
      <c r="B18" s="24"/>
      <c r="C18" s="25"/>
      <c r="D18" s="27">
        <v>4210</v>
      </c>
      <c r="E18" s="28" t="s">
        <v>39</v>
      </c>
      <c r="F18" s="42">
        <v>2000</v>
      </c>
      <c r="G18" s="310">
        <v>3000</v>
      </c>
      <c r="H18" s="82"/>
      <c r="I18" s="82"/>
      <c r="J18" s="82"/>
      <c r="K18" s="82"/>
      <c r="L18" s="82"/>
      <c r="M18" s="82"/>
      <c r="N18" s="82"/>
      <c r="O18" s="128">
        <f>F18+G18+H18+I18+J18+K18+L18+M18+N18</f>
        <v>5000</v>
      </c>
      <c r="P18" s="422" t="s">
        <v>419</v>
      </c>
    </row>
    <row r="19" spans="2:16" s="49" customFormat="1" ht="19.5" customHeight="1">
      <c r="B19" s="24"/>
      <c r="C19" s="27"/>
      <c r="D19" s="27">
        <v>4300</v>
      </c>
      <c r="E19" s="28" t="s">
        <v>41</v>
      </c>
      <c r="F19" s="42">
        <v>9000</v>
      </c>
      <c r="G19" s="310">
        <v>3138</v>
      </c>
      <c r="H19" s="82"/>
      <c r="I19" s="82"/>
      <c r="J19" s="82"/>
      <c r="K19" s="82"/>
      <c r="L19" s="82"/>
      <c r="M19" s="82"/>
      <c r="N19" s="82"/>
      <c r="O19" s="128">
        <f>F19+G19+H19+I19+J19+K19+L19+M19+N19</f>
        <v>12138</v>
      </c>
      <c r="P19" s="423"/>
    </row>
    <row r="20" spans="2:16" s="49" customFormat="1" ht="18.75" customHeight="1">
      <c r="B20" s="24"/>
      <c r="C20" s="27"/>
      <c r="D20" s="9">
        <v>4430</v>
      </c>
      <c r="E20" s="11" t="s">
        <v>46</v>
      </c>
      <c r="F20" s="42"/>
      <c r="G20" s="310">
        <v>306863</v>
      </c>
      <c r="H20" s="82"/>
      <c r="I20" s="82"/>
      <c r="J20" s="82"/>
      <c r="K20" s="82"/>
      <c r="L20" s="82"/>
      <c r="M20" s="82"/>
      <c r="N20" s="82"/>
      <c r="O20" s="128">
        <f>F20+G20+H20+I20+J20+K20+L20+M20+N20</f>
        <v>306863</v>
      </c>
      <c r="P20" s="424"/>
    </row>
    <row r="21" spans="2:16" s="49" customFormat="1" ht="12.75" hidden="1">
      <c r="B21" s="127" t="s">
        <v>5</v>
      </c>
      <c r="C21" s="22"/>
      <c r="D21" s="22"/>
      <c r="E21" s="23" t="s">
        <v>6</v>
      </c>
      <c r="F21" s="65">
        <f>F22</f>
        <v>5000</v>
      </c>
      <c r="G21" s="306">
        <f>G22</f>
        <v>0</v>
      </c>
      <c r="H21" s="66">
        <f aca="true" t="shared" si="6" ref="H21:N21">H22</f>
        <v>0</v>
      </c>
      <c r="I21" s="66">
        <f t="shared" si="6"/>
        <v>0</v>
      </c>
      <c r="J21" s="66">
        <f t="shared" si="6"/>
        <v>0</v>
      </c>
      <c r="K21" s="66">
        <f t="shared" si="6"/>
        <v>0</v>
      </c>
      <c r="L21" s="66">
        <f t="shared" si="6"/>
        <v>0</v>
      </c>
      <c r="M21" s="66">
        <f t="shared" si="6"/>
        <v>0</v>
      </c>
      <c r="N21" s="66">
        <f t="shared" si="6"/>
        <v>0</v>
      </c>
      <c r="O21" s="65">
        <f>O22</f>
        <v>5000</v>
      </c>
      <c r="P21" s="215"/>
    </row>
    <row r="22" spans="2:16" s="49" customFormat="1" ht="12.75" hidden="1">
      <c r="B22" s="24"/>
      <c r="C22" s="25" t="s">
        <v>7</v>
      </c>
      <c r="D22" s="14"/>
      <c r="E22" s="17" t="s">
        <v>34</v>
      </c>
      <c r="F22" s="57">
        <f>SUM(F23:F24)</f>
        <v>5000</v>
      </c>
      <c r="G22" s="220">
        <f>SUM(G23:G24)</f>
        <v>0</v>
      </c>
      <c r="H22" s="58">
        <f aca="true" t="shared" si="7" ref="H22:N22">SUM(H23:H24)</f>
        <v>0</v>
      </c>
      <c r="I22" s="58">
        <f t="shared" si="7"/>
        <v>0</v>
      </c>
      <c r="J22" s="58">
        <f t="shared" si="7"/>
        <v>0</v>
      </c>
      <c r="K22" s="58">
        <f t="shared" si="7"/>
        <v>0</v>
      </c>
      <c r="L22" s="58">
        <f t="shared" si="7"/>
        <v>0</v>
      </c>
      <c r="M22" s="58">
        <f t="shared" si="7"/>
        <v>0</v>
      </c>
      <c r="N22" s="58">
        <f t="shared" si="7"/>
        <v>0</v>
      </c>
      <c r="O22" s="160">
        <f>O23+O24</f>
        <v>5000</v>
      </c>
      <c r="P22" s="214"/>
    </row>
    <row r="23" spans="2:16" s="49" customFormat="1" ht="12.75" hidden="1">
      <c r="B23" s="24"/>
      <c r="C23" s="26"/>
      <c r="D23" s="27">
        <v>4210</v>
      </c>
      <c r="E23" s="28" t="s">
        <v>39</v>
      </c>
      <c r="F23" s="42">
        <v>1500</v>
      </c>
      <c r="G23" s="310"/>
      <c r="H23" s="82"/>
      <c r="I23" s="82"/>
      <c r="J23" s="82"/>
      <c r="K23" s="82"/>
      <c r="L23" s="82"/>
      <c r="M23" s="82"/>
      <c r="N23" s="82"/>
      <c r="O23" s="128">
        <f>F23+G23+H23+I23+J23+K23+L23+M23+N23</f>
        <v>1500</v>
      </c>
      <c r="P23" s="196"/>
    </row>
    <row r="24" spans="2:16" s="49" customFormat="1" ht="12.75" hidden="1">
      <c r="B24" s="24"/>
      <c r="C24" s="26"/>
      <c r="D24" s="27">
        <v>4300</v>
      </c>
      <c r="E24" s="28" t="s">
        <v>41</v>
      </c>
      <c r="F24" s="42">
        <v>3500</v>
      </c>
      <c r="G24" s="310"/>
      <c r="H24" s="82"/>
      <c r="I24" s="82"/>
      <c r="J24" s="82"/>
      <c r="K24" s="82"/>
      <c r="L24" s="82"/>
      <c r="M24" s="82"/>
      <c r="N24" s="82"/>
      <c r="O24" s="128">
        <f>F24+G24+H24+I24+J24+K24+L24+M24+N24</f>
        <v>3500</v>
      </c>
      <c r="P24" s="196"/>
    </row>
    <row r="25" spans="2:16" s="49" customFormat="1" ht="12.75" hidden="1">
      <c r="B25" s="30">
        <v>600</v>
      </c>
      <c r="C25" s="31"/>
      <c r="D25" s="31"/>
      <c r="E25" s="32" t="s">
        <v>47</v>
      </c>
      <c r="F25" s="65">
        <f>F31+F28+F26</f>
        <v>280000</v>
      </c>
      <c r="G25" s="306">
        <f aca="true" t="shared" si="8" ref="G25:O25">G31+G28+G26</f>
        <v>0</v>
      </c>
      <c r="H25" s="65">
        <f t="shared" si="8"/>
        <v>0</v>
      </c>
      <c r="I25" s="65">
        <f t="shared" si="8"/>
        <v>0</v>
      </c>
      <c r="J25" s="65">
        <f t="shared" si="8"/>
        <v>0</v>
      </c>
      <c r="K25" s="65">
        <f t="shared" si="8"/>
        <v>0</v>
      </c>
      <c r="L25" s="65">
        <f t="shared" si="8"/>
        <v>0</v>
      </c>
      <c r="M25" s="65">
        <f t="shared" si="8"/>
        <v>0</v>
      </c>
      <c r="N25" s="65">
        <f t="shared" si="8"/>
        <v>0</v>
      </c>
      <c r="O25" s="65">
        <f t="shared" si="8"/>
        <v>280000</v>
      </c>
      <c r="P25" s="215"/>
    </row>
    <row r="26" spans="2:16" s="69" customFormat="1" ht="12.75" hidden="1">
      <c r="B26" s="33"/>
      <c r="C26" s="14">
        <v>60013</v>
      </c>
      <c r="D26" s="14"/>
      <c r="E26" s="17" t="s">
        <v>249</v>
      </c>
      <c r="F26" s="38">
        <f>F27</f>
        <v>20000</v>
      </c>
      <c r="G26" s="307">
        <f>G27</f>
        <v>0</v>
      </c>
      <c r="H26" s="39"/>
      <c r="I26" s="39"/>
      <c r="J26" s="39"/>
      <c r="K26" s="39"/>
      <c r="L26" s="39"/>
      <c r="M26" s="39"/>
      <c r="N26" s="39"/>
      <c r="O26" s="160">
        <f>O27</f>
        <v>20000</v>
      </c>
      <c r="P26" s="216"/>
    </row>
    <row r="27" spans="2:16" s="69" customFormat="1" ht="63.75" hidden="1">
      <c r="B27" s="33"/>
      <c r="C27" s="36"/>
      <c r="D27" s="27">
        <v>6300</v>
      </c>
      <c r="E27" s="28" t="s">
        <v>50</v>
      </c>
      <c r="F27" s="37">
        <v>20000</v>
      </c>
      <c r="G27" s="307"/>
      <c r="H27" s="39"/>
      <c r="I27" s="39"/>
      <c r="J27" s="39"/>
      <c r="K27" s="39"/>
      <c r="L27" s="39"/>
      <c r="M27" s="39"/>
      <c r="N27" s="39"/>
      <c r="O27" s="128">
        <f>F27+G27+H27+I27+J27+K27+L27+M27+N27</f>
        <v>20000</v>
      </c>
      <c r="P27" s="216"/>
    </row>
    <row r="28" spans="2:16" s="69" customFormat="1" ht="12.75" hidden="1">
      <c r="B28" s="33"/>
      <c r="C28" s="14">
        <v>60014</v>
      </c>
      <c r="D28" s="14"/>
      <c r="E28" s="17" t="s">
        <v>48</v>
      </c>
      <c r="F28" s="38">
        <f>SUM(F29:F30)</f>
        <v>220000</v>
      </c>
      <c r="G28" s="307">
        <f>SUM(G29:G30)</f>
        <v>0</v>
      </c>
      <c r="H28" s="39">
        <f aca="true" t="shared" si="9" ref="H28:N28">SUM(H29:H30)</f>
        <v>0</v>
      </c>
      <c r="I28" s="39">
        <f t="shared" si="9"/>
        <v>0</v>
      </c>
      <c r="J28" s="39">
        <f t="shared" si="9"/>
        <v>0</v>
      </c>
      <c r="K28" s="39">
        <f t="shared" si="9"/>
        <v>0</v>
      </c>
      <c r="L28" s="39">
        <f t="shared" si="9"/>
        <v>0</v>
      </c>
      <c r="M28" s="39">
        <f t="shared" si="9"/>
        <v>0</v>
      </c>
      <c r="N28" s="39">
        <f t="shared" si="9"/>
        <v>0</v>
      </c>
      <c r="O28" s="160">
        <f>SUM(O29:O30)</f>
        <v>220000</v>
      </c>
      <c r="P28" s="216"/>
    </row>
    <row r="29" spans="2:16" s="69" customFormat="1" ht="76.5" customHeight="1" hidden="1">
      <c r="B29" s="33"/>
      <c r="C29" s="14"/>
      <c r="D29" s="111">
        <v>2710</v>
      </c>
      <c r="E29" s="131" t="s">
        <v>49</v>
      </c>
      <c r="F29" s="37"/>
      <c r="G29" s="334"/>
      <c r="H29" s="40"/>
      <c r="I29" s="40"/>
      <c r="J29" s="40"/>
      <c r="K29" s="40"/>
      <c r="L29" s="40"/>
      <c r="M29" s="40"/>
      <c r="N29" s="40"/>
      <c r="O29" s="128">
        <f>F29+G29+H29+I29+J29+K29+L29+M29+N29</f>
        <v>0</v>
      </c>
      <c r="P29" s="202"/>
    </row>
    <row r="30" spans="2:16" s="69" customFormat="1" ht="63.75" hidden="1">
      <c r="B30" s="33"/>
      <c r="C30" s="27"/>
      <c r="D30" s="27">
        <v>6300</v>
      </c>
      <c r="E30" s="28" t="s">
        <v>50</v>
      </c>
      <c r="F30" s="37">
        <v>220000</v>
      </c>
      <c r="G30" s="334"/>
      <c r="H30" s="40"/>
      <c r="I30" s="40"/>
      <c r="J30" s="40"/>
      <c r="K30" s="40"/>
      <c r="L30" s="40"/>
      <c r="M30" s="40"/>
      <c r="N30" s="40"/>
      <c r="O30" s="128">
        <f>F30+G30+H30+I30+J30+K30+L30+M30+N30</f>
        <v>220000</v>
      </c>
      <c r="P30" s="240"/>
    </row>
    <row r="31" spans="2:16" s="49" customFormat="1" ht="12.75" hidden="1">
      <c r="B31" s="24"/>
      <c r="C31" s="14">
        <v>60016</v>
      </c>
      <c r="D31" s="14"/>
      <c r="E31" s="17" t="s">
        <v>51</v>
      </c>
      <c r="F31" s="57">
        <f>SUM(F32:F32)</f>
        <v>40000</v>
      </c>
      <c r="G31" s="220">
        <f>SUM(G32:G32)</f>
        <v>0</v>
      </c>
      <c r="H31" s="58">
        <f aca="true" t="shared" si="10" ref="H31:N31">SUM(H32:H32)</f>
        <v>0</v>
      </c>
      <c r="I31" s="58">
        <f t="shared" si="10"/>
        <v>0</v>
      </c>
      <c r="J31" s="58">
        <f t="shared" si="10"/>
        <v>0</v>
      </c>
      <c r="K31" s="58">
        <f t="shared" si="10"/>
        <v>0</v>
      </c>
      <c r="L31" s="58">
        <f t="shared" si="10"/>
        <v>0</v>
      </c>
      <c r="M31" s="58">
        <f t="shared" si="10"/>
        <v>0</v>
      </c>
      <c r="N31" s="58">
        <f t="shared" si="10"/>
        <v>0</v>
      </c>
      <c r="O31" s="160">
        <f>SUM(O32:O32)</f>
        <v>40000</v>
      </c>
      <c r="P31" s="214"/>
    </row>
    <row r="32" spans="2:16" s="49" customFormat="1" ht="28.5" customHeight="1" hidden="1">
      <c r="B32" s="29"/>
      <c r="C32" s="26"/>
      <c r="D32" s="27">
        <v>6050</v>
      </c>
      <c r="E32" s="28" t="s">
        <v>44</v>
      </c>
      <c r="F32" s="42">
        <v>40000</v>
      </c>
      <c r="G32" s="310"/>
      <c r="H32" s="82"/>
      <c r="I32" s="82"/>
      <c r="J32" s="82"/>
      <c r="K32" s="82"/>
      <c r="L32" s="82"/>
      <c r="M32" s="82"/>
      <c r="N32" s="82"/>
      <c r="O32" s="128">
        <f>F32+G32+H32+I32+J32+K32+L32+M32+N32</f>
        <v>40000</v>
      </c>
      <c r="P32" s="196"/>
    </row>
    <row r="33" spans="2:16" s="49" customFormat="1" ht="12.75" hidden="1">
      <c r="B33" s="30">
        <v>700</v>
      </c>
      <c r="C33" s="31"/>
      <c r="D33" s="31"/>
      <c r="E33" s="32" t="s">
        <v>21</v>
      </c>
      <c r="F33" s="65">
        <f>F37+F34</f>
        <v>933938</v>
      </c>
      <c r="G33" s="306">
        <f>G37+G34</f>
        <v>0</v>
      </c>
      <c r="H33" s="66">
        <f aca="true" t="shared" si="11" ref="H33:N33">H37+H34</f>
        <v>0</v>
      </c>
      <c r="I33" s="66">
        <f t="shared" si="11"/>
        <v>0</v>
      </c>
      <c r="J33" s="66">
        <f t="shared" si="11"/>
        <v>0</v>
      </c>
      <c r="K33" s="66">
        <f t="shared" si="11"/>
        <v>0</v>
      </c>
      <c r="L33" s="66">
        <f t="shared" si="11"/>
        <v>0</v>
      </c>
      <c r="M33" s="66">
        <f t="shared" si="11"/>
        <v>0</v>
      </c>
      <c r="N33" s="66">
        <f t="shared" si="11"/>
        <v>0</v>
      </c>
      <c r="O33" s="65">
        <f>O37+O34</f>
        <v>933938</v>
      </c>
      <c r="P33" s="215"/>
    </row>
    <row r="34" spans="2:16" s="49" customFormat="1" ht="28.5" customHeight="1" hidden="1">
      <c r="B34" s="24"/>
      <c r="C34" s="14">
        <v>70004</v>
      </c>
      <c r="D34" s="14"/>
      <c r="E34" s="17" t="s">
        <v>52</v>
      </c>
      <c r="F34" s="57">
        <f>SUM(F35:F35)</f>
        <v>404938</v>
      </c>
      <c r="G34" s="220">
        <f>SUM(G35:G35)</f>
        <v>0</v>
      </c>
      <c r="H34" s="58">
        <f>SUM(H35:H36)</f>
        <v>0</v>
      </c>
      <c r="I34" s="58">
        <f aca="true" t="shared" si="12" ref="I34:N34">SUM(I35:I35)</f>
        <v>0</v>
      </c>
      <c r="J34" s="58">
        <f t="shared" si="12"/>
        <v>0</v>
      </c>
      <c r="K34" s="58">
        <f t="shared" si="12"/>
        <v>0</v>
      </c>
      <c r="L34" s="58">
        <f t="shared" si="12"/>
        <v>0</v>
      </c>
      <c r="M34" s="58">
        <f t="shared" si="12"/>
        <v>0</v>
      </c>
      <c r="N34" s="58">
        <f t="shared" si="12"/>
        <v>0</v>
      </c>
      <c r="O34" s="160">
        <f>SUM(O35:O36)</f>
        <v>404938</v>
      </c>
      <c r="P34" s="214"/>
    </row>
    <row r="35" spans="2:16" s="47" customFormat="1" ht="25.5" hidden="1">
      <c r="B35" s="34"/>
      <c r="C35" s="35"/>
      <c r="D35" s="27">
        <v>2650</v>
      </c>
      <c r="E35" s="28" t="s">
        <v>53</v>
      </c>
      <c r="F35" s="42">
        <v>404938</v>
      </c>
      <c r="G35" s="310"/>
      <c r="H35" s="82"/>
      <c r="I35" s="82"/>
      <c r="J35" s="82"/>
      <c r="K35" s="82"/>
      <c r="L35" s="82"/>
      <c r="M35" s="82"/>
      <c r="N35" s="82"/>
      <c r="O35" s="128">
        <f>F35+G35+H35+I35+J35+K35+L35+M35+N35</f>
        <v>404938</v>
      </c>
      <c r="P35" s="196"/>
    </row>
    <row r="36" spans="2:16" s="47" customFormat="1" ht="76.5" customHeight="1" hidden="1">
      <c r="B36" s="34"/>
      <c r="C36" s="35"/>
      <c r="D36" s="27">
        <v>6210</v>
      </c>
      <c r="E36" s="28" t="s">
        <v>54</v>
      </c>
      <c r="F36" s="42"/>
      <c r="G36" s="310"/>
      <c r="H36" s="82"/>
      <c r="I36" s="82"/>
      <c r="J36" s="82"/>
      <c r="K36" s="82"/>
      <c r="L36" s="82"/>
      <c r="M36" s="82"/>
      <c r="N36" s="82"/>
      <c r="O36" s="128">
        <f>F36+G36+H36+I36+J36+K36+L36+M36+N36</f>
        <v>0</v>
      </c>
      <c r="P36" s="196"/>
    </row>
    <row r="37" spans="2:16" s="80" customFormat="1" ht="28.5" customHeight="1" hidden="1">
      <c r="B37" s="33"/>
      <c r="C37" s="14">
        <v>70005</v>
      </c>
      <c r="D37" s="14"/>
      <c r="E37" s="17" t="s">
        <v>22</v>
      </c>
      <c r="F37" s="57">
        <f>SUM(F38:F40)</f>
        <v>529000</v>
      </c>
      <c r="G37" s="220">
        <f>SUM(G38:G40)</f>
        <v>0</v>
      </c>
      <c r="H37" s="58">
        <f aca="true" t="shared" si="13" ref="H37:N37">SUM(H38:H40)</f>
        <v>0</v>
      </c>
      <c r="I37" s="58">
        <f t="shared" si="13"/>
        <v>0</v>
      </c>
      <c r="J37" s="58">
        <f t="shared" si="13"/>
        <v>0</v>
      </c>
      <c r="K37" s="58">
        <f t="shared" si="13"/>
        <v>0</v>
      </c>
      <c r="L37" s="58">
        <f t="shared" si="13"/>
        <v>0</v>
      </c>
      <c r="M37" s="58">
        <f t="shared" si="13"/>
        <v>0</v>
      </c>
      <c r="N37" s="58">
        <f t="shared" si="13"/>
        <v>0</v>
      </c>
      <c r="O37" s="160">
        <f>SUM(O38:O40)</f>
        <v>529000</v>
      </c>
      <c r="P37" s="214"/>
    </row>
    <row r="38" spans="2:16" s="80" customFormat="1" ht="12.75" hidden="1">
      <c r="B38" s="33"/>
      <c r="C38" s="36"/>
      <c r="D38" s="27">
        <v>4300</v>
      </c>
      <c r="E38" s="28" t="s">
        <v>41</v>
      </c>
      <c r="F38" s="37">
        <f>15000+35000+10000+10000+6000+5000+5000+20000+25000+20000</f>
        <v>151000</v>
      </c>
      <c r="G38" s="334"/>
      <c r="H38" s="40"/>
      <c r="I38" s="40"/>
      <c r="J38" s="40"/>
      <c r="K38" s="40"/>
      <c r="L38" s="40"/>
      <c r="M38" s="40"/>
      <c r="N38" s="40"/>
      <c r="O38" s="128">
        <f>F38+G38+H38+I38+J38+K38+L38+M38+N38</f>
        <v>151000</v>
      </c>
      <c r="P38" s="202"/>
    </row>
    <row r="39" spans="2:16" s="80" customFormat="1" ht="25.5" hidden="1">
      <c r="B39" s="33"/>
      <c r="C39" s="36"/>
      <c r="D39" s="27">
        <v>6050</v>
      </c>
      <c r="E39" s="28" t="s">
        <v>44</v>
      </c>
      <c r="F39" s="37">
        <f>74000+100000+40000</f>
        <v>214000</v>
      </c>
      <c r="G39" s="334"/>
      <c r="H39" s="40"/>
      <c r="I39" s="40"/>
      <c r="J39" s="40"/>
      <c r="K39" s="40"/>
      <c r="L39" s="40"/>
      <c r="M39" s="40"/>
      <c r="N39" s="40"/>
      <c r="O39" s="128">
        <f>F39+G39+H39+I39+J39+K39+L39+M39+N39</f>
        <v>214000</v>
      </c>
      <c r="P39" s="202"/>
    </row>
    <row r="40" spans="2:16" s="80" customFormat="1" ht="28.5" customHeight="1" hidden="1">
      <c r="B40" s="33"/>
      <c r="C40" s="36"/>
      <c r="D40" s="27">
        <v>6060</v>
      </c>
      <c r="E40" s="28" t="s">
        <v>55</v>
      </c>
      <c r="F40" s="37">
        <v>164000</v>
      </c>
      <c r="G40" s="334"/>
      <c r="H40" s="40"/>
      <c r="I40" s="40"/>
      <c r="J40" s="40"/>
      <c r="K40" s="40"/>
      <c r="L40" s="40"/>
      <c r="M40" s="40"/>
      <c r="N40" s="40"/>
      <c r="O40" s="128">
        <f>F40+G40+H40+I40+J40+K40+L40+M40+N40</f>
        <v>164000</v>
      </c>
      <c r="P40" s="202"/>
    </row>
    <row r="41" spans="2:16" s="49" customFormat="1" ht="12.75" hidden="1">
      <c r="B41" s="30">
        <v>710</v>
      </c>
      <c r="C41" s="31"/>
      <c r="D41" s="31"/>
      <c r="E41" s="32" t="s">
        <v>188</v>
      </c>
      <c r="F41" s="65">
        <f>F42+F45+F47</f>
        <v>183200</v>
      </c>
      <c r="G41" s="306">
        <f>G42+G45+G47</f>
        <v>0</v>
      </c>
      <c r="H41" s="66">
        <f aca="true" t="shared" si="14" ref="H41:N41">H42+H45+H47</f>
        <v>0</v>
      </c>
      <c r="I41" s="66">
        <f t="shared" si="14"/>
        <v>0</v>
      </c>
      <c r="J41" s="66">
        <f t="shared" si="14"/>
        <v>0</v>
      </c>
      <c r="K41" s="66">
        <f t="shared" si="14"/>
        <v>0</v>
      </c>
      <c r="L41" s="66">
        <f t="shared" si="14"/>
        <v>0</v>
      </c>
      <c r="M41" s="66">
        <f t="shared" si="14"/>
        <v>0</v>
      </c>
      <c r="N41" s="66">
        <f t="shared" si="14"/>
        <v>0</v>
      </c>
      <c r="O41" s="65">
        <f>O42+O45+O47</f>
        <v>183200</v>
      </c>
      <c r="P41" s="215"/>
    </row>
    <row r="42" spans="2:16" s="49" customFormat="1" ht="28.5" customHeight="1" hidden="1">
      <c r="B42" s="24"/>
      <c r="C42" s="14">
        <v>71004</v>
      </c>
      <c r="D42" s="14"/>
      <c r="E42" s="17" t="s">
        <v>189</v>
      </c>
      <c r="F42" s="57">
        <f>SUM(F43:F44)</f>
        <v>108200</v>
      </c>
      <c r="G42" s="220">
        <f>SUM(G43:G44)</f>
        <v>0</v>
      </c>
      <c r="H42" s="58">
        <f aca="true" t="shared" si="15" ref="H42:N42">SUM(H43:H44)</f>
        <v>0</v>
      </c>
      <c r="I42" s="58">
        <f t="shared" si="15"/>
        <v>0</v>
      </c>
      <c r="J42" s="58">
        <f t="shared" si="15"/>
        <v>0</v>
      </c>
      <c r="K42" s="58">
        <f t="shared" si="15"/>
        <v>0</v>
      </c>
      <c r="L42" s="58">
        <f t="shared" si="15"/>
        <v>0</v>
      </c>
      <c r="M42" s="58">
        <f t="shared" si="15"/>
        <v>0</v>
      </c>
      <c r="N42" s="58">
        <f t="shared" si="15"/>
        <v>0</v>
      </c>
      <c r="O42" s="161">
        <f>SUM(O43:O44)</f>
        <v>108200</v>
      </c>
      <c r="P42" s="214"/>
    </row>
    <row r="43" spans="2:16" s="49" customFormat="1" ht="12.75" hidden="1">
      <c r="B43" s="24"/>
      <c r="C43" s="14"/>
      <c r="D43" s="27">
        <v>3030</v>
      </c>
      <c r="E43" s="28" t="s">
        <v>56</v>
      </c>
      <c r="F43" s="42">
        <v>18200</v>
      </c>
      <c r="G43" s="310"/>
      <c r="H43" s="82"/>
      <c r="I43" s="82"/>
      <c r="J43" s="82"/>
      <c r="K43" s="82"/>
      <c r="L43" s="82"/>
      <c r="M43" s="82"/>
      <c r="N43" s="82"/>
      <c r="O43" s="128">
        <f>F43+G43+H43+I43+J43+K43+L43+M43+N43</f>
        <v>18200</v>
      </c>
      <c r="P43" s="196"/>
    </row>
    <row r="44" spans="2:16" s="49" customFormat="1" ht="12.75" hidden="1">
      <c r="B44" s="24"/>
      <c r="C44" s="27"/>
      <c r="D44" s="27">
        <v>4300</v>
      </c>
      <c r="E44" s="28" t="s">
        <v>41</v>
      </c>
      <c r="F44" s="42">
        <f>75000+15000</f>
        <v>90000</v>
      </c>
      <c r="G44" s="310"/>
      <c r="H44" s="82"/>
      <c r="I44" s="82"/>
      <c r="J44" s="82"/>
      <c r="K44" s="82"/>
      <c r="L44" s="82"/>
      <c r="M44" s="82"/>
      <c r="N44" s="82"/>
      <c r="O44" s="128">
        <f>F44+G44+H44+I44+J44+K44+L44+M44+N44</f>
        <v>90000</v>
      </c>
      <c r="P44" s="196"/>
    </row>
    <row r="45" spans="2:16" s="49" customFormat="1" ht="28.5" customHeight="1" hidden="1">
      <c r="B45" s="24"/>
      <c r="C45" s="14">
        <v>71014</v>
      </c>
      <c r="D45" s="14"/>
      <c r="E45" s="17" t="s">
        <v>190</v>
      </c>
      <c r="F45" s="57">
        <f aca="true" t="shared" si="16" ref="F45:O45">SUM(F46:F46)</f>
        <v>60000</v>
      </c>
      <c r="G45" s="220">
        <f t="shared" si="16"/>
        <v>0</v>
      </c>
      <c r="H45" s="58">
        <f t="shared" si="16"/>
        <v>0</v>
      </c>
      <c r="I45" s="58">
        <f t="shared" si="16"/>
        <v>0</v>
      </c>
      <c r="J45" s="58">
        <f t="shared" si="16"/>
        <v>0</v>
      </c>
      <c r="K45" s="58">
        <f t="shared" si="16"/>
        <v>0</v>
      </c>
      <c r="L45" s="58">
        <f t="shared" si="16"/>
        <v>0</v>
      </c>
      <c r="M45" s="58">
        <f t="shared" si="16"/>
        <v>0</v>
      </c>
      <c r="N45" s="58">
        <f t="shared" si="16"/>
        <v>0</v>
      </c>
      <c r="O45" s="161">
        <f t="shared" si="16"/>
        <v>60000</v>
      </c>
      <c r="P45" s="214"/>
    </row>
    <row r="46" spans="2:16" s="49" customFormat="1" ht="12.75" hidden="1">
      <c r="B46" s="24"/>
      <c r="C46" s="27"/>
      <c r="D46" s="27">
        <v>4300</v>
      </c>
      <c r="E46" s="28" t="s">
        <v>41</v>
      </c>
      <c r="F46" s="42">
        <v>60000</v>
      </c>
      <c r="G46" s="310"/>
      <c r="H46" s="82"/>
      <c r="I46" s="82"/>
      <c r="J46" s="82"/>
      <c r="K46" s="82"/>
      <c r="L46" s="82"/>
      <c r="M46" s="82"/>
      <c r="N46" s="82"/>
      <c r="O46" s="128">
        <f>F46+G46+H46+I46+J46+K46+L46+M46+N46</f>
        <v>60000</v>
      </c>
      <c r="P46" s="196"/>
    </row>
    <row r="47" spans="2:16" s="49" customFormat="1" ht="12.75" hidden="1">
      <c r="B47" s="24"/>
      <c r="C47" s="14">
        <v>71095</v>
      </c>
      <c r="D47" s="14"/>
      <c r="E47" s="17" t="s">
        <v>34</v>
      </c>
      <c r="F47" s="57">
        <f>F48</f>
        <v>15000</v>
      </c>
      <c r="G47" s="220">
        <f>G48</f>
        <v>0</v>
      </c>
      <c r="H47" s="58">
        <f aca="true" t="shared" si="17" ref="H47:N47">H48</f>
        <v>0</v>
      </c>
      <c r="I47" s="58">
        <f t="shared" si="17"/>
        <v>0</v>
      </c>
      <c r="J47" s="58">
        <f t="shared" si="17"/>
        <v>0</v>
      </c>
      <c r="K47" s="58">
        <f t="shared" si="17"/>
        <v>0</v>
      </c>
      <c r="L47" s="58">
        <f t="shared" si="17"/>
        <v>0</v>
      </c>
      <c r="M47" s="58">
        <f t="shared" si="17"/>
        <v>0</v>
      </c>
      <c r="N47" s="58">
        <f t="shared" si="17"/>
        <v>0</v>
      </c>
      <c r="O47" s="160">
        <f>O48</f>
        <v>15000</v>
      </c>
      <c r="P47" s="214"/>
    </row>
    <row r="48" spans="2:16" s="49" customFormat="1" ht="12.75" hidden="1">
      <c r="B48" s="24"/>
      <c r="C48" s="27"/>
      <c r="D48" s="27">
        <v>4300</v>
      </c>
      <c r="E48" s="28" t="s">
        <v>41</v>
      </c>
      <c r="F48" s="42">
        <v>15000</v>
      </c>
      <c r="G48" s="310"/>
      <c r="H48" s="82"/>
      <c r="I48" s="82"/>
      <c r="J48" s="82"/>
      <c r="K48" s="82"/>
      <c r="L48" s="82"/>
      <c r="M48" s="82"/>
      <c r="N48" s="82"/>
      <c r="O48" s="128">
        <f>F48+G48+H48+I48+J48+K48+L48+M48+N48</f>
        <v>15000</v>
      </c>
      <c r="P48" s="196"/>
    </row>
    <row r="49" spans="2:16" s="49" customFormat="1" ht="12.75">
      <c r="B49" s="30">
        <v>750</v>
      </c>
      <c r="C49" s="32"/>
      <c r="D49" s="31"/>
      <c r="E49" s="32" t="s">
        <v>25</v>
      </c>
      <c r="F49" s="65">
        <f>F50+F53+F62+F86</f>
        <v>3139088</v>
      </c>
      <c r="G49" s="306">
        <f aca="true" t="shared" si="18" ref="G49:O49">G50+G53+G62+G86</f>
        <v>16371</v>
      </c>
      <c r="H49" s="65">
        <f t="shared" si="18"/>
        <v>0</v>
      </c>
      <c r="I49" s="65">
        <f t="shared" si="18"/>
        <v>0</v>
      </c>
      <c r="J49" s="65">
        <f t="shared" si="18"/>
        <v>0</v>
      </c>
      <c r="K49" s="65">
        <f t="shared" si="18"/>
        <v>0</v>
      </c>
      <c r="L49" s="65">
        <f t="shared" si="18"/>
        <v>0</v>
      </c>
      <c r="M49" s="65">
        <f t="shared" si="18"/>
        <v>0</v>
      </c>
      <c r="N49" s="65">
        <f t="shared" si="18"/>
        <v>0</v>
      </c>
      <c r="O49" s="65">
        <f t="shared" si="18"/>
        <v>3155459</v>
      </c>
      <c r="P49" s="32"/>
    </row>
    <row r="50" spans="2:16" s="49" customFormat="1" ht="12.75">
      <c r="B50" s="24"/>
      <c r="C50" s="14">
        <v>75011</v>
      </c>
      <c r="D50" s="14"/>
      <c r="E50" s="17" t="s">
        <v>143</v>
      </c>
      <c r="F50" s="57">
        <f>SUM(F51:F52)</f>
        <v>58100</v>
      </c>
      <c r="G50" s="220">
        <f>SUM(G51:G52)</f>
        <v>0</v>
      </c>
      <c r="H50" s="82"/>
      <c r="I50" s="82"/>
      <c r="J50" s="82"/>
      <c r="K50" s="82"/>
      <c r="L50" s="82"/>
      <c r="M50" s="82"/>
      <c r="N50" s="82"/>
      <c r="O50" s="160">
        <f>SUM(O51:O52)</f>
        <v>58100</v>
      </c>
      <c r="P50" s="196"/>
    </row>
    <row r="51" spans="2:16" s="49" customFormat="1" ht="12.75">
      <c r="B51" s="24"/>
      <c r="C51" s="27"/>
      <c r="D51" s="27">
        <v>4010</v>
      </c>
      <c r="E51" s="28" t="s">
        <v>57</v>
      </c>
      <c r="F51" s="106">
        <v>50478</v>
      </c>
      <c r="G51" s="310"/>
      <c r="H51" s="82"/>
      <c r="I51" s="82"/>
      <c r="J51" s="82"/>
      <c r="K51" s="82"/>
      <c r="L51" s="82"/>
      <c r="M51" s="82"/>
      <c r="N51" s="82"/>
      <c r="O51" s="128">
        <f aca="true" t="shared" si="19" ref="O51:O92">F51+G51+H51+I51+J51+K51+L51+M51+N51</f>
        <v>50478</v>
      </c>
      <c r="P51" s="196"/>
    </row>
    <row r="52" spans="2:16" s="49" customFormat="1" ht="12.75">
      <c r="B52" s="24"/>
      <c r="C52" s="27"/>
      <c r="D52" s="27">
        <v>4110</v>
      </c>
      <c r="E52" s="28" t="s">
        <v>58</v>
      </c>
      <c r="F52" s="42">
        <v>7622</v>
      </c>
      <c r="G52" s="310"/>
      <c r="H52" s="82"/>
      <c r="I52" s="82"/>
      <c r="J52" s="82"/>
      <c r="K52" s="82"/>
      <c r="L52" s="82"/>
      <c r="M52" s="82"/>
      <c r="N52" s="82"/>
      <c r="O52" s="128">
        <f t="shared" si="19"/>
        <v>7622</v>
      </c>
      <c r="P52" s="196"/>
    </row>
    <row r="53" spans="2:16" s="49" customFormat="1" ht="12.75">
      <c r="B53" s="24"/>
      <c r="C53" s="14">
        <v>75022</v>
      </c>
      <c r="D53" s="14"/>
      <c r="E53" s="17" t="s">
        <v>420</v>
      </c>
      <c r="F53" s="57">
        <f>SUM(F55:F61)</f>
        <v>197800</v>
      </c>
      <c r="G53" s="220">
        <f>SUM(G55:G61)</f>
        <v>0</v>
      </c>
      <c r="H53" s="82"/>
      <c r="I53" s="82"/>
      <c r="J53" s="82"/>
      <c r="K53" s="82"/>
      <c r="L53" s="82"/>
      <c r="M53" s="82"/>
      <c r="N53" s="82"/>
      <c r="O53" s="160">
        <f>SUM(O54:O61)</f>
        <v>197800</v>
      </c>
      <c r="P53" s="196"/>
    </row>
    <row r="54" spans="2:16" s="49" customFormat="1" ht="51" hidden="1">
      <c r="B54" s="24"/>
      <c r="C54" s="14"/>
      <c r="D54" s="27">
        <v>2710</v>
      </c>
      <c r="E54" s="28" t="s">
        <v>49</v>
      </c>
      <c r="F54" s="57"/>
      <c r="G54" s="310"/>
      <c r="H54" s="82"/>
      <c r="I54" s="82"/>
      <c r="J54" s="82"/>
      <c r="K54" s="82"/>
      <c r="L54" s="82"/>
      <c r="M54" s="82"/>
      <c r="N54" s="82"/>
      <c r="O54" s="128">
        <f t="shared" si="19"/>
        <v>0</v>
      </c>
      <c r="P54" s="196"/>
    </row>
    <row r="55" spans="2:16" s="49" customFormat="1" ht="12.75">
      <c r="B55" s="24"/>
      <c r="C55" s="27"/>
      <c r="D55" s="27">
        <v>3030</v>
      </c>
      <c r="E55" s="28" t="s">
        <v>56</v>
      </c>
      <c r="F55" s="42">
        <v>129000</v>
      </c>
      <c r="G55" s="310"/>
      <c r="H55" s="82"/>
      <c r="I55" s="82"/>
      <c r="J55" s="82"/>
      <c r="K55" s="82"/>
      <c r="L55" s="82"/>
      <c r="M55" s="82"/>
      <c r="N55" s="82"/>
      <c r="O55" s="128">
        <f t="shared" si="19"/>
        <v>129000</v>
      </c>
      <c r="P55" s="196"/>
    </row>
    <row r="56" spans="2:16" s="49" customFormat="1" ht="12.75">
      <c r="B56" s="24"/>
      <c r="C56" s="27"/>
      <c r="D56" s="27">
        <v>4210</v>
      </c>
      <c r="E56" s="28" t="s">
        <v>39</v>
      </c>
      <c r="F56" s="42">
        <v>16800</v>
      </c>
      <c r="G56" s="310"/>
      <c r="H56" s="82"/>
      <c r="I56" s="82"/>
      <c r="J56" s="82"/>
      <c r="K56" s="82"/>
      <c r="L56" s="82"/>
      <c r="M56" s="82"/>
      <c r="N56" s="82"/>
      <c r="O56" s="128">
        <f t="shared" si="19"/>
        <v>16800</v>
      </c>
      <c r="P56" s="196"/>
    </row>
    <row r="57" spans="2:16" s="49" customFormat="1" ht="12.75">
      <c r="B57" s="24"/>
      <c r="C57" s="27"/>
      <c r="D57" s="27">
        <v>4260</v>
      </c>
      <c r="E57" s="28" t="s">
        <v>59</v>
      </c>
      <c r="F57" s="42">
        <v>7500</v>
      </c>
      <c r="G57" s="310"/>
      <c r="H57" s="82"/>
      <c r="I57" s="82"/>
      <c r="J57" s="82"/>
      <c r="K57" s="82"/>
      <c r="L57" s="82"/>
      <c r="M57" s="82"/>
      <c r="N57" s="82"/>
      <c r="O57" s="128">
        <f t="shared" si="19"/>
        <v>7500</v>
      </c>
      <c r="P57" s="196"/>
    </row>
    <row r="58" spans="2:16" s="49" customFormat="1" ht="12.75">
      <c r="B58" s="24"/>
      <c r="C58" s="27"/>
      <c r="D58" s="27">
        <v>4300</v>
      </c>
      <c r="E58" s="28" t="s">
        <v>41</v>
      </c>
      <c r="F58" s="42">
        <v>43000</v>
      </c>
      <c r="G58" s="310"/>
      <c r="H58" s="82"/>
      <c r="I58" s="82"/>
      <c r="J58" s="82"/>
      <c r="K58" s="82"/>
      <c r="L58" s="82"/>
      <c r="M58" s="82"/>
      <c r="N58" s="82"/>
      <c r="O58" s="128">
        <f t="shared" si="19"/>
        <v>43000</v>
      </c>
      <c r="P58" s="196"/>
    </row>
    <row r="59" spans="2:16" s="49" customFormat="1" ht="12.75">
      <c r="B59" s="24"/>
      <c r="C59" s="27"/>
      <c r="D59" s="27">
        <v>4410</v>
      </c>
      <c r="E59" s="28" t="s">
        <v>60</v>
      </c>
      <c r="F59" s="42">
        <v>500</v>
      </c>
      <c r="G59" s="310"/>
      <c r="H59" s="82"/>
      <c r="I59" s="82"/>
      <c r="J59" s="82"/>
      <c r="K59" s="82"/>
      <c r="L59" s="82"/>
      <c r="M59" s="82"/>
      <c r="N59" s="82"/>
      <c r="O59" s="128">
        <f t="shared" si="19"/>
        <v>500</v>
      </c>
      <c r="P59" s="196"/>
    </row>
    <row r="60" spans="2:16" s="49" customFormat="1" ht="12.75" hidden="1">
      <c r="B60" s="24"/>
      <c r="C60" s="27"/>
      <c r="D60" s="27">
        <v>4420</v>
      </c>
      <c r="E60" s="28" t="s">
        <v>421</v>
      </c>
      <c r="F60" s="42">
        <v>0</v>
      </c>
      <c r="G60" s="310"/>
      <c r="H60" s="82"/>
      <c r="I60" s="82"/>
      <c r="J60" s="82"/>
      <c r="K60" s="82"/>
      <c r="L60" s="82"/>
      <c r="M60" s="82"/>
      <c r="N60" s="82"/>
      <c r="O60" s="128">
        <f t="shared" si="19"/>
        <v>0</v>
      </c>
      <c r="P60" s="196"/>
    </row>
    <row r="61" spans="2:16" s="49" customFormat="1" ht="25.5">
      <c r="B61" s="24"/>
      <c r="C61" s="27"/>
      <c r="D61" s="27">
        <v>4700</v>
      </c>
      <c r="E61" s="28" t="s">
        <v>200</v>
      </c>
      <c r="F61" s="42">
        <f>1000</f>
        <v>1000</v>
      </c>
      <c r="G61" s="310"/>
      <c r="H61" s="82"/>
      <c r="I61" s="82"/>
      <c r="J61" s="82"/>
      <c r="K61" s="82"/>
      <c r="L61" s="82"/>
      <c r="M61" s="82"/>
      <c r="N61" s="82"/>
      <c r="O61" s="128">
        <f t="shared" si="19"/>
        <v>1000</v>
      </c>
      <c r="P61" s="196"/>
    </row>
    <row r="62" spans="2:16" s="49" customFormat="1" ht="12.75">
      <c r="B62" s="24"/>
      <c r="C62" s="14">
        <v>75023</v>
      </c>
      <c r="D62" s="14"/>
      <c r="E62" s="17" t="s">
        <v>27</v>
      </c>
      <c r="F62" s="57">
        <f>SUM(F63:F85)</f>
        <v>2387188</v>
      </c>
      <c r="G62" s="220">
        <f>SUM(G63:G85)</f>
        <v>5871</v>
      </c>
      <c r="H62" s="82"/>
      <c r="I62" s="82"/>
      <c r="J62" s="82"/>
      <c r="K62" s="82"/>
      <c r="L62" s="82"/>
      <c r="M62" s="82"/>
      <c r="N62" s="82"/>
      <c r="O62" s="160">
        <f>SUM(O63:O85)</f>
        <v>2393059</v>
      </c>
      <c r="P62" s="196"/>
    </row>
    <row r="63" spans="2:16" s="49" customFormat="1" ht="25.5">
      <c r="B63" s="24"/>
      <c r="C63" s="27"/>
      <c r="D63" s="27">
        <v>3020</v>
      </c>
      <c r="E63" s="28" t="s">
        <v>61</v>
      </c>
      <c r="F63" s="42">
        <v>9100</v>
      </c>
      <c r="G63" s="310"/>
      <c r="H63" s="82"/>
      <c r="I63" s="82"/>
      <c r="J63" s="82"/>
      <c r="K63" s="82"/>
      <c r="L63" s="82"/>
      <c r="M63" s="82"/>
      <c r="N63" s="82"/>
      <c r="O63" s="128">
        <f t="shared" si="19"/>
        <v>9100</v>
      </c>
      <c r="P63" s="196"/>
    </row>
    <row r="64" spans="2:16" s="49" customFormat="1" ht="12.75">
      <c r="B64" s="24"/>
      <c r="C64" s="27"/>
      <c r="D64" s="27">
        <v>4010</v>
      </c>
      <c r="E64" s="28" t="s">
        <v>57</v>
      </c>
      <c r="F64" s="42">
        <v>1415506</v>
      </c>
      <c r="G64" s="310"/>
      <c r="H64" s="82"/>
      <c r="I64" s="82"/>
      <c r="J64" s="82"/>
      <c r="K64" s="82"/>
      <c r="L64" s="82"/>
      <c r="M64" s="82"/>
      <c r="N64" s="82"/>
      <c r="O64" s="128">
        <f t="shared" si="19"/>
        <v>1415506</v>
      </c>
      <c r="P64" s="196"/>
    </row>
    <row r="65" spans="2:16" s="49" customFormat="1" ht="12.75">
      <c r="B65" s="24"/>
      <c r="C65" s="27"/>
      <c r="D65" s="27">
        <v>4040</v>
      </c>
      <c r="E65" s="28" t="s">
        <v>62</v>
      </c>
      <c r="F65" s="42">
        <v>103980</v>
      </c>
      <c r="G65" s="310"/>
      <c r="H65" s="82"/>
      <c r="I65" s="82"/>
      <c r="J65" s="82"/>
      <c r="K65" s="82"/>
      <c r="L65" s="82"/>
      <c r="M65" s="82"/>
      <c r="N65" s="82"/>
      <c r="O65" s="128">
        <f t="shared" si="19"/>
        <v>103980</v>
      </c>
      <c r="P65" s="196"/>
    </row>
    <row r="66" spans="2:16" s="49" customFormat="1" ht="12.75">
      <c r="B66" s="24"/>
      <c r="C66" s="27"/>
      <c r="D66" s="27">
        <v>4110</v>
      </c>
      <c r="E66" s="28" t="s">
        <v>58</v>
      </c>
      <c r="F66" s="42">
        <v>227600</v>
      </c>
      <c r="G66" s="310"/>
      <c r="H66" s="82"/>
      <c r="I66" s="82"/>
      <c r="J66" s="82"/>
      <c r="K66" s="82"/>
      <c r="L66" s="82"/>
      <c r="M66" s="82"/>
      <c r="N66" s="82"/>
      <c r="O66" s="128">
        <f t="shared" si="19"/>
        <v>227600</v>
      </c>
      <c r="P66" s="196"/>
    </row>
    <row r="67" spans="2:16" s="49" customFormat="1" ht="12.75">
      <c r="B67" s="24"/>
      <c r="C67" s="27"/>
      <c r="D67" s="27">
        <v>4120</v>
      </c>
      <c r="E67" s="28" t="s">
        <v>144</v>
      </c>
      <c r="F67" s="42">
        <v>39300</v>
      </c>
      <c r="G67" s="310"/>
      <c r="H67" s="82"/>
      <c r="I67" s="82"/>
      <c r="J67" s="82"/>
      <c r="K67" s="82"/>
      <c r="L67" s="82"/>
      <c r="M67" s="82"/>
      <c r="N67" s="82"/>
      <c r="O67" s="128">
        <f t="shared" si="19"/>
        <v>39300</v>
      </c>
      <c r="P67" s="196"/>
    </row>
    <row r="68" spans="2:16" s="49" customFormat="1" ht="12.75">
      <c r="B68" s="24"/>
      <c r="C68" s="27"/>
      <c r="D68" s="27">
        <v>4170</v>
      </c>
      <c r="E68" s="28" t="s">
        <v>63</v>
      </c>
      <c r="F68" s="42">
        <v>14000</v>
      </c>
      <c r="G68" s="310">
        <v>5000</v>
      </c>
      <c r="H68" s="82"/>
      <c r="I68" s="82"/>
      <c r="J68" s="82"/>
      <c r="K68" s="82"/>
      <c r="L68" s="82"/>
      <c r="M68" s="82"/>
      <c r="N68" s="82"/>
      <c r="O68" s="128">
        <f t="shared" si="19"/>
        <v>19000</v>
      </c>
      <c r="P68" s="196" t="s">
        <v>422</v>
      </c>
    </row>
    <row r="69" spans="2:16" s="49" customFormat="1" ht="12.75">
      <c r="B69" s="24"/>
      <c r="C69" s="27"/>
      <c r="D69" s="27">
        <v>4210</v>
      </c>
      <c r="E69" s="28" t="s">
        <v>39</v>
      </c>
      <c r="F69" s="42">
        <f>4000+2500+2000+2000+10000+1850+8000+11500+6500+13500+7300+3000+7850</f>
        <v>80000</v>
      </c>
      <c r="G69" s="310"/>
      <c r="H69" s="82"/>
      <c r="I69" s="82"/>
      <c r="J69" s="82"/>
      <c r="K69" s="82"/>
      <c r="L69" s="82"/>
      <c r="M69" s="82"/>
      <c r="N69" s="82"/>
      <c r="O69" s="128">
        <f t="shared" si="19"/>
        <v>80000</v>
      </c>
      <c r="P69" s="196"/>
    </row>
    <row r="70" spans="2:16" s="49" customFormat="1" ht="12.75">
      <c r="B70" s="24"/>
      <c r="C70" s="27"/>
      <c r="D70" s="27">
        <v>4260</v>
      </c>
      <c r="E70" s="28" t="s">
        <v>59</v>
      </c>
      <c r="F70" s="42">
        <v>50000</v>
      </c>
      <c r="G70" s="310"/>
      <c r="H70" s="82"/>
      <c r="I70" s="82"/>
      <c r="J70" s="82"/>
      <c r="K70" s="82"/>
      <c r="L70" s="82"/>
      <c r="M70" s="82"/>
      <c r="N70" s="82"/>
      <c r="O70" s="128">
        <f t="shared" si="19"/>
        <v>50000</v>
      </c>
      <c r="P70" s="196"/>
    </row>
    <row r="71" spans="2:16" s="49" customFormat="1" ht="12.75">
      <c r="B71" s="24"/>
      <c r="C71" s="27"/>
      <c r="D71" s="27">
        <v>4270</v>
      </c>
      <c r="E71" s="28" t="s">
        <v>40</v>
      </c>
      <c r="F71" s="42">
        <f>15000+43100+7500</f>
        <v>65600</v>
      </c>
      <c r="G71" s="310"/>
      <c r="H71" s="82"/>
      <c r="I71" s="82"/>
      <c r="J71" s="82"/>
      <c r="K71" s="82"/>
      <c r="L71" s="82"/>
      <c r="M71" s="82"/>
      <c r="N71" s="82"/>
      <c r="O71" s="128">
        <f t="shared" si="19"/>
        <v>65600</v>
      </c>
      <c r="P71" s="196"/>
    </row>
    <row r="72" spans="2:16" s="49" customFormat="1" ht="12.75">
      <c r="B72" s="24"/>
      <c r="C72" s="27"/>
      <c r="D72" s="27">
        <v>4280</v>
      </c>
      <c r="E72" s="28" t="s">
        <v>64</v>
      </c>
      <c r="F72" s="42">
        <v>1442</v>
      </c>
      <c r="G72" s="310"/>
      <c r="H72" s="82"/>
      <c r="I72" s="82"/>
      <c r="J72" s="82"/>
      <c r="K72" s="82"/>
      <c r="L72" s="82"/>
      <c r="M72" s="82"/>
      <c r="N72" s="82"/>
      <c r="O72" s="128">
        <f t="shared" si="19"/>
        <v>1442</v>
      </c>
      <c r="P72" s="196"/>
    </row>
    <row r="73" spans="2:16" s="49" customFormat="1" ht="12.75">
      <c r="B73" s="24"/>
      <c r="C73" s="27"/>
      <c r="D73" s="27">
        <v>4300</v>
      </c>
      <c r="E73" s="28" t="s">
        <v>41</v>
      </c>
      <c r="F73" s="42">
        <f>44300+600+6000+3000+25000</f>
        <v>78900</v>
      </c>
      <c r="G73" s="310">
        <v>871</v>
      </c>
      <c r="H73" s="82"/>
      <c r="I73" s="82"/>
      <c r="J73" s="82"/>
      <c r="K73" s="82"/>
      <c r="L73" s="82"/>
      <c r="M73" s="82"/>
      <c r="N73" s="82"/>
      <c r="O73" s="128">
        <f t="shared" si="19"/>
        <v>79771</v>
      </c>
      <c r="P73" s="196"/>
    </row>
    <row r="74" spans="2:16" s="49" customFormat="1" ht="12.75">
      <c r="B74" s="24"/>
      <c r="C74" s="27"/>
      <c r="D74" s="27">
        <v>4350</v>
      </c>
      <c r="E74" s="28" t="s">
        <v>65</v>
      </c>
      <c r="F74" s="42">
        <v>4500</v>
      </c>
      <c r="G74" s="310"/>
      <c r="H74" s="82"/>
      <c r="I74" s="82"/>
      <c r="J74" s="82"/>
      <c r="K74" s="82"/>
      <c r="L74" s="82"/>
      <c r="M74" s="82"/>
      <c r="N74" s="82"/>
      <c r="O74" s="128">
        <f t="shared" si="19"/>
        <v>4500</v>
      </c>
      <c r="P74" s="196"/>
    </row>
    <row r="75" spans="2:16" s="49" customFormat="1" ht="26.25" customHeight="1">
      <c r="B75" s="24"/>
      <c r="C75" s="27"/>
      <c r="D75" s="27">
        <v>4360</v>
      </c>
      <c r="E75" s="28" t="s">
        <v>66</v>
      </c>
      <c r="F75" s="42">
        <v>5000</v>
      </c>
      <c r="G75" s="310"/>
      <c r="H75" s="82"/>
      <c r="I75" s="82"/>
      <c r="J75" s="82"/>
      <c r="K75" s="82"/>
      <c r="L75" s="82"/>
      <c r="M75" s="82"/>
      <c r="N75" s="82"/>
      <c r="O75" s="128">
        <f t="shared" si="19"/>
        <v>5000</v>
      </c>
      <c r="P75" s="196"/>
    </row>
    <row r="76" spans="2:16" s="49" customFormat="1" ht="28.5" customHeight="1">
      <c r="B76" s="24"/>
      <c r="C76" s="27"/>
      <c r="D76" s="27">
        <v>4370</v>
      </c>
      <c r="E76" s="28" t="s">
        <v>67</v>
      </c>
      <c r="F76" s="42">
        <v>35000</v>
      </c>
      <c r="G76" s="310"/>
      <c r="H76" s="82"/>
      <c r="I76" s="82"/>
      <c r="J76" s="82"/>
      <c r="K76" s="82"/>
      <c r="L76" s="82"/>
      <c r="M76" s="82"/>
      <c r="N76" s="82"/>
      <c r="O76" s="128">
        <f t="shared" si="19"/>
        <v>35000</v>
      </c>
      <c r="P76" s="196"/>
    </row>
    <row r="77" spans="2:16" s="49" customFormat="1" ht="12.75">
      <c r="B77" s="24"/>
      <c r="C77" s="27"/>
      <c r="D77" s="27">
        <v>4410</v>
      </c>
      <c r="E77" s="28" t="s">
        <v>60</v>
      </c>
      <c r="F77" s="42">
        <f>15000+28000</f>
        <v>43000</v>
      </c>
      <c r="G77" s="310"/>
      <c r="H77" s="82"/>
      <c r="I77" s="82"/>
      <c r="J77" s="82"/>
      <c r="K77" s="82"/>
      <c r="L77" s="82"/>
      <c r="M77" s="82"/>
      <c r="N77" s="82"/>
      <c r="O77" s="128">
        <f t="shared" si="19"/>
        <v>43000</v>
      </c>
      <c r="P77" s="196"/>
    </row>
    <row r="78" spans="2:16" s="49" customFormat="1" ht="12.75">
      <c r="B78" s="24"/>
      <c r="C78" s="27"/>
      <c r="D78" s="27">
        <v>4420</v>
      </c>
      <c r="E78" s="28" t="s">
        <v>201</v>
      </c>
      <c r="F78" s="42">
        <v>2000</v>
      </c>
      <c r="G78" s="310"/>
      <c r="H78" s="82"/>
      <c r="I78" s="82"/>
      <c r="J78" s="82"/>
      <c r="K78" s="82"/>
      <c r="L78" s="82"/>
      <c r="M78" s="82"/>
      <c r="N78" s="82"/>
      <c r="O78" s="128">
        <f t="shared" si="19"/>
        <v>2000</v>
      </c>
      <c r="P78" s="196"/>
    </row>
    <row r="79" spans="2:16" s="49" customFormat="1" ht="12.75">
      <c r="B79" s="24"/>
      <c r="C79" s="27"/>
      <c r="D79" s="27">
        <v>4430</v>
      </c>
      <c r="E79" s="28" t="s">
        <v>46</v>
      </c>
      <c r="F79" s="42">
        <f>6060+2000+1660+5100+1000+100+11000</f>
        <v>26920</v>
      </c>
      <c r="G79" s="310"/>
      <c r="H79" s="82"/>
      <c r="I79" s="82"/>
      <c r="J79" s="82"/>
      <c r="K79" s="82"/>
      <c r="L79" s="82"/>
      <c r="M79" s="82"/>
      <c r="N79" s="82"/>
      <c r="O79" s="128">
        <f t="shared" si="19"/>
        <v>26920</v>
      </c>
      <c r="P79" s="196"/>
    </row>
    <row r="80" spans="2:16" s="49" customFormat="1" ht="25.5">
      <c r="B80" s="24"/>
      <c r="C80" s="27"/>
      <c r="D80" s="27">
        <v>4440</v>
      </c>
      <c r="E80" s="28" t="s">
        <v>68</v>
      </c>
      <c r="F80" s="42">
        <v>40340</v>
      </c>
      <c r="G80" s="310"/>
      <c r="H80" s="82"/>
      <c r="I80" s="82"/>
      <c r="J80" s="82"/>
      <c r="K80" s="82"/>
      <c r="L80" s="82"/>
      <c r="M80" s="82"/>
      <c r="N80" s="82"/>
      <c r="O80" s="128">
        <f t="shared" si="19"/>
        <v>40340</v>
      </c>
      <c r="P80" s="196"/>
    </row>
    <row r="81" spans="2:16" s="49" customFormat="1" ht="25.5">
      <c r="B81" s="24"/>
      <c r="C81" s="27"/>
      <c r="D81" s="27">
        <v>4700</v>
      </c>
      <c r="E81" s="28" t="s">
        <v>200</v>
      </c>
      <c r="F81" s="42">
        <v>15000</v>
      </c>
      <c r="G81" s="310"/>
      <c r="H81" s="82"/>
      <c r="I81" s="82"/>
      <c r="J81" s="82"/>
      <c r="K81" s="82"/>
      <c r="L81" s="82"/>
      <c r="M81" s="82"/>
      <c r="N81" s="82"/>
      <c r="O81" s="128">
        <f t="shared" si="19"/>
        <v>15000</v>
      </c>
      <c r="P81" s="196"/>
    </row>
    <row r="82" spans="2:16" s="49" customFormat="1" ht="38.25">
      <c r="B82" s="24"/>
      <c r="C82" s="27"/>
      <c r="D82" s="27">
        <v>4740</v>
      </c>
      <c r="E82" s="28" t="s">
        <v>69</v>
      </c>
      <c r="F82" s="42">
        <v>15000</v>
      </c>
      <c r="G82" s="310"/>
      <c r="H82" s="82"/>
      <c r="I82" s="82"/>
      <c r="J82" s="82"/>
      <c r="K82" s="82"/>
      <c r="L82" s="82"/>
      <c r="M82" s="82"/>
      <c r="N82" s="82"/>
      <c r="O82" s="128">
        <f t="shared" si="19"/>
        <v>15000</v>
      </c>
      <c r="P82" s="196"/>
    </row>
    <row r="83" spans="2:16" s="49" customFormat="1" ht="25.5">
      <c r="B83" s="24"/>
      <c r="C83" s="27"/>
      <c r="D83" s="27">
        <v>4750</v>
      </c>
      <c r="E83" s="28" t="s">
        <v>70</v>
      </c>
      <c r="F83" s="42">
        <f>25000</f>
        <v>25000</v>
      </c>
      <c r="G83" s="310"/>
      <c r="H83" s="82"/>
      <c r="I83" s="82"/>
      <c r="J83" s="82"/>
      <c r="K83" s="82"/>
      <c r="L83" s="82"/>
      <c r="M83" s="82"/>
      <c r="N83" s="82"/>
      <c r="O83" s="128">
        <f t="shared" si="19"/>
        <v>25000</v>
      </c>
      <c r="P83" s="196"/>
    </row>
    <row r="84" spans="2:16" s="49" customFormat="1" ht="25.5">
      <c r="B84" s="24"/>
      <c r="C84" s="27"/>
      <c r="D84" s="27">
        <v>6050</v>
      </c>
      <c r="E84" s="28" t="s">
        <v>44</v>
      </c>
      <c r="F84" s="42">
        <v>20000</v>
      </c>
      <c r="G84" s="310"/>
      <c r="H84" s="82"/>
      <c r="I84" s="82"/>
      <c r="J84" s="82"/>
      <c r="K84" s="82"/>
      <c r="L84" s="82"/>
      <c r="M84" s="82"/>
      <c r="N84" s="82"/>
      <c r="O84" s="128">
        <f t="shared" si="19"/>
        <v>20000</v>
      </c>
      <c r="P84" s="196"/>
    </row>
    <row r="85" spans="2:16" s="49" customFormat="1" ht="25.5">
      <c r="B85" s="24"/>
      <c r="C85" s="27"/>
      <c r="D85" s="27">
        <v>6060</v>
      </c>
      <c r="E85" s="28" t="s">
        <v>55</v>
      </c>
      <c r="F85" s="42">
        <f>15000+55000</f>
        <v>70000</v>
      </c>
      <c r="G85" s="310"/>
      <c r="H85" s="82"/>
      <c r="I85" s="82"/>
      <c r="J85" s="82"/>
      <c r="K85" s="82"/>
      <c r="L85" s="82"/>
      <c r="M85" s="82"/>
      <c r="N85" s="82"/>
      <c r="O85" s="128">
        <f t="shared" si="19"/>
        <v>70000</v>
      </c>
      <c r="P85" s="196"/>
    </row>
    <row r="86" spans="2:16" s="49" customFormat="1" ht="12.75">
      <c r="B86" s="24"/>
      <c r="C86" s="14">
        <v>75095</v>
      </c>
      <c r="D86" s="14"/>
      <c r="E86" s="17" t="s">
        <v>34</v>
      </c>
      <c r="F86" s="57">
        <f>SUM(F87:F92)</f>
        <v>496000</v>
      </c>
      <c r="G86" s="220">
        <f>SUM(G87:G92)</f>
        <v>10500</v>
      </c>
      <c r="H86" s="82"/>
      <c r="I86" s="82"/>
      <c r="J86" s="82"/>
      <c r="K86" s="82"/>
      <c r="L86" s="82"/>
      <c r="M86" s="82"/>
      <c r="N86" s="82"/>
      <c r="O86" s="160">
        <f>SUM(O87:O92)</f>
        <v>506500</v>
      </c>
      <c r="P86" s="196"/>
    </row>
    <row r="87" spans="2:16" s="49" customFormat="1" ht="12.75" hidden="1">
      <c r="B87" s="24"/>
      <c r="C87" s="14"/>
      <c r="D87" s="27">
        <v>4170</v>
      </c>
      <c r="E87" s="28" t="s">
        <v>63</v>
      </c>
      <c r="F87" s="57"/>
      <c r="G87" s="310"/>
      <c r="H87" s="82"/>
      <c r="I87" s="82"/>
      <c r="J87" s="82"/>
      <c r="K87" s="82"/>
      <c r="L87" s="82"/>
      <c r="M87" s="82"/>
      <c r="N87" s="82"/>
      <c r="O87" s="128">
        <f t="shared" si="19"/>
        <v>0</v>
      </c>
      <c r="P87" s="196"/>
    </row>
    <row r="88" spans="2:16" s="49" customFormat="1" ht="12.75">
      <c r="B88" s="24"/>
      <c r="C88" s="14"/>
      <c r="D88" s="27">
        <v>4210</v>
      </c>
      <c r="E88" s="28" t="s">
        <v>39</v>
      </c>
      <c r="F88" s="42">
        <v>20000</v>
      </c>
      <c r="G88" s="310">
        <v>5000</v>
      </c>
      <c r="H88" s="82"/>
      <c r="I88" s="82"/>
      <c r="J88" s="82"/>
      <c r="K88" s="82"/>
      <c r="L88" s="82"/>
      <c r="M88" s="82"/>
      <c r="N88" s="82"/>
      <c r="O88" s="128">
        <f t="shared" si="19"/>
        <v>25000</v>
      </c>
      <c r="P88" s="422" t="s">
        <v>423</v>
      </c>
    </row>
    <row r="89" spans="2:16" s="49" customFormat="1" ht="12.75">
      <c r="B89" s="24"/>
      <c r="C89" s="14"/>
      <c r="D89" s="27">
        <v>4260</v>
      </c>
      <c r="E89" s="28" t="s">
        <v>59</v>
      </c>
      <c r="F89" s="42">
        <v>25000</v>
      </c>
      <c r="G89" s="310">
        <v>2500</v>
      </c>
      <c r="H89" s="82"/>
      <c r="I89" s="82"/>
      <c r="J89" s="82"/>
      <c r="K89" s="82"/>
      <c r="L89" s="82"/>
      <c r="M89" s="82"/>
      <c r="N89" s="82"/>
      <c r="O89" s="128">
        <f t="shared" si="19"/>
        <v>27500</v>
      </c>
      <c r="P89" s="423"/>
    </row>
    <row r="90" spans="2:16" s="49" customFormat="1" ht="12.75">
      <c r="B90" s="24"/>
      <c r="C90" s="14"/>
      <c r="D90" s="27">
        <v>4270</v>
      </c>
      <c r="E90" s="28" t="s">
        <v>71</v>
      </c>
      <c r="F90" s="42">
        <f>40000+70000</f>
        <v>110000</v>
      </c>
      <c r="G90" s="310"/>
      <c r="H90" s="82"/>
      <c r="I90" s="82"/>
      <c r="J90" s="82"/>
      <c r="K90" s="82"/>
      <c r="L90" s="82"/>
      <c r="M90" s="82"/>
      <c r="N90" s="82"/>
      <c r="O90" s="128">
        <f t="shared" si="19"/>
        <v>110000</v>
      </c>
      <c r="P90" s="423"/>
    </row>
    <row r="91" spans="2:16" s="49" customFormat="1" ht="12.75">
      <c r="B91" s="24"/>
      <c r="C91" s="27"/>
      <c r="D91" s="27">
        <v>4300</v>
      </c>
      <c r="E91" s="28" t="s">
        <v>41</v>
      </c>
      <c r="F91" s="42">
        <f>3000+20000</f>
        <v>23000</v>
      </c>
      <c r="G91" s="310">
        <v>3000</v>
      </c>
      <c r="H91" s="82"/>
      <c r="I91" s="82"/>
      <c r="J91" s="82"/>
      <c r="K91" s="82"/>
      <c r="L91" s="82"/>
      <c r="M91" s="82"/>
      <c r="N91" s="82"/>
      <c r="O91" s="128">
        <f t="shared" si="19"/>
        <v>26000</v>
      </c>
      <c r="P91" s="424"/>
    </row>
    <row r="92" spans="2:16" s="49" customFormat="1" ht="25.5">
      <c r="B92" s="24"/>
      <c r="C92" s="27"/>
      <c r="D92" s="27">
        <v>6050</v>
      </c>
      <c r="E92" s="28" t="s">
        <v>44</v>
      </c>
      <c r="F92" s="42">
        <v>318000</v>
      </c>
      <c r="G92" s="310"/>
      <c r="H92" s="82"/>
      <c r="I92" s="82"/>
      <c r="J92" s="82"/>
      <c r="K92" s="82"/>
      <c r="L92" s="82"/>
      <c r="M92" s="82"/>
      <c r="N92" s="82"/>
      <c r="O92" s="128">
        <f t="shared" si="19"/>
        <v>318000</v>
      </c>
      <c r="P92" s="196"/>
    </row>
    <row r="93" spans="2:16" s="49" customFormat="1" ht="38.25">
      <c r="B93" s="30">
        <v>751</v>
      </c>
      <c r="C93" s="31"/>
      <c r="D93" s="31"/>
      <c r="E93" s="32" t="s">
        <v>145</v>
      </c>
      <c r="F93" s="65">
        <f>F94+F96</f>
        <v>7074</v>
      </c>
      <c r="G93" s="306">
        <f>G94+G96</f>
        <v>4950</v>
      </c>
      <c r="H93" s="66">
        <f aca="true" t="shared" si="20" ref="H93:N93">H94+H96</f>
        <v>0</v>
      </c>
      <c r="I93" s="66">
        <f t="shared" si="20"/>
        <v>0</v>
      </c>
      <c r="J93" s="66">
        <f t="shared" si="20"/>
        <v>0</v>
      </c>
      <c r="K93" s="66">
        <f t="shared" si="20"/>
        <v>0</v>
      </c>
      <c r="L93" s="66">
        <f t="shared" si="20"/>
        <v>0</v>
      </c>
      <c r="M93" s="66">
        <f t="shared" si="20"/>
        <v>0</v>
      </c>
      <c r="N93" s="66">
        <f t="shared" si="20"/>
        <v>0</v>
      </c>
      <c r="O93" s="65">
        <f>O94+O96</f>
        <v>12024</v>
      </c>
      <c r="P93" s="215"/>
    </row>
    <row r="94" spans="2:16" s="195" customFormat="1" ht="25.5">
      <c r="B94" s="24"/>
      <c r="C94" s="36">
        <v>75101</v>
      </c>
      <c r="D94" s="36"/>
      <c r="E94" s="107" t="s">
        <v>146</v>
      </c>
      <c r="F94" s="57">
        <f>SUM(F95:F95)</f>
        <v>1150</v>
      </c>
      <c r="G94" s="220">
        <f>SUM(G95:G95)</f>
        <v>0</v>
      </c>
      <c r="H94" s="58">
        <f aca="true" t="shared" si="21" ref="H94:N94">SUM(H95:H95)</f>
        <v>0</v>
      </c>
      <c r="I94" s="58">
        <f t="shared" si="21"/>
        <v>0</v>
      </c>
      <c r="J94" s="58">
        <f t="shared" si="21"/>
        <v>0</v>
      </c>
      <c r="K94" s="58">
        <f t="shared" si="21"/>
        <v>0</v>
      </c>
      <c r="L94" s="58">
        <f t="shared" si="21"/>
        <v>0</v>
      </c>
      <c r="M94" s="58">
        <f t="shared" si="21"/>
        <v>0</v>
      </c>
      <c r="N94" s="58">
        <f t="shared" si="21"/>
        <v>0</v>
      </c>
      <c r="O94" s="160">
        <f>SUM(O95:O95)</f>
        <v>1150</v>
      </c>
      <c r="P94" s="214"/>
    </row>
    <row r="95" spans="2:16" s="49" customFormat="1" ht="12.75">
      <c r="B95" s="24"/>
      <c r="C95" s="27"/>
      <c r="D95" s="27">
        <v>4300</v>
      </c>
      <c r="E95" s="28" t="s">
        <v>41</v>
      </c>
      <c r="F95" s="42">
        <v>1150</v>
      </c>
      <c r="G95" s="310"/>
      <c r="H95" s="82"/>
      <c r="I95" s="82"/>
      <c r="J95" s="82"/>
      <c r="K95" s="82"/>
      <c r="L95" s="82"/>
      <c r="M95" s="82"/>
      <c r="N95" s="82"/>
      <c r="O95" s="128">
        <f>F95+G95+H95+I95+J95+K95+L95+M95+N95</f>
        <v>1150</v>
      </c>
      <c r="P95" s="196"/>
    </row>
    <row r="96" spans="2:16" s="49" customFormat="1" ht="12.75" customHeight="1">
      <c r="B96" s="24"/>
      <c r="C96" s="104">
        <v>75113</v>
      </c>
      <c r="D96" s="9"/>
      <c r="E96" s="18" t="s">
        <v>401</v>
      </c>
      <c r="F96" s="57">
        <f aca="true" t="shared" si="22" ref="F96:O96">SUM(F97:F102)</f>
        <v>5924</v>
      </c>
      <c r="G96" s="220">
        <f t="shared" si="22"/>
        <v>4950</v>
      </c>
      <c r="H96" s="58">
        <f t="shared" si="22"/>
        <v>0</v>
      </c>
      <c r="I96" s="58">
        <f t="shared" si="22"/>
        <v>0</v>
      </c>
      <c r="J96" s="58">
        <f t="shared" si="22"/>
        <v>0</v>
      </c>
      <c r="K96" s="58">
        <f t="shared" si="22"/>
        <v>0</v>
      </c>
      <c r="L96" s="58">
        <f t="shared" si="22"/>
        <v>0</v>
      </c>
      <c r="M96" s="58">
        <f t="shared" si="22"/>
        <v>0</v>
      </c>
      <c r="N96" s="58">
        <f t="shared" si="22"/>
        <v>0</v>
      </c>
      <c r="O96" s="160">
        <f t="shared" si="22"/>
        <v>10874</v>
      </c>
      <c r="P96" s="214"/>
    </row>
    <row r="97" spans="2:16" s="49" customFormat="1" ht="15" customHeight="1">
      <c r="B97" s="24"/>
      <c r="C97" s="27"/>
      <c r="D97" s="27">
        <v>3030</v>
      </c>
      <c r="E97" s="28" t="s">
        <v>56</v>
      </c>
      <c r="F97" s="42"/>
      <c r="G97" s="310">
        <v>4950</v>
      </c>
      <c r="H97" s="82"/>
      <c r="I97" s="82"/>
      <c r="J97" s="82"/>
      <c r="K97" s="82"/>
      <c r="L97" s="82"/>
      <c r="M97" s="82"/>
      <c r="N97" s="82"/>
      <c r="O97" s="128">
        <f aca="true" t="shared" si="23" ref="O97:O102">F97+G97+H97+I97+J97+K97+L97+M97+N97</f>
        <v>4950</v>
      </c>
      <c r="P97" s="196" t="s">
        <v>424</v>
      </c>
    </row>
    <row r="98" spans="2:16" s="49" customFormat="1" ht="12.75">
      <c r="B98" s="24"/>
      <c r="C98" s="27"/>
      <c r="D98" s="27">
        <v>4110</v>
      </c>
      <c r="E98" s="28" t="s">
        <v>58</v>
      </c>
      <c r="F98" s="42">
        <v>505</v>
      </c>
      <c r="G98" s="224">
        <v>-505</v>
      </c>
      <c r="H98" s="82"/>
      <c r="I98" s="82"/>
      <c r="J98" s="82"/>
      <c r="K98" s="82"/>
      <c r="L98" s="82"/>
      <c r="M98" s="82"/>
      <c r="N98" s="82"/>
      <c r="O98" s="128">
        <f t="shared" si="23"/>
        <v>0</v>
      </c>
      <c r="P98" s="196"/>
    </row>
    <row r="99" spans="2:16" s="49" customFormat="1" ht="12.75">
      <c r="B99" s="24"/>
      <c r="C99" s="27"/>
      <c r="D99" s="27">
        <v>4120</v>
      </c>
      <c r="E99" s="28" t="s">
        <v>144</v>
      </c>
      <c r="F99" s="42">
        <v>82</v>
      </c>
      <c r="G99" s="224">
        <v>-82</v>
      </c>
      <c r="H99" s="82"/>
      <c r="I99" s="82"/>
      <c r="J99" s="82"/>
      <c r="K99" s="82"/>
      <c r="L99" s="82"/>
      <c r="M99" s="82"/>
      <c r="N99" s="82"/>
      <c r="O99" s="128">
        <f t="shared" si="23"/>
        <v>0</v>
      </c>
      <c r="P99" s="196"/>
    </row>
    <row r="100" spans="2:16" s="49" customFormat="1" ht="12.75" customHeight="1">
      <c r="B100" s="24"/>
      <c r="C100" s="27"/>
      <c r="D100" s="27">
        <v>4170</v>
      </c>
      <c r="E100" s="28" t="s">
        <v>63</v>
      </c>
      <c r="F100" s="42">
        <v>3347</v>
      </c>
      <c r="G100" s="310">
        <v>657</v>
      </c>
      <c r="H100" s="82"/>
      <c r="I100" s="82"/>
      <c r="J100" s="82"/>
      <c r="K100" s="82"/>
      <c r="L100" s="82"/>
      <c r="M100" s="82"/>
      <c r="N100" s="82"/>
      <c r="O100" s="128">
        <f t="shared" si="23"/>
        <v>4004</v>
      </c>
      <c r="P100" s="196"/>
    </row>
    <row r="101" spans="2:16" s="49" customFormat="1" ht="12.75" customHeight="1">
      <c r="B101" s="24"/>
      <c r="C101" s="27"/>
      <c r="D101" s="27">
        <v>4210</v>
      </c>
      <c r="E101" s="28" t="s">
        <v>39</v>
      </c>
      <c r="F101" s="42">
        <v>1550</v>
      </c>
      <c r="G101" s="224">
        <v>-132</v>
      </c>
      <c r="H101" s="82"/>
      <c r="I101" s="82"/>
      <c r="J101" s="82"/>
      <c r="K101" s="82"/>
      <c r="L101" s="82"/>
      <c r="M101" s="82"/>
      <c r="N101" s="82"/>
      <c r="O101" s="128">
        <f t="shared" si="23"/>
        <v>1418</v>
      </c>
      <c r="P101" s="196"/>
    </row>
    <row r="102" spans="2:16" s="49" customFormat="1" ht="12.75" customHeight="1">
      <c r="B102" s="24"/>
      <c r="C102" s="27"/>
      <c r="D102" s="27">
        <v>4410</v>
      </c>
      <c r="E102" s="28" t="s">
        <v>60</v>
      </c>
      <c r="F102" s="42">
        <v>440</v>
      </c>
      <c r="G102" s="310">
        <v>62</v>
      </c>
      <c r="H102" s="82"/>
      <c r="I102" s="82"/>
      <c r="J102" s="82"/>
      <c r="K102" s="82"/>
      <c r="L102" s="82"/>
      <c r="M102" s="82"/>
      <c r="N102" s="82"/>
      <c r="O102" s="128">
        <f t="shared" si="23"/>
        <v>502</v>
      </c>
      <c r="P102" s="196"/>
    </row>
    <row r="103" spans="2:16" s="49" customFormat="1" ht="28.5" customHeight="1" hidden="1">
      <c r="B103" s="30">
        <v>754</v>
      </c>
      <c r="C103" s="31"/>
      <c r="D103" s="31"/>
      <c r="E103" s="32" t="s">
        <v>72</v>
      </c>
      <c r="F103" s="65">
        <f>F104+F106+F118+F123</f>
        <v>264800</v>
      </c>
      <c r="G103" s="306">
        <f>G104+G106+G118+G123</f>
        <v>0</v>
      </c>
      <c r="H103" s="66">
        <f aca="true" t="shared" si="24" ref="H103:N103">H104+H106+H118+H123</f>
        <v>0</v>
      </c>
      <c r="I103" s="66">
        <f t="shared" si="24"/>
        <v>0</v>
      </c>
      <c r="J103" s="66">
        <f t="shared" si="24"/>
        <v>0</v>
      </c>
      <c r="K103" s="66">
        <f t="shared" si="24"/>
        <v>0</v>
      </c>
      <c r="L103" s="66">
        <f t="shared" si="24"/>
        <v>0</v>
      </c>
      <c r="M103" s="66">
        <f t="shared" si="24"/>
        <v>0</v>
      </c>
      <c r="N103" s="66">
        <f t="shared" si="24"/>
        <v>0</v>
      </c>
      <c r="O103" s="65">
        <f>O104+O106+O118+O123</f>
        <v>264800</v>
      </c>
      <c r="P103" s="215"/>
    </row>
    <row r="104" spans="2:16" s="49" customFormat="1" ht="12.75" hidden="1">
      <c r="B104" s="24"/>
      <c r="C104" s="14">
        <v>75403</v>
      </c>
      <c r="D104" s="14"/>
      <c r="E104" s="17" t="s">
        <v>191</v>
      </c>
      <c r="F104" s="57">
        <f aca="true" t="shared" si="25" ref="F104:O104">SUM(F105:F105)</f>
        <v>2000</v>
      </c>
      <c r="G104" s="220">
        <f t="shared" si="25"/>
        <v>0</v>
      </c>
      <c r="H104" s="58">
        <f t="shared" si="25"/>
        <v>0</v>
      </c>
      <c r="I104" s="58">
        <f t="shared" si="25"/>
        <v>0</v>
      </c>
      <c r="J104" s="58">
        <f t="shared" si="25"/>
        <v>0</v>
      </c>
      <c r="K104" s="58">
        <f t="shared" si="25"/>
        <v>0</v>
      </c>
      <c r="L104" s="58">
        <f t="shared" si="25"/>
        <v>0</v>
      </c>
      <c r="M104" s="58">
        <f t="shared" si="25"/>
        <v>0</v>
      </c>
      <c r="N104" s="58">
        <f t="shared" si="25"/>
        <v>0</v>
      </c>
      <c r="O104" s="160">
        <f t="shared" si="25"/>
        <v>2000</v>
      </c>
      <c r="P104" s="214"/>
    </row>
    <row r="105" spans="2:16" s="49" customFormat="1" ht="12.75" hidden="1">
      <c r="B105" s="24"/>
      <c r="C105" s="27"/>
      <c r="D105" s="27">
        <v>4210</v>
      </c>
      <c r="E105" s="28" t="s">
        <v>39</v>
      </c>
      <c r="F105" s="42">
        <v>2000</v>
      </c>
      <c r="G105" s="310"/>
      <c r="H105" s="82"/>
      <c r="I105" s="82"/>
      <c r="J105" s="82"/>
      <c r="K105" s="82"/>
      <c r="L105" s="82"/>
      <c r="M105" s="82"/>
      <c r="N105" s="82"/>
      <c r="O105" s="128">
        <f>F105+G105+H105+I105+J105+K105+L105+M105+N105</f>
        <v>2000</v>
      </c>
      <c r="P105" s="196"/>
    </row>
    <row r="106" spans="2:16" s="49" customFormat="1" ht="12.75" hidden="1">
      <c r="B106" s="24"/>
      <c r="C106" s="14">
        <v>75412</v>
      </c>
      <c r="D106" s="14"/>
      <c r="E106" s="17" t="s">
        <v>73</v>
      </c>
      <c r="F106" s="57">
        <f>SUM(F107:F117)</f>
        <v>256000</v>
      </c>
      <c r="G106" s="220">
        <f>SUM(G107:G117)</f>
        <v>0</v>
      </c>
      <c r="H106" s="58">
        <f aca="true" t="shared" si="26" ref="H106:N106">SUM(H107:H117)</f>
        <v>0</v>
      </c>
      <c r="I106" s="58">
        <f t="shared" si="26"/>
        <v>0</v>
      </c>
      <c r="J106" s="58">
        <f t="shared" si="26"/>
        <v>0</v>
      </c>
      <c r="K106" s="58">
        <f t="shared" si="26"/>
        <v>0</v>
      </c>
      <c r="L106" s="58">
        <f t="shared" si="26"/>
        <v>0</v>
      </c>
      <c r="M106" s="58">
        <f t="shared" si="26"/>
        <v>0</v>
      </c>
      <c r="N106" s="58">
        <f t="shared" si="26"/>
        <v>0</v>
      </c>
      <c r="O106" s="160">
        <f>SUM(O107:O117)</f>
        <v>256000</v>
      </c>
      <c r="P106" s="214"/>
    </row>
    <row r="107" spans="2:16" s="49" customFormat="1" ht="12.75" hidden="1">
      <c r="B107" s="24"/>
      <c r="C107" s="27"/>
      <c r="D107" s="27">
        <v>3030</v>
      </c>
      <c r="E107" s="28" t="s">
        <v>56</v>
      </c>
      <c r="F107" s="42">
        <v>27000</v>
      </c>
      <c r="G107" s="310"/>
      <c r="H107" s="82"/>
      <c r="I107" s="82"/>
      <c r="J107" s="82"/>
      <c r="K107" s="82"/>
      <c r="L107" s="82"/>
      <c r="M107" s="82"/>
      <c r="N107" s="82"/>
      <c r="O107" s="128">
        <f aca="true" t="shared" si="27" ref="O107:O117">F107+G107+H107+I107+J107+K107+L107+M107+N107</f>
        <v>27000</v>
      </c>
      <c r="P107" s="196"/>
    </row>
    <row r="108" spans="2:16" s="49" customFormat="1" ht="12.75" hidden="1">
      <c r="B108" s="24"/>
      <c r="C108" s="27"/>
      <c r="D108" s="27">
        <v>4170</v>
      </c>
      <c r="E108" s="28" t="s">
        <v>63</v>
      </c>
      <c r="F108" s="42">
        <v>3600</v>
      </c>
      <c r="G108" s="310"/>
      <c r="H108" s="82"/>
      <c r="I108" s="82"/>
      <c r="J108" s="82"/>
      <c r="K108" s="82"/>
      <c r="L108" s="82"/>
      <c r="M108" s="82"/>
      <c r="N108" s="82"/>
      <c r="O108" s="128">
        <f t="shared" si="27"/>
        <v>3600</v>
      </c>
      <c r="P108" s="196"/>
    </row>
    <row r="109" spans="2:16" s="49" customFormat="1" ht="12.75" hidden="1">
      <c r="B109" s="24"/>
      <c r="C109" s="27"/>
      <c r="D109" s="27">
        <v>4210</v>
      </c>
      <c r="E109" s="28" t="s">
        <v>39</v>
      </c>
      <c r="F109" s="42">
        <v>30700</v>
      </c>
      <c r="G109" s="310"/>
      <c r="H109" s="82"/>
      <c r="I109" s="82"/>
      <c r="J109" s="82"/>
      <c r="K109" s="82"/>
      <c r="L109" s="82"/>
      <c r="M109" s="82"/>
      <c r="N109" s="82"/>
      <c r="O109" s="128">
        <f t="shared" si="27"/>
        <v>30700</v>
      </c>
      <c r="P109" s="196"/>
    </row>
    <row r="110" spans="2:16" s="49" customFormat="1" ht="12.75" hidden="1">
      <c r="B110" s="24"/>
      <c r="C110" s="27"/>
      <c r="D110" s="27">
        <v>4260</v>
      </c>
      <c r="E110" s="28" t="s">
        <v>59</v>
      </c>
      <c r="F110" s="42">
        <v>7000</v>
      </c>
      <c r="G110" s="310"/>
      <c r="H110" s="82"/>
      <c r="I110" s="82"/>
      <c r="J110" s="82"/>
      <c r="K110" s="82"/>
      <c r="L110" s="82"/>
      <c r="M110" s="82"/>
      <c r="N110" s="82"/>
      <c r="O110" s="128">
        <f t="shared" si="27"/>
        <v>7000</v>
      </c>
      <c r="P110" s="196"/>
    </row>
    <row r="111" spans="2:16" s="49" customFormat="1" ht="12.75" hidden="1">
      <c r="B111" s="24"/>
      <c r="C111" s="27"/>
      <c r="D111" s="27">
        <v>4270</v>
      </c>
      <c r="E111" s="28" t="s">
        <v>71</v>
      </c>
      <c r="F111" s="42">
        <v>28000</v>
      </c>
      <c r="G111" s="310"/>
      <c r="H111" s="82"/>
      <c r="I111" s="82"/>
      <c r="J111" s="82"/>
      <c r="K111" s="82"/>
      <c r="L111" s="82"/>
      <c r="M111" s="82"/>
      <c r="N111" s="82"/>
      <c r="O111" s="128">
        <f t="shared" si="27"/>
        <v>28000</v>
      </c>
      <c r="P111" s="196"/>
    </row>
    <row r="112" spans="2:16" s="49" customFormat="1" ht="12.75" hidden="1">
      <c r="B112" s="24"/>
      <c r="C112" s="27"/>
      <c r="D112" s="27">
        <v>4280</v>
      </c>
      <c r="E112" s="28" t="s">
        <v>64</v>
      </c>
      <c r="F112" s="42">
        <v>3000</v>
      </c>
      <c r="G112" s="310"/>
      <c r="H112" s="82"/>
      <c r="I112" s="82"/>
      <c r="J112" s="82"/>
      <c r="K112" s="82"/>
      <c r="L112" s="82"/>
      <c r="M112" s="82"/>
      <c r="N112" s="82"/>
      <c r="O112" s="128">
        <f t="shared" si="27"/>
        <v>3000</v>
      </c>
      <c r="P112" s="196"/>
    </row>
    <row r="113" spans="2:16" s="49" customFormat="1" ht="12.75" hidden="1">
      <c r="B113" s="24"/>
      <c r="C113" s="27"/>
      <c r="D113" s="27">
        <v>4300</v>
      </c>
      <c r="E113" s="28" t="s">
        <v>41</v>
      </c>
      <c r="F113" s="42">
        <v>7000</v>
      </c>
      <c r="G113" s="310"/>
      <c r="H113" s="82"/>
      <c r="I113" s="82"/>
      <c r="J113" s="82"/>
      <c r="K113" s="82"/>
      <c r="L113" s="82"/>
      <c r="M113" s="82"/>
      <c r="N113" s="82"/>
      <c r="O113" s="128">
        <f t="shared" si="27"/>
        <v>7000</v>
      </c>
      <c r="P113" s="196"/>
    </row>
    <row r="114" spans="2:16" s="49" customFormat="1" ht="27.75" customHeight="1" hidden="1">
      <c r="B114" s="24"/>
      <c r="C114" s="27"/>
      <c r="D114" s="27">
        <v>4360</v>
      </c>
      <c r="E114" s="28" t="s">
        <v>66</v>
      </c>
      <c r="F114" s="42">
        <v>200</v>
      </c>
      <c r="G114" s="310"/>
      <c r="H114" s="82"/>
      <c r="I114" s="82"/>
      <c r="J114" s="82"/>
      <c r="K114" s="82"/>
      <c r="L114" s="82"/>
      <c r="M114" s="82"/>
      <c r="N114" s="82"/>
      <c r="O114" s="128">
        <f t="shared" si="27"/>
        <v>200</v>
      </c>
      <c r="P114" s="196"/>
    </row>
    <row r="115" spans="2:16" s="49" customFormat="1" ht="12.75" hidden="1">
      <c r="B115" s="24"/>
      <c r="C115" s="27"/>
      <c r="D115" s="27">
        <v>4410</v>
      </c>
      <c r="E115" s="28" t="s">
        <v>60</v>
      </c>
      <c r="F115" s="42">
        <v>500</v>
      </c>
      <c r="G115" s="310"/>
      <c r="H115" s="82"/>
      <c r="I115" s="82"/>
      <c r="J115" s="82"/>
      <c r="K115" s="82"/>
      <c r="L115" s="82"/>
      <c r="M115" s="82"/>
      <c r="N115" s="82"/>
      <c r="O115" s="128">
        <f t="shared" si="27"/>
        <v>500</v>
      </c>
      <c r="P115" s="196"/>
    </row>
    <row r="116" spans="2:16" s="49" customFormat="1" ht="12.75" hidden="1">
      <c r="B116" s="24"/>
      <c r="C116" s="27"/>
      <c r="D116" s="27">
        <v>4430</v>
      </c>
      <c r="E116" s="28" t="s">
        <v>46</v>
      </c>
      <c r="F116" s="42">
        <v>14000</v>
      </c>
      <c r="G116" s="310"/>
      <c r="H116" s="82"/>
      <c r="I116" s="82"/>
      <c r="J116" s="82"/>
      <c r="K116" s="82"/>
      <c r="L116" s="82"/>
      <c r="M116" s="82"/>
      <c r="N116" s="82"/>
      <c r="O116" s="128">
        <f t="shared" si="27"/>
        <v>14000</v>
      </c>
      <c r="P116" s="196"/>
    </row>
    <row r="117" spans="2:16" s="49" customFormat="1" ht="67.5" customHeight="1" hidden="1">
      <c r="B117" s="24"/>
      <c r="C117" s="14"/>
      <c r="D117" s="27">
        <v>6230</v>
      </c>
      <c r="E117" s="28" t="s">
        <v>74</v>
      </c>
      <c r="F117" s="42">
        <v>135000</v>
      </c>
      <c r="G117" s="310"/>
      <c r="H117" s="82"/>
      <c r="I117" s="82"/>
      <c r="J117" s="82"/>
      <c r="K117" s="82"/>
      <c r="L117" s="82"/>
      <c r="M117" s="82"/>
      <c r="N117" s="82"/>
      <c r="O117" s="128">
        <f t="shared" si="27"/>
        <v>135000</v>
      </c>
      <c r="P117" s="217"/>
    </row>
    <row r="118" spans="2:16" s="49" customFormat="1" ht="12.75" hidden="1">
      <c r="B118" s="24"/>
      <c r="C118" s="14">
        <v>75414</v>
      </c>
      <c r="D118" s="14"/>
      <c r="E118" s="17" t="s">
        <v>75</v>
      </c>
      <c r="F118" s="57">
        <f>SUM(F119:F122)</f>
        <v>2500</v>
      </c>
      <c r="G118" s="220">
        <f>SUM(G119:G122)</f>
        <v>0</v>
      </c>
      <c r="H118" s="58">
        <f aca="true" t="shared" si="28" ref="H118:N118">SUM(H119:H122)</f>
        <v>0</v>
      </c>
      <c r="I118" s="58">
        <f t="shared" si="28"/>
        <v>0</v>
      </c>
      <c r="J118" s="58">
        <f t="shared" si="28"/>
        <v>0</v>
      </c>
      <c r="K118" s="58">
        <f t="shared" si="28"/>
        <v>0</v>
      </c>
      <c r="L118" s="58">
        <f t="shared" si="28"/>
        <v>0</v>
      </c>
      <c r="M118" s="58">
        <f t="shared" si="28"/>
        <v>0</v>
      </c>
      <c r="N118" s="58">
        <f t="shared" si="28"/>
        <v>0</v>
      </c>
      <c r="O118" s="160">
        <f>SUM(O119:O122)</f>
        <v>2500</v>
      </c>
      <c r="P118" s="214"/>
    </row>
    <row r="119" spans="2:16" s="49" customFormat="1" ht="12.75" customHeight="1" hidden="1">
      <c r="B119" s="24"/>
      <c r="C119" s="27"/>
      <c r="D119" s="27">
        <v>4170</v>
      </c>
      <c r="E119" s="28" t="s">
        <v>63</v>
      </c>
      <c r="F119" s="42">
        <v>600</v>
      </c>
      <c r="G119" s="310"/>
      <c r="H119" s="82"/>
      <c r="I119" s="82"/>
      <c r="J119" s="82"/>
      <c r="K119" s="82"/>
      <c r="L119" s="82"/>
      <c r="M119" s="82"/>
      <c r="N119" s="82"/>
      <c r="O119" s="128">
        <f>F119+G119+H119+I119+J119+K119+L119+M119+N119</f>
        <v>600</v>
      </c>
      <c r="P119" s="196"/>
    </row>
    <row r="120" spans="2:16" s="49" customFormat="1" ht="12.75" hidden="1">
      <c r="B120" s="24"/>
      <c r="C120" s="27"/>
      <c r="D120" s="27">
        <v>4210</v>
      </c>
      <c r="E120" s="28" t="s">
        <v>39</v>
      </c>
      <c r="F120" s="42">
        <v>800</v>
      </c>
      <c r="G120" s="310"/>
      <c r="H120" s="82"/>
      <c r="I120" s="82"/>
      <c r="J120" s="82"/>
      <c r="K120" s="82"/>
      <c r="L120" s="82"/>
      <c r="M120" s="82"/>
      <c r="N120" s="82"/>
      <c r="O120" s="128">
        <f>F120+G120+H120+I120+J120+K120+L120+M120+N120</f>
        <v>800</v>
      </c>
      <c r="P120" s="196"/>
    </row>
    <row r="121" spans="2:16" s="49" customFormat="1" ht="12.75" hidden="1">
      <c r="B121" s="24"/>
      <c r="C121" s="27"/>
      <c r="D121" s="27">
        <v>4300</v>
      </c>
      <c r="E121" s="28" t="s">
        <v>41</v>
      </c>
      <c r="F121" s="42">
        <v>1000</v>
      </c>
      <c r="G121" s="310"/>
      <c r="H121" s="82"/>
      <c r="I121" s="82"/>
      <c r="J121" s="82"/>
      <c r="K121" s="82"/>
      <c r="L121" s="82"/>
      <c r="M121" s="82"/>
      <c r="N121" s="82"/>
      <c r="O121" s="128">
        <f>F121+G121+H121+I121+J121+K121+L121+M121+N121</f>
        <v>1000</v>
      </c>
      <c r="P121" s="196"/>
    </row>
    <row r="122" spans="2:16" s="49" customFormat="1" ht="12.75" hidden="1">
      <c r="B122" s="24"/>
      <c r="C122" s="27"/>
      <c r="D122" s="27">
        <v>4410</v>
      </c>
      <c r="E122" s="28" t="s">
        <v>60</v>
      </c>
      <c r="F122" s="42">
        <v>100</v>
      </c>
      <c r="G122" s="310"/>
      <c r="H122" s="82"/>
      <c r="I122" s="82"/>
      <c r="J122" s="82"/>
      <c r="K122" s="82"/>
      <c r="L122" s="82"/>
      <c r="M122" s="82"/>
      <c r="N122" s="82"/>
      <c r="O122" s="128">
        <f>F122+G122+H122+I122+J122+K122+L122+M122+N122</f>
        <v>100</v>
      </c>
      <c r="P122" s="196"/>
    </row>
    <row r="123" spans="2:16" s="49" customFormat="1" ht="12.75" hidden="1">
      <c r="B123" s="24"/>
      <c r="C123" s="14">
        <v>75421</v>
      </c>
      <c r="D123" s="14"/>
      <c r="E123" s="17" t="s">
        <v>202</v>
      </c>
      <c r="F123" s="57">
        <f>SUM(F124:F127)</f>
        <v>4300</v>
      </c>
      <c r="G123" s="220">
        <f>SUM(G124:G127)</f>
        <v>0</v>
      </c>
      <c r="H123" s="58">
        <f aca="true" t="shared" si="29" ref="H123:N123">SUM(H124:H124)</f>
        <v>0</v>
      </c>
      <c r="I123" s="58">
        <f t="shared" si="29"/>
        <v>0</v>
      </c>
      <c r="J123" s="58">
        <f t="shared" si="29"/>
        <v>0</v>
      </c>
      <c r="K123" s="58">
        <f>SUM(K124:K127)</f>
        <v>0</v>
      </c>
      <c r="L123" s="58">
        <f t="shared" si="29"/>
        <v>0</v>
      </c>
      <c r="M123" s="58">
        <f t="shared" si="29"/>
        <v>0</v>
      </c>
      <c r="N123" s="58">
        <f t="shared" si="29"/>
        <v>0</v>
      </c>
      <c r="O123" s="160">
        <f>SUM(O124:O127)</f>
        <v>4300</v>
      </c>
      <c r="P123" s="214"/>
    </row>
    <row r="124" spans="2:16" s="49" customFormat="1" ht="14.25" customHeight="1" hidden="1">
      <c r="B124" s="24"/>
      <c r="C124" s="27"/>
      <c r="D124" s="27">
        <v>4810</v>
      </c>
      <c r="E124" s="28" t="s">
        <v>203</v>
      </c>
      <c r="F124" s="42">
        <v>2300</v>
      </c>
      <c r="G124" s="310"/>
      <c r="H124" s="82"/>
      <c r="I124" s="82"/>
      <c r="J124" s="82"/>
      <c r="K124" s="82"/>
      <c r="L124" s="82"/>
      <c r="M124" s="82"/>
      <c r="N124" s="82"/>
      <c r="O124" s="128">
        <f>F124+G124+H124+I124+J124+K124+L124+M124+N124</f>
        <v>2300</v>
      </c>
      <c r="P124" s="196"/>
    </row>
    <row r="125" spans="2:16" s="49" customFormat="1" ht="12.75" customHeight="1" hidden="1">
      <c r="B125" s="24"/>
      <c r="C125" s="27"/>
      <c r="D125" s="27">
        <v>4270</v>
      </c>
      <c r="E125" s="28" t="s">
        <v>40</v>
      </c>
      <c r="F125" s="42">
        <v>500</v>
      </c>
      <c r="G125" s="310"/>
      <c r="H125" s="82"/>
      <c r="I125" s="82"/>
      <c r="J125" s="82"/>
      <c r="K125" s="82"/>
      <c r="L125" s="82"/>
      <c r="M125" s="82"/>
      <c r="N125" s="82"/>
      <c r="O125" s="128">
        <f>F125+G125+H125+I125+J125+K125+L125+M125+N125</f>
        <v>500</v>
      </c>
      <c r="P125" s="196"/>
    </row>
    <row r="126" spans="2:16" s="49" customFormat="1" ht="12.75" customHeight="1" hidden="1">
      <c r="B126" s="24"/>
      <c r="C126" s="27"/>
      <c r="D126" s="27">
        <v>4300</v>
      </c>
      <c r="E126" s="28" t="s">
        <v>41</v>
      </c>
      <c r="F126" s="42">
        <v>500</v>
      </c>
      <c r="G126" s="310"/>
      <c r="H126" s="82"/>
      <c r="I126" s="82"/>
      <c r="J126" s="82"/>
      <c r="K126" s="82"/>
      <c r="L126" s="82"/>
      <c r="M126" s="82"/>
      <c r="N126" s="82"/>
      <c r="O126" s="128">
        <f>F126+G126+H126+I126+J126+K126+L126+M126+N126</f>
        <v>500</v>
      </c>
      <c r="P126" s="196"/>
    </row>
    <row r="127" spans="2:16" s="49" customFormat="1" ht="27" customHeight="1" hidden="1">
      <c r="B127" s="24"/>
      <c r="C127" s="27"/>
      <c r="D127" s="27">
        <v>4360</v>
      </c>
      <c r="E127" s="28" t="s">
        <v>66</v>
      </c>
      <c r="F127" s="42">
        <v>1000</v>
      </c>
      <c r="G127" s="310"/>
      <c r="H127" s="82"/>
      <c r="I127" s="82"/>
      <c r="J127" s="82"/>
      <c r="K127" s="82"/>
      <c r="L127" s="82"/>
      <c r="M127" s="82"/>
      <c r="N127" s="82"/>
      <c r="O127" s="128">
        <f>F127+G127+H127+I127+J127+K127+L127+M127+N127</f>
        <v>1000</v>
      </c>
      <c r="P127" s="196"/>
    </row>
    <row r="128" spans="2:16" s="49" customFormat="1" ht="38.25" hidden="1">
      <c r="B128" s="30">
        <v>756</v>
      </c>
      <c r="C128" s="31"/>
      <c r="D128" s="31"/>
      <c r="E128" s="32" t="s">
        <v>204</v>
      </c>
      <c r="F128" s="65">
        <f>F129</f>
        <v>48500</v>
      </c>
      <c r="G128" s="306">
        <f>G129</f>
        <v>0</v>
      </c>
      <c r="H128" s="66">
        <f aca="true" t="shared" si="30" ref="H128:N128">H129</f>
        <v>0</v>
      </c>
      <c r="I128" s="66">
        <f t="shared" si="30"/>
        <v>0</v>
      </c>
      <c r="J128" s="66">
        <f t="shared" si="30"/>
        <v>0</v>
      </c>
      <c r="K128" s="66">
        <f t="shared" si="30"/>
        <v>0</v>
      </c>
      <c r="L128" s="66">
        <f t="shared" si="30"/>
        <v>0</v>
      </c>
      <c r="M128" s="66">
        <f t="shared" si="30"/>
        <v>0</v>
      </c>
      <c r="N128" s="66">
        <f t="shared" si="30"/>
        <v>0</v>
      </c>
      <c r="O128" s="65">
        <f>O129</f>
        <v>48500</v>
      </c>
      <c r="P128" s="215"/>
    </row>
    <row r="129" spans="2:16" s="49" customFormat="1" ht="44.25" customHeight="1" hidden="1">
      <c r="B129" s="24"/>
      <c r="C129" s="14">
        <v>75647</v>
      </c>
      <c r="D129" s="14"/>
      <c r="E129" s="17" t="s">
        <v>205</v>
      </c>
      <c r="F129" s="57">
        <f>SUM(F130:F133)</f>
        <v>48500</v>
      </c>
      <c r="G129" s="220">
        <f>SUM(G130:G133)</f>
        <v>0</v>
      </c>
      <c r="H129" s="58">
        <f aca="true" t="shared" si="31" ref="H129:N129">SUM(H130:H133)</f>
        <v>0</v>
      </c>
      <c r="I129" s="58">
        <f t="shared" si="31"/>
        <v>0</v>
      </c>
      <c r="J129" s="58">
        <f t="shared" si="31"/>
        <v>0</v>
      </c>
      <c r="K129" s="58">
        <f t="shared" si="31"/>
        <v>0</v>
      </c>
      <c r="L129" s="58">
        <f t="shared" si="31"/>
        <v>0</v>
      </c>
      <c r="M129" s="58">
        <f t="shared" si="31"/>
        <v>0</v>
      </c>
      <c r="N129" s="58">
        <f t="shared" si="31"/>
        <v>0</v>
      </c>
      <c r="O129" s="160">
        <f>SUM(O130:O133)</f>
        <v>48500</v>
      </c>
      <c r="P129" s="214"/>
    </row>
    <row r="130" spans="2:16" s="49" customFormat="1" ht="12.75" hidden="1">
      <c r="B130" s="24"/>
      <c r="C130" s="27"/>
      <c r="D130" s="27">
        <v>4100</v>
      </c>
      <c r="E130" s="28" t="s">
        <v>206</v>
      </c>
      <c r="F130" s="42">
        <v>45000</v>
      </c>
      <c r="G130" s="310"/>
      <c r="H130" s="82"/>
      <c r="I130" s="82"/>
      <c r="J130" s="82"/>
      <c r="K130" s="82"/>
      <c r="L130" s="82"/>
      <c r="M130" s="82"/>
      <c r="N130" s="82"/>
      <c r="O130" s="128">
        <f>F130+G130+H130+I130+J130+K130+L130+M130+N130</f>
        <v>45000</v>
      </c>
      <c r="P130" s="196"/>
    </row>
    <row r="131" spans="2:16" s="49" customFormat="1" ht="12.75" hidden="1">
      <c r="B131" s="24"/>
      <c r="C131" s="27"/>
      <c r="D131" s="27">
        <v>4210</v>
      </c>
      <c r="E131" s="28" t="s">
        <v>39</v>
      </c>
      <c r="F131" s="42">
        <v>1000</v>
      </c>
      <c r="G131" s="310"/>
      <c r="H131" s="82"/>
      <c r="I131" s="82"/>
      <c r="J131" s="82"/>
      <c r="K131" s="82"/>
      <c r="L131" s="82"/>
      <c r="M131" s="82"/>
      <c r="N131" s="82"/>
      <c r="O131" s="128">
        <f>F131+G131+H131+I131+J131+K131+L131+M131+N131</f>
        <v>1000</v>
      </c>
      <c r="P131" s="196"/>
    </row>
    <row r="132" spans="2:16" s="49" customFormat="1" ht="12.75" customHeight="1" hidden="1">
      <c r="B132" s="24"/>
      <c r="C132" s="27"/>
      <c r="D132" s="27">
        <v>4300</v>
      </c>
      <c r="E132" s="28" t="s">
        <v>41</v>
      </c>
      <c r="F132" s="42"/>
      <c r="G132" s="310"/>
      <c r="H132" s="82"/>
      <c r="I132" s="82"/>
      <c r="J132" s="82"/>
      <c r="K132" s="82"/>
      <c r="L132" s="82"/>
      <c r="M132" s="82"/>
      <c r="N132" s="82"/>
      <c r="O132" s="128">
        <f>F132+G132+H132+I132+J132+K132+L132+M132+N132</f>
        <v>0</v>
      </c>
      <c r="P132" s="196"/>
    </row>
    <row r="133" spans="2:16" s="49" customFormat="1" ht="28.5" customHeight="1" hidden="1">
      <c r="B133" s="24"/>
      <c r="C133" s="27"/>
      <c r="D133" s="27">
        <v>4610</v>
      </c>
      <c r="E133" s="28" t="s">
        <v>207</v>
      </c>
      <c r="F133" s="42">
        <v>2500</v>
      </c>
      <c r="G133" s="310"/>
      <c r="H133" s="82"/>
      <c r="I133" s="82"/>
      <c r="J133" s="82"/>
      <c r="K133" s="82"/>
      <c r="L133" s="82"/>
      <c r="M133" s="82"/>
      <c r="N133" s="82"/>
      <c r="O133" s="128">
        <f>F133+G133+H133+I133+J133+K133+L133+M133+N133</f>
        <v>2500</v>
      </c>
      <c r="P133" s="196"/>
    </row>
    <row r="134" spans="2:16" s="49" customFormat="1" ht="12.75" hidden="1">
      <c r="B134" s="30">
        <v>757</v>
      </c>
      <c r="C134" s="31"/>
      <c r="D134" s="31"/>
      <c r="E134" s="32" t="s">
        <v>208</v>
      </c>
      <c r="F134" s="65">
        <f aca="true" t="shared" si="32" ref="F134:N134">F135</f>
        <v>175144</v>
      </c>
      <c r="G134" s="306">
        <f t="shared" si="32"/>
        <v>0</v>
      </c>
      <c r="H134" s="66">
        <f t="shared" si="32"/>
        <v>0</v>
      </c>
      <c r="I134" s="66">
        <f t="shared" si="32"/>
        <v>0</v>
      </c>
      <c r="J134" s="66">
        <f t="shared" si="32"/>
        <v>0</v>
      </c>
      <c r="K134" s="66">
        <f t="shared" si="32"/>
        <v>0</v>
      </c>
      <c r="L134" s="66">
        <f t="shared" si="32"/>
        <v>0</v>
      </c>
      <c r="M134" s="66">
        <f t="shared" si="32"/>
        <v>0</v>
      </c>
      <c r="N134" s="66">
        <f t="shared" si="32"/>
        <v>0</v>
      </c>
      <c r="O134" s="65">
        <f>O135</f>
        <v>175144</v>
      </c>
      <c r="P134" s="215"/>
    </row>
    <row r="135" spans="2:16" s="49" customFormat="1" ht="38.25" hidden="1">
      <c r="B135" s="24"/>
      <c r="C135" s="14">
        <v>75702</v>
      </c>
      <c r="D135" s="14"/>
      <c r="E135" s="17" t="s">
        <v>209</v>
      </c>
      <c r="F135" s="57">
        <f>SUM(F136:F136)</f>
        <v>175144</v>
      </c>
      <c r="G135" s="220">
        <f>SUM(G136:G136)</f>
        <v>0</v>
      </c>
      <c r="H135" s="58">
        <f aca="true" t="shared" si="33" ref="H135:N135">SUM(H136:H136)</f>
        <v>0</v>
      </c>
      <c r="I135" s="58">
        <f t="shared" si="33"/>
        <v>0</v>
      </c>
      <c r="J135" s="58">
        <f t="shared" si="33"/>
        <v>0</v>
      </c>
      <c r="K135" s="58">
        <f t="shared" si="33"/>
        <v>0</v>
      </c>
      <c r="L135" s="58">
        <f t="shared" si="33"/>
        <v>0</v>
      </c>
      <c r="M135" s="58">
        <f t="shared" si="33"/>
        <v>0</v>
      </c>
      <c r="N135" s="58">
        <f t="shared" si="33"/>
        <v>0</v>
      </c>
      <c r="O135" s="161">
        <f>SUM(O136:O136)</f>
        <v>175144</v>
      </c>
      <c r="P135" s="214"/>
    </row>
    <row r="136" spans="2:16" s="49" customFormat="1" ht="38.25" hidden="1">
      <c r="B136" s="24"/>
      <c r="C136" s="27"/>
      <c r="D136" s="27">
        <v>8070</v>
      </c>
      <c r="E136" s="28" t="s">
        <v>210</v>
      </c>
      <c r="F136" s="42">
        <v>175144</v>
      </c>
      <c r="G136" s="310"/>
      <c r="H136" s="82"/>
      <c r="I136" s="82"/>
      <c r="J136" s="82"/>
      <c r="K136" s="82"/>
      <c r="L136" s="82"/>
      <c r="M136" s="82"/>
      <c r="N136" s="82"/>
      <c r="O136" s="128">
        <f>F136+G136+H136+I136+J136+K136+L136+M136+N136</f>
        <v>175144</v>
      </c>
      <c r="P136" s="196"/>
    </row>
    <row r="137" spans="2:16" s="49" customFormat="1" ht="12.75" hidden="1">
      <c r="B137" s="30">
        <v>758</v>
      </c>
      <c r="C137" s="31"/>
      <c r="D137" s="31"/>
      <c r="E137" s="32" t="s">
        <v>28</v>
      </c>
      <c r="F137" s="65">
        <f>F138</f>
        <v>80000</v>
      </c>
      <c r="G137" s="306">
        <f>G138</f>
        <v>0</v>
      </c>
      <c r="H137" s="66">
        <f aca="true" t="shared" si="34" ref="H137:N137">H138</f>
        <v>0</v>
      </c>
      <c r="I137" s="66">
        <f t="shared" si="34"/>
        <v>0</v>
      </c>
      <c r="J137" s="66">
        <f t="shared" si="34"/>
        <v>0</v>
      </c>
      <c r="K137" s="66">
        <f t="shared" si="34"/>
        <v>0</v>
      </c>
      <c r="L137" s="66">
        <f t="shared" si="34"/>
        <v>0</v>
      </c>
      <c r="M137" s="66">
        <f t="shared" si="34"/>
        <v>0</v>
      </c>
      <c r="N137" s="66">
        <f t="shared" si="34"/>
        <v>0</v>
      </c>
      <c r="O137" s="65">
        <f>O138</f>
        <v>80000</v>
      </c>
      <c r="P137" s="215"/>
    </row>
    <row r="138" spans="2:16" s="49" customFormat="1" ht="12.75" customHeight="1" hidden="1">
      <c r="B138" s="24"/>
      <c r="C138" s="14">
        <v>75818</v>
      </c>
      <c r="D138" s="14"/>
      <c r="E138" s="17" t="s">
        <v>211</v>
      </c>
      <c r="F138" s="57">
        <f aca="true" t="shared" si="35" ref="F138:N138">SUM(F139:F139)</f>
        <v>80000</v>
      </c>
      <c r="G138" s="220">
        <f t="shared" si="35"/>
        <v>0</v>
      </c>
      <c r="H138" s="58">
        <f t="shared" si="35"/>
        <v>0</v>
      </c>
      <c r="I138" s="58">
        <f t="shared" si="35"/>
        <v>0</v>
      </c>
      <c r="J138" s="58">
        <f t="shared" si="35"/>
        <v>0</v>
      </c>
      <c r="K138" s="58">
        <f t="shared" si="35"/>
        <v>0</v>
      </c>
      <c r="L138" s="58">
        <f t="shared" si="35"/>
        <v>0</v>
      </c>
      <c r="M138" s="58">
        <f t="shared" si="35"/>
        <v>0</v>
      </c>
      <c r="N138" s="58">
        <f t="shared" si="35"/>
        <v>0</v>
      </c>
      <c r="O138" s="161">
        <f>SUM(O139:O139)</f>
        <v>80000</v>
      </c>
      <c r="P138" s="214"/>
    </row>
    <row r="139" spans="2:16" s="49" customFormat="1" ht="12.75" hidden="1">
      <c r="B139" s="24"/>
      <c r="C139" s="27"/>
      <c r="D139" s="27">
        <v>4810</v>
      </c>
      <c r="E139" s="28" t="s">
        <v>203</v>
      </c>
      <c r="F139" s="42">
        <v>80000</v>
      </c>
      <c r="G139" s="310"/>
      <c r="H139" s="82"/>
      <c r="I139" s="82"/>
      <c r="J139" s="82"/>
      <c r="K139" s="82"/>
      <c r="L139" s="82"/>
      <c r="M139" s="82"/>
      <c r="N139" s="82"/>
      <c r="O139" s="128">
        <f>F139+G139+H139+I139+J139+K139+L139+M139+N139</f>
        <v>80000</v>
      </c>
      <c r="P139" s="196"/>
    </row>
    <row r="140" spans="2:16" s="49" customFormat="1" ht="12.75">
      <c r="B140" s="30">
        <v>801</v>
      </c>
      <c r="C140" s="31"/>
      <c r="D140" s="31"/>
      <c r="E140" s="32" t="s">
        <v>29</v>
      </c>
      <c r="F140" s="65">
        <f>F141+F184+F209+F232+F241+F273+F257+F165+F261</f>
        <v>7809243</v>
      </c>
      <c r="G140" s="306">
        <f aca="true" t="shared" si="36" ref="G140:N140">G141+G184+G209+G232+G241+G273+G257+G165</f>
        <v>0</v>
      </c>
      <c r="H140" s="66">
        <f t="shared" si="36"/>
        <v>0</v>
      </c>
      <c r="I140" s="66">
        <f t="shared" si="36"/>
        <v>0</v>
      </c>
      <c r="J140" s="66">
        <f t="shared" si="36"/>
        <v>0</v>
      </c>
      <c r="K140" s="66">
        <f t="shared" si="36"/>
        <v>0</v>
      </c>
      <c r="L140" s="66">
        <f t="shared" si="36"/>
        <v>0</v>
      </c>
      <c r="M140" s="66">
        <f t="shared" si="36"/>
        <v>0</v>
      </c>
      <c r="N140" s="66">
        <f t="shared" si="36"/>
        <v>0</v>
      </c>
      <c r="O140" s="65">
        <f>O141+O184+O209+O232+O241+O273+O257+O165+O261</f>
        <v>7809243</v>
      </c>
      <c r="P140" s="215"/>
    </row>
    <row r="141" spans="2:16" s="49" customFormat="1" ht="12.75">
      <c r="B141" s="24"/>
      <c r="C141" s="14">
        <v>80101</v>
      </c>
      <c r="D141" s="14"/>
      <c r="E141" s="17" t="s">
        <v>30</v>
      </c>
      <c r="F141" s="57">
        <f>SUM(F142:F164)</f>
        <v>3649800</v>
      </c>
      <c r="G141" s="239">
        <f>SUM(G142:G164)</f>
        <v>-6478</v>
      </c>
      <c r="H141" s="58">
        <f aca="true" t="shared" si="37" ref="H141:N141">SUM(H142:H164)</f>
        <v>0</v>
      </c>
      <c r="I141" s="58">
        <f t="shared" si="37"/>
        <v>0</v>
      </c>
      <c r="J141" s="58">
        <f t="shared" si="37"/>
        <v>0</v>
      </c>
      <c r="K141" s="58">
        <f t="shared" si="37"/>
        <v>0</v>
      </c>
      <c r="L141" s="58">
        <f t="shared" si="37"/>
        <v>0</v>
      </c>
      <c r="M141" s="58">
        <f t="shared" si="37"/>
        <v>0</v>
      </c>
      <c r="N141" s="58">
        <f t="shared" si="37"/>
        <v>0</v>
      </c>
      <c r="O141" s="160">
        <f>SUM(O142:O164)</f>
        <v>3643322</v>
      </c>
      <c r="P141" s="214"/>
    </row>
    <row r="142" spans="2:16" s="49" customFormat="1" ht="25.5">
      <c r="B142" s="24"/>
      <c r="C142" s="27"/>
      <c r="D142" s="27">
        <v>3020</v>
      </c>
      <c r="E142" s="28" t="s">
        <v>61</v>
      </c>
      <c r="F142" s="42">
        <v>129350</v>
      </c>
      <c r="G142" s="310"/>
      <c r="H142" s="82"/>
      <c r="I142" s="82"/>
      <c r="J142" s="82"/>
      <c r="K142" s="82"/>
      <c r="L142" s="82"/>
      <c r="M142" s="82"/>
      <c r="N142" s="82"/>
      <c r="O142" s="128">
        <f aca="true" t="shared" si="38" ref="O142:O164">F142+G142+H142+I142+J142+K142+L142+M142+N142</f>
        <v>129350</v>
      </c>
      <c r="P142" s="196"/>
    </row>
    <row r="143" spans="2:16" s="49" customFormat="1" ht="12.75" customHeight="1">
      <c r="B143" s="24"/>
      <c r="C143" s="27"/>
      <c r="D143" s="27">
        <v>3260</v>
      </c>
      <c r="E143" s="28" t="s">
        <v>192</v>
      </c>
      <c r="F143" s="42"/>
      <c r="G143" s="310"/>
      <c r="H143" s="82"/>
      <c r="I143" s="82"/>
      <c r="J143" s="82"/>
      <c r="K143" s="82"/>
      <c r="L143" s="82"/>
      <c r="M143" s="82"/>
      <c r="N143" s="82"/>
      <c r="O143" s="128">
        <f t="shared" si="38"/>
        <v>0</v>
      </c>
      <c r="P143" s="196"/>
    </row>
    <row r="144" spans="2:16" s="49" customFormat="1" ht="12.75">
      <c r="B144" s="24"/>
      <c r="C144" s="27"/>
      <c r="D144" s="27">
        <v>4010</v>
      </c>
      <c r="E144" s="28" t="s">
        <v>57</v>
      </c>
      <c r="F144" s="42">
        <v>2238000</v>
      </c>
      <c r="G144" s="310">
        <v>5000</v>
      </c>
      <c r="H144" s="82"/>
      <c r="I144" s="82"/>
      <c r="J144" s="82"/>
      <c r="K144" s="82"/>
      <c r="L144" s="82"/>
      <c r="M144" s="82"/>
      <c r="N144" s="82"/>
      <c r="O144" s="128">
        <f t="shared" si="38"/>
        <v>2243000</v>
      </c>
      <c r="P144" s="196"/>
    </row>
    <row r="145" spans="2:16" s="49" customFormat="1" ht="12.75">
      <c r="B145" s="24"/>
      <c r="C145" s="27"/>
      <c r="D145" s="27">
        <v>4040</v>
      </c>
      <c r="E145" s="28" t="s">
        <v>62</v>
      </c>
      <c r="F145" s="42">
        <v>174200</v>
      </c>
      <c r="G145" s="224">
        <v>-18654</v>
      </c>
      <c r="H145" s="82"/>
      <c r="I145" s="82"/>
      <c r="J145" s="82"/>
      <c r="K145" s="82"/>
      <c r="L145" s="82"/>
      <c r="M145" s="82"/>
      <c r="N145" s="82"/>
      <c r="O145" s="128">
        <f t="shared" si="38"/>
        <v>155546</v>
      </c>
      <c r="P145" s="196"/>
    </row>
    <row r="146" spans="2:16" s="49" customFormat="1" ht="12.75">
      <c r="B146" s="24"/>
      <c r="C146" s="27"/>
      <c r="D146" s="27">
        <v>4110</v>
      </c>
      <c r="E146" s="28" t="s">
        <v>58</v>
      </c>
      <c r="F146" s="42">
        <v>375800</v>
      </c>
      <c r="G146" s="310"/>
      <c r="H146" s="82"/>
      <c r="I146" s="82"/>
      <c r="J146" s="82"/>
      <c r="K146" s="82"/>
      <c r="L146" s="82"/>
      <c r="M146" s="82"/>
      <c r="N146" s="82"/>
      <c r="O146" s="128">
        <f t="shared" si="38"/>
        <v>375800</v>
      </c>
      <c r="P146" s="196"/>
    </row>
    <row r="147" spans="2:16" s="49" customFormat="1" ht="12.75">
      <c r="B147" s="24"/>
      <c r="C147" s="27"/>
      <c r="D147" s="27">
        <v>4120</v>
      </c>
      <c r="E147" s="28" t="s">
        <v>144</v>
      </c>
      <c r="F147" s="42">
        <v>62450</v>
      </c>
      <c r="G147" s="310"/>
      <c r="H147" s="82"/>
      <c r="I147" s="82"/>
      <c r="J147" s="82"/>
      <c r="K147" s="82"/>
      <c r="L147" s="82"/>
      <c r="M147" s="82"/>
      <c r="N147" s="82"/>
      <c r="O147" s="128">
        <f t="shared" si="38"/>
        <v>62450</v>
      </c>
      <c r="P147" s="196"/>
    </row>
    <row r="148" spans="2:16" s="49" customFormat="1" ht="12.75">
      <c r="B148" s="24"/>
      <c r="C148" s="27"/>
      <c r="D148" s="27">
        <v>4210</v>
      </c>
      <c r="E148" s="28" t="s">
        <v>39</v>
      </c>
      <c r="F148" s="42">
        <v>216000</v>
      </c>
      <c r="G148" s="310"/>
      <c r="H148" s="82"/>
      <c r="I148" s="82"/>
      <c r="J148" s="82"/>
      <c r="K148" s="82"/>
      <c r="L148" s="82"/>
      <c r="M148" s="82"/>
      <c r="N148" s="82"/>
      <c r="O148" s="128">
        <f t="shared" si="38"/>
        <v>216000</v>
      </c>
      <c r="P148" s="196"/>
    </row>
    <row r="149" spans="2:16" s="49" customFormat="1" ht="12.75">
      <c r="B149" s="24"/>
      <c r="C149" s="27"/>
      <c r="D149" s="27">
        <v>4240</v>
      </c>
      <c r="E149" s="28" t="s">
        <v>147</v>
      </c>
      <c r="F149" s="42">
        <v>800</v>
      </c>
      <c r="G149" s="310">
        <v>170</v>
      </c>
      <c r="H149" s="82"/>
      <c r="I149" s="82"/>
      <c r="J149" s="82"/>
      <c r="K149" s="82"/>
      <c r="L149" s="82"/>
      <c r="M149" s="82"/>
      <c r="N149" s="82"/>
      <c r="O149" s="128">
        <f t="shared" si="38"/>
        <v>970</v>
      </c>
      <c r="P149" s="196"/>
    </row>
    <row r="150" spans="2:16" s="49" customFormat="1" ht="12.75">
      <c r="B150" s="24"/>
      <c r="C150" s="27"/>
      <c r="D150" s="27">
        <v>4260</v>
      </c>
      <c r="E150" s="28" t="s">
        <v>59</v>
      </c>
      <c r="F150" s="42">
        <v>140800</v>
      </c>
      <c r="G150" s="310">
        <v>3100</v>
      </c>
      <c r="H150" s="82"/>
      <c r="I150" s="82"/>
      <c r="J150" s="82"/>
      <c r="K150" s="82"/>
      <c r="L150" s="82"/>
      <c r="M150" s="82"/>
      <c r="N150" s="82"/>
      <c r="O150" s="128">
        <f t="shared" si="38"/>
        <v>143900</v>
      </c>
      <c r="P150" s="196"/>
    </row>
    <row r="151" spans="2:16" s="49" customFormat="1" ht="12.75">
      <c r="B151" s="24"/>
      <c r="C151" s="27"/>
      <c r="D151" s="27">
        <v>4270</v>
      </c>
      <c r="E151" s="28" t="s">
        <v>40</v>
      </c>
      <c r="F151" s="42">
        <v>35500</v>
      </c>
      <c r="G151" s="224">
        <v>-332</v>
      </c>
      <c r="H151" s="82"/>
      <c r="I151" s="82"/>
      <c r="J151" s="82"/>
      <c r="K151" s="82"/>
      <c r="L151" s="82"/>
      <c r="M151" s="82"/>
      <c r="N151" s="82"/>
      <c r="O151" s="128">
        <f t="shared" si="38"/>
        <v>35168</v>
      </c>
      <c r="P151" s="196"/>
    </row>
    <row r="152" spans="2:16" s="49" customFormat="1" ht="12.75">
      <c r="B152" s="24"/>
      <c r="C152" s="27"/>
      <c r="D152" s="27">
        <v>4280</v>
      </c>
      <c r="E152" s="28" t="s">
        <v>64</v>
      </c>
      <c r="F152" s="42">
        <v>11100</v>
      </c>
      <c r="G152" s="310"/>
      <c r="H152" s="82"/>
      <c r="I152" s="82"/>
      <c r="J152" s="82"/>
      <c r="K152" s="82"/>
      <c r="L152" s="82"/>
      <c r="M152" s="82"/>
      <c r="N152" s="82"/>
      <c r="O152" s="128">
        <f t="shared" si="38"/>
        <v>11100</v>
      </c>
      <c r="P152" s="196"/>
    </row>
    <row r="153" spans="2:16" s="49" customFormat="1" ht="12.75">
      <c r="B153" s="24"/>
      <c r="C153" s="27"/>
      <c r="D153" s="27">
        <v>4300</v>
      </c>
      <c r="E153" s="28" t="s">
        <v>41</v>
      </c>
      <c r="F153" s="42">
        <v>62000</v>
      </c>
      <c r="G153" s="310">
        <v>1846</v>
      </c>
      <c r="H153" s="82"/>
      <c r="I153" s="82"/>
      <c r="J153" s="82"/>
      <c r="K153" s="82"/>
      <c r="L153" s="82"/>
      <c r="M153" s="82"/>
      <c r="N153" s="82"/>
      <c r="O153" s="128">
        <f t="shared" si="38"/>
        <v>63846</v>
      </c>
      <c r="P153" s="196"/>
    </row>
    <row r="154" spans="2:16" s="49" customFormat="1" ht="12.75">
      <c r="B154" s="24"/>
      <c r="C154" s="27"/>
      <c r="D154" s="27">
        <v>4350</v>
      </c>
      <c r="E154" s="28" t="s">
        <v>65</v>
      </c>
      <c r="F154" s="42">
        <v>9000</v>
      </c>
      <c r="G154" s="310"/>
      <c r="H154" s="82"/>
      <c r="I154" s="82"/>
      <c r="J154" s="82"/>
      <c r="K154" s="82"/>
      <c r="L154" s="82"/>
      <c r="M154" s="82"/>
      <c r="N154" s="82"/>
      <c r="O154" s="128">
        <f t="shared" si="38"/>
        <v>9000</v>
      </c>
      <c r="P154" s="196"/>
    </row>
    <row r="155" spans="2:16" s="49" customFormat="1" ht="27" customHeight="1">
      <c r="B155" s="24"/>
      <c r="C155" s="27"/>
      <c r="D155" s="27">
        <v>4360</v>
      </c>
      <c r="E155" s="28" t="s">
        <v>66</v>
      </c>
      <c r="F155" s="42">
        <v>5400</v>
      </c>
      <c r="G155" s="310"/>
      <c r="H155" s="82"/>
      <c r="I155" s="82"/>
      <c r="J155" s="82"/>
      <c r="K155" s="82"/>
      <c r="L155" s="82"/>
      <c r="M155" s="82"/>
      <c r="N155" s="82"/>
      <c r="O155" s="128">
        <f t="shared" si="38"/>
        <v>5400</v>
      </c>
      <c r="P155" s="196"/>
    </row>
    <row r="156" spans="2:16" s="49" customFormat="1" ht="26.25" customHeight="1">
      <c r="B156" s="24"/>
      <c r="C156" s="27"/>
      <c r="D156" s="27">
        <v>4370</v>
      </c>
      <c r="E156" s="28" t="s">
        <v>67</v>
      </c>
      <c r="F156" s="42">
        <v>11700</v>
      </c>
      <c r="G156" s="224">
        <v>-499</v>
      </c>
      <c r="H156" s="82"/>
      <c r="I156" s="82"/>
      <c r="J156" s="82"/>
      <c r="K156" s="82"/>
      <c r="L156" s="82"/>
      <c r="M156" s="82"/>
      <c r="N156" s="82"/>
      <c r="O156" s="128">
        <f t="shared" si="38"/>
        <v>11201</v>
      </c>
      <c r="P156" s="196"/>
    </row>
    <row r="157" spans="2:16" s="49" customFormat="1" ht="12.75">
      <c r="B157" s="24"/>
      <c r="C157" s="27"/>
      <c r="D157" s="27">
        <v>4410</v>
      </c>
      <c r="E157" s="28" t="s">
        <v>60</v>
      </c>
      <c r="F157" s="42">
        <v>8000</v>
      </c>
      <c r="G157" s="224">
        <v>-500</v>
      </c>
      <c r="H157" s="82"/>
      <c r="I157" s="82"/>
      <c r="J157" s="82"/>
      <c r="K157" s="82"/>
      <c r="L157" s="82"/>
      <c r="M157" s="82"/>
      <c r="N157" s="82"/>
      <c r="O157" s="128">
        <f t="shared" si="38"/>
        <v>7500</v>
      </c>
      <c r="P157" s="196"/>
    </row>
    <row r="158" spans="2:16" s="49" customFormat="1" ht="12.75">
      <c r="B158" s="24"/>
      <c r="C158" s="27"/>
      <c r="D158" s="27">
        <v>4420</v>
      </c>
      <c r="E158" s="28" t="s">
        <v>201</v>
      </c>
      <c r="F158" s="42">
        <v>500</v>
      </c>
      <c r="G158" s="310"/>
      <c r="H158" s="82"/>
      <c r="I158" s="82"/>
      <c r="J158" s="82"/>
      <c r="K158" s="82"/>
      <c r="L158" s="82"/>
      <c r="M158" s="82"/>
      <c r="N158" s="82"/>
      <c r="O158" s="128">
        <f t="shared" si="38"/>
        <v>500</v>
      </c>
      <c r="P158" s="196"/>
    </row>
    <row r="159" spans="2:16" s="49" customFormat="1" ht="12.75">
      <c r="B159" s="24"/>
      <c r="C159" s="27"/>
      <c r="D159" s="27">
        <v>4430</v>
      </c>
      <c r="E159" s="28" t="s">
        <v>148</v>
      </c>
      <c r="F159" s="42">
        <v>5900</v>
      </c>
      <c r="G159" s="310"/>
      <c r="H159" s="82"/>
      <c r="I159" s="82"/>
      <c r="J159" s="82"/>
      <c r="K159" s="82"/>
      <c r="L159" s="82"/>
      <c r="M159" s="82"/>
      <c r="N159" s="82"/>
      <c r="O159" s="128">
        <f t="shared" si="38"/>
        <v>5900</v>
      </c>
      <c r="P159" s="196"/>
    </row>
    <row r="160" spans="2:16" s="49" customFormat="1" ht="28.5" customHeight="1">
      <c r="B160" s="24"/>
      <c r="C160" s="27"/>
      <c r="D160" s="27">
        <v>4440</v>
      </c>
      <c r="E160" s="28" t="s">
        <v>68</v>
      </c>
      <c r="F160" s="42">
        <v>121900</v>
      </c>
      <c r="G160" s="310">
        <v>5549</v>
      </c>
      <c r="H160" s="82"/>
      <c r="I160" s="82"/>
      <c r="J160" s="82"/>
      <c r="K160" s="82"/>
      <c r="L160" s="82"/>
      <c r="M160" s="82"/>
      <c r="N160" s="82"/>
      <c r="O160" s="128">
        <f t="shared" si="38"/>
        <v>127449</v>
      </c>
      <c r="P160" s="196" t="s">
        <v>425</v>
      </c>
    </row>
    <row r="161" spans="2:16" s="49" customFormat="1" ht="38.25">
      <c r="B161" s="24"/>
      <c r="C161" s="27"/>
      <c r="D161" s="27">
        <v>4740</v>
      </c>
      <c r="E161" s="28" t="s">
        <v>69</v>
      </c>
      <c r="F161" s="42">
        <v>8100</v>
      </c>
      <c r="G161" s="310"/>
      <c r="H161" s="82"/>
      <c r="I161" s="82"/>
      <c r="J161" s="82"/>
      <c r="K161" s="82"/>
      <c r="L161" s="82"/>
      <c r="M161" s="82"/>
      <c r="N161" s="82"/>
      <c r="O161" s="128">
        <f t="shared" si="38"/>
        <v>8100</v>
      </c>
      <c r="P161" s="196"/>
    </row>
    <row r="162" spans="2:16" s="49" customFormat="1" ht="25.5">
      <c r="B162" s="24"/>
      <c r="C162" s="27"/>
      <c r="D162" s="27">
        <v>4750</v>
      </c>
      <c r="E162" s="28" t="s">
        <v>70</v>
      </c>
      <c r="F162" s="42">
        <v>14000</v>
      </c>
      <c r="G162" s="310">
        <v>2755</v>
      </c>
      <c r="H162" s="82"/>
      <c r="I162" s="82"/>
      <c r="J162" s="82"/>
      <c r="K162" s="82"/>
      <c r="L162" s="82"/>
      <c r="M162" s="82"/>
      <c r="N162" s="82"/>
      <c r="O162" s="128">
        <f t="shared" si="38"/>
        <v>16755</v>
      </c>
      <c r="P162" s="196"/>
    </row>
    <row r="163" spans="2:16" s="49" customFormat="1" ht="39" customHeight="1">
      <c r="B163" s="24"/>
      <c r="C163" s="27"/>
      <c r="D163" s="27">
        <v>6050</v>
      </c>
      <c r="E163" s="28" t="s">
        <v>44</v>
      </c>
      <c r="F163" s="42">
        <v>15000</v>
      </c>
      <c r="G163" s="224">
        <v>-4913</v>
      </c>
      <c r="H163" s="82"/>
      <c r="I163" s="82"/>
      <c r="J163" s="82"/>
      <c r="K163" s="82"/>
      <c r="L163" s="82"/>
      <c r="M163" s="82"/>
      <c r="N163" s="82"/>
      <c r="O163" s="128">
        <f t="shared" si="38"/>
        <v>10087</v>
      </c>
      <c r="P163" s="196"/>
    </row>
    <row r="164" spans="2:16" s="49" customFormat="1" ht="25.5">
      <c r="B164" s="24"/>
      <c r="C164" s="27"/>
      <c r="D164" s="27">
        <v>6060</v>
      </c>
      <c r="E164" s="28" t="s">
        <v>55</v>
      </c>
      <c r="F164" s="42">
        <v>4300</v>
      </c>
      <c r="G164" s="310"/>
      <c r="H164" s="82"/>
      <c r="I164" s="82"/>
      <c r="J164" s="82"/>
      <c r="K164" s="82"/>
      <c r="L164" s="82"/>
      <c r="M164" s="82"/>
      <c r="N164" s="82"/>
      <c r="O164" s="128">
        <f t="shared" si="38"/>
        <v>4300</v>
      </c>
      <c r="P164" s="196"/>
    </row>
    <row r="165" spans="2:16" s="49" customFormat="1" ht="28.5" customHeight="1">
      <c r="B165" s="24"/>
      <c r="C165" s="14">
        <v>80103</v>
      </c>
      <c r="D165" s="14"/>
      <c r="E165" s="17" t="s">
        <v>149</v>
      </c>
      <c r="F165" s="57">
        <f>SUM(F166:F183)</f>
        <v>476060</v>
      </c>
      <c r="G165" s="239">
        <f>SUM(G166:G183)</f>
        <v>-5000</v>
      </c>
      <c r="H165" s="58">
        <f aca="true" t="shared" si="39" ref="H165:N165">SUM(H166:H183)</f>
        <v>0</v>
      </c>
      <c r="I165" s="58">
        <f t="shared" si="39"/>
        <v>0</v>
      </c>
      <c r="J165" s="58">
        <f t="shared" si="39"/>
        <v>0</v>
      </c>
      <c r="K165" s="58">
        <f t="shared" si="39"/>
        <v>0</v>
      </c>
      <c r="L165" s="58">
        <f t="shared" si="39"/>
        <v>0</v>
      </c>
      <c r="M165" s="58">
        <f t="shared" si="39"/>
        <v>0</v>
      </c>
      <c r="N165" s="58">
        <f t="shared" si="39"/>
        <v>0</v>
      </c>
      <c r="O165" s="160">
        <f>SUM(O166:O182)</f>
        <v>471060</v>
      </c>
      <c r="P165" s="214"/>
    </row>
    <row r="166" spans="2:16" s="49" customFormat="1" ht="25.5">
      <c r="B166" s="24"/>
      <c r="C166" s="27"/>
      <c r="D166" s="27">
        <v>3020</v>
      </c>
      <c r="E166" s="28" t="s">
        <v>61</v>
      </c>
      <c r="F166" s="42">
        <v>14700</v>
      </c>
      <c r="G166" s="310"/>
      <c r="H166" s="82"/>
      <c r="I166" s="82"/>
      <c r="J166" s="82"/>
      <c r="K166" s="82"/>
      <c r="L166" s="82"/>
      <c r="M166" s="82"/>
      <c r="N166" s="82"/>
      <c r="O166" s="128">
        <f aca="true" t="shared" si="40" ref="O166:O182">F166+G166+H166+I166+J166+K166+L166+M166+N166</f>
        <v>14700</v>
      </c>
      <c r="P166" s="196"/>
    </row>
    <row r="167" spans="2:16" s="49" customFormat="1" ht="12.75">
      <c r="B167" s="24"/>
      <c r="C167" s="27"/>
      <c r="D167" s="27">
        <v>4010</v>
      </c>
      <c r="E167" s="28" t="s">
        <v>57</v>
      </c>
      <c r="F167" s="42">
        <v>315700</v>
      </c>
      <c r="G167" s="224">
        <v>-4324</v>
      </c>
      <c r="H167" s="82"/>
      <c r="I167" s="82"/>
      <c r="J167" s="82"/>
      <c r="K167" s="82"/>
      <c r="L167" s="82"/>
      <c r="M167" s="82"/>
      <c r="N167" s="82"/>
      <c r="O167" s="128">
        <f t="shared" si="40"/>
        <v>311376</v>
      </c>
      <c r="P167" s="196"/>
    </row>
    <row r="168" spans="2:16" s="49" customFormat="1" ht="12.75">
      <c r="B168" s="24"/>
      <c r="C168" s="27"/>
      <c r="D168" s="27">
        <v>4040</v>
      </c>
      <c r="E168" s="28" t="s">
        <v>62</v>
      </c>
      <c r="F168" s="42">
        <v>24700</v>
      </c>
      <c r="G168" s="224">
        <v>-5502</v>
      </c>
      <c r="H168" s="82"/>
      <c r="I168" s="82"/>
      <c r="J168" s="82"/>
      <c r="K168" s="82"/>
      <c r="L168" s="82"/>
      <c r="M168" s="82"/>
      <c r="N168" s="82"/>
      <c r="O168" s="128">
        <f t="shared" si="40"/>
        <v>19198</v>
      </c>
      <c r="P168" s="196"/>
    </row>
    <row r="169" spans="2:16" s="49" customFormat="1" ht="12.75">
      <c r="B169" s="24"/>
      <c r="C169" s="27"/>
      <c r="D169" s="27">
        <v>4110</v>
      </c>
      <c r="E169" s="28" t="s">
        <v>58</v>
      </c>
      <c r="F169" s="42">
        <v>55100</v>
      </c>
      <c r="G169" s="310"/>
      <c r="H169" s="82"/>
      <c r="I169" s="82"/>
      <c r="J169" s="82"/>
      <c r="K169" s="82"/>
      <c r="L169" s="82"/>
      <c r="M169" s="82"/>
      <c r="N169" s="82"/>
      <c r="O169" s="128">
        <f t="shared" si="40"/>
        <v>55100</v>
      </c>
      <c r="P169" s="196"/>
    </row>
    <row r="170" spans="2:16" s="49" customFormat="1" ht="12.75">
      <c r="B170" s="24"/>
      <c r="C170" s="27"/>
      <c r="D170" s="27">
        <v>4120</v>
      </c>
      <c r="E170" s="28" t="s">
        <v>144</v>
      </c>
      <c r="F170" s="42">
        <v>9760</v>
      </c>
      <c r="G170" s="310"/>
      <c r="H170" s="82"/>
      <c r="I170" s="82"/>
      <c r="J170" s="82"/>
      <c r="K170" s="82"/>
      <c r="L170" s="82"/>
      <c r="M170" s="82"/>
      <c r="N170" s="82"/>
      <c r="O170" s="128">
        <f t="shared" si="40"/>
        <v>9760</v>
      </c>
      <c r="P170" s="196"/>
    </row>
    <row r="171" spans="2:16" s="49" customFormat="1" ht="12.75">
      <c r="B171" s="24"/>
      <c r="C171" s="27"/>
      <c r="D171" s="27">
        <v>4210</v>
      </c>
      <c r="E171" s="28" t="s">
        <v>39</v>
      </c>
      <c r="F171" s="42">
        <v>10000</v>
      </c>
      <c r="G171" s="310">
        <v>2000</v>
      </c>
      <c r="H171" s="82"/>
      <c r="I171" s="82"/>
      <c r="J171" s="82"/>
      <c r="K171" s="82"/>
      <c r="L171" s="82"/>
      <c r="M171" s="82"/>
      <c r="N171" s="82"/>
      <c r="O171" s="128">
        <f t="shared" si="40"/>
        <v>12000</v>
      </c>
      <c r="P171" s="196"/>
    </row>
    <row r="172" spans="2:16" s="49" customFormat="1" ht="12.75">
      <c r="B172" s="24"/>
      <c r="C172" s="27"/>
      <c r="D172" s="27">
        <v>4240</v>
      </c>
      <c r="E172" s="28" t="s">
        <v>147</v>
      </c>
      <c r="F172" s="42">
        <v>0</v>
      </c>
      <c r="G172" s="310"/>
      <c r="H172" s="82"/>
      <c r="I172" s="82"/>
      <c r="J172" s="82"/>
      <c r="K172" s="82"/>
      <c r="L172" s="82"/>
      <c r="M172" s="82"/>
      <c r="N172" s="82"/>
      <c r="O172" s="128">
        <f t="shared" si="40"/>
        <v>0</v>
      </c>
      <c r="P172" s="196"/>
    </row>
    <row r="173" spans="2:16" s="49" customFormat="1" ht="12.75">
      <c r="B173" s="24"/>
      <c r="C173" s="27"/>
      <c r="D173" s="27">
        <v>4260</v>
      </c>
      <c r="E173" s="28" t="s">
        <v>59</v>
      </c>
      <c r="F173" s="42">
        <v>11000</v>
      </c>
      <c r="G173" s="310"/>
      <c r="H173" s="82"/>
      <c r="I173" s="82"/>
      <c r="J173" s="82"/>
      <c r="K173" s="82"/>
      <c r="L173" s="82"/>
      <c r="M173" s="82"/>
      <c r="N173" s="82"/>
      <c r="O173" s="128">
        <f t="shared" si="40"/>
        <v>11000</v>
      </c>
      <c r="P173" s="196"/>
    </row>
    <row r="174" spans="2:16" s="49" customFormat="1" ht="12.75">
      <c r="B174" s="24"/>
      <c r="C174" s="27"/>
      <c r="D174" s="27">
        <v>4270</v>
      </c>
      <c r="E174" s="28" t="s">
        <v>40</v>
      </c>
      <c r="F174" s="42">
        <v>5000</v>
      </c>
      <c r="G174" s="310">
        <v>1800</v>
      </c>
      <c r="H174" s="82"/>
      <c r="I174" s="82"/>
      <c r="J174" s="82"/>
      <c r="K174" s="82"/>
      <c r="L174" s="82"/>
      <c r="M174" s="82"/>
      <c r="N174" s="82"/>
      <c r="O174" s="128">
        <f t="shared" si="40"/>
        <v>6800</v>
      </c>
      <c r="P174" s="196"/>
    </row>
    <row r="175" spans="2:16" s="49" customFormat="1" ht="12.75">
      <c r="B175" s="24"/>
      <c r="C175" s="27"/>
      <c r="D175" s="27">
        <v>4280</v>
      </c>
      <c r="E175" s="28" t="s">
        <v>64</v>
      </c>
      <c r="F175" s="42">
        <v>2000</v>
      </c>
      <c r="G175" s="310"/>
      <c r="H175" s="82"/>
      <c r="I175" s="82"/>
      <c r="J175" s="82"/>
      <c r="K175" s="82"/>
      <c r="L175" s="82"/>
      <c r="M175" s="82"/>
      <c r="N175" s="82"/>
      <c r="O175" s="128">
        <f t="shared" si="40"/>
        <v>2000</v>
      </c>
      <c r="P175" s="196"/>
    </row>
    <row r="176" spans="2:16" s="49" customFormat="1" ht="12.75">
      <c r="B176" s="24"/>
      <c r="C176" s="27"/>
      <c r="D176" s="27">
        <v>4300</v>
      </c>
      <c r="E176" s="28" t="s">
        <v>41</v>
      </c>
      <c r="F176" s="42">
        <v>4000</v>
      </c>
      <c r="G176" s="310"/>
      <c r="H176" s="82"/>
      <c r="I176" s="82"/>
      <c r="J176" s="82"/>
      <c r="K176" s="82"/>
      <c r="L176" s="82"/>
      <c r="M176" s="82"/>
      <c r="N176" s="82"/>
      <c r="O176" s="128">
        <f t="shared" si="40"/>
        <v>4000</v>
      </c>
      <c r="P176" s="196"/>
    </row>
    <row r="177" spans="2:16" s="49" customFormat="1" ht="25.5" customHeight="1">
      <c r="B177" s="24"/>
      <c r="C177" s="27"/>
      <c r="D177" s="27">
        <v>4350</v>
      </c>
      <c r="E177" s="28" t="s">
        <v>65</v>
      </c>
      <c r="F177" s="42"/>
      <c r="G177" s="310"/>
      <c r="H177" s="82"/>
      <c r="I177" s="82"/>
      <c r="J177" s="82"/>
      <c r="K177" s="82"/>
      <c r="L177" s="82"/>
      <c r="M177" s="82"/>
      <c r="N177" s="82"/>
      <c r="O177" s="128">
        <f t="shared" si="40"/>
        <v>0</v>
      </c>
      <c r="P177" s="196"/>
    </row>
    <row r="178" spans="2:16" s="49" customFormat="1" ht="26.25" customHeight="1">
      <c r="B178" s="24"/>
      <c r="C178" s="27"/>
      <c r="D178" s="27">
        <v>4370</v>
      </c>
      <c r="E178" s="28" t="s">
        <v>67</v>
      </c>
      <c r="F178" s="42">
        <v>1500</v>
      </c>
      <c r="G178" s="310">
        <v>227</v>
      </c>
      <c r="H178" s="82"/>
      <c r="I178" s="82"/>
      <c r="J178" s="82"/>
      <c r="K178" s="82"/>
      <c r="L178" s="82"/>
      <c r="M178" s="82"/>
      <c r="N178" s="82"/>
      <c r="O178" s="128">
        <f t="shared" si="40"/>
        <v>1727</v>
      </c>
      <c r="P178" s="196"/>
    </row>
    <row r="179" spans="2:16" s="49" customFormat="1" ht="12.75">
      <c r="B179" s="24"/>
      <c r="C179" s="27"/>
      <c r="D179" s="27">
        <v>4410</v>
      </c>
      <c r="E179" s="28" t="s">
        <v>60</v>
      </c>
      <c r="F179" s="42">
        <v>700</v>
      </c>
      <c r="G179" s="310"/>
      <c r="H179" s="82"/>
      <c r="I179" s="82"/>
      <c r="J179" s="82"/>
      <c r="K179" s="82"/>
      <c r="L179" s="82"/>
      <c r="M179" s="82"/>
      <c r="N179" s="82"/>
      <c r="O179" s="128">
        <f t="shared" si="40"/>
        <v>700</v>
      </c>
      <c r="P179" s="196"/>
    </row>
    <row r="180" spans="2:16" s="49" customFormat="1" ht="27" customHeight="1">
      <c r="B180" s="24"/>
      <c r="C180" s="27"/>
      <c r="D180" s="27">
        <v>4440</v>
      </c>
      <c r="E180" s="28" t="s">
        <v>68</v>
      </c>
      <c r="F180" s="42">
        <v>18500</v>
      </c>
      <c r="G180" s="310">
        <v>599</v>
      </c>
      <c r="H180" s="82"/>
      <c r="I180" s="82"/>
      <c r="J180" s="82"/>
      <c r="K180" s="82"/>
      <c r="L180" s="82"/>
      <c r="M180" s="82"/>
      <c r="N180" s="82"/>
      <c r="O180" s="128">
        <f t="shared" si="40"/>
        <v>19099</v>
      </c>
      <c r="P180" s="196" t="s">
        <v>425</v>
      </c>
    </row>
    <row r="181" spans="2:16" s="49" customFormat="1" ht="38.25">
      <c r="B181" s="24"/>
      <c r="C181" s="27"/>
      <c r="D181" s="27">
        <v>4740</v>
      </c>
      <c r="E181" s="28" t="s">
        <v>69</v>
      </c>
      <c r="F181" s="42">
        <v>2400</v>
      </c>
      <c r="G181" s="310"/>
      <c r="H181" s="82"/>
      <c r="I181" s="82"/>
      <c r="J181" s="82"/>
      <c r="K181" s="82"/>
      <c r="L181" s="82"/>
      <c r="M181" s="82"/>
      <c r="N181" s="82"/>
      <c r="O181" s="128">
        <f t="shared" si="40"/>
        <v>2400</v>
      </c>
      <c r="P181" s="196"/>
    </row>
    <row r="182" spans="2:16" s="49" customFormat="1" ht="25.5">
      <c r="B182" s="24"/>
      <c r="C182" s="27"/>
      <c r="D182" s="27">
        <v>4750</v>
      </c>
      <c r="E182" s="28" t="s">
        <v>70</v>
      </c>
      <c r="F182" s="42">
        <v>1000</v>
      </c>
      <c r="G182" s="310">
        <v>200</v>
      </c>
      <c r="H182" s="82"/>
      <c r="I182" s="82"/>
      <c r="J182" s="82"/>
      <c r="K182" s="82"/>
      <c r="L182" s="82"/>
      <c r="M182" s="82"/>
      <c r="N182" s="82"/>
      <c r="O182" s="128">
        <f t="shared" si="40"/>
        <v>1200</v>
      </c>
      <c r="P182" s="196"/>
    </row>
    <row r="183" spans="2:16" s="49" customFormat="1" ht="28.5" customHeight="1" hidden="1">
      <c r="B183" s="24"/>
      <c r="C183" s="27"/>
      <c r="D183" s="27">
        <v>6060</v>
      </c>
      <c r="E183" s="28" t="s">
        <v>55</v>
      </c>
      <c r="F183" s="42"/>
      <c r="G183" s="310"/>
      <c r="H183" s="82"/>
      <c r="I183" s="82"/>
      <c r="J183" s="82"/>
      <c r="K183" s="82"/>
      <c r="L183" s="82"/>
      <c r="M183" s="82"/>
      <c r="N183" s="82"/>
      <c r="O183" s="128"/>
      <c r="P183" s="196"/>
    </row>
    <row r="184" spans="2:16" s="49" customFormat="1" ht="12.75">
      <c r="B184" s="24"/>
      <c r="C184" s="14">
        <v>80104</v>
      </c>
      <c r="D184" s="14"/>
      <c r="E184" s="17" t="s">
        <v>32</v>
      </c>
      <c r="F184" s="57">
        <f>SUM(F185:F208)</f>
        <v>1199000</v>
      </c>
      <c r="G184" s="220">
        <f>SUM(G185:N208)</f>
        <v>0</v>
      </c>
      <c r="H184" s="58">
        <f>SUM(H185:H208)</f>
        <v>0</v>
      </c>
      <c r="I184" s="58">
        <f aca="true" t="shared" si="41" ref="I184:N184">SUM(I186:I208)</f>
        <v>0</v>
      </c>
      <c r="J184" s="58">
        <f t="shared" si="41"/>
        <v>0</v>
      </c>
      <c r="K184" s="58">
        <f t="shared" si="41"/>
        <v>0</v>
      </c>
      <c r="L184" s="58">
        <f t="shared" si="41"/>
        <v>0</v>
      </c>
      <c r="M184" s="58">
        <f t="shared" si="41"/>
        <v>0</v>
      </c>
      <c r="N184" s="58">
        <f t="shared" si="41"/>
        <v>0</v>
      </c>
      <c r="O184" s="160">
        <f>SUM(O185:O208)</f>
        <v>1199000</v>
      </c>
      <c r="P184" s="214"/>
    </row>
    <row r="185" spans="2:16" s="49" customFormat="1" ht="52.5" customHeight="1">
      <c r="B185" s="24"/>
      <c r="C185" s="14"/>
      <c r="D185" s="27">
        <v>2310</v>
      </c>
      <c r="E185" s="28" t="s">
        <v>225</v>
      </c>
      <c r="F185" s="42">
        <v>33000</v>
      </c>
      <c r="G185" s="220"/>
      <c r="H185" s="82"/>
      <c r="I185" s="58"/>
      <c r="J185" s="58"/>
      <c r="K185" s="58"/>
      <c r="L185" s="58"/>
      <c r="M185" s="58"/>
      <c r="N185" s="58"/>
      <c r="O185" s="128">
        <f aca="true" t="shared" si="42" ref="O185:O208">F185+G185+H185+I185+J185+K185+L185+M185+N185</f>
        <v>33000</v>
      </c>
      <c r="P185" s="196"/>
    </row>
    <row r="186" spans="2:16" s="49" customFormat="1" ht="12.75">
      <c r="B186" s="29"/>
      <c r="C186" s="27"/>
      <c r="D186" s="27">
        <v>2540</v>
      </c>
      <c r="E186" s="28" t="s">
        <v>150</v>
      </c>
      <c r="F186" s="42">
        <v>223000</v>
      </c>
      <c r="G186" s="310"/>
      <c r="H186" s="82"/>
      <c r="I186" s="82"/>
      <c r="J186" s="82"/>
      <c r="K186" s="82"/>
      <c r="L186" s="82"/>
      <c r="M186" s="82"/>
      <c r="N186" s="82"/>
      <c r="O186" s="128">
        <f t="shared" si="42"/>
        <v>223000</v>
      </c>
      <c r="P186" s="196"/>
    </row>
    <row r="187" spans="2:16" s="49" customFormat="1" ht="25.5">
      <c r="B187" s="24"/>
      <c r="C187" s="27"/>
      <c r="D187" s="27">
        <v>3020</v>
      </c>
      <c r="E187" s="28" t="s">
        <v>61</v>
      </c>
      <c r="F187" s="42">
        <v>32700</v>
      </c>
      <c r="G187" s="310"/>
      <c r="H187" s="82"/>
      <c r="I187" s="82"/>
      <c r="J187" s="82"/>
      <c r="K187" s="82"/>
      <c r="L187" s="82"/>
      <c r="M187" s="82"/>
      <c r="N187" s="82"/>
      <c r="O187" s="128">
        <f t="shared" si="42"/>
        <v>32700</v>
      </c>
      <c r="P187" s="196"/>
    </row>
    <row r="188" spans="2:16" s="49" customFormat="1" ht="12.75">
      <c r="B188" s="24"/>
      <c r="C188" s="27"/>
      <c r="D188" s="27">
        <v>4010</v>
      </c>
      <c r="E188" s="28" t="s">
        <v>57</v>
      </c>
      <c r="F188" s="42">
        <v>608000</v>
      </c>
      <c r="G188" s="310"/>
      <c r="H188" s="82"/>
      <c r="I188" s="82"/>
      <c r="J188" s="82"/>
      <c r="K188" s="82"/>
      <c r="L188" s="82"/>
      <c r="M188" s="82"/>
      <c r="N188" s="82"/>
      <c r="O188" s="128">
        <f t="shared" si="42"/>
        <v>608000</v>
      </c>
      <c r="P188" s="196"/>
    </row>
    <row r="189" spans="2:16" s="49" customFormat="1" ht="12.75">
      <c r="B189" s="24"/>
      <c r="C189" s="27"/>
      <c r="D189" s="27">
        <v>4040</v>
      </c>
      <c r="E189" s="28" t="s">
        <v>62</v>
      </c>
      <c r="F189" s="42">
        <v>45100</v>
      </c>
      <c r="G189" s="224">
        <v>-4439</v>
      </c>
      <c r="H189" s="82"/>
      <c r="I189" s="82"/>
      <c r="J189" s="82"/>
      <c r="K189" s="82"/>
      <c r="L189" s="82"/>
      <c r="M189" s="82"/>
      <c r="N189" s="82"/>
      <c r="O189" s="128">
        <f t="shared" si="42"/>
        <v>40661</v>
      </c>
      <c r="P189" s="196"/>
    </row>
    <row r="190" spans="2:16" s="49" customFormat="1" ht="12.75">
      <c r="B190" s="24"/>
      <c r="C190" s="27"/>
      <c r="D190" s="27">
        <v>4110</v>
      </c>
      <c r="E190" s="28" t="s">
        <v>58</v>
      </c>
      <c r="F190" s="42">
        <v>100000</v>
      </c>
      <c r="G190" s="310"/>
      <c r="H190" s="82"/>
      <c r="I190" s="82"/>
      <c r="J190" s="82"/>
      <c r="K190" s="82"/>
      <c r="L190" s="82"/>
      <c r="M190" s="82"/>
      <c r="N190" s="82"/>
      <c r="O190" s="128">
        <f t="shared" si="42"/>
        <v>100000</v>
      </c>
      <c r="P190" s="196"/>
    </row>
    <row r="191" spans="2:16" s="49" customFormat="1" ht="12.75">
      <c r="B191" s="24"/>
      <c r="C191" s="27"/>
      <c r="D191" s="27">
        <v>4120</v>
      </c>
      <c r="E191" s="28" t="s">
        <v>144</v>
      </c>
      <c r="F191" s="42">
        <v>17000</v>
      </c>
      <c r="G191" s="310"/>
      <c r="H191" s="82"/>
      <c r="I191" s="82"/>
      <c r="J191" s="82"/>
      <c r="K191" s="82"/>
      <c r="L191" s="82"/>
      <c r="M191" s="82"/>
      <c r="N191" s="82"/>
      <c r="O191" s="128">
        <f t="shared" si="42"/>
        <v>17000</v>
      </c>
      <c r="P191" s="196"/>
    </row>
    <row r="192" spans="2:16" s="49" customFormat="1" ht="12.75" customHeight="1">
      <c r="B192" s="24"/>
      <c r="C192" s="27"/>
      <c r="D192" s="27">
        <v>4170</v>
      </c>
      <c r="E192" s="28" t="s">
        <v>63</v>
      </c>
      <c r="F192" s="42"/>
      <c r="G192" s="310"/>
      <c r="H192" s="82"/>
      <c r="I192" s="82"/>
      <c r="J192" s="82"/>
      <c r="K192" s="82"/>
      <c r="L192" s="82"/>
      <c r="M192" s="82"/>
      <c r="N192" s="82"/>
      <c r="O192" s="128">
        <f t="shared" si="42"/>
        <v>0</v>
      </c>
      <c r="P192" s="196"/>
    </row>
    <row r="193" spans="2:16" s="49" customFormat="1" ht="12.75">
      <c r="B193" s="24"/>
      <c r="C193" s="27"/>
      <c r="D193" s="27">
        <v>4210</v>
      </c>
      <c r="E193" s="28" t="s">
        <v>39</v>
      </c>
      <c r="F193" s="42">
        <v>16512</v>
      </c>
      <c r="G193" s="310">
        <v>2125</v>
      </c>
      <c r="H193" s="82"/>
      <c r="I193" s="82"/>
      <c r="J193" s="82"/>
      <c r="K193" s="82"/>
      <c r="L193" s="82"/>
      <c r="M193" s="82"/>
      <c r="N193" s="82"/>
      <c r="O193" s="128">
        <f t="shared" si="42"/>
        <v>18637</v>
      </c>
      <c r="P193" s="196"/>
    </row>
    <row r="194" spans="2:16" s="49" customFormat="1" ht="12.75">
      <c r="B194" s="24"/>
      <c r="C194" s="27"/>
      <c r="D194" s="27">
        <v>4240</v>
      </c>
      <c r="E194" s="28" t="s">
        <v>147</v>
      </c>
      <c r="F194" s="42">
        <v>1000</v>
      </c>
      <c r="G194" s="310"/>
      <c r="H194" s="82"/>
      <c r="I194" s="82"/>
      <c r="J194" s="82"/>
      <c r="K194" s="82"/>
      <c r="L194" s="82"/>
      <c r="M194" s="82"/>
      <c r="N194" s="82"/>
      <c r="O194" s="128">
        <f t="shared" si="42"/>
        <v>1000</v>
      </c>
      <c r="P194" s="196"/>
    </row>
    <row r="195" spans="2:16" s="49" customFormat="1" ht="12.75">
      <c r="B195" s="24"/>
      <c r="C195" s="27"/>
      <c r="D195" s="27">
        <v>4260</v>
      </c>
      <c r="E195" s="28" t="s">
        <v>59</v>
      </c>
      <c r="F195" s="42">
        <v>48500</v>
      </c>
      <c r="G195" s="310"/>
      <c r="H195" s="82"/>
      <c r="I195" s="82"/>
      <c r="J195" s="82"/>
      <c r="K195" s="82"/>
      <c r="L195" s="82"/>
      <c r="M195" s="82"/>
      <c r="N195" s="82"/>
      <c r="O195" s="128">
        <f t="shared" si="42"/>
        <v>48500</v>
      </c>
      <c r="P195" s="196"/>
    </row>
    <row r="196" spans="2:16" s="49" customFormat="1" ht="12.75">
      <c r="B196" s="24"/>
      <c r="C196" s="27"/>
      <c r="D196" s="27">
        <v>4270</v>
      </c>
      <c r="E196" s="28" t="s">
        <v>40</v>
      </c>
      <c r="F196" s="42">
        <v>1000</v>
      </c>
      <c r="G196" s="310"/>
      <c r="H196" s="82"/>
      <c r="I196" s="82"/>
      <c r="J196" s="82"/>
      <c r="K196" s="82"/>
      <c r="L196" s="82"/>
      <c r="M196" s="82"/>
      <c r="N196" s="82"/>
      <c r="O196" s="128">
        <f t="shared" si="42"/>
        <v>1000</v>
      </c>
      <c r="P196" s="196"/>
    </row>
    <row r="197" spans="2:16" s="49" customFormat="1" ht="12.75">
      <c r="B197" s="24"/>
      <c r="C197" s="27"/>
      <c r="D197" s="27">
        <v>4280</v>
      </c>
      <c r="E197" s="28" t="s">
        <v>64</v>
      </c>
      <c r="F197" s="42">
        <v>3000</v>
      </c>
      <c r="G197" s="310"/>
      <c r="H197" s="82"/>
      <c r="I197" s="82"/>
      <c r="J197" s="82"/>
      <c r="K197" s="82"/>
      <c r="L197" s="82"/>
      <c r="M197" s="82"/>
      <c r="N197" s="82"/>
      <c r="O197" s="128">
        <f t="shared" si="42"/>
        <v>3000</v>
      </c>
      <c r="P197" s="196"/>
    </row>
    <row r="198" spans="2:16" s="49" customFormat="1" ht="12.75">
      <c r="B198" s="24"/>
      <c r="C198" s="27"/>
      <c r="D198" s="27">
        <v>4300</v>
      </c>
      <c r="E198" s="28" t="s">
        <v>41</v>
      </c>
      <c r="F198" s="42">
        <v>15000</v>
      </c>
      <c r="G198" s="310"/>
      <c r="H198" s="82"/>
      <c r="I198" s="82"/>
      <c r="J198" s="82"/>
      <c r="K198" s="82"/>
      <c r="L198" s="82"/>
      <c r="M198" s="82"/>
      <c r="N198" s="82"/>
      <c r="O198" s="128">
        <f t="shared" si="42"/>
        <v>15000</v>
      </c>
      <c r="P198" s="196"/>
    </row>
    <row r="199" spans="2:16" s="49" customFormat="1" ht="12.75">
      <c r="B199" s="24"/>
      <c r="C199" s="27"/>
      <c r="D199" s="27">
        <v>4350</v>
      </c>
      <c r="E199" s="28" t="s">
        <v>65</v>
      </c>
      <c r="F199" s="42">
        <v>800</v>
      </c>
      <c r="G199" s="310"/>
      <c r="H199" s="82"/>
      <c r="I199" s="82"/>
      <c r="J199" s="82"/>
      <c r="K199" s="82"/>
      <c r="L199" s="82"/>
      <c r="M199" s="82"/>
      <c r="N199" s="82"/>
      <c r="O199" s="128">
        <f t="shared" si="42"/>
        <v>800</v>
      </c>
      <c r="P199" s="196"/>
    </row>
    <row r="200" spans="2:16" s="49" customFormat="1" ht="27.75" customHeight="1">
      <c r="B200" s="24"/>
      <c r="C200" s="27"/>
      <c r="D200" s="27">
        <v>4360</v>
      </c>
      <c r="E200" s="28" t="s">
        <v>66</v>
      </c>
      <c r="F200" s="42">
        <v>600</v>
      </c>
      <c r="G200" s="310"/>
      <c r="H200" s="82"/>
      <c r="I200" s="82"/>
      <c r="J200" s="82"/>
      <c r="K200" s="82"/>
      <c r="L200" s="82"/>
      <c r="M200" s="82"/>
      <c r="N200" s="82"/>
      <c r="O200" s="128">
        <f t="shared" si="42"/>
        <v>600</v>
      </c>
      <c r="P200" s="196"/>
    </row>
    <row r="201" spans="2:16" s="49" customFormat="1" ht="29.25" customHeight="1">
      <c r="B201" s="24"/>
      <c r="C201" s="27"/>
      <c r="D201" s="27">
        <v>4370</v>
      </c>
      <c r="E201" s="28" t="s">
        <v>67</v>
      </c>
      <c r="F201" s="42">
        <v>2500</v>
      </c>
      <c r="G201" s="310"/>
      <c r="H201" s="82"/>
      <c r="I201" s="82"/>
      <c r="J201" s="82"/>
      <c r="K201" s="82"/>
      <c r="L201" s="82"/>
      <c r="M201" s="82"/>
      <c r="N201" s="82"/>
      <c r="O201" s="128">
        <f t="shared" si="42"/>
        <v>2500</v>
      </c>
      <c r="P201" s="196"/>
    </row>
    <row r="202" spans="2:16" s="49" customFormat="1" ht="12.75">
      <c r="B202" s="24"/>
      <c r="C202" s="27"/>
      <c r="D202" s="27">
        <v>4410</v>
      </c>
      <c r="E202" s="28" t="s">
        <v>60</v>
      </c>
      <c r="F202" s="42">
        <v>1000</v>
      </c>
      <c r="G202" s="310"/>
      <c r="H202" s="82"/>
      <c r="I202" s="82"/>
      <c r="J202" s="82"/>
      <c r="K202" s="82"/>
      <c r="L202" s="82"/>
      <c r="M202" s="82"/>
      <c r="N202" s="82"/>
      <c r="O202" s="128">
        <f t="shared" si="42"/>
        <v>1000</v>
      </c>
      <c r="P202" s="196"/>
    </row>
    <row r="203" spans="2:16" s="49" customFormat="1" ht="12.75">
      <c r="B203" s="24"/>
      <c r="C203" s="27"/>
      <c r="D203" s="27">
        <v>4430</v>
      </c>
      <c r="E203" s="28" t="s">
        <v>148</v>
      </c>
      <c r="F203" s="42">
        <v>1000</v>
      </c>
      <c r="G203" s="310"/>
      <c r="H203" s="82"/>
      <c r="I203" s="82"/>
      <c r="J203" s="82"/>
      <c r="K203" s="82"/>
      <c r="L203" s="82"/>
      <c r="M203" s="82"/>
      <c r="N203" s="82"/>
      <c r="O203" s="128">
        <f t="shared" si="42"/>
        <v>1000</v>
      </c>
      <c r="P203" s="196"/>
    </row>
    <row r="204" spans="2:16" s="49" customFormat="1" ht="28.5" customHeight="1">
      <c r="B204" s="24"/>
      <c r="C204" s="27"/>
      <c r="D204" s="27">
        <v>4440</v>
      </c>
      <c r="E204" s="28" t="s">
        <v>68</v>
      </c>
      <c r="F204" s="42">
        <v>35800</v>
      </c>
      <c r="G204" s="310">
        <v>1619</v>
      </c>
      <c r="H204" s="82"/>
      <c r="I204" s="82"/>
      <c r="J204" s="82"/>
      <c r="K204" s="82"/>
      <c r="L204" s="82"/>
      <c r="M204" s="82"/>
      <c r="N204" s="82"/>
      <c r="O204" s="128">
        <f t="shared" si="42"/>
        <v>37419</v>
      </c>
      <c r="P204" s="196" t="s">
        <v>425</v>
      </c>
    </row>
    <row r="205" spans="2:16" s="49" customFormat="1" ht="38.25">
      <c r="B205" s="24"/>
      <c r="C205" s="27"/>
      <c r="D205" s="27">
        <v>4740</v>
      </c>
      <c r="E205" s="28" t="s">
        <v>69</v>
      </c>
      <c r="F205" s="42">
        <v>5000</v>
      </c>
      <c r="G205" s="310"/>
      <c r="H205" s="82"/>
      <c r="I205" s="82"/>
      <c r="J205" s="82"/>
      <c r="K205" s="82"/>
      <c r="L205" s="82"/>
      <c r="M205" s="82"/>
      <c r="N205" s="82"/>
      <c r="O205" s="128">
        <f t="shared" si="42"/>
        <v>5000</v>
      </c>
      <c r="P205" s="196"/>
    </row>
    <row r="206" spans="2:16" s="49" customFormat="1" ht="25.5">
      <c r="B206" s="24"/>
      <c r="C206" s="27"/>
      <c r="D206" s="27">
        <v>4750</v>
      </c>
      <c r="E206" s="28" t="s">
        <v>70</v>
      </c>
      <c r="F206" s="42"/>
      <c r="G206" s="310">
        <v>695</v>
      </c>
      <c r="H206" s="82"/>
      <c r="I206" s="82"/>
      <c r="J206" s="82"/>
      <c r="K206" s="82"/>
      <c r="L206" s="82"/>
      <c r="M206" s="82"/>
      <c r="N206" s="82"/>
      <c r="O206" s="128">
        <f t="shared" si="42"/>
        <v>695</v>
      </c>
      <c r="P206" s="196"/>
    </row>
    <row r="207" spans="2:16" s="49" customFormat="1" ht="28.5" customHeight="1" hidden="1">
      <c r="B207" s="24"/>
      <c r="C207" s="27"/>
      <c r="D207" s="27">
        <v>6050</v>
      </c>
      <c r="E207" s="28" t="s">
        <v>44</v>
      </c>
      <c r="F207" s="42"/>
      <c r="G207" s="310"/>
      <c r="H207" s="82"/>
      <c r="I207" s="82"/>
      <c r="J207" s="82"/>
      <c r="K207" s="82"/>
      <c r="L207" s="82"/>
      <c r="M207" s="82"/>
      <c r="N207" s="82"/>
      <c r="O207" s="128">
        <f t="shared" si="42"/>
        <v>0</v>
      </c>
      <c r="P207" s="196"/>
    </row>
    <row r="208" spans="2:16" s="49" customFormat="1" ht="25.5">
      <c r="B208" s="24"/>
      <c r="C208" s="27"/>
      <c r="D208" s="27">
        <v>6060</v>
      </c>
      <c r="E208" s="28" t="s">
        <v>55</v>
      </c>
      <c r="F208" s="42">
        <v>8488</v>
      </c>
      <c r="G208" s="310"/>
      <c r="H208" s="82"/>
      <c r="I208" s="82"/>
      <c r="J208" s="82"/>
      <c r="K208" s="82"/>
      <c r="L208" s="82"/>
      <c r="M208" s="82"/>
      <c r="N208" s="82"/>
      <c r="O208" s="128">
        <f t="shared" si="42"/>
        <v>8488</v>
      </c>
      <c r="P208" s="196"/>
    </row>
    <row r="209" spans="2:16" s="49" customFormat="1" ht="12.75">
      <c r="B209" s="24"/>
      <c r="C209" s="14">
        <v>80110</v>
      </c>
      <c r="D209" s="14"/>
      <c r="E209" s="17" t="s">
        <v>33</v>
      </c>
      <c r="F209" s="57">
        <f>SUM(F210:F231)</f>
        <v>1739000</v>
      </c>
      <c r="G209" s="239">
        <f>SUM(G210:G231)</f>
        <v>-2125</v>
      </c>
      <c r="H209" s="58">
        <f aca="true" t="shared" si="43" ref="H209:N209">SUM(H210:H231)</f>
        <v>0</v>
      </c>
      <c r="I209" s="58">
        <f t="shared" si="43"/>
        <v>0</v>
      </c>
      <c r="J209" s="58">
        <f t="shared" si="43"/>
        <v>0</v>
      </c>
      <c r="K209" s="58">
        <f t="shared" si="43"/>
        <v>0</v>
      </c>
      <c r="L209" s="58">
        <f t="shared" si="43"/>
        <v>0</v>
      </c>
      <c r="M209" s="58">
        <f t="shared" si="43"/>
        <v>0</v>
      </c>
      <c r="N209" s="58">
        <f t="shared" si="43"/>
        <v>0</v>
      </c>
      <c r="O209" s="160">
        <f>SUM(O210:O231)</f>
        <v>1736875</v>
      </c>
      <c r="P209" s="214"/>
    </row>
    <row r="210" spans="2:16" s="49" customFormat="1" ht="25.5">
      <c r="B210" s="24"/>
      <c r="C210" s="14"/>
      <c r="D210" s="27">
        <v>3020</v>
      </c>
      <c r="E210" s="28" t="s">
        <v>61</v>
      </c>
      <c r="F210" s="42">
        <v>74200</v>
      </c>
      <c r="G210" s="310"/>
      <c r="H210" s="82"/>
      <c r="I210" s="82"/>
      <c r="J210" s="82"/>
      <c r="K210" s="82"/>
      <c r="L210" s="82"/>
      <c r="M210" s="82"/>
      <c r="N210" s="82"/>
      <c r="O210" s="128">
        <f aca="true" t="shared" si="44" ref="O210:O231">F210+G210+H210+I210+J210+K210+L210+M210+N210</f>
        <v>74200</v>
      </c>
      <c r="P210" s="196"/>
    </row>
    <row r="211" spans="2:16" s="49" customFormat="1" ht="12.75">
      <c r="B211" s="24"/>
      <c r="C211" s="14"/>
      <c r="D211" s="27">
        <v>4010</v>
      </c>
      <c r="E211" s="28" t="s">
        <v>57</v>
      </c>
      <c r="F211" s="42">
        <v>1085000</v>
      </c>
      <c r="G211" s="310"/>
      <c r="H211" s="82"/>
      <c r="I211" s="82"/>
      <c r="J211" s="82"/>
      <c r="K211" s="82"/>
      <c r="L211" s="82"/>
      <c r="M211" s="82"/>
      <c r="N211" s="82"/>
      <c r="O211" s="128">
        <f t="shared" si="44"/>
        <v>1085000</v>
      </c>
      <c r="P211" s="196"/>
    </row>
    <row r="212" spans="2:16" s="49" customFormat="1" ht="12.75">
      <c r="B212" s="24"/>
      <c r="C212" s="14"/>
      <c r="D212" s="27">
        <v>4040</v>
      </c>
      <c r="E212" s="28" t="s">
        <v>62</v>
      </c>
      <c r="F212" s="42">
        <v>91000</v>
      </c>
      <c r="G212" s="224">
        <v>-6035</v>
      </c>
      <c r="H212" s="82"/>
      <c r="I212" s="82"/>
      <c r="J212" s="82"/>
      <c r="K212" s="82"/>
      <c r="L212" s="82"/>
      <c r="M212" s="82"/>
      <c r="N212" s="82"/>
      <c r="O212" s="128">
        <f t="shared" si="44"/>
        <v>84965</v>
      </c>
      <c r="P212" s="196"/>
    </row>
    <row r="213" spans="2:16" s="49" customFormat="1" ht="12.75">
      <c r="B213" s="24"/>
      <c r="C213" s="57"/>
      <c r="D213" s="27">
        <v>4110</v>
      </c>
      <c r="E213" s="28" t="s">
        <v>58</v>
      </c>
      <c r="F213" s="42">
        <v>182000</v>
      </c>
      <c r="G213" s="310"/>
      <c r="H213" s="82"/>
      <c r="I213" s="82"/>
      <c r="J213" s="82"/>
      <c r="K213" s="82"/>
      <c r="L213" s="82"/>
      <c r="M213" s="82"/>
      <c r="N213" s="82"/>
      <c r="O213" s="128">
        <f t="shared" si="44"/>
        <v>182000</v>
      </c>
      <c r="P213" s="196"/>
    </row>
    <row r="214" spans="2:16" s="49" customFormat="1" ht="12.75">
      <c r="B214" s="24"/>
      <c r="C214" s="14"/>
      <c r="D214" s="27">
        <v>4120</v>
      </c>
      <c r="E214" s="28" t="s">
        <v>144</v>
      </c>
      <c r="F214" s="42">
        <v>30600</v>
      </c>
      <c r="G214" s="310"/>
      <c r="H214" s="82"/>
      <c r="I214" s="82"/>
      <c r="J214" s="82"/>
      <c r="K214" s="82"/>
      <c r="L214" s="82"/>
      <c r="M214" s="82"/>
      <c r="N214" s="82"/>
      <c r="O214" s="128">
        <f t="shared" si="44"/>
        <v>30600</v>
      </c>
      <c r="P214" s="196"/>
    </row>
    <row r="215" spans="2:16" s="49" customFormat="1" ht="12.75">
      <c r="B215" s="24"/>
      <c r="C215" s="14"/>
      <c r="D215" s="27">
        <v>4210</v>
      </c>
      <c r="E215" s="28" t="s">
        <v>39</v>
      </c>
      <c r="F215" s="42">
        <v>25000</v>
      </c>
      <c r="G215" s="310"/>
      <c r="H215" s="82"/>
      <c r="I215" s="82"/>
      <c r="J215" s="82"/>
      <c r="K215" s="82"/>
      <c r="L215" s="82"/>
      <c r="M215" s="82"/>
      <c r="N215" s="82"/>
      <c r="O215" s="128">
        <f t="shared" si="44"/>
        <v>25000</v>
      </c>
      <c r="P215" s="196"/>
    </row>
    <row r="216" spans="2:16" s="49" customFormat="1" ht="12.75">
      <c r="B216" s="24"/>
      <c r="C216" s="14"/>
      <c r="D216" s="27">
        <v>4240</v>
      </c>
      <c r="E216" s="28" t="s">
        <v>147</v>
      </c>
      <c r="F216" s="42">
        <v>1000</v>
      </c>
      <c r="G216" s="310">
        <v>277</v>
      </c>
      <c r="H216" s="82"/>
      <c r="I216" s="82"/>
      <c r="J216" s="82"/>
      <c r="K216" s="82"/>
      <c r="L216" s="82"/>
      <c r="M216" s="82"/>
      <c r="N216" s="82"/>
      <c r="O216" s="128">
        <f t="shared" si="44"/>
        <v>1277</v>
      </c>
      <c r="P216" s="196"/>
    </row>
    <row r="217" spans="2:16" s="49" customFormat="1" ht="12.75">
      <c r="B217" s="24"/>
      <c r="C217" s="14"/>
      <c r="D217" s="27">
        <v>4260</v>
      </c>
      <c r="E217" s="28" t="s">
        <v>59</v>
      </c>
      <c r="F217" s="42">
        <v>128500</v>
      </c>
      <c r="G217" s="310"/>
      <c r="H217" s="82"/>
      <c r="I217" s="82"/>
      <c r="J217" s="82"/>
      <c r="K217" s="82"/>
      <c r="L217" s="82"/>
      <c r="M217" s="82"/>
      <c r="N217" s="82"/>
      <c r="O217" s="128">
        <f t="shared" si="44"/>
        <v>128500</v>
      </c>
      <c r="P217" s="196"/>
    </row>
    <row r="218" spans="2:16" s="49" customFormat="1" ht="12.75">
      <c r="B218" s="24"/>
      <c r="C218" s="14"/>
      <c r="D218" s="27">
        <v>4270</v>
      </c>
      <c r="E218" s="28" t="s">
        <v>40</v>
      </c>
      <c r="F218" s="42">
        <v>6000</v>
      </c>
      <c r="G218" s="310"/>
      <c r="H218" s="82"/>
      <c r="I218" s="82"/>
      <c r="J218" s="82"/>
      <c r="K218" s="82"/>
      <c r="L218" s="82"/>
      <c r="M218" s="82"/>
      <c r="N218" s="82"/>
      <c r="O218" s="128">
        <f t="shared" si="44"/>
        <v>6000</v>
      </c>
      <c r="P218" s="196"/>
    </row>
    <row r="219" spans="2:16" s="49" customFormat="1" ht="12.75">
      <c r="B219" s="24"/>
      <c r="C219" s="14"/>
      <c r="D219" s="27">
        <v>4280</v>
      </c>
      <c r="E219" s="28" t="s">
        <v>64</v>
      </c>
      <c r="F219" s="42">
        <v>3500</v>
      </c>
      <c r="G219" s="310"/>
      <c r="H219" s="82"/>
      <c r="I219" s="82"/>
      <c r="J219" s="82"/>
      <c r="K219" s="82"/>
      <c r="L219" s="82"/>
      <c r="M219" s="82"/>
      <c r="N219" s="82"/>
      <c r="O219" s="128">
        <f t="shared" si="44"/>
        <v>3500</v>
      </c>
      <c r="P219" s="196"/>
    </row>
    <row r="220" spans="2:16" s="49" customFormat="1" ht="12.75">
      <c r="B220" s="24"/>
      <c r="C220" s="14"/>
      <c r="D220" s="27">
        <v>4300</v>
      </c>
      <c r="E220" s="28" t="s">
        <v>41</v>
      </c>
      <c r="F220" s="42">
        <v>24000</v>
      </c>
      <c r="G220" s="310"/>
      <c r="H220" s="82"/>
      <c r="I220" s="82"/>
      <c r="J220" s="82"/>
      <c r="K220" s="82"/>
      <c r="L220" s="82"/>
      <c r="M220" s="82"/>
      <c r="N220" s="82"/>
      <c r="O220" s="128">
        <f t="shared" si="44"/>
        <v>24000</v>
      </c>
      <c r="P220" s="196"/>
    </row>
    <row r="221" spans="2:16" s="49" customFormat="1" ht="12.75">
      <c r="B221" s="24"/>
      <c r="C221" s="14"/>
      <c r="D221" s="27">
        <v>4350</v>
      </c>
      <c r="E221" s="28" t="s">
        <v>65</v>
      </c>
      <c r="F221" s="42">
        <v>4000</v>
      </c>
      <c r="G221" s="310"/>
      <c r="H221" s="82"/>
      <c r="I221" s="82"/>
      <c r="J221" s="82"/>
      <c r="K221" s="82"/>
      <c r="L221" s="82"/>
      <c r="M221" s="82"/>
      <c r="N221" s="82"/>
      <c r="O221" s="128">
        <f t="shared" si="44"/>
        <v>4000</v>
      </c>
      <c r="P221" s="196"/>
    </row>
    <row r="222" spans="2:16" s="49" customFormat="1" ht="30" customHeight="1">
      <c r="B222" s="24"/>
      <c r="C222" s="14"/>
      <c r="D222" s="27">
        <v>4360</v>
      </c>
      <c r="E222" s="28" t="s">
        <v>66</v>
      </c>
      <c r="F222" s="42">
        <v>2000</v>
      </c>
      <c r="G222" s="310"/>
      <c r="H222" s="82"/>
      <c r="I222" s="82"/>
      <c r="J222" s="82"/>
      <c r="K222" s="82"/>
      <c r="L222" s="82"/>
      <c r="M222" s="82"/>
      <c r="N222" s="82"/>
      <c r="O222" s="128">
        <f t="shared" si="44"/>
        <v>2000</v>
      </c>
      <c r="P222" s="196"/>
    </row>
    <row r="223" spans="2:16" s="49" customFormat="1" ht="26.25" customHeight="1">
      <c r="B223" s="24"/>
      <c r="C223" s="14"/>
      <c r="D223" s="27">
        <v>4370</v>
      </c>
      <c r="E223" s="28" t="s">
        <v>67</v>
      </c>
      <c r="F223" s="42">
        <v>4000</v>
      </c>
      <c r="G223" s="310"/>
      <c r="H223" s="82"/>
      <c r="I223" s="82"/>
      <c r="J223" s="82"/>
      <c r="K223" s="82"/>
      <c r="L223" s="82"/>
      <c r="M223" s="82"/>
      <c r="N223" s="82"/>
      <c r="O223" s="128">
        <f t="shared" si="44"/>
        <v>4000</v>
      </c>
      <c r="P223" s="196"/>
    </row>
    <row r="224" spans="2:16" s="49" customFormat="1" ht="12.75">
      <c r="B224" s="24"/>
      <c r="C224" s="14"/>
      <c r="D224" s="27">
        <v>4410</v>
      </c>
      <c r="E224" s="28" t="s">
        <v>60</v>
      </c>
      <c r="F224" s="42">
        <v>4000</v>
      </c>
      <c r="G224" s="310"/>
      <c r="H224" s="82"/>
      <c r="I224" s="82"/>
      <c r="J224" s="82"/>
      <c r="K224" s="82"/>
      <c r="L224" s="82"/>
      <c r="M224" s="82"/>
      <c r="N224" s="82"/>
      <c r="O224" s="128">
        <f t="shared" si="44"/>
        <v>4000</v>
      </c>
      <c r="P224" s="196"/>
    </row>
    <row r="225" spans="2:16" s="49" customFormat="1" ht="12.75">
      <c r="B225" s="24"/>
      <c r="C225" s="14"/>
      <c r="D225" s="27">
        <v>4420</v>
      </c>
      <c r="E225" s="28" t="s">
        <v>201</v>
      </c>
      <c r="F225" s="42">
        <v>500</v>
      </c>
      <c r="G225" s="310"/>
      <c r="H225" s="82"/>
      <c r="I225" s="82"/>
      <c r="J225" s="82"/>
      <c r="K225" s="82"/>
      <c r="L225" s="82"/>
      <c r="M225" s="82"/>
      <c r="N225" s="82"/>
      <c r="O225" s="128">
        <f t="shared" si="44"/>
        <v>500</v>
      </c>
      <c r="P225" s="196"/>
    </row>
    <row r="226" spans="2:16" s="49" customFormat="1" ht="12.75">
      <c r="B226" s="24"/>
      <c r="C226" s="14"/>
      <c r="D226" s="27">
        <v>4430</v>
      </c>
      <c r="E226" s="28" t="s">
        <v>148</v>
      </c>
      <c r="F226" s="42">
        <v>7000</v>
      </c>
      <c r="G226" s="310"/>
      <c r="H226" s="82"/>
      <c r="I226" s="82"/>
      <c r="J226" s="82"/>
      <c r="K226" s="82"/>
      <c r="L226" s="82"/>
      <c r="M226" s="82"/>
      <c r="N226" s="82"/>
      <c r="O226" s="128">
        <f t="shared" si="44"/>
        <v>7000</v>
      </c>
      <c r="P226" s="196"/>
    </row>
    <row r="227" spans="2:16" s="49" customFormat="1" ht="27" customHeight="1">
      <c r="B227" s="24"/>
      <c r="C227" s="14"/>
      <c r="D227" s="27">
        <v>4440</v>
      </c>
      <c r="E227" s="28" t="s">
        <v>68</v>
      </c>
      <c r="F227" s="42">
        <v>59700</v>
      </c>
      <c r="G227" s="310">
        <v>1633</v>
      </c>
      <c r="H227" s="82"/>
      <c r="I227" s="82"/>
      <c r="J227" s="82"/>
      <c r="K227" s="82"/>
      <c r="L227" s="82"/>
      <c r="M227" s="82"/>
      <c r="N227" s="82"/>
      <c r="O227" s="128">
        <f t="shared" si="44"/>
        <v>61333</v>
      </c>
      <c r="P227" s="196" t="s">
        <v>425</v>
      </c>
    </row>
    <row r="228" spans="2:16" s="49" customFormat="1" ht="38.25">
      <c r="B228" s="24"/>
      <c r="C228" s="14"/>
      <c r="D228" s="27">
        <v>4740</v>
      </c>
      <c r="E228" s="28" t="s">
        <v>69</v>
      </c>
      <c r="F228" s="42">
        <v>3000</v>
      </c>
      <c r="G228" s="310"/>
      <c r="H228" s="82"/>
      <c r="I228" s="82"/>
      <c r="J228" s="82"/>
      <c r="K228" s="82"/>
      <c r="L228" s="82"/>
      <c r="M228" s="82"/>
      <c r="N228" s="82"/>
      <c r="O228" s="128">
        <f t="shared" si="44"/>
        <v>3000</v>
      </c>
      <c r="P228" s="196"/>
    </row>
    <row r="229" spans="2:16" s="49" customFormat="1" ht="28.5" customHeight="1">
      <c r="B229" s="24"/>
      <c r="C229" s="14"/>
      <c r="D229" s="27">
        <v>4750</v>
      </c>
      <c r="E229" s="28" t="s">
        <v>70</v>
      </c>
      <c r="F229" s="42">
        <v>4000</v>
      </c>
      <c r="G229" s="310">
        <v>2000</v>
      </c>
      <c r="H229" s="82"/>
      <c r="I229" s="82"/>
      <c r="J229" s="82"/>
      <c r="K229" s="82"/>
      <c r="L229" s="82"/>
      <c r="M229" s="82"/>
      <c r="N229" s="82"/>
      <c r="O229" s="128">
        <f t="shared" si="44"/>
        <v>6000</v>
      </c>
      <c r="P229" s="196"/>
    </row>
    <row r="230" spans="2:16" s="49" customFormat="1" ht="28.5" customHeight="1" hidden="1">
      <c r="B230" s="24"/>
      <c r="C230" s="14"/>
      <c r="D230" s="27">
        <v>6050</v>
      </c>
      <c r="E230" s="28" t="s">
        <v>44</v>
      </c>
      <c r="F230" s="42"/>
      <c r="G230" s="310"/>
      <c r="H230" s="82"/>
      <c r="I230" s="82"/>
      <c r="J230" s="82"/>
      <c r="K230" s="82"/>
      <c r="L230" s="82"/>
      <c r="M230" s="82"/>
      <c r="N230" s="82"/>
      <c r="O230" s="128">
        <f t="shared" si="44"/>
        <v>0</v>
      </c>
      <c r="P230" s="241"/>
    </row>
    <row r="231" spans="2:16" s="49" customFormat="1" ht="28.5" customHeight="1" hidden="1">
      <c r="B231" s="24"/>
      <c r="C231" s="14"/>
      <c r="D231" s="27">
        <v>6060</v>
      </c>
      <c r="E231" s="28" t="s">
        <v>55</v>
      </c>
      <c r="F231" s="42"/>
      <c r="G231" s="310"/>
      <c r="H231" s="82"/>
      <c r="I231" s="82"/>
      <c r="J231" s="82"/>
      <c r="K231" s="82"/>
      <c r="L231" s="82"/>
      <c r="M231" s="82"/>
      <c r="N231" s="82"/>
      <c r="O231" s="128">
        <f t="shared" si="44"/>
        <v>0</v>
      </c>
      <c r="P231" s="196"/>
    </row>
    <row r="232" spans="2:16" s="49" customFormat="1" ht="12.75">
      <c r="B232" s="24"/>
      <c r="C232" s="14">
        <v>80113</v>
      </c>
      <c r="D232" s="14"/>
      <c r="E232" s="17" t="s">
        <v>152</v>
      </c>
      <c r="F232" s="57">
        <f>SUM(F233:F240)</f>
        <v>381300</v>
      </c>
      <c r="G232" s="220">
        <f>SUM(G233:G240)</f>
        <v>5000</v>
      </c>
      <c r="H232" s="58">
        <f aca="true" t="shared" si="45" ref="H232:N232">SUM(H233:H240)</f>
        <v>0</v>
      </c>
      <c r="I232" s="58">
        <f t="shared" si="45"/>
        <v>0</v>
      </c>
      <c r="J232" s="58">
        <f t="shared" si="45"/>
        <v>0</v>
      </c>
      <c r="K232" s="58">
        <f t="shared" si="45"/>
        <v>0</v>
      </c>
      <c r="L232" s="58">
        <f t="shared" si="45"/>
        <v>0</v>
      </c>
      <c r="M232" s="58">
        <f t="shared" si="45"/>
        <v>0</v>
      </c>
      <c r="N232" s="58">
        <f t="shared" si="45"/>
        <v>0</v>
      </c>
      <c r="O232" s="160">
        <f>SUM(O233:O240)</f>
        <v>386300</v>
      </c>
      <c r="P232" s="214"/>
    </row>
    <row r="233" spans="2:16" s="49" customFormat="1" ht="28.5" customHeight="1">
      <c r="B233" s="24"/>
      <c r="C233" s="14"/>
      <c r="D233" s="27">
        <v>3020</v>
      </c>
      <c r="E233" s="28" t="s">
        <v>61</v>
      </c>
      <c r="F233" s="42">
        <v>300</v>
      </c>
      <c r="G233" s="310"/>
      <c r="H233" s="82"/>
      <c r="I233" s="82"/>
      <c r="J233" s="82"/>
      <c r="K233" s="82"/>
      <c r="L233" s="82"/>
      <c r="M233" s="82"/>
      <c r="N233" s="82"/>
      <c r="O233" s="128">
        <f aca="true" t="shared" si="46" ref="O233:O240">F233+G233+H233+I233+J233+K233+L233+M233+N233</f>
        <v>300</v>
      </c>
      <c r="P233" s="196"/>
    </row>
    <row r="234" spans="2:16" s="49" customFormat="1" ht="12.75">
      <c r="B234" s="24"/>
      <c r="C234" s="14"/>
      <c r="D234" s="27">
        <v>4010</v>
      </c>
      <c r="E234" s="28" t="s">
        <v>57</v>
      </c>
      <c r="F234" s="42">
        <v>30000</v>
      </c>
      <c r="G234" s="310">
        <v>5000</v>
      </c>
      <c r="H234" s="82"/>
      <c r="I234" s="82"/>
      <c r="J234" s="82"/>
      <c r="K234" s="82"/>
      <c r="L234" s="82"/>
      <c r="M234" s="82"/>
      <c r="N234" s="82"/>
      <c r="O234" s="128">
        <f t="shared" si="46"/>
        <v>35000</v>
      </c>
      <c r="P234" s="196"/>
    </row>
    <row r="235" spans="2:16" s="49" customFormat="1" ht="12.75">
      <c r="B235" s="24"/>
      <c r="C235" s="14"/>
      <c r="D235" s="27">
        <v>4040</v>
      </c>
      <c r="E235" s="28" t="s">
        <v>62</v>
      </c>
      <c r="F235" s="42">
        <v>3350</v>
      </c>
      <c r="G235" s="224">
        <v>-394</v>
      </c>
      <c r="H235" s="82"/>
      <c r="I235" s="82"/>
      <c r="J235" s="82"/>
      <c r="K235" s="82"/>
      <c r="L235" s="82"/>
      <c r="M235" s="82"/>
      <c r="N235" s="82"/>
      <c r="O235" s="128">
        <f t="shared" si="46"/>
        <v>2956</v>
      </c>
      <c r="P235" s="196"/>
    </row>
    <row r="236" spans="2:16" s="49" customFormat="1" ht="12.75">
      <c r="B236" s="24"/>
      <c r="C236" s="14"/>
      <c r="D236" s="27">
        <v>4110</v>
      </c>
      <c r="E236" s="28" t="s">
        <v>58</v>
      </c>
      <c r="F236" s="42">
        <v>4650</v>
      </c>
      <c r="G236" s="310"/>
      <c r="H236" s="82"/>
      <c r="I236" s="82"/>
      <c r="J236" s="82"/>
      <c r="K236" s="82"/>
      <c r="L236" s="82"/>
      <c r="M236" s="82"/>
      <c r="N236" s="82"/>
      <c r="O236" s="128">
        <f t="shared" si="46"/>
        <v>4650</v>
      </c>
      <c r="P236" s="196"/>
    </row>
    <row r="237" spans="2:16" s="49" customFormat="1" ht="12.75">
      <c r="B237" s="24"/>
      <c r="C237" s="14"/>
      <c r="D237" s="27">
        <v>4120</v>
      </c>
      <c r="E237" s="28" t="s">
        <v>144</v>
      </c>
      <c r="F237" s="42">
        <v>800</v>
      </c>
      <c r="G237" s="310"/>
      <c r="H237" s="82"/>
      <c r="I237" s="82"/>
      <c r="J237" s="82"/>
      <c r="K237" s="82"/>
      <c r="L237" s="82"/>
      <c r="M237" s="82"/>
      <c r="N237" s="82"/>
      <c r="O237" s="128">
        <f t="shared" si="46"/>
        <v>800</v>
      </c>
      <c r="P237" s="196"/>
    </row>
    <row r="238" spans="2:16" s="49" customFormat="1" ht="12.75">
      <c r="B238" s="24"/>
      <c r="C238" s="14"/>
      <c r="D238" s="27">
        <v>4280</v>
      </c>
      <c r="E238" s="28" t="s">
        <v>64</v>
      </c>
      <c r="F238" s="42">
        <v>400</v>
      </c>
      <c r="G238" s="310"/>
      <c r="H238" s="82"/>
      <c r="I238" s="82"/>
      <c r="J238" s="82"/>
      <c r="K238" s="82"/>
      <c r="L238" s="82"/>
      <c r="M238" s="82"/>
      <c r="N238" s="82"/>
      <c r="O238" s="128">
        <f t="shared" si="46"/>
        <v>400</v>
      </c>
      <c r="P238" s="196"/>
    </row>
    <row r="239" spans="2:16" s="49" customFormat="1" ht="12.75">
      <c r="B239" s="24"/>
      <c r="C239" s="27"/>
      <c r="D239" s="27">
        <v>4300</v>
      </c>
      <c r="E239" s="28" t="s">
        <v>41</v>
      </c>
      <c r="F239" s="42">
        <v>340000</v>
      </c>
      <c r="G239" s="310">
        <v>194</v>
      </c>
      <c r="H239" s="82"/>
      <c r="I239" s="82"/>
      <c r="J239" s="82"/>
      <c r="K239" s="82"/>
      <c r="L239" s="82"/>
      <c r="M239" s="82"/>
      <c r="N239" s="82"/>
      <c r="O239" s="128">
        <f t="shared" si="46"/>
        <v>340194</v>
      </c>
      <c r="P239" s="196"/>
    </row>
    <row r="240" spans="2:16" s="49" customFormat="1" ht="28.5" customHeight="1">
      <c r="B240" s="24"/>
      <c r="C240" s="27"/>
      <c r="D240" s="27">
        <v>4440</v>
      </c>
      <c r="E240" s="28" t="s">
        <v>68</v>
      </c>
      <c r="F240" s="42">
        <v>1800</v>
      </c>
      <c r="G240" s="310">
        <v>200</v>
      </c>
      <c r="H240" s="82"/>
      <c r="I240" s="82"/>
      <c r="J240" s="82"/>
      <c r="K240" s="82"/>
      <c r="L240" s="82"/>
      <c r="M240" s="82"/>
      <c r="N240" s="82"/>
      <c r="O240" s="128">
        <f t="shared" si="46"/>
        <v>2000</v>
      </c>
      <c r="P240" s="196" t="s">
        <v>425</v>
      </c>
    </row>
    <row r="241" spans="2:16" s="49" customFormat="1" ht="28.5" customHeight="1">
      <c r="B241" s="24"/>
      <c r="C241" s="14">
        <v>80114</v>
      </c>
      <c r="D241" s="14"/>
      <c r="E241" s="17" t="s">
        <v>76</v>
      </c>
      <c r="F241" s="57">
        <f>SUM(F242:F256)</f>
        <v>272700</v>
      </c>
      <c r="G241" s="239">
        <f>SUM(G242:G256)</f>
        <v>-5000</v>
      </c>
      <c r="H241" s="58">
        <f aca="true" t="shared" si="47" ref="H241:N241">SUM(H242:H256)</f>
        <v>0</v>
      </c>
      <c r="I241" s="58">
        <f t="shared" si="47"/>
        <v>0</v>
      </c>
      <c r="J241" s="58">
        <f t="shared" si="47"/>
        <v>0</v>
      </c>
      <c r="K241" s="58">
        <f t="shared" si="47"/>
        <v>0</v>
      </c>
      <c r="L241" s="58">
        <f t="shared" si="47"/>
        <v>0</v>
      </c>
      <c r="M241" s="58">
        <f t="shared" si="47"/>
        <v>0</v>
      </c>
      <c r="N241" s="58">
        <f t="shared" si="47"/>
        <v>0</v>
      </c>
      <c r="O241" s="160">
        <f>SUM(O242:O256)</f>
        <v>267700</v>
      </c>
      <c r="P241" s="214"/>
    </row>
    <row r="242" spans="2:16" s="49" customFormat="1" ht="28.5" customHeight="1">
      <c r="B242" s="24"/>
      <c r="C242" s="27"/>
      <c r="D242" s="27">
        <v>3020</v>
      </c>
      <c r="E242" s="28" t="s">
        <v>61</v>
      </c>
      <c r="F242" s="42">
        <v>400</v>
      </c>
      <c r="G242" s="224"/>
      <c r="H242" s="82"/>
      <c r="I242" s="82"/>
      <c r="J242" s="82"/>
      <c r="K242" s="82"/>
      <c r="L242" s="82"/>
      <c r="M242" s="82"/>
      <c r="N242" s="82"/>
      <c r="O242" s="128">
        <f aca="true" t="shared" si="48" ref="O242:O256">F242+G242+H242+I242+J242+K242+L242+M242+N242</f>
        <v>400</v>
      </c>
      <c r="P242" s="196"/>
    </row>
    <row r="243" spans="2:16" s="49" customFormat="1" ht="12.75">
      <c r="B243" s="24"/>
      <c r="C243" s="27"/>
      <c r="D243" s="27">
        <v>4010</v>
      </c>
      <c r="E243" s="28" t="s">
        <v>57</v>
      </c>
      <c r="F243" s="42">
        <v>191750</v>
      </c>
      <c r="G243" s="224">
        <v>-5000</v>
      </c>
      <c r="H243" s="82"/>
      <c r="I243" s="82"/>
      <c r="J243" s="82"/>
      <c r="K243" s="82"/>
      <c r="L243" s="82"/>
      <c r="M243" s="82"/>
      <c r="N243" s="82"/>
      <c r="O243" s="128">
        <f t="shared" si="48"/>
        <v>186750</v>
      </c>
      <c r="P243" s="196"/>
    </row>
    <row r="244" spans="2:16" s="49" customFormat="1" ht="12.75">
      <c r="B244" s="24"/>
      <c r="C244" s="27"/>
      <c r="D244" s="27">
        <v>4040</v>
      </c>
      <c r="E244" s="28" t="s">
        <v>62</v>
      </c>
      <c r="F244" s="42">
        <v>11100</v>
      </c>
      <c r="G244" s="224">
        <v>-2254</v>
      </c>
      <c r="H244" s="82"/>
      <c r="I244" s="82"/>
      <c r="J244" s="82"/>
      <c r="K244" s="82"/>
      <c r="L244" s="82"/>
      <c r="M244" s="82"/>
      <c r="N244" s="82"/>
      <c r="O244" s="128">
        <f t="shared" si="48"/>
        <v>8846</v>
      </c>
      <c r="P244" s="196"/>
    </row>
    <row r="245" spans="2:16" s="49" customFormat="1" ht="12.75">
      <c r="B245" s="24"/>
      <c r="C245" s="27"/>
      <c r="D245" s="27">
        <v>4110</v>
      </c>
      <c r="E245" s="28" t="s">
        <v>58</v>
      </c>
      <c r="F245" s="42">
        <v>31150</v>
      </c>
      <c r="G245" s="310"/>
      <c r="H245" s="82"/>
      <c r="I245" s="82"/>
      <c r="J245" s="82"/>
      <c r="K245" s="82"/>
      <c r="L245" s="82"/>
      <c r="M245" s="82"/>
      <c r="N245" s="82"/>
      <c r="O245" s="128">
        <f t="shared" si="48"/>
        <v>31150</v>
      </c>
      <c r="P245" s="196"/>
    </row>
    <row r="246" spans="2:16" s="49" customFormat="1" ht="12.75">
      <c r="B246" s="24"/>
      <c r="C246" s="27"/>
      <c r="D246" s="27">
        <v>4120</v>
      </c>
      <c r="E246" s="28" t="s">
        <v>144</v>
      </c>
      <c r="F246" s="42">
        <v>5000</v>
      </c>
      <c r="G246" s="310"/>
      <c r="H246" s="82"/>
      <c r="I246" s="82"/>
      <c r="J246" s="82"/>
      <c r="K246" s="82"/>
      <c r="L246" s="82"/>
      <c r="M246" s="82"/>
      <c r="N246" s="82"/>
      <c r="O246" s="128">
        <f t="shared" si="48"/>
        <v>5000</v>
      </c>
      <c r="P246" s="196"/>
    </row>
    <row r="247" spans="2:16" s="49" customFormat="1" ht="12.75">
      <c r="B247" s="24"/>
      <c r="C247" s="27"/>
      <c r="D247" s="27">
        <v>4210</v>
      </c>
      <c r="E247" s="28" t="s">
        <v>39</v>
      </c>
      <c r="F247" s="42">
        <v>8000</v>
      </c>
      <c r="G247" s="310"/>
      <c r="H247" s="82"/>
      <c r="I247" s="82"/>
      <c r="J247" s="82"/>
      <c r="K247" s="82"/>
      <c r="L247" s="82"/>
      <c r="M247" s="82"/>
      <c r="N247" s="82"/>
      <c r="O247" s="128">
        <f t="shared" si="48"/>
        <v>8000</v>
      </c>
      <c r="P247" s="196"/>
    </row>
    <row r="248" spans="2:16" s="49" customFormat="1" ht="12.75" customHeight="1">
      <c r="B248" s="24"/>
      <c r="C248" s="27"/>
      <c r="D248" s="27">
        <v>4270</v>
      </c>
      <c r="E248" s="28" t="s">
        <v>40</v>
      </c>
      <c r="F248" s="42"/>
      <c r="G248" s="310">
        <v>1300</v>
      </c>
      <c r="H248" s="82"/>
      <c r="I248" s="82"/>
      <c r="J248" s="82"/>
      <c r="K248" s="82"/>
      <c r="L248" s="82"/>
      <c r="M248" s="82"/>
      <c r="N248" s="82"/>
      <c r="O248" s="128">
        <f t="shared" si="48"/>
        <v>1300</v>
      </c>
      <c r="P248" s="196"/>
    </row>
    <row r="249" spans="2:16" s="49" customFormat="1" ht="12.75">
      <c r="B249" s="24"/>
      <c r="C249" s="27"/>
      <c r="D249" s="27">
        <v>4280</v>
      </c>
      <c r="E249" s="28" t="s">
        <v>64</v>
      </c>
      <c r="F249" s="42">
        <v>500</v>
      </c>
      <c r="G249" s="310"/>
      <c r="H249" s="82"/>
      <c r="I249" s="82"/>
      <c r="J249" s="82"/>
      <c r="K249" s="82"/>
      <c r="L249" s="82"/>
      <c r="M249" s="82"/>
      <c r="N249" s="82"/>
      <c r="O249" s="128">
        <f t="shared" si="48"/>
        <v>500</v>
      </c>
      <c r="P249" s="196"/>
    </row>
    <row r="250" spans="2:16" s="49" customFormat="1" ht="12.75">
      <c r="B250" s="24"/>
      <c r="C250" s="27"/>
      <c r="D250" s="27">
        <v>4300</v>
      </c>
      <c r="E250" s="28" t="s">
        <v>41</v>
      </c>
      <c r="F250" s="42">
        <v>12000</v>
      </c>
      <c r="G250" s="310"/>
      <c r="H250" s="82"/>
      <c r="I250" s="82"/>
      <c r="J250" s="82"/>
      <c r="K250" s="82"/>
      <c r="L250" s="82"/>
      <c r="M250" s="82"/>
      <c r="N250" s="82"/>
      <c r="O250" s="128">
        <f t="shared" si="48"/>
        <v>12000</v>
      </c>
      <c r="P250" s="196"/>
    </row>
    <row r="251" spans="2:16" s="49" customFormat="1" ht="12.75">
      <c r="B251" s="24"/>
      <c r="C251" s="27"/>
      <c r="D251" s="27">
        <v>4410</v>
      </c>
      <c r="E251" s="28" t="s">
        <v>60</v>
      </c>
      <c r="F251" s="42">
        <v>2500</v>
      </c>
      <c r="G251" s="310"/>
      <c r="H251" s="82"/>
      <c r="I251" s="82"/>
      <c r="J251" s="82"/>
      <c r="K251" s="82"/>
      <c r="L251" s="82"/>
      <c r="M251" s="82"/>
      <c r="N251" s="82"/>
      <c r="O251" s="128">
        <f t="shared" si="48"/>
        <v>2500</v>
      </c>
      <c r="P251" s="196"/>
    </row>
    <row r="252" spans="2:16" s="49" customFormat="1" ht="28.5" customHeight="1">
      <c r="B252" s="24"/>
      <c r="C252" s="27"/>
      <c r="D252" s="27">
        <v>4440</v>
      </c>
      <c r="E252" s="28" t="s">
        <v>68</v>
      </c>
      <c r="F252" s="42">
        <v>4800</v>
      </c>
      <c r="G252" s="310">
        <v>534</v>
      </c>
      <c r="H252" s="82"/>
      <c r="I252" s="82"/>
      <c r="J252" s="82"/>
      <c r="K252" s="82"/>
      <c r="L252" s="82"/>
      <c r="M252" s="82"/>
      <c r="N252" s="82"/>
      <c r="O252" s="128">
        <f t="shared" si="48"/>
        <v>5334</v>
      </c>
      <c r="P252" s="196" t="s">
        <v>425</v>
      </c>
    </row>
    <row r="253" spans="2:16" s="49" customFormat="1" ht="28.5" customHeight="1">
      <c r="B253" s="24"/>
      <c r="C253" s="27"/>
      <c r="D253" s="27">
        <v>4700</v>
      </c>
      <c r="E253" s="28" t="s">
        <v>200</v>
      </c>
      <c r="F253" s="42">
        <v>1000</v>
      </c>
      <c r="G253" s="310">
        <v>420</v>
      </c>
      <c r="H253" s="82"/>
      <c r="I253" s="82"/>
      <c r="J253" s="82"/>
      <c r="K253" s="82"/>
      <c r="L253" s="82"/>
      <c r="M253" s="82"/>
      <c r="N253" s="82"/>
      <c r="O253" s="128">
        <f t="shared" si="48"/>
        <v>1420</v>
      </c>
      <c r="P253" s="196"/>
    </row>
    <row r="254" spans="2:16" s="49" customFormat="1" ht="38.25">
      <c r="B254" s="24"/>
      <c r="C254" s="27"/>
      <c r="D254" s="27">
        <v>4740</v>
      </c>
      <c r="E254" s="28" t="s">
        <v>69</v>
      </c>
      <c r="F254" s="42">
        <v>500</v>
      </c>
      <c r="G254" s="310"/>
      <c r="H254" s="82"/>
      <c r="I254" s="82"/>
      <c r="J254" s="82"/>
      <c r="K254" s="82"/>
      <c r="L254" s="82"/>
      <c r="M254" s="82"/>
      <c r="N254" s="82"/>
      <c r="O254" s="128">
        <f t="shared" si="48"/>
        <v>500</v>
      </c>
      <c r="P254" s="196"/>
    </row>
    <row r="255" spans="2:16" s="49" customFormat="1" ht="27" customHeight="1">
      <c r="B255" s="24"/>
      <c r="C255" s="27"/>
      <c r="D255" s="27">
        <v>4750</v>
      </c>
      <c r="E255" s="28" t="s">
        <v>70</v>
      </c>
      <c r="F255" s="42">
        <v>4000</v>
      </c>
      <c r="G255" s="310"/>
      <c r="H255" s="82"/>
      <c r="I255" s="82"/>
      <c r="J255" s="82"/>
      <c r="K255" s="82"/>
      <c r="L255" s="82"/>
      <c r="M255" s="82"/>
      <c r="N255" s="82"/>
      <c r="O255" s="128">
        <f t="shared" si="48"/>
        <v>4000</v>
      </c>
      <c r="P255" s="196"/>
    </row>
    <row r="256" spans="2:16" s="49" customFormat="1" ht="28.5" customHeight="1" hidden="1">
      <c r="B256" s="24"/>
      <c r="C256" s="27"/>
      <c r="D256" s="27">
        <v>6060</v>
      </c>
      <c r="E256" s="28" t="s">
        <v>55</v>
      </c>
      <c r="F256" s="42">
        <v>0</v>
      </c>
      <c r="G256" s="310"/>
      <c r="H256" s="82"/>
      <c r="I256" s="82"/>
      <c r="J256" s="82"/>
      <c r="K256" s="82"/>
      <c r="L256" s="82"/>
      <c r="M256" s="82"/>
      <c r="N256" s="82"/>
      <c r="O256" s="128">
        <f t="shared" si="48"/>
        <v>0</v>
      </c>
      <c r="P256" s="196"/>
    </row>
    <row r="257" spans="2:16" s="49" customFormat="1" ht="28.5" customHeight="1">
      <c r="B257" s="24"/>
      <c r="C257" s="14">
        <v>80146</v>
      </c>
      <c r="D257" s="14"/>
      <c r="E257" s="17" t="s">
        <v>153</v>
      </c>
      <c r="F257" s="57">
        <f>SUM(F258:F260)</f>
        <v>33500</v>
      </c>
      <c r="G257" s="220">
        <f>SUM(G259:G260)</f>
        <v>0</v>
      </c>
      <c r="H257" s="58">
        <f aca="true" t="shared" si="49" ref="H257:N257">H259</f>
        <v>0</v>
      </c>
      <c r="I257" s="58">
        <f t="shared" si="49"/>
        <v>0</v>
      </c>
      <c r="J257" s="39">
        <f>SUM(J259:J260)</f>
        <v>0</v>
      </c>
      <c r="K257" s="58">
        <f t="shared" si="49"/>
        <v>0</v>
      </c>
      <c r="L257" s="58">
        <f t="shared" si="49"/>
        <v>0</v>
      </c>
      <c r="M257" s="58">
        <f t="shared" si="49"/>
        <v>0</v>
      </c>
      <c r="N257" s="58">
        <f t="shared" si="49"/>
        <v>0</v>
      </c>
      <c r="O257" s="160">
        <f>SUM(O258:O260)</f>
        <v>33500</v>
      </c>
      <c r="P257" s="214"/>
    </row>
    <row r="258" spans="2:16" s="49" customFormat="1" ht="15.75" customHeight="1">
      <c r="B258" s="24"/>
      <c r="C258" s="14"/>
      <c r="D258" s="27">
        <v>4210</v>
      </c>
      <c r="E258" s="28" t="s">
        <v>39</v>
      </c>
      <c r="F258" s="42">
        <v>2000</v>
      </c>
      <c r="G258" s="220"/>
      <c r="H258" s="58"/>
      <c r="I258" s="58"/>
      <c r="J258" s="39"/>
      <c r="K258" s="58"/>
      <c r="L258" s="58"/>
      <c r="M258" s="58"/>
      <c r="N258" s="58"/>
      <c r="O258" s="128">
        <f>F258+G258+H258+I258+J258+K258+L258+M258+N258</f>
        <v>2000</v>
      </c>
      <c r="P258" s="214"/>
    </row>
    <row r="259" spans="2:16" s="49" customFormat="1" ht="12.75">
      <c r="B259" s="24"/>
      <c r="C259" s="27"/>
      <c r="D259" s="27">
        <v>4300</v>
      </c>
      <c r="E259" s="28" t="s">
        <v>41</v>
      </c>
      <c r="F259" s="42">
        <v>28000</v>
      </c>
      <c r="G259" s="310"/>
      <c r="H259" s="82"/>
      <c r="I259" s="82"/>
      <c r="J259" s="82"/>
      <c r="K259" s="82"/>
      <c r="L259" s="82"/>
      <c r="M259" s="82"/>
      <c r="N259" s="82"/>
      <c r="O259" s="128">
        <f>F259+G259+H259+I259+J259+K259+L259+M259+N259</f>
        <v>28000</v>
      </c>
      <c r="P259" s="196"/>
    </row>
    <row r="260" spans="2:16" s="49" customFormat="1" ht="12.75">
      <c r="B260" s="24"/>
      <c r="C260" s="27"/>
      <c r="D260" s="27">
        <v>4410</v>
      </c>
      <c r="E260" s="28" t="s">
        <v>60</v>
      </c>
      <c r="F260" s="42">
        <v>3500</v>
      </c>
      <c r="G260" s="310"/>
      <c r="H260" s="82"/>
      <c r="I260" s="82"/>
      <c r="J260" s="82"/>
      <c r="K260" s="82"/>
      <c r="L260" s="82"/>
      <c r="M260" s="82"/>
      <c r="N260" s="82"/>
      <c r="O260" s="128">
        <f>F260+G260+H260+I260+J260+K260+L260+M260+N260</f>
        <v>3500</v>
      </c>
      <c r="P260" s="196"/>
    </row>
    <row r="261" spans="2:16" s="49" customFormat="1" ht="12.75" hidden="1">
      <c r="B261" s="24"/>
      <c r="C261" s="14">
        <v>80148</v>
      </c>
      <c r="D261" s="14"/>
      <c r="E261" s="17" t="s">
        <v>250</v>
      </c>
      <c r="F261" s="57">
        <f>SUM(F262:F272)</f>
        <v>0</v>
      </c>
      <c r="G261" s="310"/>
      <c r="H261" s="82"/>
      <c r="I261" s="82"/>
      <c r="J261" s="82"/>
      <c r="K261" s="82"/>
      <c r="L261" s="82"/>
      <c r="M261" s="82"/>
      <c r="N261" s="82"/>
      <c r="O261" s="128"/>
      <c r="P261" s="196"/>
    </row>
    <row r="262" spans="2:16" s="49" customFormat="1" ht="25.5" hidden="1">
      <c r="B262" s="24"/>
      <c r="C262" s="27"/>
      <c r="D262" s="27">
        <v>3020</v>
      </c>
      <c r="E262" s="28" t="s">
        <v>61</v>
      </c>
      <c r="F262" s="42"/>
      <c r="G262" s="310"/>
      <c r="H262" s="82"/>
      <c r="I262" s="82"/>
      <c r="J262" s="82"/>
      <c r="K262" s="82"/>
      <c r="L262" s="82"/>
      <c r="M262" s="82"/>
      <c r="N262" s="82"/>
      <c r="O262" s="128"/>
      <c r="P262" s="196"/>
    </row>
    <row r="263" spans="2:16" s="49" customFormat="1" ht="25.5" customHeight="1" hidden="1">
      <c r="B263" s="24"/>
      <c r="C263" s="27"/>
      <c r="D263" s="27">
        <v>4010</v>
      </c>
      <c r="E263" s="28" t="s">
        <v>57</v>
      </c>
      <c r="F263" s="42"/>
      <c r="G263" s="310"/>
      <c r="H263" s="82"/>
      <c r="I263" s="82"/>
      <c r="J263" s="82"/>
      <c r="K263" s="82"/>
      <c r="L263" s="82"/>
      <c r="M263" s="82"/>
      <c r="N263" s="82"/>
      <c r="O263" s="128"/>
      <c r="P263" s="196"/>
    </row>
    <row r="264" spans="2:16" s="49" customFormat="1" ht="25.5" customHeight="1" hidden="1">
      <c r="B264" s="24"/>
      <c r="C264" s="27"/>
      <c r="D264" s="27">
        <v>4040</v>
      </c>
      <c r="E264" s="28" t="s">
        <v>62</v>
      </c>
      <c r="F264" s="42"/>
      <c r="G264" s="310"/>
      <c r="H264" s="82"/>
      <c r="I264" s="82"/>
      <c r="J264" s="82"/>
      <c r="K264" s="82"/>
      <c r="L264" s="82"/>
      <c r="M264" s="82"/>
      <c r="N264" s="82"/>
      <c r="O264" s="128"/>
      <c r="P264" s="196"/>
    </row>
    <row r="265" spans="2:16" s="49" customFormat="1" ht="25.5" customHeight="1" hidden="1">
      <c r="B265" s="24"/>
      <c r="C265" s="27"/>
      <c r="D265" s="27">
        <v>4110</v>
      </c>
      <c r="E265" s="28" t="s">
        <v>58</v>
      </c>
      <c r="F265" s="42"/>
      <c r="G265" s="310"/>
      <c r="H265" s="82"/>
      <c r="I265" s="82"/>
      <c r="J265" s="82"/>
      <c r="K265" s="82"/>
      <c r="L265" s="82"/>
      <c r="M265" s="82"/>
      <c r="N265" s="82"/>
      <c r="O265" s="128"/>
      <c r="P265" s="196"/>
    </row>
    <row r="266" spans="2:16" s="49" customFormat="1" ht="12.75" customHeight="1" hidden="1">
      <c r="B266" s="24"/>
      <c r="C266" s="27"/>
      <c r="D266" s="27">
        <v>4120</v>
      </c>
      <c r="E266" s="28" t="s">
        <v>144</v>
      </c>
      <c r="F266" s="42"/>
      <c r="G266" s="310"/>
      <c r="H266" s="82"/>
      <c r="I266" s="82"/>
      <c r="J266" s="82"/>
      <c r="K266" s="82"/>
      <c r="L266" s="82"/>
      <c r="M266" s="82"/>
      <c r="N266" s="82"/>
      <c r="O266" s="128"/>
      <c r="P266" s="196"/>
    </row>
    <row r="267" spans="2:16" s="49" customFormat="1" ht="12.75" hidden="1">
      <c r="B267" s="24"/>
      <c r="C267" s="27"/>
      <c r="D267" s="27">
        <v>4210</v>
      </c>
      <c r="E267" s="28" t="s">
        <v>39</v>
      </c>
      <c r="F267" s="42"/>
      <c r="G267" s="310"/>
      <c r="H267" s="82"/>
      <c r="I267" s="82"/>
      <c r="J267" s="82"/>
      <c r="K267" s="82"/>
      <c r="L267" s="82"/>
      <c r="M267" s="82"/>
      <c r="N267" s="82"/>
      <c r="O267" s="128"/>
      <c r="P267" s="196"/>
    </row>
    <row r="268" spans="2:16" s="49" customFormat="1" ht="12.75" hidden="1">
      <c r="B268" s="24"/>
      <c r="C268" s="27"/>
      <c r="D268" s="27">
        <v>4280</v>
      </c>
      <c r="E268" s="28" t="s">
        <v>64</v>
      </c>
      <c r="F268" s="42"/>
      <c r="G268" s="310"/>
      <c r="H268" s="82"/>
      <c r="I268" s="82"/>
      <c r="J268" s="82"/>
      <c r="K268" s="82"/>
      <c r="L268" s="82"/>
      <c r="M268" s="82"/>
      <c r="N268" s="82"/>
      <c r="O268" s="128"/>
      <c r="P268" s="196"/>
    </row>
    <row r="269" spans="2:16" s="49" customFormat="1" ht="12.75" hidden="1">
      <c r="B269" s="24"/>
      <c r="C269" s="27"/>
      <c r="D269" s="27">
        <v>4300</v>
      </c>
      <c r="E269" s="28" t="s">
        <v>41</v>
      </c>
      <c r="F269" s="42"/>
      <c r="G269" s="310"/>
      <c r="H269" s="82"/>
      <c r="I269" s="82"/>
      <c r="J269" s="82"/>
      <c r="K269" s="82"/>
      <c r="L269" s="82"/>
      <c r="M269" s="82"/>
      <c r="N269" s="82"/>
      <c r="O269" s="128"/>
      <c r="P269" s="196"/>
    </row>
    <row r="270" spans="2:16" s="49" customFormat="1" ht="12.75" hidden="1">
      <c r="B270" s="24"/>
      <c r="C270" s="27"/>
      <c r="D270" s="27">
        <v>4410</v>
      </c>
      <c r="E270" s="28" t="s">
        <v>60</v>
      </c>
      <c r="F270" s="42"/>
      <c r="G270" s="310"/>
      <c r="H270" s="82"/>
      <c r="I270" s="82"/>
      <c r="J270" s="82"/>
      <c r="K270" s="82"/>
      <c r="L270" s="82"/>
      <c r="M270" s="82"/>
      <c r="N270" s="82"/>
      <c r="O270" s="128"/>
      <c r="P270" s="196"/>
    </row>
    <row r="271" spans="2:16" s="49" customFormat="1" ht="25.5" hidden="1">
      <c r="B271" s="24"/>
      <c r="C271" s="27"/>
      <c r="D271" s="27">
        <v>4440</v>
      </c>
      <c r="E271" s="28" t="s">
        <v>68</v>
      </c>
      <c r="F271" s="42"/>
      <c r="G271" s="310"/>
      <c r="H271" s="82"/>
      <c r="I271" s="82"/>
      <c r="J271" s="82"/>
      <c r="K271" s="82"/>
      <c r="L271" s="82"/>
      <c r="M271" s="82"/>
      <c r="N271" s="82"/>
      <c r="O271" s="128"/>
      <c r="P271" s="196"/>
    </row>
    <row r="272" spans="2:16" s="49" customFormat="1" ht="38.25" hidden="1">
      <c r="B272" s="24"/>
      <c r="C272" s="27"/>
      <c r="D272" s="27">
        <v>4740</v>
      </c>
      <c r="E272" s="28" t="s">
        <v>69</v>
      </c>
      <c r="F272" s="42"/>
      <c r="G272" s="310"/>
      <c r="H272" s="82"/>
      <c r="I272" s="82"/>
      <c r="J272" s="82"/>
      <c r="K272" s="82"/>
      <c r="L272" s="82"/>
      <c r="M272" s="82"/>
      <c r="N272" s="82"/>
      <c r="O272" s="128"/>
      <c r="P272" s="196"/>
    </row>
    <row r="273" spans="2:16" s="49" customFormat="1" ht="12.75">
      <c r="B273" s="24"/>
      <c r="C273" s="14">
        <v>80195</v>
      </c>
      <c r="D273" s="14"/>
      <c r="E273" s="17" t="s">
        <v>34</v>
      </c>
      <c r="F273" s="57">
        <f>SUM(F274:F276)</f>
        <v>57883</v>
      </c>
      <c r="G273" s="220">
        <f>SUM(G274:G276)</f>
        <v>13603</v>
      </c>
      <c r="H273" s="58">
        <f aca="true" t="shared" si="50" ref="H273:N273">SUM(H274:H276)</f>
        <v>0</v>
      </c>
      <c r="I273" s="58">
        <f t="shared" si="50"/>
        <v>0</v>
      </c>
      <c r="J273" s="58">
        <f>SUM(J274:J277)</f>
        <v>0</v>
      </c>
      <c r="K273" s="58">
        <f>SUM(K274:K277)</f>
        <v>0</v>
      </c>
      <c r="L273" s="58">
        <f t="shared" si="50"/>
        <v>0</v>
      </c>
      <c r="M273" s="58">
        <f t="shared" si="50"/>
        <v>0</v>
      </c>
      <c r="N273" s="58">
        <f t="shared" si="50"/>
        <v>0</v>
      </c>
      <c r="O273" s="160">
        <f>SUM(O274:O277)</f>
        <v>71486</v>
      </c>
      <c r="P273" s="214"/>
    </row>
    <row r="274" spans="2:16" s="49" customFormat="1" ht="12.75" customHeight="1" hidden="1">
      <c r="B274" s="29"/>
      <c r="C274" s="27"/>
      <c r="D274" s="27">
        <v>4170</v>
      </c>
      <c r="E274" s="28" t="s">
        <v>63</v>
      </c>
      <c r="F274" s="42"/>
      <c r="G274" s="310"/>
      <c r="H274" s="82"/>
      <c r="I274" s="82"/>
      <c r="J274" s="82"/>
      <c r="K274" s="82"/>
      <c r="L274" s="82"/>
      <c r="M274" s="82"/>
      <c r="N274" s="82"/>
      <c r="O274" s="128">
        <f>F274+G274+H274+I274+J274+K274+L274+M274+N274</f>
        <v>0</v>
      </c>
      <c r="P274" s="196"/>
    </row>
    <row r="275" spans="2:16" s="49" customFormat="1" ht="12.75">
      <c r="B275" s="29"/>
      <c r="C275" s="27"/>
      <c r="D275" s="27">
        <v>4300</v>
      </c>
      <c r="E275" s="28" t="s">
        <v>41</v>
      </c>
      <c r="F275" s="106">
        <v>17883</v>
      </c>
      <c r="G275" s="310"/>
      <c r="H275" s="82"/>
      <c r="I275" s="82"/>
      <c r="J275" s="82"/>
      <c r="K275" s="82"/>
      <c r="L275" s="82"/>
      <c r="M275" s="82"/>
      <c r="N275" s="82"/>
      <c r="O275" s="128">
        <f>F275+G275+H275+I275+J275+K275+L275+M275+N275</f>
        <v>17883</v>
      </c>
      <c r="P275" s="196"/>
    </row>
    <row r="276" spans="2:16" s="49" customFormat="1" ht="25.5">
      <c r="B276" s="24"/>
      <c r="C276" s="27"/>
      <c r="D276" s="27">
        <v>4440</v>
      </c>
      <c r="E276" s="28" t="s">
        <v>68</v>
      </c>
      <c r="F276" s="42">
        <v>40000</v>
      </c>
      <c r="G276" s="310">
        <v>13603</v>
      </c>
      <c r="H276" s="82"/>
      <c r="I276" s="82"/>
      <c r="J276" s="82"/>
      <c r="K276" s="82"/>
      <c r="L276" s="82"/>
      <c r="M276" s="82"/>
      <c r="N276" s="82"/>
      <c r="O276" s="128">
        <f>F276+G276+H276+I276+J276+K276+L276+M276+N276</f>
        <v>53603</v>
      </c>
      <c r="P276" s="196" t="s">
        <v>425</v>
      </c>
    </row>
    <row r="277" spans="2:16" s="49" customFormat="1" ht="25.5" customHeight="1" hidden="1">
      <c r="B277" s="24"/>
      <c r="C277" s="27"/>
      <c r="D277" s="27">
        <v>6060</v>
      </c>
      <c r="E277" s="28" t="s">
        <v>55</v>
      </c>
      <c r="F277" s="42"/>
      <c r="G277" s="310"/>
      <c r="H277" s="82"/>
      <c r="I277" s="82"/>
      <c r="J277" s="82"/>
      <c r="K277" s="82"/>
      <c r="L277" s="82"/>
      <c r="M277" s="82"/>
      <c r="N277" s="82"/>
      <c r="O277" s="128">
        <f>F277+G277+H277+I277+J277+K277+L277+M277+N277</f>
        <v>0</v>
      </c>
      <c r="P277" s="196"/>
    </row>
    <row r="278" spans="2:16" s="49" customFormat="1" ht="12.75">
      <c r="B278" s="30">
        <v>851</v>
      </c>
      <c r="C278" s="41"/>
      <c r="D278" s="41"/>
      <c r="E278" s="32" t="s">
        <v>89</v>
      </c>
      <c r="F278" s="65">
        <f>F285+F279+F297</f>
        <v>108868</v>
      </c>
      <c r="G278" s="306">
        <f>G285+G279</f>
        <v>0</v>
      </c>
      <c r="H278" s="66">
        <f>H285+H279</f>
        <v>0</v>
      </c>
      <c r="I278" s="66">
        <f>I285+I279</f>
        <v>0</v>
      </c>
      <c r="J278" s="66">
        <f>J285+J279</f>
        <v>0</v>
      </c>
      <c r="K278" s="66">
        <f>K279+K285+K297</f>
        <v>0</v>
      </c>
      <c r="L278" s="66">
        <f>L279+L285+L297</f>
        <v>0</v>
      </c>
      <c r="M278" s="66">
        <f>M279+M285+M297</f>
        <v>0</v>
      </c>
      <c r="N278" s="66">
        <f>N279+N285+N297</f>
        <v>0</v>
      </c>
      <c r="O278" s="65">
        <f>O279+O285+O297</f>
        <v>108868</v>
      </c>
      <c r="P278" s="215"/>
    </row>
    <row r="279" spans="2:16" s="69" customFormat="1" ht="12.75">
      <c r="B279" s="33"/>
      <c r="C279" s="36">
        <v>85153</v>
      </c>
      <c r="D279" s="111"/>
      <c r="E279" s="130" t="s">
        <v>212</v>
      </c>
      <c r="F279" s="38">
        <f>SUM(F280:F284)</f>
        <v>16868</v>
      </c>
      <c r="G279" s="307">
        <f>SUM(G280:G284)</f>
        <v>0</v>
      </c>
      <c r="H279" s="39">
        <f aca="true" t="shared" si="51" ref="H279:N279">SUM(H280:H284)</f>
        <v>0</v>
      </c>
      <c r="I279" s="39">
        <f t="shared" si="51"/>
        <v>0</v>
      </c>
      <c r="J279" s="39">
        <f t="shared" si="51"/>
        <v>0</v>
      </c>
      <c r="K279" s="39">
        <f t="shared" si="51"/>
        <v>0</v>
      </c>
      <c r="L279" s="39">
        <f t="shared" si="51"/>
        <v>0</v>
      </c>
      <c r="M279" s="39">
        <f t="shared" si="51"/>
        <v>0</v>
      </c>
      <c r="N279" s="39">
        <f t="shared" si="51"/>
        <v>0</v>
      </c>
      <c r="O279" s="160">
        <f>SUM(O280:O284)</f>
        <v>16868</v>
      </c>
      <c r="P279" s="216"/>
    </row>
    <row r="280" spans="2:16" s="69" customFormat="1" ht="12.75" customHeight="1">
      <c r="B280" s="33"/>
      <c r="C280" s="111"/>
      <c r="D280" s="27">
        <v>4210</v>
      </c>
      <c r="E280" s="28" t="s">
        <v>39</v>
      </c>
      <c r="F280" s="37">
        <v>3700</v>
      </c>
      <c r="G280" s="334"/>
      <c r="H280" s="40"/>
      <c r="I280" s="40"/>
      <c r="J280" s="40"/>
      <c r="K280" s="40"/>
      <c r="L280" s="40"/>
      <c r="M280" s="40"/>
      <c r="N280" s="40"/>
      <c r="O280" s="128">
        <f>F280+G280+H280+I280+J280+K280+L280+M280+N280</f>
        <v>3700</v>
      </c>
      <c r="P280" s="202"/>
    </row>
    <row r="281" spans="2:16" s="69" customFormat="1" ht="12.75">
      <c r="B281" s="33"/>
      <c r="C281" s="111"/>
      <c r="D281" s="27">
        <v>4300</v>
      </c>
      <c r="E281" s="28" t="s">
        <v>41</v>
      </c>
      <c r="F281" s="37">
        <v>12000</v>
      </c>
      <c r="G281" s="310"/>
      <c r="H281" s="40"/>
      <c r="I281" s="40"/>
      <c r="J281" s="40"/>
      <c r="K281" s="40"/>
      <c r="L281" s="40"/>
      <c r="M281" s="40"/>
      <c r="N281" s="40"/>
      <c r="O281" s="128">
        <f>F281+G281+H281+I281+J281+K281+L281+M281+N281</f>
        <v>12000</v>
      </c>
      <c r="P281" s="196"/>
    </row>
    <row r="282" spans="2:16" s="69" customFormat="1" ht="12.75">
      <c r="B282" s="33"/>
      <c r="C282" s="111"/>
      <c r="D282" s="27">
        <v>4410</v>
      </c>
      <c r="E282" s="28" t="s">
        <v>60</v>
      </c>
      <c r="F282" s="37">
        <v>200</v>
      </c>
      <c r="G282" s="334"/>
      <c r="H282" s="40"/>
      <c r="I282" s="40"/>
      <c r="J282" s="40"/>
      <c r="K282" s="40"/>
      <c r="L282" s="40"/>
      <c r="M282" s="40"/>
      <c r="N282" s="40"/>
      <c r="O282" s="128">
        <f>F282+G282+H282+I282+J282+K282+L282+M282+N282</f>
        <v>200</v>
      </c>
      <c r="P282" s="196"/>
    </row>
    <row r="283" spans="2:16" s="69" customFormat="1" ht="25.5">
      <c r="B283" s="33"/>
      <c r="C283" s="111"/>
      <c r="D283" s="27">
        <v>4700</v>
      </c>
      <c r="E283" s="28" t="s">
        <v>200</v>
      </c>
      <c r="F283" s="37">
        <v>868</v>
      </c>
      <c r="G283" s="334"/>
      <c r="H283" s="40"/>
      <c r="I283" s="40"/>
      <c r="J283" s="40"/>
      <c r="K283" s="40"/>
      <c r="L283" s="40"/>
      <c r="M283" s="40"/>
      <c r="N283" s="40"/>
      <c r="O283" s="128">
        <f>F283+G283+H283+I283+J283+K283+L283+M283+N283</f>
        <v>868</v>
      </c>
      <c r="P283" s="196"/>
    </row>
    <row r="284" spans="2:16" s="69" customFormat="1" ht="38.25">
      <c r="B284" s="33"/>
      <c r="C284" s="111"/>
      <c r="D284" s="27">
        <v>4740</v>
      </c>
      <c r="E284" s="28" t="s">
        <v>69</v>
      </c>
      <c r="F284" s="37">
        <v>100</v>
      </c>
      <c r="G284" s="334"/>
      <c r="H284" s="40"/>
      <c r="I284" s="40"/>
      <c r="J284" s="40"/>
      <c r="K284" s="40"/>
      <c r="L284" s="40"/>
      <c r="M284" s="40"/>
      <c r="N284" s="40"/>
      <c r="O284" s="128">
        <f>F284+G284+H284+I284+J284+K284+L284+M284+N284</f>
        <v>100</v>
      </c>
      <c r="P284" s="196"/>
    </row>
    <row r="285" spans="2:16" s="49" customFormat="1" ht="12.75">
      <c r="B285" s="24"/>
      <c r="C285" s="14">
        <v>85154</v>
      </c>
      <c r="D285" s="14"/>
      <c r="E285" s="17" t="s">
        <v>90</v>
      </c>
      <c r="F285" s="57">
        <f>SUM(F286:F296)</f>
        <v>82000</v>
      </c>
      <c r="G285" s="220">
        <f>SUM(G286:G296)</f>
        <v>0</v>
      </c>
      <c r="H285" s="58">
        <f aca="true" t="shared" si="52" ref="H285:N285">SUM(H286:H295)</f>
        <v>0</v>
      </c>
      <c r="I285" s="58">
        <f t="shared" si="52"/>
        <v>0</v>
      </c>
      <c r="J285" s="58">
        <f>SUM(J286:J296)</f>
        <v>0</v>
      </c>
      <c r="K285" s="58">
        <f t="shared" si="52"/>
        <v>0</v>
      </c>
      <c r="L285" s="58">
        <f t="shared" si="52"/>
        <v>0</v>
      </c>
      <c r="M285" s="58">
        <f t="shared" si="52"/>
        <v>0</v>
      </c>
      <c r="N285" s="58">
        <f t="shared" si="52"/>
        <v>0</v>
      </c>
      <c r="O285" s="160">
        <f>SUM(O286:O296)</f>
        <v>82000</v>
      </c>
      <c r="P285" s="196"/>
    </row>
    <row r="286" spans="2:16" s="49" customFormat="1" ht="38.25">
      <c r="B286" s="24"/>
      <c r="C286" s="14"/>
      <c r="D286" s="27">
        <v>2820</v>
      </c>
      <c r="E286" s="28" t="s">
        <v>193</v>
      </c>
      <c r="F286" s="42">
        <v>4000</v>
      </c>
      <c r="G286" s="310"/>
      <c r="H286" s="82"/>
      <c r="I286" s="82"/>
      <c r="J286" s="82"/>
      <c r="K286" s="82"/>
      <c r="L286" s="82"/>
      <c r="M286" s="82"/>
      <c r="N286" s="82"/>
      <c r="O286" s="128">
        <f aca="true" t="shared" si="53" ref="O286:O296">F286+G286+H286+I286+J286+K286+L286+M286+N286</f>
        <v>4000</v>
      </c>
      <c r="P286" s="196"/>
    </row>
    <row r="287" spans="2:16" s="49" customFormat="1" ht="12.75">
      <c r="B287" s="24"/>
      <c r="C287" s="14"/>
      <c r="D287" s="27">
        <v>4170</v>
      </c>
      <c r="E287" s="28" t="s">
        <v>63</v>
      </c>
      <c r="F287" s="42">
        <v>20000</v>
      </c>
      <c r="G287" s="310"/>
      <c r="H287" s="82"/>
      <c r="I287" s="82"/>
      <c r="J287" s="82"/>
      <c r="K287" s="82"/>
      <c r="L287" s="82"/>
      <c r="M287" s="82"/>
      <c r="N287" s="82"/>
      <c r="O287" s="128">
        <f t="shared" si="53"/>
        <v>20000</v>
      </c>
      <c r="P287" s="196"/>
    </row>
    <row r="288" spans="2:16" s="49" customFormat="1" ht="12.75">
      <c r="B288" s="24"/>
      <c r="C288" s="27"/>
      <c r="D288" s="27">
        <v>4210</v>
      </c>
      <c r="E288" s="28" t="s">
        <v>39</v>
      </c>
      <c r="F288" s="42">
        <v>19300</v>
      </c>
      <c r="G288" s="224">
        <v>-6000</v>
      </c>
      <c r="H288" s="82"/>
      <c r="I288" s="82"/>
      <c r="J288" s="82"/>
      <c r="K288" s="82"/>
      <c r="L288" s="82"/>
      <c r="M288" s="82"/>
      <c r="N288" s="82"/>
      <c r="O288" s="128">
        <f t="shared" si="53"/>
        <v>13300</v>
      </c>
      <c r="P288" s="196"/>
    </row>
    <row r="289" spans="2:16" s="49" customFormat="1" ht="12.75">
      <c r="B289" s="24"/>
      <c r="C289" s="27"/>
      <c r="D289" s="27">
        <v>4260</v>
      </c>
      <c r="E289" s="28" t="s">
        <v>59</v>
      </c>
      <c r="F289" s="42">
        <v>6000</v>
      </c>
      <c r="G289" s="310"/>
      <c r="H289" s="82"/>
      <c r="I289" s="82"/>
      <c r="J289" s="82"/>
      <c r="K289" s="82"/>
      <c r="L289" s="82"/>
      <c r="M289" s="82"/>
      <c r="N289" s="82"/>
      <c r="O289" s="128">
        <f t="shared" si="53"/>
        <v>6000</v>
      </c>
      <c r="P289" s="196"/>
    </row>
    <row r="290" spans="2:16" s="49" customFormat="1" ht="12.75">
      <c r="B290" s="24"/>
      <c r="C290" s="27"/>
      <c r="D290" s="27">
        <v>4270</v>
      </c>
      <c r="E290" s="28" t="s">
        <v>40</v>
      </c>
      <c r="F290" s="42">
        <v>11000</v>
      </c>
      <c r="G290" s="224">
        <v>-5000</v>
      </c>
      <c r="H290" s="82"/>
      <c r="I290" s="82"/>
      <c r="J290" s="82"/>
      <c r="K290" s="82"/>
      <c r="L290" s="82"/>
      <c r="M290" s="82"/>
      <c r="N290" s="82"/>
      <c r="O290" s="128">
        <f t="shared" si="53"/>
        <v>6000</v>
      </c>
      <c r="P290" s="196"/>
    </row>
    <row r="291" spans="2:16" s="49" customFormat="1" ht="12.75">
      <c r="B291" s="24"/>
      <c r="C291" s="27"/>
      <c r="D291" s="27">
        <v>4300</v>
      </c>
      <c r="E291" s="28" t="s">
        <v>41</v>
      </c>
      <c r="F291" s="42">
        <v>14000</v>
      </c>
      <c r="G291" s="310">
        <v>11000</v>
      </c>
      <c r="H291" s="82"/>
      <c r="I291" s="82"/>
      <c r="J291" s="82"/>
      <c r="K291" s="82"/>
      <c r="L291" s="82"/>
      <c r="M291" s="82"/>
      <c r="N291" s="82"/>
      <c r="O291" s="128">
        <f t="shared" si="53"/>
        <v>25000</v>
      </c>
      <c r="P291" s="196"/>
    </row>
    <row r="292" spans="2:16" s="49" customFormat="1" ht="28.5" customHeight="1">
      <c r="B292" s="24"/>
      <c r="C292" s="27"/>
      <c r="D292" s="27">
        <v>4370</v>
      </c>
      <c r="E292" s="28" t="s">
        <v>67</v>
      </c>
      <c r="F292" s="42">
        <v>700</v>
      </c>
      <c r="G292" s="310"/>
      <c r="H292" s="82"/>
      <c r="I292" s="82"/>
      <c r="J292" s="82"/>
      <c r="K292" s="82"/>
      <c r="L292" s="82"/>
      <c r="M292" s="82"/>
      <c r="N292" s="82"/>
      <c r="O292" s="128">
        <f t="shared" si="53"/>
        <v>700</v>
      </c>
      <c r="P292" s="196"/>
    </row>
    <row r="293" spans="2:16" s="49" customFormat="1" ht="12.75">
      <c r="B293" s="24"/>
      <c r="C293" s="27"/>
      <c r="D293" s="27">
        <v>4410</v>
      </c>
      <c r="E293" s="28" t="s">
        <v>60</v>
      </c>
      <c r="F293" s="42">
        <v>300</v>
      </c>
      <c r="G293" s="310"/>
      <c r="H293" s="82"/>
      <c r="I293" s="82"/>
      <c r="J293" s="82"/>
      <c r="K293" s="82"/>
      <c r="L293" s="82"/>
      <c r="M293" s="82"/>
      <c r="N293" s="82"/>
      <c r="O293" s="128">
        <f t="shared" si="53"/>
        <v>300</v>
      </c>
      <c r="P293" s="196"/>
    </row>
    <row r="294" spans="2:16" s="49" customFormat="1" ht="12.75">
      <c r="B294" s="24"/>
      <c r="C294" s="27"/>
      <c r="D294" s="27">
        <v>4430</v>
      </c>
      <c r="E294" s="28" t="s">
        <v>46</v>
      </c>
      <c r="F294" s="42">
        <v>500</v>
      </c>
      <c r="G294" s="310"/>
      <c r="H294" s="82"/>
      <c r="I294" s="82"/>
      <c r="J294" s="82"/>
      <c r="K294" s="82"/>
      <c r="L294" s="82"/>
      <c r="M294" s="82"/>
      <c r="N294" s="82"/>
      <c r="O294" s="128">
        <f t="shared" si="53"/>
        <v>500</v>
      </c>
      <c r="P294" s="196"/>
    </row>
    <row r="295" spans="2:16" s="49" customFormat="1" ht="38.25">
      <c r="B295" s="24"/>
      <c r="C295" s="27"/>
      <c r="D295" s="27">
        <v>4740</v>
      </c>
      <c r="E295" s="28" t="s">
        <v>69</v>
      </c>
      <c r="F295" s="42">
        <v>200</v>
      </c>
      <c r="G295" s="310"/>
      <c r="H295" s="82"/>
      <c r="I295" s="82"/>
      <c r="J295" s="82"/>
      <c r="K295" s="82"/>
      <c r="L295" s="82"/>
      <c r="M295" s="82"/>
      <c r="N295" s="82"/>
      <c r="O295" s="128">
        <f t="shared" si="53"/>
        <v>200</v>
      </c>
      <c r="P295" s="196"/>
    </row>
    <row r="296" spans="2:16" s="49" customFormat="1" ht="28.5" customHeight="1">
      <c r="B296" s="24"/>
      <c r="C296" s="14"/>
      <c r="D296" s="27">
        <v>6060</v>
      </c>
      <c r="E296" s="28" t="s">
        <v>55</v>
      </c>
      <c r="F296" s="42">
        <v>6000</v>
      </c>
      <c r="G296" s="310"/>
      <c r="H296" s="58"/>
      <c r="I296" s="58"/>
      <c r="J296" s="82"/>
      <c r="K296" s="58"/>
      <c r="L296" s="58"/>
      <c r="M296" s="58"/>
      <c r="N296" s="58"/>
      <c r="O296" s="128">
        <f t="shared" si="53"/>
        <v>6000</v>
      </c>
      <c r="P296" s="196"/>
    </row>
    <row r="297" spans="2:16" s="49" customFormat="1" ht="12.75">
      <c r="B297" s="24"/>
      <c r="C297" s="14">
        <v>85195</v>
      </c>
      <c r="D297" s="14"/>
      <c r="E297" s="17" t="s">
        <v>34</v>
      </c>
      <c r="F297" s="57">
        <f>F298</f>
        <v>10000</v>
      </c>
      <c r="G297" s="220">
        <f aca="true" t="shared" si="54" ref="G297:O297">G298</f>
        <v>0</v>
      </c>
      <c r="H297" s="58">
        <f t="shared" si="54"/>
        <v>0</v>
      </c>
      <c r="I297" s="58">
        <f t="shared" si="54"/>
        <v>0</v>
      </c>
      <c r="J297" s="58">
        <f t="shared" si="54"/>
        <v>0</v>
      </c>
      <c r="K297" s="58">
        <f t="shared" si="54"/>
        <v>0</v>
      </c>
      <c r="L297" s="58">
        <f t="shared" si="54"/>
        <v>0</v>
      </c>
      <c r="M297" s="58">
        <f t="shared" si="54"/>
        <v>0</v>
      </c>
      <c r="N297" s="58">
        <f t="shared" si="54"/>
        <v>0</v>
      </c>
      <c r="O297" s="160">
        <f t="shared" si="54"/>
        <v>10000</v>
      </c>
      <c r="P297" s="214"/>
    </row>
    <row r="298" spans="2:16" s="49" customFormat="1" ht="28.5" customHeight="1">
      <c r="B298" s="24"/>
      <c r="C298" s="14"/>
      <c r="D298" s="27">
        <v>6050</v>
      </c>
      <c r="E298" s="28" t="s">
        <v>44</v>
      </c>
      <c r="F298" s="42">
        <v>10000</v>
      </c>
      <c r="G298" s="310"/>
      <c r="H298" s="58"/>
      <c r="I298" s="58"/>
      <c r="J298" s="82"/>
      <c r="K298" s="82"/>
      <c r="L298" s="58"/>
      <c r="M298" s="58"/>
      <c r="N298" s="58"/>
      <c r="O298" s="128">
        <f>F298+G298+H298+I298+J298+K298+L298+M298+N298</f>
        <v>10000</v>
      </c>
      <c r="P298" s="196"/>
    </row>
    <row r="299" spans="2:16" s="49" customFormat="1" ht="12.75">
      <c r="B299" s="30">
        <v>852</v>
      </c>
      <c r="C299" s="41"/>
      <c r="D299" s="41"/>
      <c r="E299" s="32" t="s">
        <v>165</v>
      </c>
      <c r="F299" s="65">
        <f>F309+F311+F315+F317+F339+F343+F300</f>
        <v>2669377</v>
      </c>
      <c r="G299" s="306">
        <f aca="true" t="shared" si="55" ref="G299:N299">G309+G311+G315+G317+G339+G343+G300</f>
        <v>2400</v>
      </c>
      <c r="H299" s="66">
        <f t="shared" si="55"/>
        <v>0</v>
      </c>
      <c r="I299" s="66">
        <f t="shared" si="55"/>
        <v>0</v>
      </c>
      <c r="J299" s="66">
        <f t="shared" si="55"/>
        <v>0</v>
      </c>
      <c r="K299" s="66">
        <f t="shared" si="55"/>
        <v>0</v>
      </c>
      <c r="L299" s="66">
        <f t="shared" si="55"/>
        <v>0</v>
      </c>
      <c r="M299" s="66">
        <f t="shared" si="55"/>
        <v>0</v>
      </c>
      <c r="N299" s="66">
        <f t="shared" si="55"/>
        <v>0</v>
      </c>
      <c r="O299" s="65">
        <f>O309+O311+O315+O317+O339+O343+O300</f>
        <v>2671777</v>
      </c>
      <c r="P299" s="215"/>
    </row>
    <row r="300" spans="2:16" s="69" customFormat="1" ht="51">
      <c r="B300" s="33"/>
      <c r="C300" s="36">
        <v>85212</v>
      </c>
      <c r="D300" s="111"/>
      <c r="E300" s="8" t="s">
        <v>402</v>
      </c>
      <c r="F300" s="38">
        <f>SUM(F301:F308)</f>
        <v>1652900</v>
      </c>
      <c r="G300" s="307">
        <f>SUM(G301:G306)</f>
        <v>0</v>
      </c>
      <c r="H300" s="39">
        <f>SUM(H301:H306)</f>
        <v>0</v>
      </c>
      <c r="I300" s="39">
        <f>SUM(I301:I307)</f>
        <v>0</v>
      </c>
      <c r="J300" s="39">
        <f>SUM(J301:J306)</f>
        <v>0</v>
      </c>
      <c r="K300" s="39">
        <f>SUM(K301:K308)</f>
        <v>0</v>
      </c>
      <c r="L300" s="39">
        <f>SUM(L301:L306)</f>
        <v>0</v>
      </c>
      <c r="M300" s="39">
        <f>SUM(M301:M306)</f>
        <v>0</v>
      </c>
      <c r="N300" s="39">
        <f>SUM(N301:N306)</f>
        <v>0</v>
      </c>
      <c r="O300" s="160">
        <f>SUM(O301:O308)</f>
        <v>1652900</v>
      </c>
      <c r="P300" s="216"/>
    </row>
    <row r="301" spans="2:16" s="69" customFormat="1" ht="12.75">
      <c r="B301" s="33"/>
      <c r="C301" s="111"/>
      <c r="D301" s="27">
        <v>3110</v>
      </c>
      <c r="E301" s="28" t="s">
        <v>169</v>
      </c>
      <c r="F301" s="37">
        <v>1603313</v>
      </c>
      <c r="G301" s="334"/>
      <c r="H301" s="40"/>
      <c r="I301" s="40"/>
      <c r="J301" s="40"/>
      <c r="K301" s="40"/>
      <c r="L301" s="40"/>
      <c r="M301" s="40"/>
      <c r="N301" s="40"/>
      <c r="O301" s="128">
        <f aca="true" t="shared" si="56" ref="O301:O308">F301+G301+H301+I301+J301+K301+L301+M301+N301</f>
        <v>1603313</v>
      </c>
      <c r="P301" s="202"/>
    </row>
    <row r="302" spans="2:16" s="69" customFormat="1" ht="12.75">
      <c r="B302" s="33"/>
      <c r="C302" s="111"/>
      <c r="D302" s="27">
        <v>4010</v>
      </c>
      <c r="E302" s="28" t="s">
        <v>57</v>
      </c>
      <c r="F302" s="37">
        <v>32311</v>
      </c>
      <c r="G302" s="334"/>
      <c r="H302" s="40"/>
      <c r="I302" s="40"/>
      <c r="J302" s="40"/>
      <c r="K302" s="40"/>
      <c r="L302" s="40"/>
      <c r="M302" s="40"/>
      <c r="N302" s="40"/>
      <c r="O302" s="128">
        <f t="shared" si="56"/>
        <v>32311</v>
      </c>
      <c r="P302" s="202"/>
    </row>
    <row r="303" spans="2:16" s="69" customFormat="1" ht="12.75">
      <c r="B303" s="33"/>
      <c r="C303" s="111"/>
      <c r="D303" s="27">
        <v>4110</v>
      </c>
      <c r="E303" s="28" t="s">
        <v>58</v>
      </c>
      <c r="F303" s="37">
        <v>4879</v>
      </c>
      <c r="G303" s="334"/>
      <c r="H303" s="40"/>
      <c r="I303" s="40"/>
      <c r="J303" s="40"/>
      <c r="K303" s="40"/>
      <c r="L303" s="40"/>
      <c r="M303" s="40"/>
      <c r="N303" s="40"/>
      <c r="O303" s="128">
        <f t="shared" si="56"/>
        <v>4879</v>
      </c>
      <c r="P303" s="202"/>
    </row>
    <row r="304" spans="2:16" s="69" customFormat="1" ht="12.75">
      <c r="B304" s="33"/>
      <c r="C304" s="111"/>
      <c r="D304" s="27">
        <v>4210</v>
      </c>
      <c r="E304" s="28" t="s">
        <v>39</v>
      </c>
      <c r="F304" s="37">
        <v>1000</v>
      </c>
      <c r="G304" s="334"/>
      <c r="H304" s="40"/>
      <c r="I304" s="40"/>
      <c r="J304" s="40"/>
      <c r="K304" s="40"/>
      <c r="L304" s="40"/>
      <c r="M304" s="40"/>
      <c r="N304" s="40"/>
      <c r="O304" s="128">
        <f t="shared" si="56"/>
        <v>1000</v>
      </c>
      <c r="P304" s="202"/>
    </row>
    <row r="305" spans="2:16" s="69" customFormat="1" ht="12.75">
      <c r="B305" s="33"/>
      <c r="C305" s="111"/>
      <c r="D305" s="27">
        <v>4300</v>
      </c>
      <c r="E305" s="28" t="s">
        <v>41</v>
      </c>
      <c r="F305" s="37">
        <v>8504</v>
      </c>
      <c r="G305" s="334"/>
      <c r="H305" s="40"/>
      <c r="I305" s="40"/>
      <c r="J305" s="40"/>
      <c r="K305" s="40"/>
      <c r="L305" s="40"/>
      <c r="M305" s="40"/>
      <c r="N305" s="40"/>
      <c r="O305" s="128">
        <f t="shared" si="56"/>
        <v>8504</v>
      </c>
      <c r="P305" s="202"/>
    </row>
    <row r="306" spans="2:16" s="69" customFormat="1" ht="12.75">
      <c r="B306" s="33"/>
      <c r="C306" s="111"/>
      <c r="D306" s="27">
        <v>4410</v>
      </c>
      <c r="E306" s="28" t="s">
        <v>60</v>
      </c>
      <c r="F306" s="37">
        <v>893</v>
      </c>
      <c r="G306" s="334"/>
      <c r="H306" s="40"/>
      <c r="I306" s="40"/>
      <c r="J306" s="40"/>
      <c r="K306" s="40"/>
      <c r="L306" s="40"/>
      <c r="M306" s="40"/>
      <c r="N306" s="40"/>
      <c r="O306" s="128">
        <f t="shared" si="56"/>
        <v>893</v>
      </c>
      <c r="P306" s="202"/>
    </row>
    <row r="307" spans="2:16" s="69" customFormat="1" ht="25.5">
      <c r="B307" s="33"/>
      <c r="C307" s="111"/>
      <c r="D307" s="27">
        <v>4700</v>
      </c>
      <c r="E307" s="28" t="s">
        <v>200</v>
      </c>
      <c r="F307" s="37">
        <v>2000</v>
      </c>
      <c r="G307" s="334"/>
      <c r="H307" s="40"/>
      <c r="I307" s="40"/>
      <c r="J307" s="40"/>
      <c r="K307" s="40"/>
      <c r="L307" s="40"/>
      <c r="M307" s="40"/>
      <c r="N307" s="40"/>
      <c r="O307" s="128">
        <f t="shared" si="56"/>
        <v>2000</v>
      </c>
      <c r="P307" s="202"/>
    </row>
    <row r="308" spans="2:16" s="69" customFormat="1" ht="25.5" customHeight="1" hidden="1">
      <c r="B308" s="33"/>
      <c r="C308" s="111"/>
      <c r="D308" s="27">
        <v>6060</v>
      </c>
      <c r="E308" s="28" t="s">
        <v>55</v>
      </c>
      <c r="F308" s="37"/>
      <c r="G308" s="334"/>
      <c r="H308" s="40"/>
      <c r="I308" s="40"/>
      <c r="J308" s="40"/>
      <c r="K308" s="40"/>
      <c r="L308" s="40"/>
      <c r="M308" s="40"/>
      <c r="N308" s="40"/>
      <c r="O308" s="128">
        <f t="shared" si="56"/>
        <v>0</v>
      </c>
      <c r="P308" s="202"/>
    </row>
    <row r="309" spans="2:16" s="69" customFormat="1" ht="51">
      <c r="B309" s="33"/>
      <c r="C309" s="14">
        <v>85213</v>
      </c>
      <c r="D309" s="14"/>
      <c r="E309" s="17" t="s">
        <v>166</v>
      </c>
      <c r="F309" s="57">
        <f aca="true" t="shared" si="57" ref="F309:N309">F310</f>
        <v>9200</v>
      </c>
      <c r="G309" s="220">
        <f t="shared" si="57"/>
        <v>0</v>
      </c>
      <c r="H309" s="58">
        <f t="shared" si="57"/>
        <v>0</v>
      </c>
      <c r="I309" s="58">
        <f t="shared" si="57"/>
        <v>0</v>
      </c>
      <c r="J309" s="58">
        <f t="shared" si="57"/>
        <v>0</v>
      </c>
      <c r="K309" s="58">
        <f t="shared" si="57"/>
        <v>0</v>
      </c>
      <c r="L309" s="58">
        <f t="shared" si="57"/>
        <v>0</v>
      </c>
      <c r="M309" s="58">
        <f t="shared" si="57"/>
        <v>0</v>
      </c>
      <c r="N309" s="58">
        <f t="shared" si="57"/>
        <v>0</v>
      </c>
      <c r="O309" s="160">
        <f>O310</f>
        <v>9200</v>
      </c>
      <c r="P309" s="214"/>
    </row>
    <row r="310" spans="2:16" s="69" customFormat="1" ht="12.75">
      <c r="B310" s="33"/>
      <c r="C310" s="111"/>
      <c r="D310" s="27">
        <v>4130</v>
      </c>
      <c r="E310" s="28" t="s">
        <v>170</v>
      </c>
      <c r="F310" s="37">
        <v>9200</v>
      </c>
      <c r="G310" s="334"/>
      <c r="H310" s="40"/>
      <c r="I310" s="40"/>
      <c r="J310" s="40"/>
      <c r="K310" s="40"/>
      <c r="L310" s="40"/>
      <c r="M310" s="40"/>
      <c r="N310" s="40"/>
      <c r="O310" s="128">
        <f>F310+G310+H310+I310+J310+K310+L310+M310+N310</f>
        <v>9200</v>
      </c>
      <c r="P310" s="202"/>
    </row>
    <row r="311" spans="2:16" s="49" customFormat="1" ht="25.5">
      <c r="B311" s="24"/>
      <c r="C311" s="14">
        <v>85214</v>
      </c>
      <c r="D311" s="14"/>
      <c r="E311" s="17" t="s">
        <v>167</v>
      </c>
      <c r="F311" s="57">
        <f>SUM(F312:F314)</f>
        <v>270700</v>
      </c>
      <c r="G311" s="220">
        <f>SUM(G312:G314)</f>
        <v>0</v>
      </c>
      <c r="H311" s="58">
        <f aca="true" t="shared" si="58" ref="H311:N311">SUM(H312:H314)</f>
        <v>0</v>
      </c>
      <c r="I311" s="58">
        <f t="shared" si="58"/>
        <v>0</v>
      </c>
      <c r="J311" s="58">
        <f t="shared" si="58"/>
        <v>0</v>
      </c>
      <c r="K311" s="58">
        <f t="shared" si="58"/>
        <v>0</v>
      </c>
      <c r="L311" s="58">
        <f t="shared" si="58"/>
        <v>0</v>
      </c>
      <c r="M311" s="58">
        <f t="shared" si="58"/>
        <v>0</v>
      </c>
      <c r="N311" s="58">
        <f t="shared" si="58"/>
        <v>0</v>
      </c>
      <c r="O311" s="160">
        <f>SUM(O312:O314)</f>
        <v>270700</v>
      </c>
      <c r="P311" s="214"/>
    </row>
    <row r="312" spans="2:16" s="49" customFormat="1" ht="12.75">
      <c r="B312" s="24"/>
      <c r="C312" s="27"/>
      <c r="D312" s="27">
        <v>3110</v>
      </c>
      <c r="E312" s="28" t="s">
        <v>169</v>
      </c>
      <c r="F312" s="42">
        <v>148000</v>
      </c>
      <c r="G312" s="310"/>
      <c r="H312" s="82"/>
      <c r="I312" s="82"/>
      <c r="J312" s="82"/>
      <c r="K312" s="82"/>
      <c r="L312" s="82"/>
      <c r="M312" s="82"/>
      <c r="N312" s="82"/>
      <c r="O312" s="128">
        <f>F312+G312+H312+I312+J312+K312+L312+M312+N312</f>
        <v>148000</v>
      </c>
      <c r="P312" s="196"/>
    </row>
    <row r="313" spans="2:16" s="49" customFormat="1" ht="12.75">
      <c r="B313" s="24"/>
      <c r="C313" s="27"/>
      <c r="D313" s="27">
        <v>4110</v>
      </c>
      <c r="E313" s="28" t="s">
        <v>171</v>
      </c>
      <c r="F313" s="42">
        <v>2700</v>
      </c>
      <c r="G313" s="310"/>
      <c r="H313" s="82"/>
      <c r="I313" s="82"/>
      <c r="J313" s="82"/>
      <c r="K313" s="82"/>
      <c r="L313" s="82"/>
      <c r="M313" s="82"/>
      <c r="N313" s="82"/>
      <c r="O313" s="128">
        <f>F313+G313+H313+I313+J313+K313+L313+M313+N313</f>
        <v>2700</v>
      </c>
      <c r="P313" s="196"/>
    </row>
    <row r="314" spans="2:16" s="49" customFormat="1" ht="38.25">
      <c r="B314" s="24"/>
      <c r="C314" s="27"/>
      <c r="D314" s="27">
        <v>4330</v>
      </c>
      <c r="E314" s="28" t="s">
        <v>172</v>
      </c>
      <c r="F314" s="42">
        <f>90000+30000</f>
        <v>120000</v>
      </c>
      <c r="G314" s="310"/>
      <c r="H314" s="82"/>
      <c r="I314" s="82"/>
      <c r="J314" s="82"/>
      <c r="K314" s="82"/>
      <c r="L314" s="82"/>
      <c r="M314" s="82"/>
      <c r="N314" s="82"/>
      <c r="O314" s="128">
        <f>F314+G314+H314+I314+J314+K314+L314+M314+N314</f>
        <v>120000</v>
      </c>
      <c r="P314" s="196"/>
    </row>
    <row r="315" spans="2:16" s="49" customFormat="1" ht="12.75">
      <c r="B315" s="24"/>
      <c r="C315" s="14">
        <v>85215</v>
      </c>
      <c r="D315" s="14"/>
      <c r="E315" s="17" t="s">
        <v>173</v>
      </c>
      <c r="F315" s="57">
        <f aca="true" t="shared" si="59" ref="F315:N315">SUM(F316)</f>
        <v>135000</v>
      </c>
      <c r="G315" s="220">
        <f t="shared" si="59"/>
        <v>0</v>
      </c>
      <c r="H315" s="58">
        <f t="shared" si="59"/>
        <v>0</v>
      </c>
      <c r="I315" s="58">
        <f t="shared" si="59"/>
        <v>0</v>
      </c>
      <c r="J315" s="58">
        <f t="shared" si="59"/>
        <v>0</v>
      </c>
      <c r="K315" s="58">
        <f t="shared" si="59"/>
        <v>0</v>
      </c>
      <c r="L315" s="58">
        <f t="shared" si="59"/>
        <v>0</v>
      </c>
      <c r="M315" s="58">
        <f t="shared" si="59"/>
        <v>0</v>
      </c>
      <c r="N315" s="58">
        <f t="shared" si="59"/>
        <v>0</v>
      </c>
      <c r="O315" s="160">
        <f>SUM(O316)</f>
        <v>135000</v>
      </c>
      <c r="P315" s="214"/>
    </row>
    <row r="316" spans="2:16" s="49" customFormat="1" ht="12.75">
      <c r="B316" s="24"/>
      <c r="C316" s="27"/>
      <c r="D316" s="27">
        <v>3110</v>
      </c>
      <c r="E316" s="28" t="s">
        <v>169</v>
      </c>
      <c r="F316" s="42">
        <v>135000</v>
      </c>
      <c r="G316" s="310"/>
      <c r="H316" s="82"/>
      <c r="I316" s="82"/>
      <c r="J316" s="82"/>
      <c r="K316" s="82"/>
      <c r="L316" s="82"/>
      <c r="M316" s="82"/>
      <c r="N316" s="82"/>
      <c r="O316" s="128">
        <f>F316+G316+H316+I316+J316+K316+L316+M316+N316</f>
        <v>135000</v>
      </c>
      <c r="P316" s="196"/>
    </row>
    <row r="317" spans="2:16" s="49" customFormat="1" ht="12.75">
      <c r="B317" s="24"/>
      <c r="C317" s="14">
        <v>85219</v>
      </c>
      <c r="D317" s="14"/>
      <c r="E317" s="17" t="s">
        <v>168</v>
      </c>
      <c r="F317" s="57">
        <f>SUM(F318:F338)</f>
        <v>526877</v>
      </c>
      <c r="G317" s="220">
        <f>SUM(G318:G338)</f>
        <v>0</v>
      </c>
      <c r="H317" s="58">
        <f aca="true" t="shared" si="60" ref="H317:N317">SUM(H318:H338)</f>
        <v>0</v>
      </c>
      <c r="I317" s="58">
        <f t="shared" si="60"/>
        <v>0</v>
      </c>
      <c r="J317" s="58">
        <f t="shared" si="60"/>
        <v>0</v>
      </c>
      <c r="K317" s="58">
        <f t="shared" si="60"/>
        <v>0</v>
      </c>
      <c r="L317" s="58">
        <f t="shared" si="60"/>
        <v>0</v>
      </c>
      <c r="M317" s="58">
        <f t="shared" si="60"/>
        <v>0</v>
      </c>
      <c r="N317" s="58">
        <f t="shared" si="60"/>
        <v>0</v>
      </c>
      <c r="O317" s="160">
        <f>SUM(O318:O338)</f>
        <v>526877</v>
      </c>
      <c r="P317" s="214"/>
    </row>
    <row r="318" spans="2:16" s="49" customFormat="1" ht="28.5" customHeight="1">
      <c r="B318" s="24"/>
      <c r="C318" s="27"/>
      <c r="D318" s="27">
        <v>3020</v>
      </c>
      <c r="E318" s="28" t="s">
        <v>61</v>
      </c>
      <c r="F318" s="42">
        <v>6000</v>
      </c>
      <c r="G318" s="310"/>
      <c r="H318" s="82"/>
      <c r="I318" s="82"/>
      <c r="J318" s="82"/>
      <c r="K318" s="82"/>
      <c r="L318" s="82"/>
      <c r="M318" s="82"/>
      <c r="N318" s="82"/>
      <c r="O318" s="128">
        <f aca="true" t="shared" si="61" ref="O318:O338">F318+G318+H318+I318+J318+K318+L318+M318+N318</f>
        <v>6000</v>
      </c>
      <c r="P318" s="196"/>
    </row>
    <row r="319" spans="2:16" s="49" customFormat="1" ht="12.75">
      <c r="B319" s="24"/>
      <c r="C319" s="27"/>
      <c r="D319" s="27">
        <v>4010</v>
      </c>
      <c r="E319" s="28" t="s">
        <v>57</v>
      </c>
      <c r="F319" s="42">
        <v>317050</v>
      </c>
      <c r="G319" s="310"/>
      <c r="H319" s="82"/>
      <c r="I319" s="82"/>
      <c r="J319" s="82"/>
      <c r="K319" s="82"/>
      <c r="L319" s="82"/>
      <c r="M319" s="82"/>
      <c r="N319" s="82"/>
      <c r="O319" s="128">
        <f t="shared" si="61"/>
        <v>317050</v>
      </c>
      <c r="P319" s="185"/>
    </row>
    <row r="320" spans="2:16" s="49" customFormat="1" ht="12.75">
      <c r="B320" s="24"/>
      <c r="C320" s="27"/>
      <c r="D320" s="27">
        <v>4040</v>
      </c>
      <c r="E320" s="28" t="s">
        <v>62</v>
      </c>
      <c r="F320" s="42">
        <v>23160</v>
      </c>
      <c r="G320" s="310"/>
      <c r="H320" s="82"/>
      <c r="I320" s="82"/>
      <c r="J320" s="82"/>
      <c r="K320" s="82"/>
      <c r="L320" s="82"/>
      <c r="M320" s="82"/>
      <c r="N320" s="82"/>
      <c r="O320" s="128">
        <f t="shared" si="61"/>
        <v>23160</v>
      </c>
      <c r="P320" s="196"/>
    </row>
    <row r="321" spans="2:16" s="49" customFormat="1" ht="12.75">
      <c r="B321" s="24"/>
      <c r="C321" s="27"/>
      <c r="D321" s="27">
        <v>4110</v>
      </c>
      <c r="E321" s="28" t="s">
        <v>58</v>
      </c>
      <c r="F321" s="42">
        <v>54000</v>
      </c>
      <c r="G321" s="310"/>
      <c r="H321" s="82"/>
      <c r="I321" s="82"/>
      <c r="J321" s="82"/>
      <c r="K321" s="82"/>
      <c r="L321" s="82"/>
      <c r="M321" s="82"/>
      <c r="N321" s="82"/>
      <c r="O321" s="128">
        <f t="shared" si="61"/>
        <v>54000</v>
      </c>
      <c r="P321" s="196"/>
    </row>
    <row r="322" spans="2:16" s="49" customFormat="1" ht="12.75">
      <c r="B322" s="24"/>
      <c r="C322" s="27"/>
      <c r="D322" s="27">
        <v>4120</v>
      </c>
      <c r="E322" s="28" t="s">
        <v>174</v>
      </c>
      <c r="F322" s="42">
        <v>8600</v>
      </c>
      <c r="G322" s="310"/>
      <c r="H322" s="82"/>
      <c r="I322" s="82"/>
      <c r="J322" s="82"/>
      <c r="K322" s="82"/>
      <c r="L322" s="82"/>
      <c r="M322" s="82"/>
      <c r="N322" s="82"/>
      <c r="O322" s="128">
        <f t="shared" si="61"/>
        <v>8600</v>
      </c>
      <c r="P322" s="196"/>
    </row>
    <row r="323" spans="2:16" s="49" customFormat="1" ht="12.75">
      <c r="B323" s="24"/>
      <c r="C323" s="27"/>
      <c r="D323" s="27">
        <v>4170</v>
      </c>
      <c r="E323" s="28" t="s">
        <v>63</v>
      </c>
      <c r="F323" s="42">
        <v>8000</v>
      </c>
      <c r="G323" s="224">
        <v>-2000</v>
      </c>
      <c r="H323" s="82"/>
      <c r="I323" s="82"/>
      <c r="J323" s="82"/>
      <c r="K323" s="82"/>
      <c r="L323" s="82"/>
      <c r="M323" s="82"/>
      <c r="N323" s="82"/>
      <c r="O323" s="128">
        <f t="shared" si="61"/>
        <v>6000</v>
      </c>
      <c r="P323" s="196"/>
    </row>
    <row r="324" spans="2:16" s="49" customFormat="1" ht="23.25" customHeight="1">
      <c r="B324" s="24"/>
      <c r="C324" s="27"/>
      <c r="D324" s="27">
        <v>4210</v>
      </c>
      <c r="E324" s="28" t="s">
        <v>39</v>
      </c>
      <c r="F324" s="42">
        <v>16000</v>
      </c>
      <c r="G324" s="224">
        <v>-2000</v>
      </c>
      <c r="H324" s="82"/>
      <c r="I324" s="82"/>
      <c r="J324" s="82"/>
      <c r="K324" s="82"/>
      <c r="L324" s="82"/>
      <c r="M324" s="82"/>
      <c r="N324" s="82"/>
      <c r="O324" s="128">
        <f t="shared" si="61"/>
        <v>14000</v>
      </c>
      <c r="P324" s="196"/>
    </row>
    <row r="325" spans="2:16" s="49" customFormat="1" ht="12.75">
      <c r="B325" s="24"/>
      <c r="C325" s="27"/>
      <c r="D325" s="27">
        <v>4260</v>
      </c>
      <c r="E325" s="28" t="s">
        <v>59</v>
      </c>
      <c r="F325" s="42">
        <v>10800</v>
      </c>
      <c r="G325" s="224"/>
      <c r="H325" s="82"/>
      <c r="I325" s="82"/>
      <c r="J325" s="82"/>
      <c r="K325" s="82"/>
      <c r="L325" s="82"/>
      <c r="M325" s="82"/>
      <c r="N325" s="82"/>
      <c r="O325" s="128">
        <f t="shared" si="61"/>
        <v>10800</v>
      </c>
      <c r="P325" s="196"/>
    </row>
    <row r="326" spans="2:16" s="49" customFormat="1" ht="12.75">
      <c r="B326" s="24"/>
      <c r="C326" s="27"/>
      <c r="D326" s="27">
        <v>4270</v>
      </c>
      <c r="E326" s="28" t="s">
        <v>71</v>
      </c>
      <c r="F326" s="42">
        <v>12000</v>
      </c>
      <c r="G326" s="224">
        <v>-2000</v>
      </c>
      <c r="H326" s="82"/>
      <c r="I326" s="82"/>
      <c r="J326" s="82"/>
      <c r="K326" s="82"/>
      <c r="L326" s="82"/>
      <c r="M326" s="82"/>
      <c r="N326" s="82"/>
      <c r="O326" s="128">
        <f t="shared" si="61"/>
        <v>10000</v>
      </c>
      <c r="P326" s="196"/>
    </row>
    <row r="327" spans="2:16" s="49" customFormat="1" ht="12.75">
      <c r="B327" s="24"/>
      <c r="C327" s="27"/>
      <c r="D327" s="27">
        <v>4280</v>
      </c>
      <c r="E327" s="28" t="s">
        <v>64</v>
      </c>
      <c r="F327" s="42">
        <v>1000</v>
      </c>
      <c r="G327" s="310"/>
      <c r="H327" s="82"/>
      <c r="I327" s="82"/>
      <c r="J327" s="82"/>
      <c r="K327" s="82"/>
      <c r="L327" s="82"/>
      <c r="M327" s="82"/>
      <c r="N327" s="82"/>
      <c r="O327" s="128">
        <f t="shared" si="61"/>
        <v>1000</v>
      </c>
      <c r="P327" s="196"/>
    </row>
    <row r="328" spans="2:16" s="49" customFormat="1" ht="12.75">
      <c r="B328" s="24"/>
      <c r="C328" s="27"/>
      <c r="D328" s="27">
        <v>4300</v>
      </c>
      <c r="E328" s="28" t="s">
        <v>41</v>
      </c>
      <c r="F328" s="42">
        <v>12100</v>
      </c>
      <c r="G328" s="310">
        <v>6000</v>
      </c>
      <c r="H328" s="82"/>
      <c r="I328" s="82"/>
      <c r="J328" s="82"/>
      <c r="K328" s="82"/>
      <c r="L328" s="82"/>
      <c r="M328" s="82"/>
      <c r="N328" s="82"/>
      <c r="O328" s="128">
        <f t="shared" si="61"/>
        <v>18100</v>
      </c>
      <c r="P328" s="196"/>
    </row>
    <row r="329" spans="2:16" s="49" customFormat="1" ht="12.75">
      <c r="B329" s="24"/>
      <c r="C329" s="27"/>
      <c r="D329" s="27">
        <v>4350</v>
      </c>
      <c r="E329" s="28" t="s">
        <v>65</v>
      </c>
      <c r="F329" s="42">
        <v>1500</v>
      </c>
      <c r="G329" s="310"/>
      <c r="H329" s="82"/>
      <c r="I329" s="82"/>
      <c r="J329" s="82"/>
      <c r="K329" s="82"/>
      <c r="L329" s="82"/>
      <c r="M329" s="82"/>
      <c r="N329" s="82"/>
      <c r="O329" s="128">
        <f t="shared" si="61"/>
        <v>1500</v>
      </c>
      <c r="P329" s="196"/>
    </row>
    <row r="330" spans="2:16" s="49" customFormat="1" ht="28.5" customHeight="1">
      <c r="B330" s="24"/>
      <c r="C330" s="27"/>
      <c r="D330" s="27">
        <v>4370</v>
      </c>
      <c r="E330" s="28" t="s">
        <v>67</v>
      </c>
      <c r="F330" s="42">
        <v>8400</v>
      </c>
      <c r="G330" s="310"/>
      <c r="H330" s="82"/>
      <c r="I330" s="82"/>
      <c r="J330" s="82"/>
      <c r="K330" s="82"/>
      <c r="L330" s="82"/>
      <c r="M330" s="82"/>
      <c r="N330" s="82"/>
      <c r="O330" s="128">
        <f t="shared" si="61"/>
        <v>8400</v>
      </c>
      <c r="P330" s="196"/>
    </row>
    <row r="331" spans="2:16" s="49" customFormat="1" ht="28.5" customHeight="1">
      <c r="B331" s="24"/>
      <c r="C331" s="27"/>
      <c r="D331" s="27">
        <v>4400</v>
      </c>
      <c r="E331" s="28" t="s">
        <v>213</v>
      </c>
      <c r="F331" s="42">
        <v>10200</v>
      </c>
      <c r="G331" s="310"/>
      <c r="H331" s="82"/>
      <c r="I331" s="82"/>
      <c r="J331" s="82"/>
      <c r="K331" s="82"/>
      <c r="L331" s="82"/>
      <c r="M331" s="82"/>
      <c r="N331" s="82"/>
      <c r="O331" s="128">
        <f t="shared" si="61"/>
        <v>10200</v>
      </c>
      <c r="P331" s="196"/>
    </row>
    <row r="332" spans="2:16" s="49" customFormat="1" ht="12.75">
      <c r="B332" s="24"/>
      <c r="C332" s="27"/>
      <c r="D332" s="27">
        <v>4410</v>
      </c>
      <c r="E332" s="28" t="s">
        <v>60</v>
      </c>
      <c r="F332" s="42">
        <v>11900</v>
      </c>
      <c r="G332" s="310"/>
      <c r="H332" s="82"/>
      <c r="I332" s="82"/>
      <c r="J332" s="82"/>
      <c r="K332" s="82"/>
      <c r="L332" s="82"/>
      <c r="M332" s="82"/>
      <c r="N332" s="82"/>
      <c r="O332" s="128">
        <f t="shared" si="61"/>
        <v>11900</v>
      </c>
      <c r="P332" s="196"/>
    </row>
    <row r="333" spans="2:16" s="49" customFormat="1" ht="12.75">
      <c r="B333" s="24"/>
      <c r="C333" s="27"/>
      <c r="D333" s="27">
        <v>4430</v>
      </c>
      <c r="E333" s="28" t="s">
        <v>46</v>
      </c>
      <c r="F333" s="42">
        <v>1000</v>
      </c>
      <c r="G333" s="310"/>
      <c r="H333" s="82"/>
      <c r="I333" s="82"/>
      <c r="J333" s="82"/>
      <c r="K333" s="82"/>
      <c r="L333" s="82"/>
      <c r="M333" s="82"/>
      <c r="N333" s="82"/>
      <c r="O333" s="128">
        <f t="shared" si="61"/>
        <v>1000</v>
      </c>
      <c r="P333" s="196"/>
    </row>
    <row r="334" spans="2:16" s="49" customFormat="1" ht="28.5" customHeight="1">
      <c r="B334" s="24"/>
      <c r="C334" s="27"/>
      <c r="D334" s="27">
        <v>4440</v>
      </c>
      <c r="E334" s="28" t="s">
        <v>68</v>
      </c>
      <c r="F334" s="42">
        <v>11167</v>
      </c>
      <c r="G334" s="310"/>
      <c r="H334" s="82"/>
      <c r="I334" s="82"/>
      <c r="J334" s="82"/>
      <c r="K334" s="82"/>
      <c r="L334" s="82"/>
      <c r="M334" s="82"/>
      <c r="N334" s="82"/>
      <c r="O334" s="128">
        <f t="shared" si="61"/>
        <v>11167</v>
      </c>
      <c r="P334" s="196"/>
    </row>
    <row r="335" spans="2:16" s="49" customFormat="1" ht="25.5">
      <c r="B335" s="24"/>
      <c r="C335" s="27"/>
      <c r="D335" s="27">
        <v>4700</v>
      </c>
      <c r="E335" s="28" t="s">
        <v>200</v>
      </c>
      <c r="F335" s="42">
        <v>4000</v>
      </c>
      <c r="G335" s="310"/>
      <c r="H335" s="82"/>
      <c r="I335" s="82"/>
      <c r="J335" s="82"/>
      <c r="K335" s="82"/>
      <c r="L335" s="82"/>
      <c r="M335" s="82"/>
      <c r="N335" s="82"/>
      <c r="O335" s="128">
        <f t="shared" si="61"/>
        <v>4000</v>
      </c>
      <c r="P335" s="196"/>
    </row>
    <row r="336" spans="2:16" s="49" customFormat="1" ht="38.25">
      <c r="B336" s="24"/>
      <c r="C336" s="27"/>
      <c r="D336" s="27">
        <v>4740</v>
      </c>
      <c r="E336" s="28" t="s">
        <v>69</v>
      </c>
      <c r="F336" s="42">
        <v>3000</v>
      </c>
      <c r="G336" s="310"/>
      <c r="H336" s="82"/>
      <c r="I336" s="82"/>
      <c r="J336" s="82"/>
      <c r="K336" s="82"/>
      <c r="L336" s="82"/>
      <c r="M336" s="82"/>
      <c r="N336" s="82"/>
      <c r="O336" s="128">
        <f t="shared" si="61"/>
        <v>3000</v>
      </c>
      <c r="P336" s="196"/>
    </row>
    <row r="337" spans="2:16" s="49" customFormat="1" ht="25.5">
      <c r="B337" s="24"/>
      <c r="C337" s="27"/>
      <c r="D337" s="27">
        <v>4750</v>
      </c>
      <c r="E337" s="28" t="s">
        <v>70</v>
      </c>
      <c r="F337" s="42">
        <v>7000</v>
      </c>
      <c r="G337" s="310"/>
      <c r="H337" s="82"/>
      <c r="I337" s="82"/>
      <c r="J337" s="82"/>
      <c r="K337" s="82"/>
      <c r="L337" s="82"/>
      <c r="M337" s="82"/>
      <c r="N337" s="82"/>
      <c r="O337" s="128">
        <f t="shared" si="61"/>
        <v>7000</v>
      </c>
      <c r="P337" s="196"/>
    </row>
    <row r="338" spans="2:16" s="49" customFormat="1" ht="28.5" customHeight="1" hidden="1">
      <c r="B338" s="24"/>
      <c r="C338" s="27"/>
      <c r="D338" s="27">
        <v>6060</v>
      </c>
      <c r="E338" s="28" t="s">
        <v>55</v>
      </c>
      <c r="F338" s="42"/>
      <c r="G338" s="310"/>
      <c r="H338" s="82"/>
      <c r="I338" s="82"/>
      <c r="J338" s="82"/>
      <c r="K338" s="82"/>
      <c r="L338" s="82"/>
      <c r="M338" s="82"/>
      <c r="N338" s="82"/>
      <c r="O338" s="128">
        <f t="shared" si="61"/>
        <v>0</v>
      </c>
      <c r="P338" s="196"/>
    </row>
    <row r="339" spans="2:16" s="49" customFormat="1" ht="25.5">
      <c r="B339" s="24"/>
      <c r="C339" s="14">
        <v>85228</v>
      </c>
      <c r="D339" s="14"/>
      <c r="E339" s="17" t="s">
        <v>175</v>
      </c>
      <c r="F339" s="57">
        <f>SUM(F340:F342)</f>
        <v>18700</v>
      </c>
      <c r="G339" s="220">
        <f>G342</f>
        <v>0</v>
      </c>
      <c r="H339" s="58">
        <f aca="true" t="shared" si="62" ref="H339:N339">H342</f>
        <v>0</v>
      </c>
      <c r="I339" s="58">
        <f t="shared" si="62"/>
        <v>0</v>
      </c>
      <c r="J339" s="58">
        <f t="shared" si="62"/>
        <v>0</v>
      </c>
      <c r="K339" s="58">
        <f t="shared" si="62"/>
        <v>0</v>
      </c>
      <c r="L339" s="58">
        <f t="shared" si="62"/>
        <v>0</v>
      </c>
      <c r="M339" s="58">
        <f t="shared" si="62"/>
        <v>0</v>
      </c>
      <c r="N339" s="58">
        <f t="shared" si="62"/>
        <v>0</v>
      </c>
      <c r="O339" s="160">
        <f>SUM(O340:O342)</f>
        <v>18700</v>
      </c>
      <c r="P339" s="214"/>
    </row>
    <row r="340" spans="2:16" s="49" customFormat="1" ht="12.75">
      <c r="B340" s="24"/>
      <c r="C340" s="14"/>
      <c r="D340" s="27">
        <v>4110</v>
      </c>
      <c r="E340" s="28" t="s">
        <v>58</v>
      </c>
      <c r="F340" s="42">
        <v>2500</v>
      </c>
      <c r="G340" s="220"/>
      <c r="H340" s="58"/>
      <c r="I340" s="58"/>
      <c r="J340" s="58"/>
      <c r="K340" s="58"/>
      <c r="L340" s="58"/>
      <c r="M340" s="58"/>
      <c r="N340" s="58"/>
      <c r="O340" s="128">
        <f>F340+G340+H340+I340+J340+K340+L340+M340+N340</f>
        <v>2500</v>
      </c>
      <c r="P340" s="214"/>
    </row>
    <row r="341" spans="2:16" s="49" customFormat="1" ht="12.75">
      <c r="B341" s="24"/>
      <c r="C341" s="14"/>
      <c r="D341" s="27">
        <v>4120</v>
      </c>
      <c r="E341" s="28" t="s">
        <v>174</v>
      </c>
      <c r="F341" s="42">
        <v>400</v>
      </c>
      <c r="G341" s="220"/>
      <c r="H341" s="58"/>
      <c r="I341" s="58"/>
      <c r="J341" s="58"/>
      <c r="K341" s="58"/>
      <c r="L341" s="58"/>
      <c r="M341" s="58"/>
      <c r="N341" s="58"/>
      <c r="O341" s="128">
        <f>F341+G341+H341+I341+J341+K341+L341+M341+N341</f>
        <v>400</v>
      </c>
      <c r="P341" s="214"/>
    </row>
    <row r="342" spans="2:16" s="49" customFormat="1" ht="12.75">
      <c r="B342" s="24"/>
      <c r="C342" s="27"/>
      <c r="D342" s="27">
        <v>4170</v>
      </c>
      <c r="E342" s="28" t="s">
        <v>63</v>
      </c>
      <c r="F342" s="42">
        <v>15800</v>
      </c>
      <c r="G342" s="310"/>
      <c r="H342" s="82"/>
      <c r="I342" s="82"/>
      <c r="J342" s="82"/>
      <c r="K342" s="82"/>
      <c r="L342" s="82"/>
      <c r="M342" s="82"/>
      <c r="N342" s="82"/>
      <c r="O342" s="128">
        <f>F342+G342+H342+I342+J342+K342+L342+M342+N342</f>
        <v>15800</v>
      </c>
      <c r="P342" s="196"/>
    </row>
    <row r="343" spans="2:16" s="49" customFormat="1" ht="12.75">
      <c r="B343" s="24"/>
      <c r="C343" s="14">
        <v>85295</v>
      </c>
      <c r="D343" s="14"/>
      <c r="E343" s="17" t="s">
        <v>34</v>
      </c>
      <c r="F343" s="57">
        <f>SUM(F344:F346)</f>
        <v>56000</v>
      </c>
      <c r="G343" s="220">
        <f>SUM(G344:G346)</f>
        <v>2400</v>
      </c>
      <c r="H343" s="58">
        <f aca="true" t="shared" si="63" ref="H343:N343">SUM(H344:H346)</f>
        <v>0</v>
      </c>
      <c r="I343" s="58">
        <f t="shared" si="63"/>
        <v>0</v>
      </c>
      <c r="J343" s="58">
        <f t="shared" si="63"/>
        <v>0</v>
      </c>
      <c r="K343" s="58">
        <f t="shared" si="63"/>
        <v>0</v>
      </c>
      <c r="L343" s="58">
        <f t="shared" si="63"/>
        <v>0</v>
      </c>
      <c r="M343" s="58">
        <f t="shared" si="63"/>
        <v>0</v>
      </c>
      <c r="N343" s="58">
        <f t="shared" si="63"/>
        <v>0</v>
      </c>
      <c r="O343" s="160">
        <f>SUM(O344:O346)</f>
        <v>58400</v>
      </c>
      <c r="P343" s="214"/>
    </row>
    <row r="344" spans="2:16" s="49" customFormat="1" ht="22.5">
      <c r="B344" s="24"/>
      <c r="C344" s="14"/>
      <c r="D344" s="27">
        <v>3110</v>
      </c>
      <c r="E344" s="28" t="s">
        <v>169</v>
      </c>
      <c r="F344" s="62">
        <v>51000</v>
      </c>
      <c r="G344" s="335">
        <v>2400</v>
      </c>
      <c r="H344" s="64"/>
      <c r="I344" s="64"/>
      <c r="J344" s="64"/>
      <c r="K344" s="64"/>
      <c r="L344" s="64"/>
      <c r="M344" s="64"/>
      <c r="N344" s="64"/>
      <c r="O344" s="128">
        <f>F344+G344+H344+I344+J344+K344+L344+M344+N344</f>
        <v>53400</v>
      </c>
      <c r="P344" s="185" t="s">
        <v>426</v>
      </c>
    </row>
    <row r="345" spans="2:16" s="49" customFormat="1" ht="12.75">
      <c r="B345" s="24"/>
      <c r="C345" s="14"/>
      <c r="D345" s="27">
        <v>4210</v>
      </c>
      <c r="E345" s="28" t="s">
        <v>39</v>
      </c>
      <c r="F345" s="62">
        <v>3000</v>
      </c>
      <c r="G345" s="335"/>
      <c r="H345" s="64"/>
      <c r="I345" s="64"/>
      <c r="J345" s="64"/>
      <c r="K345" s="64"/>
      <c r="L345" s="64"/>
      <c r="M345" s="64"/>
      <c r="N345" s="64"/>
      <c r="O345" s="128">
        <f>F345+G345+H345+I345+J345+K345+L345+M345+N345</f>
        <v>3000</v>
      </c>
      <c r="P345" s="196"/>
    </row>
    <row r="346" spans="2:16" s="49" customFormat="1" ht="12.75">
      <c r="B346" s="24"/>
      <c r="C346" s="14"/>
      <c r="D346" s="27">
        <v>4300</v>
      </c>
      <c r="E346" s="28" t="s">
        <v>41</v>
      </c>
      <c r="F346" s="62">
        <v>2000</v>
      </c>
      <c r="G346" s="335"/>
      <c r="H346" s="64"/>
      <c r="I346" s="64"/>
      <c r="J346" s="64"/>
      <c r="K346" s="64"/>
      <c r="L346" s="64"/>
      <c r="M346" s="64"/>
      <c r="N346" s="64"/>
      <c r="O346" s="128">
        <f>F346+G346+H346+I346+J346+K346+L346+M346+N346</f>
        <v>2000</v>
      </c>
      <c r="P346" s="196"/>
    </row>
    <row r="347" spans="2:16" s="49" customFormat="1" ht="12.75">
      <c r="B347" s="30">
        <v>854</v>
      </c>
      <c r="C347" s="31"/>
      <c r="D347" s="31"/>
      <c r="E347" s="32" t="s">
        <v>177</v>
      </c>
      <c r="F347" s="65">
        <f>F348</f>
        <v>24866</v>
      </c>
      <c r="G347" s="306">
        <f>G348</f>
        <v>4800</v>
      </c>
      <c r="H347" s="66">
        <f aca="true" t="shared" si="64" ref="H347:N348">H348</f>
        <v>0</v>
      </c>
      <c r="I347" s="66">
        <f t="shared" si="64"/>
        <v>0</v>
      </c>
      <c r="J347" s="66">
        <f t="shared" si="64"/>
        <v>0</v>
      </c>
      <c r="K347" s="66">
        <f t="shared" si="64"/>
        <v>0</v>
      </c>
      <c r="L347" s="66">
        <f t="shared" si="64"/>
        <v>0</v>
      </c>
      <c r="M347" s="66">
        <f t="shared" si="64"/>
        <v>0</v>
      </c>
      <c r="N347" s="66">
        <f t="shared" si="64"/>
        <v>0</v>
      </c>
      <c r="O347" s="65">
        <f>O348</f>
        <v>29666</v>
      </c>
      <c r="P347" s="215"/>
    </row>
    <row r="348" spans="2:16" s="49" customFormat="1" ht="13.5" customHeight="1">
      <c r="B348" s="24"/>
      <c r="C348" s="14">
        <v>85415</v>
      </c>
      <c r="D348" s="129"/>
      <c r="E348" s="130" t="s">
        <v>178</v>
      </c>
      <c r="F348" s="57">
        <f>F349</f>
        <v>24866</v>
      </c>
      <c r="G348" s="220">
        <f>G349</f>
        <v>4800</v>
      </c>
      <c r="H348" s="58">
        <f t="shared" si="64"/>
        <v>0</v>
      </c>
      <c r="I348" s="58">
        <f t="shared" si="64"/>
        <v>0</v>
      </c>
      <c r="J348" s="58">
        <f t="shared" si="64"/>
        <v>0</v>
      </c>
      <c r="K348" s="58">
        <f t="shared" si="64"/>
        <v>0</v>
      </c>
      <c r="L348" s="58">
        <f t="shared" si="64"/>
        <v>0</v>
      </c>
      <c r="M348" s="58">
        <f t="shared" si="64"/>
        <v>0</v>
      </c>
      <c r="N348" s="58">
        <f t="shared" si="64"/>
        <v>0</v>
      </c>
      <c r="O348" s="160">
        <f>O349</f>
        <v>29666</v>
      </c>
      <c r="P348" s="321"/>
    </row>
    <row r="349" spans="2:16" s="49" customFormat="1" ht="22.5">
      <c r="B349" s="24"/>
      <c r="C349" s="14"/>
      <c r="D349" s="27">
        <v>3260</v>
      </c>
      <c r="E349" s="28" t="s">
        <v>192</v>
      </c>
      <c r="F349" s="62">
        <v>24866</v>
      </c>
      <c r="G349" s="335">
        <v>4800</v>
      </c>
      <c r="H349" s="64"/>
      <c r="I349" s="64"/>
      <c r="J349" s="64"/>
      <c r="K349" s="64"/>
      <c r="L349" s="64"/>
      <c r="M349" s="64"/>
      <c r="N349" s="64"/>
      <c r="O349" s="128">
        <f>F349+G349+H349+I349+J349+K349+L349+M349+N349</f>
        <v>29666</v>
      </c>
      <c r="P349" s="321" t="s">
        <v>427</v>
      </c>
    </row>
    <row r="350" spans="2:16" s="49" customFormat="1" ht="28.5" customHeight="1">
      <c r="B350" s="30">
        <v>900</v>
      </c>
      <c r="C350" s="31"/>
      <c r="D350" s="31"/>
      <c r="E350" s="32" t="s">
        <v>35</v>
      </c>
      <c r="F350" s="65">
        <f>F351+F357</f>
        <v>726200</v>
      </c>
      <c r="G350" s="306">
        <f>G351+G357</f>
        <v>0</v>
      </c>
      <c r="H350" s="66">
        <f aca="true" t="shared" si="65" ref="H350:N350">H351+H357</f>
        <v>0</v>
      </c>
      <c r="I350" s="66">
        <f t="shared" si="65"/>
        <v>0</v>
      </c>
      <c r="J350" s="66">
        <f t="shared" si="65"/>
        <v>0</v>
      </c>
      <c r="K350" s="66">
        <f t="shared" si="65"/>
        <v>0</v>
      </c>
      <c r="L350" s="66">
        <f t="shared" si="65"/>
        <v>0</v>
      </c>
      <c r="M350" s="66">
        <f t="shared" si="65"/>
        <v>0</v>
      </c>
      <c r="N350" s="66">
        <f t="shared" si="65"/>
        <v>0</v>
      </c>
      <c r="O350" s="65">
        <f>O351+O357</f>
        <v>726200</v>
      </c>
      <c r="P350" s="215"/>
    </row>
    <row r="351" spans="2:16" s="49" customFormat="1" ht="12.75">
      <c r="B351" s="24"/>
      <c r="C351" s="14">
        <v>90015</v>
      </c>
      <c r="D351" s="14"/>
      <c r="E351" s="17" t="s">
        <v>78</v>
      </c>
      <c r="F351" s="57">
        <f>SUM(F352:F356)</f>
        <v>411000</v>
      </c>
      <c r="G351" s="220">
        <f>SUM(G352:G356)</f>
        <v>0</v>
      </c>
      <c r="H351" s="58">
        <f aca="true" t="shared" si="66" ref="H351:N351">SUM(H352:H356)</f>
        <v>0</v>
      </c>
      <c r="I351" s="58">
        <f t="shared" si="66"/>
        <v>0</v>
      </c>
      <c r="J351" s="58">
        <f t="shared" si="66"/>
        <v>0</v>
      </c>
      <c r="K351" s="58">
        <f t="shared" si="66"/>
        <v>0</v>
      </c>
      <c r="L351" s="58">
        <f t="shared" si="66"/>
        <v>0</v>
      </c>
      <c r="M351" s="58">
        <f t="shared" si="66"/>
        <v>0</v>
      </c>
      <c r="N351" s="58">
        <f t="shared" si="66"/>
        <v>0</v>
      </c>
      <c r="O351" s="160">
        <f>SUM(O352:O356)</f>
        <v>411000</v>
      </c>
      <c r="P351" s="214"/>
    </row>
    <row r="352" spans="2:16" s="49" customFormat="1" ht="12.75">
      <c r="B352" s="24"/>
      <c r="C352" s="27"/>
      <c r="D352" s="27">
        <v>4210</v>
      </c>
      <c r="E352" s="28" t="s">
        <v>39</v>
      </c>
      <c r="F352" s="42">
        <v>6000</v>
      </c>
      <c r="G352" s="310"/>
      <c r="H352" s="82"/>
      <c r="I352" s="82"/>
      <c r="J352" s="82"/>
      <c r="K352" s="82"/>
      <c r="L352" s="82"/>
      <c r="M352" s="82"/>
      <c r="N352" s="82"/>
      <c r="O352" s="128">
        <f>F352+G352+H352+I352+J352+K352+L352+M352+N352</f>
        <v>6000</v>
      </c>
      <c r="P352" s="196"/>
    </row>
    <row r="353" spans="2:16" s="49" customFormat="1" ht="17.25" customHeight="1">
      <c r="B353" s="24"/>
      <c r="C353" s="27"/>
      <c r="D353" s="27">
        <v>4260</v>
      </c>
      <c r="E353" s="28" t="s">
        <v>59</v>
      </c>
      <c r="F353" s="42">
        <v>150000</v>
      </c>
      <c r="G353" s="310"/>
      <c r="H353" s="82"/>
      <c r="I353" s="82"/>
      <c r="J353" s="82"/>
      <c r="K353" s="82"/>
      <c r="L353" s="82"/>
      <c r="M353" s="82"/>
      <c r="N353" s="82"/>
      <c r="O353" s="128">
        <f>F353+G353+H353+I353+J353+K353+L353+M353+N353</f>
        <v>150000</v>
      </c>
      <c r="P353" s="196"/>
    </row>
    <row r="354" spans="2:16" s="49" customFormat="1" ht="12.75">
      <c r="B354" s="24"/>
      <c r="C354" s="27"/>
      <c r="D354" s="27">
        <v>4270</v>
      </c>
      <c r="E354" s="28" t="s">
        <v>71</v>
      </c>
      <c r="F354" s="42">
        <v>200000</v>
      </c>
      <c r="G354" s="310"/>
      <c r="H354" s="82"/>
      <c r="I354" s="82"/>
      <c r="J354" s="82"/>
      <c r="K354" s="82"/>
      <c r="L354" s="82"/>
      <c r="M354" s="82"/>
      <c r="N354" s="82"/>
      <c r="O354" s="128">
        <f>F354+G354+H354+I354+J354+K354+L354+M354+N354</f>
        <v>200000</v>
      </c>
      <c r="P354" s="196"/>
    </row>
    <row r="355" spans="2:16" s="49" customFormat="1" ht="16.5" customHeight="1" hidden="1">
      <c r="B355" s="24"/>
      <c r="C355" s="27"/>
      <c r="D355" s="27">
        <v>4300</v>
      </c>
      <c r="E355" s="28" t="s">
        <v>41</v>
      </c>
      <c r="F355" s="42"/>
      <c r="G355" s="310"/>
      <c r="H355" s="82"/>
      <c r="I355" s="82"/>
      <c r="J355" s="82"/>
      <c r="K355" s="82"/>
      <c r="L355" s="82"/>
      <c r="M355" s="82"/>
      <c r="N355" s="82"/>
      <c r="O355" s="128">
        <f>F355+G355+H355+I355+J355+K355+L355+M355+N355</f>
        <v>0</v>
      </c>
      <c r="P355" s="196"/>
    </row>
    <row r="356" spans="2:16" s="49" customFormat="1" ht="25.5">
      <c r="B356" s="24"/>
      <c r="C356" s="27"/>
      <c r="D356" s="27">
        <v>6050</v>
      </c>
      <c r="E356" s="28" t="s">
        <v>44</v>
      </c>
      <c r="F356" s="42">
        <f>30000+25000</f>
        <v>55000</v>
      </c>
      <c r="G356" s="310"/>
      <c r="H356" s="82"/>
      <c r="I356" s="82"/>
      <c r="J356" s="82"/>
      <c r="K356" s="82"/>
      <c r="L356" s="82"/>
      <c r="M356" s="82"/>
      <c r="N356" s="82"/>
      <c r="O356" s="128">
        <f>F356+G356+H356+I356+J356+K356+L356+M356+N356</f>
        <v>55000</v>
      </c>
      <c r="P356" s="196"/>
    </row>
    <row r="357" spans="2:16" s="49" customFormat="1" ht="12.75">
      <c r="B357" s="24"/>
      <c r="C357" s="14">
        <v>90095</v>
      </c>
      <c r="D357" s="14"/>
      <c r="E357" s="17" t="s">
        <v>34</v>
      </c>
      <c r="F357" s="57">
        <f>SUM(F358:F364)</f>
        <v>315200</v>
      </c>
      <c r="G357" s="220">
        <f>SUM(G358:G364)</f>
        <v>0</v>
      </c>
      <c r="H357" s="58">
        <f aca="true" t="shared" si="67" ref="H357:N357">SUM(H358:H364)</f>
        <v>0</v>
      </c>
      <c r="I357" s="58">
        <f t="shared" si="67"/>
        <v>0</v>
      </c>
      <c r="J357" s="58">
        <f t="shared" si="67"/>
        <v>0</v>
      </c>
      <c r="K357" s="58">
        <f t="shared" si="67"/>
        <v>0</v>
      </c>
      <c r="L357" s="58">
        <f t="shared" si="67"/>
        <v>0</v>
      </c>
      <c r="M357" s="58">
        <f t="shared" si="67"/>
        <v>0</v>
      </c>
      <c r="N357" s="58">
        <f t="shared" si="67"/>
        <v>0</v>
      </c>
      <c r="O357" s="160">
        <f>SUM(O358:O364)</f>
        <v>315200</v>
      </c>
      <c r="P357" s="214"/>
    </row>
    <row r="358" spans="2:16" s="49" customFormat="1" ht="12.75">
      <c r="B358" s="24"/>
      <c r="C358" s="14"/>
      <c r="D358" s="27">
        <v>4170</v>
      </c>
      <c r="E358" s="28" t="s">
        <v>10</v>
      </c>
      <c r="F358" s="42">
        <v>25000</v>
      </c>
      <c r="G358" s="310"/>
      <c r="H358" s="82"/>
      <c r="I358" s="82"/>
      <c r="J358" s="82"/>
      <c r="K358" s="82"/>
      <c r="L358" s="82"/>
      <c r="M358" s="82"/>
      <c r="N358" s="82"/>
      <c r="O358" s="128">
        <f aca="true" t="shared" si="68" ref="O358:O364">F358+G358+H358+I358+J358+K358+L358+M358+N358</f>
        <v>25000</v>
      </c>
      <c r="P358" s="196"/>
    </row>
    <row r="359" spans="2:16" s="49" customFormat="1" ht="12.75">
      <c r="B359" s="24"/>
      <c r="C359" s="14"/>
      <c r="D359" s="27">
        <v>4210</v>
      </c>
      <c r="E359" s="28" t="s">
        <v>39</v>
      </c>
      <c r="F359" s="42">
        <f>3000+2000</f>
        <v>5000</v>
      </c>
      <c r="G359" s="310"/>
      <c r="H359" s="82"/>
      <c r="I359" s="82"/>
      <c r="J359" s="82"/>
      <c r="K359" s="82"/>
      <c r="L359" s="82"/>
      <c r="M359" s="82"/>
      <c r="N359" s="82"/>
      <c r="O359" s="128">
        <f t="shared" si="68"/>
        <v>5000</v>
      </c>
      <c r="P359" s="196"/>
    </row>
    <row r="360" spans="2:16" s="49" customFormat="1" ht="15" customHeight="1">
      <c r="B360" s="24"/>
      <c r="C360" s="27"/>
      <c r="D360" s="27">
        <v>4260</v>
      </c>
      <c r="E360" s="28" t="s">
        <v>59</v>
      </c>
      <c r="F360" s="42">
        <v>2200</v>
      </c>
      <c r="G360" s="310"/>
      <c r="H360" s="82"/>
      <c r="I360" s="82"/>
      <c r="J360" s="82"/>
      <c r="K360" s="82"/>
      <c r="L360" s="82"/>
      <c r="M360" s="82"/>
      <c r="N360" s="82"/>
      <c r="O360" s="128">
        <f t="shared" si="68"/>
        <v>2200</v>
      </c>
      <c r="P360" s="196"/>
    </row>
    <row r="361" spans="2:16" s="49" customFormat="1" ht="15.75" customHeight="1">
      <c r="B361" s="24"/>
      <c r="C361" s="27"/>
      <c r="D361" s="27">
        <v>4270</v>
      </c>
      <c r="E361" s="28" t="s">
        <v>71</v>
      </c>
      <c r="F361" s="42">
        <v>2000</v>
      </c>
      <c r="G361" s="310"/>
      <c r="H361" s="82"/>
      <c r="I361" s="82"/>
      <c r="J361" s="82"/>
      <c r="K361" s="82"/>
      <c r="L361" s="82"/>
      <c r="M361" s="82"/>
      <c r="N361" s="82"/>
      <c r="O361" s="128">
        <f t="shared" si="68"/>
        <v>2000</v>
      </c>
      <c r="P361" s="196"/>
    </row>
    <row r="362" spans="2:16" s="49" customFormat="1" ht="14.25" customHeight="1">
      <c r="B362" s="24"/>
      <c r="C362" s="27"/>
      <c r="D362" s="27">
        <v>4300</v>
      </c>
      <c r="E362" s="28" t="s">
        <v>41</v>
      </c>
      <c r="F362" s="42">
        <v>69000</v>
      </c>
      <c r="G362" s="310">
        <v>12000</v>
      </c>
      <c r="H362" s="82"/>
      <c r="I362" s="82"/>
      <c r="J362" s="82"/>
      <c r="K362" s="82"/>
      <c r="L362" s="82"/>
      <c r="M362" s="82"/>
      <c r="N362" s="82"/>
      <c r="O362" s="128">
        <f t="shared" si="68"/>
        <v>81000</v>
      </c>
      <c r="P362" s="196"/>
    </row>
    <row r="363" spans="2:16" s="49" customFormat="1" ht="12.75">
      <c r="B363" s="24"/>
      <c r="C363" s="27"/>
      <c r="D363" s="27">
        <v>4430</v>
      </c>
      <c r="E363" s="28" t="s">
        <v>46</v>
      </c>
      <c r="F363" s="42">
        <v>12000</v>
      </c>
      <c r="G363" s="224">
        <v>-12000</v>
      </c>
      <c r="H363" s="82"/>
      <c r="I363" s="82"/>
      <c r="J363" s="82"/>
      <c r="K363" s="82"/>
      <c r="L363" s="82"/>
      <c r="M363" s="82"/>
      <c r="N363" s="82"/>
      <c r="O363" s="128">
        <f t="shared" si="68"/>
        <v>0</v>
      </c>
      <c r="P363" s="196"/>
    </row>
    <row r="364" spans="2:16" s="49" customFormat="1" ht="25.5" customHeight="1">
      <c r="B364" s="24"/>
      <c r="C364" s="27"/>
      <c r="D364" s="27">
        <v>6050</v>
      </c>
      <c r="E364" s="28" t="s">
        <v>44</v>
      </c>
      <c r="F364" s="42">
        <v>200000</v>
      </c>
      <c r="G364" s="310"/>
      <c r="H364" s="82"/>
      <c r="I364" s="82"/>
      <c r="J364" s="82"/>
      <c r="K364" s="82"/>
      <c r="L364" s="82"/>
      <c r="M364" s="82"/>
      <c r="N364" s="82"/>
      <c r="O364" s="128">
        <f t="shared" si="68"/>
        <v>200000</v>
      </c>
      <c r="P364" s="196"/>
    </row>
    <row r="365" spans="2:16" s="49" customFormat="1" ht="28.5" customHeight="1" hidden="1">
      <c r="B365" s="30">
        <v>921</v>
      </c>
      <c r="C365" s="31"/>
      <c r="D365" s="31"/>
      <c r="E365" s="32" t="s">
        <v>179</v>
      </c>
      <c r="F365" s="65">
        <f>F366+F368</f>
        <v>527200</v>
      </c>
      <c r="G365" s="306">
        <f>G366+G368</f>
        <v>0</v>
      </c>
      <c r="H365" s="66">
        <f aca="true" t="shared" si="69" ref="H365:N365">H366+H368</f>
        <v>0</v>
      </c>
      <c r="I365" s="66">
        <f t="shared" si="69"/>
        <v>0</v>
      </c>
      <c r="J365" s="66">
        <f t="shared" si="69"/>
        <v>0</v>
      </c>
      <c r="K365" s="66">
        <f t="shared" si="69"/>
        <v>0</v>
      </c>
      <c r="L365" s="66">
        <f t="shared" si="69"/>
        <v>0</v>
      </c>
      <c r="M365" s="66">
        <f t="shared" si="69"/>
        <v>0</v>
      </c>
      <c r="N365" s="66">
        <f t="shared" si="69"/>
        <v>0</v>
      </c>
      <c r="O365" s="65">
        <f>O366+O368</f>
        <v>527200</v>
      </c>
      <c r="P365" s="215"/>
    </row>
    <row r="366" spans="2:16" s="49" customFormat="1" ht="18.75" customHeight="1" hidden="1">
      <c r="B366" s="24"/>
      <c r="C366" s="14">
        <v>92109</v>
      </c>
      <c r="D366" s="14"/>
      <c r="E366" s="17" t="s">
        <v>11</v>
      </c>
      <c r="F366" s="57">
        <f aca="true" t="shared" si="70" ref="F366:N366">SUM(F367:F367)</f>
        <v>227200</v>
      </c>
      <c r="G366" s="220">
        <f t="shared" si="70"/>
        <v>0</v>
      </c>
      <c r="H366" s="58">
        <f t="shared" si="70"/>
        <v>0</v>
      </c>
      <c r="I366" s="58">
        <f t="shared" si="70"/>
        <v>0</v>
      </c>
      <c r="J366" s="58">
        <f t="shared" si="70"/>
        <v>0</v>
      </c>
      <c r="K366" s="58">
        <f t="shared" si="70"/>
        <v>0</v>
      </c>
      <c r="L366" s="58">
        <f t="shared" si="70"/>
        <v>0</v>
      </c>
      <c r="M366" s="58">
        <f t="shared" si="70"/>
        <v>0</v>
      </c>
      <c r="N366" s="58">
        <f t="shared" si="70"/>
        <v>0</v>
      </c>
      <c r="O366" s="160">
        <f>SUM(O367:O367)</f>
        <v>227200</v>
      </c>
      <c r="P366" s="214"/>
    </row>
    <row r="367" spans="2:16" s="49" customFormat="1" ht="25.5" hidden="1">
      <c r="B367" s="24"/>
      <c r="C367" s="27"/>
      <c r="D367" s="27">
        <v>2480</v>
      </c>
      <c r="E367" s="28" t="s">
        <v>12</v>
      </c>
      <c r="F367" s="42">
        <v>227200</v>
      </c>
      <c r="G367" s="310"/>
      <c r="H367" s="82"/>
      <c r="I367" s="82"/>
      <c r="J367" s="82"/>
      <c r="K367" s="82"/>
      <c r="L367" s="82"/>
      <c r="M367" s="82"/>
      <c r="N367" s="82"/>
      <c r="O367" s="128">
        <f>F367+G367+H367+I367+J367+K367+L367+M367+N367</f>
        <v>227200</v>
      </c>
      <c r="P367" s="196"/>
    </row>
    <row r="368" spans="2:16" s="49" customFormat="1" ht="12.75" hidden="1">
      <c r="B368" s="24"/>
      <c r="C368" s="14">
        <v>92116</v>
      </c>
      <c r="D368" s="14"/>
      <c r="E368" s="17" t="s">
        <v>180</v>
      </c>
      <c r="F368" s="57">
        <f aca="true" t="shared" si="71" ref="F368:N368">SUM(F369:F369)</f>
        <v>300000</v>
      </c>
      <c r="G368" s="220">
        <f t="shared" si="71"/>
        <v>0</v>
      </c>
      <c r="H368" s="58">
        <f t="shared" si="71"/>
        <v>0</v>
      </c>
      <c r="I368" s="58">
        <f t="shared" si="71"/>
        <v>0</v>
      </c>
      <c r="J368" s="58">
        <f t="shared" si="71"/>
        <v>0</v>
      </c>
      <c r="K368" s="58">
        <f t="shared" si="71"/>
        <v>0</v>
      </c>
      <c r="L368" s="58">
        <f t="shared" si="71"/>
        <v>0</v>
      </c>
      <c r="M368" s="58">
        <f t="shared" si="71"/>
        <v>0</v>
      </c>
      <c r="N368" s="58">
        <f t="shared" si="71"/>
        <v>0</v>
      </c>
      <c r="O368" s="160">
        <f>SUM(O369:O369)</f>
        <v>300000</v>
      </c>
      <c r="P368" s="214"/>
    </row>
    <row r="369" spans="2:16" s="49" customFormat="1" ht="25.5" hidden="1">
      <c r="B369" s="24"/>
      <c r="C369" s="27"/>
      <c r="D369" s="27">
        <v>2480</v>
      </c>
      <c r="E369" s="28" t="s">
        <v>12</v>
      </c>
      <c r="F369" s="42">
        <v>300000</v>
      </c>
      <c r="G369" s="310"/>
      <c r="H369" s="82"/>
      <c r="I369" s="82"/>
      <c r="J369" s="82"/>
      <c r="K369" s="82"/>
      <c r="L369" s="82"/>
      <c r="M369" s="82"/>
      <c r="N369" s="82"/>
      <c r="O369" s="128">
        <f>F369+G369+H369+I369+J369+K369+L369+M369+N369</f>
        <v>300000</v>
      </c>
      <c r="P369" s="196"/>
    </row>
    <row r="370" spans="2:16" s="49" customFormat="1" ht="12.75" hidden="1">
      <c r="B370" s="30">
        <v>926</v>
      </c>
      <c r="C370" s="31"/>
      <c r="D370" s="31"/>
      <c r="E370" s="32" t="s">
        <v>13</v>
      </c>
      <c r="F370" s="65">
        <f>F373+F376+F371</f>
        <v>1650632</v>
      </c>
      <c r="G370" s="306">
        <f aca="true" t="shared" si="72" ref="G370:O370">G373+G376+G371</f>
        <v>0</v>
      </c>
      <c r="H370" s="65">
        <f t="shared" si="72"/>
        <v>0</v>
      </c>
      <c r="I370" s="65">
        <f t="shared" si="72"/>
        <v>0</v>
      </c>
      <c r="J370" s="65">
        <f t="shared" si="72"/>
        <v>0</v>
      </c>
      <c r="K370" s="65">
        <f t="shared" si="72"/>
        <v>0</v>
      </c>
      <c r="L370" s="65">
        <f t="shared" si="72"/>
        <v>0</v>
      </c>
      <c r="M370" s="65">
        <f t="shared" si="72"/>
        <v>0</v>
      </c>
      <c r="N370" s="65">
        <f t="shared" si="72"/>
        <v>0</v>
      </c>
      <c r="O370" s="65">
        <f t="shared" si="72"/>
        <v>1650632</v>
      </c>
      <c r="P370" s="215"/>
    </row>
    <row r="371" spans="2:16" s="69" customFormat="1" ht="12.75" hidden="1">
      <c r="B371" s="33"/>
      <c r="C371" s="36">
        <v>92601</v>
      </c>
      <c r="D371" s="36"/>
      <c r="E371" s="130" t="s">
        <v>403</v>
      </c>
      <c r="F371" s="38">
        <f>F372</f>
        <v>1483000</v>
      </c>
      <c r="G371" s="307">
        <f>G372</f>
        <v>0</v>
      </c>
      <c r="H371" s="39"/>
      <c r="I371" s="39"/>
      <c r="J371" s="39"/>
      <c r="K371" s="39"/>
      <c r="L371" s="39"/>
      <c r="M371" s="39"/>
      <c r="N371" s="39"/>
      <c r="O371" s="160">
        <f>SUM(O372)</f>
        <v>1483000</v>
      </c>
      <c r="P371" s="216"/>
    </row>
    <row r="372" spans="2:16" s="69" customFormat="1" ht="25.5" hidden="1">
      <c r="B372" s="33"/>
      <c r="C372" s="36"/>
      <c r="D372" s="27">
        <v>6050</v>
      </c>
      <c r="E372" s="28" t="s">
        <v>44</v>
      </c>
      <c r="F372" s="37">
        <v>1483000</v>
      </c>
      <c r="G372" s="334"/>
      <c r="H372" s="39"/>
      <c r="I372" s="39"/>
      <c r="J372" s="39"/>
      <c r="K372" s="39"/>
      <c r="L372" s="39"/>
      <c r="M372" s="39"/>
      <c r="N372" s="39"/>
      <c r="O372" s="128">
        <f>F372+G372+H372+I372+J372+K372+L372+M372+N372</f>
        <v>1483000</v>
      </c>
      <c r="P372" s="197"/>
    </row>
    <row r="373" spans="2:16" s="49" customFormat="1" ht="28.5" customHeight="1" hidden="1">
      <c r="B373" s="24"/>
      <c r="C373" s="14">
        <v>92605</v>
      </c>
      <c r="D373" s="14"/>
      <c r="E373" s="17" t="s">
        <v>14</v>
      </c>
      <c r="F373" s="57">
        <f>SUM(F374:F374)</f>
        <v>30000</v>
      </c>
      <c r="G373" s="220">
        <f>SUM(G374:G374)</f>
        <v>0</v>
      </c>
      <c r="H373" s="58">
        <f aca="true" t="shared" si="73" ref="H373:N373">SUM(H374:H374)</f>
        <v>0</v>
      </c>
      <c r="I373" s="58">
        <f>SUM(I374:I375)</f>
        <v>0</v>
      </c>
      <c r="J373" s="39">
        <f>SUM(J374:J375)</f>
        <v>0</v>
      </c>
      <c r="K373" s="58">
        <f t="shared" si="73"/>
        <v>0</v>
      </c>
      <c r="L373" s="58">
        <f t="shared" si="73"/>
        <v>0</v>
      </c>
      <c r="M373" s="58">
        <f t="shared" si="73"/>
        <v>0</v>
      </c>
      <c r="N373" s="58">
        <f t="shared" si="73"/>
        <v>0</v>
      </c>
      <c r="O373" s="160">
        <f>SUM(O374:O375)</f>
        <v>30000</v>
      </c>
      <c r="P373" s="214"/>
    </row>
    <row r="374" spans="2:16" s="49" customFormat="1" ht="38.25" hidden="1">
      <c r="B374" s="24"/>
      <c r="C374" s="14"/>
      <c r="D374" s="27">
        <v>2820</v>
      </c>
      <c r="E374" s="28" t="s">
        <v>193</v>
      </c>
      <c r="F374" s="62">
        <v>30000</v>
      </c>
      <c r="G374" s="335"/>
      <c r="H374" s="64"/>
      <c r="I374" s="64"/>
      <c r="J374" s="64"/>
      <c r="K374" s="64"/>
      <c r="L374" s="64"/>
      <c r="M374" s="64"/>
      <c r="N374" s="64"/>
      <c r="O374" s="128">
        <f>F374+G374+H374+I374+J374+K374+L374+M374+N374</f>
        <v>30000</v>
      </c>
      <c r="P374" s="217"/>
    </row>
    <row r="375" spans="2:16" s="49" customFormat="1" ht="12.75" customHeight="1" hidden="1">
      <c r="B375" s="24"/>
      <c r="C375" s="14"/>
      <c r="D375" s="27">
        <v>4270</v>
      </c>
      <c r="E375" s="28" t="s">
        <v>71</v>
      </c>
      <c r="F375" s="62"/>
      <c r="G375" s="335"/>
      <c r="H375" s="64"/>
      <c r="I375" s="64"/>
      <c r="J375" s="64"/>
      <c r="K375" s="64"/>
      <c r="L375" s="64"/>
      <c r="M375" s="64"/>
      <c r="N375" s="64"/>
      <c r="O375" s="128">
        <f>F375+G375+H375+I375+J375+K375+L375+M375+N375</f>
        <v>0</v>
      </c>
      <c r="P375" s="196"/>
    </row>
    <row r="376" spans="2:16" s="49" customFormat="1" ht="12.75" hidden="1">
      <c r="B376" s="24"/>
      <c r="C376" s="14">
        <v>92695</v>
      </c>
      <c r="D376" s="14"/>
      <c r="E376" s="17" t="s">
        <v>34</v>
      </c>
      <c r="F376" s="57">
        <f>SUM(F377:F384)</f>
        <v>137632</v>
      </c>
      <c r="G376" s="220">
        <f>SUM(G377:G383)</f>
        <v>0</v>
      </c>
      <c r="H376" s="58">
        <f aca="true" t="shared" si="74" ref="H376:N376">SUM(H377:H383)</f>
        <v>0</v>
      </c>
      <c r="I376" s="58">
        <f>SUM(I377:I384)</f>
        <v>0</v>
      </c>
      <c r="J376" s="58">
        <f t="shared" si="74"/>
        <v>0</v>
      </c>
      <c r="K376" s="58">
        <f t="shared" si="74"/>
        <v>0</v>
      </c>
      <c r="L376" s="58">
        <f t="shared" si="74"/>
        <v>0</v>
      </c>
      <c r="M376" s="58">
        <f t="shared" si="74"/>
        <v>0</v>
      </c>
      <c r="N376" s="58">
        <f t="shared" si="74"/>
        <v>0</v>
      </c>
      <c r="O376" s="160">
        <f>SUM(O377:O384)</f>
        <v>137632</v>
      </c>
      <c r="P376" s="214"/>
    </row>
    <row r="377" spans="2:16" s="49" customFormat="1" ht="12.75" hidden="1">
      <c r="B377" s="24"/>
      <c r="C377" s="27"/>
      <c r="D377" s="27">
        <v>4170</v>
      </c>
      <c r="E377" s="28" t="s">
        <v>63</v>
      </c>
      <c r="F377" s="42">
        <f>3120+832+3680+2000</f>
        <v>9632</v>
      </c>
      <c r="G377" s="310"/>
      <c r="H377" s="82"/>
      <c r="I377" s="82"/>
      <c r="J377" s="82"/>
      <c r="K377" s="82"/>
      <c r="L377" s="82"/>
      <c r="M377" s="82"/>
      <c r="N377" s="82"/>
      <c r="O377" s="128">
        <f aca="true" t="shared" si="75" ref="O377:O384">F377+G377+H377+I377+J377+K377+L377+M377+N377</f>
        <v>9632</v>
      </c>
      <c r="P377" s="196"/>
    </row>
    <row r="378" spans="2:16" s="49" customFormat="1" ht="12.75" hidden="1">
      <c r="B378" s="24"/>
      <c r="C378" s="27"/>
      <c r="D378" s="27">
        <v>4210</v>
      </c>
      <c r="E378" s="28" t="s">
        <v>39</v>
      </c>
      <c r="F378" s="42">
        <v>20000</v>
      </c>
      <c r="G378" s="310"/>
      <c r="H378" s="82"/>
      <c r="I378" s="82"/>
      <c r="J378" s="82"/>
      <c r="K378" s="82"/>
      <c r="L378" s="82"/>
      <c r="M378" s="82"/>
      <c r="N378" s="82"/>
      <c r="O378" s="128">
        <f t="shared" si="75"/>
        <v>20000</v>
      </c>
      <c r="P378" s="196"/>
    </row>
    <row r="379" spans="2:16" s="49" customFormat="1" ht="15.75" customHeight="1" hidden="1">
      <c r="B379" s="24"/>
      <c r="C379" s="27"/>
      <c r="D379" s="27">
        <v>4260</v>
      </c>
      <c r="E379" s="28" t="s">
        <v>59</v>
      </c>
      <c r="F379" s="42">
        <v>17000</v>
      </c>
      <c r="G379" s="310"/>
      <c r="H379" s="82"/>
      <c r="I379" s="82"/>
      <c r="J379" s="82"/>
      <c r="K379" s="82"/>
      <c r="L379" s="82"/>
      <c r="M379" s="82"/>
      <c r="N379" s="82"/>
      <c r="O379" s="128">
        <f t="shared" si="75"/>
        <v>17000</v>
      </c>
      <c r="P379" s="196"/>
    </row>
    <row r="380" spans="2:16" s="49" customFormat="1" ht="15.75" customHeight="1" hidden="1">
      <c r="B380" s="24"/>
      <c r="C380" s="27"/>
      <c r="D380" s="27">
        <v>4300</v>
      </c>
      <c r="E380" s="28" t="s">
        <v>41</v>
      </c>
      <c r="F380" s="42">
        <v>40000</v>
      </c>
      <c r="G380" s="310"/>
      <c r="H380" s="82"/>
      <c r="I380" s="82"/>
      <c r="J380" s="82"/>
      <c r="K380" s="82"/>
      <c r="L380" s="82"/>
      <c r="M380" s="82"/>
      <c r="N380" s="82"/>
      <c r="O380" s="128">
        <f t="shared" si="75"/>
        <v>40000</v>
      </c>
      <c r="P380" s="196"/>
    </row>
    <row r="381" spans="2:16" s="49" customFormat="1" ht="12.75" customHeight="1" hidden="1">
      <c r="B381" s="24"/>
      <c r="C381" s="27"/>
      <c r="D381" s="27">
        <v>4410</v>
      </c>
      <c r="E381" s="28" t="s">
        <v>60</v>
      </c>
      <c r="F381" s="42"/>
      <c r="G381" s="310"/>
      <c r="H381" s="82"/>
      <c r="I381" s="82"/>
      <c r="J381" s="82"/>
      <c r="K381" s="82"/>
      <c r="L381" s="82"/>
      <c r="M381" s="82"/>
      <c r="N381" s="82"/>
      <c r="O381" s="128">
        <f t="shared" si="75"/>
        <v>0</v>
      </c>
      <c r="P381" s="196"/>
    </row>
    <row r="382" spans="2:16" s="49" customFormat="1" ht="12.75" hidden="1">
      <c r="B382" s="24"/>
      <c r="C382" s="27"/>
      <c r="D382" s="27">
        <v>4430</v>
      </c>
      <c r="E382" s="28" t="s">
        <v>46</v>
      </c>
      <c r="F382" s="42">
        <v>1000</v>
      </c>
      <c r="G382" s="310"/>
      <c r="H382" s="82"/>
      <c r="I382" s="82"/>
      <c r="J382" s="82"/>
      <c r="K382" s="82"/>
      <c r="L382" s="82"/>
      <c r="M382" s="82"/>
      <c r="N382" s="82"/>
      <c r="O382" s="128">
        <f t="shared" si="75"/>
        <v>1000</v>
      </c>
      <c r="P382" s="196"/>
    </row>
    <row r="383" spans="2:16" s="49" customFormat="1" ht="25.5" hidden="1">
      <c r="B383" s="134"/>
      <c r="C383" s="198"/>
      <c r="D383" s="27">
        <v>6050</v>
      </c>
      <c r="E383" s="28" t="s">
        <v>44</v>
      </c>
      <c r="F383" s="42">
        <v>50000</v>
      </c>
      <c r="G383" s="224"/>
      <c r="H383" s="82"/>
      <c r="I383" s="82"/>
      <c r="J383" s="82"/>
      <c r="K383" s="82"/>
      <c r="L383" s="82"/>
      <c r="M383" s="82"/>
      <c r="N383" s="82"/>
      <c r="O383" s="128">
        <f t="shared" si="75"/>
        <v>50000</v>
      </c>
      <c r="P383" s="197"/>
    </row>
    <row r="384" spans="2:16" s="49" customFormat="1" ht="28.5" customHeight="1" hidden="1">
      <c r="B384" s="134"/>
      <c r="C384" s="198"/>
      <c r="D384" s="198">
        <v>6060</v>
      </c>
      <c r="E384" s="28" t="s">
        <v>55</v>
      </c>
      <c r="F384" s="207"/>
      <c r="G384" s="336"/>
      <c r="H384" s="208"/>
      <c r="I384" s="208"/>
      <c r="J384" s="208"/>
      <c r="K384" s="208"/>
      <c r="L384" s="208"/>
      <c r="M384" s="208"/>
      <c r="N384" s="208"/>
      <c r="O384" s="128">
        <f t="shared" si="75"/>
        <v>0</v>
      </c>
      <c r="P384" s="218"/>
    </row>
    <row r="385" spans="2:16" s="49" customFormat="1" ht="13.5" thickBot="1">
      <c r="B385" s="243"/>
      <c r="C385" s="244"/>
      <c r="D385" s="244"/>
      <c r="E385" s="245" t="s">
        <v>79</v>
      </c>
      <c r="F385" s="337"/>
      <c r="G385" s="337">
        <f>G5+G25+G33+G93+G103+G137+G140+G278+G299+G350+G365+G370+G41+G134+G128+G21+G347+G49</f>
        <v>341522</v>
      </c>
      <c r="H385" s="246" t="e">
        <f>H5+H25+H33+#REF!+H93+H103+H137+H140+H278+H299+H350+H365+H370+H41+H134+H128+H21+H347</f>
        <v>#REF!</v>
      </c>
      <c r="I385" s="246" t="e">
        <f>I5+I25+I33+#REF!+I93+I103+I137+I140+I278+I299+I350+I365+I370+I41+I134+I128+I21+I347</f>
        <v>#REF!</v>
      </c>
      <c r="J385" s="247" t="e">
        <f>J5+J25+J33+#REF!+J93+J103+J137+J140+J278+J299+J350+J365+J370+J41+J134+J128+J21+J347</f>
        <v>#REF!</v>
      </c>
      <c r="K385" s="247" t="e">
        <f>K5+K25+K33+#REF!+K93+K103+K137+K140+K278+K299+K350+K365+K370+K41+K134+K128+K21+K347</f>
        <v>#REF!</v>
      </c>
      <c r="L385" s="163" t="e">
        <f>L5+L25+L33+#REF!+L93+L103+L137+L140+L278+L299+L350+L365+L370+L41+L134+L128+L21+L347</f>
        <v>#REF!</v>
      </c>
      <c r="M385" s="164" t="e">
        <f>M5+M25+M33+#REF!+M93+M103+M137+M140+M278+M299+M350+M365+M370+M41+M134+M128+M21+M347</f>
        <v>#REF!</v>
      </c>
      <c r="N385" s="163" t="e">
        <f>N5+N25+N33+#REF!+N93+N103+N137+N140+N278+N299+N350+N365+N370+N41+N134+N128+N21+N347</f>
        <v>#REF!</v>
      </c>
      <c r="O385" s="337"/>
      <c r="P385" s="248"/>
    </row>
    <row r="386" spans="5:16" s="49" customFormat="1" ht="41.25" customHeight="1">
      <c r="E386" s="91"/>
      <c r="F386" s="91"/>
      <c r="G386" s="338"/>
      <c r="H386" s="92">
        <f>'[1]Dochody zał.Nr 1'!H135-'[1]Wydatki zał.Nr 2'!J388</f>
        <v>333000</v>
      </c>
      <c r="I386" s="92">
        <f>'[1]Dochody zał.Nr 1'!I135-'[1]Wydatki zał.Nr 2'!K388</f>
        <v>0</v>
      </c>
      <c r="J386" s="92"/>
      <c r="K386" s="92">
        <f>'[1]Dochody zał.Nr 1'!K135-'[1]Wydatki zał.Nr 2'!M388</f>
        <v>0</v>
      </c>
      <c r="L386" s="91"/>
      <c r="M386" s="92"/>
      <c r="N386" s="92"/>
      <c r="O386" s="96"/>
      <c r="P386" s="199"/>
    </row>
    <row r="387" ht="28.5" customHeight="1">
      <c r="O387" s="153"/>
    </row>
    <row r="388" ht="28.5" customHeight="1">
      <c r="O388" s="153"/>
    </row>
    <row r="389" ht="28.5" customHeight="1">
      <c r="O389" s="153"/>
    </row>
    <row r="390" ht="28.5" customHeight="1">
      <c r="O390" s="153"/>
    </row>
    <row r="391" ht="28.5" customHeight="1">
      <c r="O391" s="153"/>
    </row>
    <row r="392" ht="28.5" customHeight="1">
      <c r="O392" s="153"/>
    </row>
    <row r="393" ht="28.5" customHeight="1">
      <c r="O393" s="153"/>
    </row>
    <row r="394" ht="28.5" customHeight="1">
      <c r="O394" s="153"/>
    </row>
    <row r="395" ht="28.5" customHeight="1">
      <c r="O395" s="153"/>
    </row>
    <row r="396" ht="28.5" customHeight="1">
      <c r="O396" s="153"/>
    </row>
    <row r="397" ht="28.5" customHeight="1">
      <c r="O397" s="153"/>
    </row>
    <row r="398" ht="28.5" customHeight="1">
      <c r="O398" s="153"/>
    </row>
    <row r="399" ht="28.5" customHeight="1">
      <c r="O399" s="153"/>
    </row>
    <row r="400" ht="28.5" customHeight="1">
      <c r="O400" s="153"/>
    </row>
    <row r="401" ht="28.5" customHeight="1">
      <c r="O401" s="153"/>
    </row>
    <row r="402" ht="28.5" customHeight="1">
      <c r="O402" s="153"/>
    </row>
    <row r="403" ht="28.5" customHeight="1">
      <c r="O403" s="153"/>
    </row>
    <row r="404" ht="28.5" customHeight="1">
      <c r="O404" s="153"/>
    </row>
    <row r="405" ht="28.5" customHeight="1">
      <c r="O405" s="153"/>
    </row>
    <row r="406" ht="28.5" customHeight="1">
      <c r="O406" s="153"/>
    </row>
    <row r="407" ht="28.5" customHeight="1">
      <c r="O407" s="153"/>
    </row>
    <row r="408" ht="28.5" customHeight="1">
      <c r="O408" s="153"/>
    </row>
    <row r="409" ht="28.5" customHeight="1">
      <c r="O409" s="153"/>
    </row>
    <row r="410" ht="28.5" customHeight="1">
      <c r="O410" s="153"/>
    </row>
    <row r="411" ht="28.5" customHeight="1">
      <c r="O411" s="153"/>
    </row>
    <row r="412" ht="28.5" customHeight="1">
      <c r="O412" s="153"/>
    </row>
    <row r="413" ht="28.5" customHeight="1">
      <c r="O413" s="153"/>
    </row>
    <row r="414" ht="28.5" customHeight="1">
      <c r="O414" s="153"/>
    </row>
    <row r="415" ht="28.5" customHeight="1">
      <c r="O415" s="153"/>
    </row>
    <row r="416" ht="28.5" customHeight="1">
      <c r="O416" s="153"/>
    </row>
    <row r="417" ht="28.5" customHeight="1">
      <c r="O417" s="153"/>
    </row>
    <row r="418" ht="28.5" customHeight="1">
      <c r="O418" s="153"/>
    </row>
    <row r="419" ht="28.5" customHeight="1">
      <c r="O419" s="153"/>
    </row>
    <row r="420" ht="28.5" customHeight="1">
      <c r="O420" s="153"/>
    </row>
    <row r="421" ht="28.5" customHeight="1">
      <c r="O421" s="153"/>
    </row>
    <row r="422" ht="28.5" customHeight="1">
      <c r="O422" s="153"/>
    </row>
    <row r="423" ht="28.5" customHeight="1">
      <c r="O423" s="153"/>
    </row>
    <row r="424" ht="28.5" customHeight="1">
      <c r="O424" s="153"/>
    </row>
    <row r="425" ht="28.5" customHeight="1">
      <c r="O425" s="153"/>
    </row>
  </sheetData>
  <sheetProtection/>
  <mergeCells count="2">
    <mergeCell ref="P18:P20"/>
    <mergeCell ref="P88:P91"/>
  </mergeCells>
  <printOptions horizontalCentered="1"/>
  <pageMargins left="0.15748031496062992" right="0.15748031496062992" top="0.15748031496062992" bottom="0.15748031496062992" header="0.15748031496062992" footer="0.15748031496062992"/>
  <pageSetup fitToHeight="4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zoomScale="150" zoomScaleNormal="150" zoomScalePageLayoutView="0" workbookViewId="0" topLeftCell="A36">
      <selection activeCell="A1" sqref="A1:Y42"/>
    </sheetView>
  </sheetViews>
  <sheetFormatPr defaultColWidth="9.140625" defaultRowHeight="12.75"/>
  <cols>
    <col min="1" max="1" width="4.7109375" style="21" customWidth="1"/>
    <col min="2" max="2" width="6.8515625" style="21" customWidth="1"/>
    <col min="3" max="3" width="7.8515625" style="21" customWidth="1"/>
    <col min="4" max="4" width="31.7109375" style="21" customWidth="1"/>
    <col min="5" max="5" width="14.8515625" style="3" customWidth="1"/>
    <col min="6" max="9" width="10.8515625" style="253" hidden="1" customWidth="1"/>
    <col min="10" max="21" width="15.57421875" style="21" hidden="1" customWidth="1"/>
    <col min="22" max="22" width="7.8515625" style="21" customWidth="1"/>
    <col min="23" max="23" width="6.140625" style="21" customWidth="1"/>
    <col min="24" max="24" width="24.421875" style="21" customWidth="1"/>
    <col min="25" max="25" width="19.421875" style="21" customWidth="1"/>
    <col min="26" max="16384" width="9.140625" style="21" customWidth="1"/>
  </cols>
  <sheetData>
    <row r="1" spans="5:25" ht="12.75" customHeight="1">
      <c r="E1" s="249"/>
      <c r="F1" s="250"/>
      <c r="G1" s="250"/>
      <c r="H1" s="250"/>
      <c r="I1" s="250"/>
      <c r="J1" s="4"/>
      <c r="X1" s="452" t="s">
        <v>428</v>
      </c>
      <c r="Y1" s="452"/>
    </row>
    <row r="2" spans="6:25" ht="12.75">
      <c r="F2" s="251"/>
      <c r="G2" s="251"/>
      <c r="H2" s="251"/>
      <c r="I2" s="251"/>
      <c r="J2" s="252"/>
      <c r="X2" s="452"/>
      <c r="Y2" s="452"/>
    </row>
    <row r="3" spans="1:25" ht="15.75">
      <c r="A3" s="453" t="s">
        <v>251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</row>
    <row r="4" spans="1:25" ht="15.75">
      <c r="A4" s="453" t="s">
        <v>252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</row>
    <row r="5" spans="1:22" ht="13.5" thickBot="1">
      <c r="A5" s="19"/>
      <c r="B5" s="20"/>
      <c r="C5" s="20"/>
      <c r="V5" s="254"/>
    </row>
    <row r="6" spans="1:25" s="105" customFormat="1" ht="16.5" thickBot="1">
      <c r="A6" s="225" t="s">
        <v>15</v>
      </c>
      <c r="B6" s="225" t="s">
        <v>16</v>
      </c>
      <c r="C6" s="225" t="s">
        <v>17</v>
      </c>
      <c r="D6" s="225" t="s">
        <v>18</v>
      </c>
      <c r="E6" s="225" t="s">
        <v>253</v>
      </c>
      <c r="F6" s="255" t="s">
        <v>19</v>
      </c>
      <c r="G6" s="256"/>
      <c r="H6" s="257"/>
      <c r="I6" s="257"/>
      <c r="J6" s="225" t="s">
        <v>254</v>
      </c>
      <c r="K6" s="258" t="s">
        <v>255</v>
      </c>
      <c r="L6" s="258" t="s">
        <v>256</v>
      </c>
      <c r="M6" s="258" t="s">
        <v>257</v>
      </c>
      <c r="N6" s="258" t="s">
        <v>258</v>
      </c>
      <c r="O6" s="258" t="s">
        <v>259</v>
      </c>
      <c r="P6" s="258" t="s">
        <v>260</v>
      </c>
      <c r="Q6" s="258" t="s">
        <v>261</v>
      </c>
      <c r="R6" s="258" t="s">
        <v>262</v>
      </c>
      <c r="S6" s="258" t="s">
        <v>263</v>
      </c>
      <c r="T6" s="258" t="s">
        <v>264</v>
      </c>
      <c r="U6" s="258" t="s">
        <v>265</v>
      </c>
      <c r="V6" s="225" t="s">
        <v>16</v>
      </c>
      <c r="W6" s="225" t="s">
        <v>17</v>
      </c>
      <c r="X6" s="225" t="s">
        <v>18</v>
      </c>
      <c r="Y6" s="259" t="s">
        <v>266</v>
      </c>
    </row>
    <row r="7" spans="1:25" s="2" customFormat="1" ht="12.75">
      <c r="A7" s="260"/>
      <c r="B7" s="260"/>
      <c r="C7" s="260"/>
      <c r="D7" s="260"/>
      <c r="E7" s="261"/>
      <c r="F7" s="262"/>
      <c r="G7" s="262"/>
      <c r="H7" s="262"/>
      <c r="I7" s="262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1"/>
      <c r="X7" s="261"/>
      <c r="Y7" s="261"/>
    </row>
    <row r="8" spans="1:25" s="2" customFormat="1" ht="12.75">
      <c r="A8" s="169" t="s">
        <v>37</v>
      </c>
      <c r="B8" s="170"/>
      <c r="C8" s="170"/>
      <c r="D8" s="171" t="s">
        <v>38</v>
      </c>
      <c r="E8" s="263">
        <f>E9</f>
        <v>313001</v>
      </c>
      <c r="F8" s="264"/>
      <c r="G8" s="264"/>
      <c r="H8" s="264"/>
      <c r="I8" s="264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6"/>
      <c r="X8" s="266"/>
      <c r="Y8" s="267">
        <f>Y9</f>
        <v>313001</v>
      </c>
    </row>
    <row r="9" spans="1:25" s="2" customFormat="1" ht="12.75">
      <c r="A9" s="268"/>
      <c r="B9" s="176" t="s">
        <v>45</v>
      </c>
      <c r="C9" s="7"/>
      <c r="D9" s="8" t="s">
        <v>34</v>
      </c>
      <c r="E9" s="269">
        <f>E10</f>
        <v>313001</v>
      </c>
      <c r="F9" s="270"/>
      <c r="G9" s="270"/>
      <c r="H9" s="270"/>
      <c r="I9" s="270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6" t="s">
        <v>45</v>
      </c>
      <c r="W9" s="7"/>
      <c r="X9" s="8" t="s">
        <v>34</v>
      </c>
      <c r="Y9" s="271">
        <f>SUM(Y10:Y12)</f>
        <v>313001</v>
      </c>
    </row>
    <row r="10" spans="1:25" s="2" customFormat="1" ht="26.25" customHeight="1">
      <c r="A10" s="268"/>
      <c r="B10" s="268"/>
      <c r="C10" s="410">
        <v>2010</v>
      </c>
      <c r="D10" s="429" t="s">
        <v>26</v>
      </c>
      <c r="E10" s="454">
        <v>313001</v>
      </c>
      <c r="F10" s="270"/>
      <c r="G10" s="270"/>
      <c r="H10" s="270"/>
      <c r="I10" s="270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27">
        <v>4210</v>
      </c>
      <c r="X10" s="28" t="s">
        <v>39</v>
      </c>
      <c r="Y10" s="42">
        <v>3000</v>
      </c>
    </row>
    <row r="11" spans="1:25" s="2" customFormat="1" ht="17.25" customHeight="1">
      <c r="A11" s="268"/>
      <c r="B11" s="268"/>
      <c r="C11" s="427"/>
      <c r="D11" s="430"/>
      <c r="E11" s="455"/>
      <c r="F11" s="270"/>
      <c r="G11" s="270"/>
      <c r="H11" s="270"/>
      <c r="I11" s="270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27">
        <v>4300</v>
      </c>
      <c r="X11" s="28" t="s">
        <v>41</v>
      </c>
      <c r="Y11" s="42">
        <v>3138</v>
      </c>
    </row>
    <row r="12" spans="1:25" s="2" customFormat="1" ht="12.75">
      <c r="A12" s="268"/>
      <c r="B12" s="268"/>
      <c r="C12" s="428"/>
      <c r="D12" s="431"/>
      <c r="E12" s="456"/>
      <c r="F12" s="270"/>
      <c r="G12" s="270"/>
      <c r="H12" s="270"/>
      <c r="I12" s="270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9">
        <v>4430</v>
      </c>
      <c r="X12" s="11" t="s">
        <v>46</v>
      </c>
      <c r="Y12" s="42">
        <v>306863</v>
      </c>
    </row>
    <row r="13" spans="1:25" s="4" customFormat="1" ht="12.75">
      <c r="A13" s="5">
        <v>750</v>
      </c>
      <c r="B13" s="5"/>
      <c r="C13" s="5"/>
      <c r="D13" s="6" t="s">
        <v>25</v>
      </c>
      <c r="E13" s="100">
        <f>E14</f>
        <v>58100</v>
      </c>
      <c r="F13" s="100">
        <f>F14</f>
        <v>0</v>
      </c>
      <c r="G13" s="100">
        <f>G14</f>
        <v>0</v>
      </c>
      <c r="H13" s="100">
        <f>H14</f>
        <v>0</v>
      </c>
      <c r="I13" s="273" t="e">
        <f>I14+#REF!+#REF!</f>
        <v>#REF!</v>
      </c>
      <c r="J13" s="100">
        <f aca="true" t="shared" si="0" ref="J13:U13">J14</f>
        <v>2983</v>
      </c>
      <c r="K13" s="100">
        <f t="shared" si="0"/>
        <v>3596</v>
      </c>
      <c r="L13" s="100">
        <f t="shared" si="0"/>
        <v>2893</v>
      </c>
      <c r="M13" s="100">
        <f t="shared" si="0"/>
        <v>0</v>
      </c>
      <c r="N13" s="100">
        <f t="shared" si="0"/>
        <v>3200</v>
      </c>
      <c r="O13" s="100">
        <f t="shared" si="0"/>
        <v>0</v>
      </c>
      <c r="P13" s="100">
        <f t="shared" si="0"/>
        <v>0</v>
      </c>
      <c r="Q13" s="100">
        <f t="shared" si="0"/>
        <v>0</v>
      </c>
      <c r="R13" s="100">
        <f t="shared" si="0"/>
        <v>0</v>
      </c>
      <c r="S13" s="100">
        <f t="shared" si="0"/>
        <v>0</v>
      </c>
      <c r="T13" s="100">
        <f t="shared" si="0"/>
        <v>0</v>
      </c>
      <c r="U13" s="100">
        <f t="shared" si="0"/>
        <v>0</v>
      </c>
      <c r="V13" s="274"/>
      <c r="W13" s="275"/>
      <c r="X13" s="275"/>
      <c r="Y13" s="274">
        <f>Y14</f>
        <v>58100</v>
      </c>
    </row>
    <row r="14" spans="1:25" s="4" customFormat="1" ht="17.25" customHeight="1">
      <c r="A14" s="417">
        <v>75011</v>
      </c>
      <c r="B14" s="418"/>
      <c r="C14" s="7"/>
      <c r="D14" s="8" t="s">
        <v>143</v>
      </c>
      <c r="E14" s="235">
        <f>SUM(E15:E15)</f>
        <v>58100</v>
      </c>
      <c r="F14" s="112">
        <f aca="true" t="shared" si="1" ref="F14:U14">SUM(F15:F15)</f>
        <v>0</v>
      </c>
      <c r="G14" s="276">
        <f t="shared" si="1"/>
        <v>0</v>
      </c>
      <c r="H14" s="276">
        <f t="shared" si="1"/>
        <v>0</v>
      </c>
      <c r="I14" s="276">
        <f t="shared" si="1"/>
        <v>0</v>
      </c>
      <c r="J14" s="113">
        <f t="shared" si="1"/>
        <v>2983</v>
      </c>
      <c r="K14" s="113">
        <f t="shared" si="1"/>
        <v>3596</v>
      </c>
      <c r="L14" s="113">
        <f t="shared" si="1"/>
        <v>2893</v>
      </c>
      <c r="M14" s="113">
        <f t="shared" si="1"/>
        <v>0</v>
      </c>
      <c r="N14" s="113">
        <f t="shared" si="1"/>
        <v>3200</v>
      </c>
      <c r="O14" s="113">
        <f t="shared" si="1"/>
        <v>0</v>
      </c>
      <c r="P14" s="113">
        <f t="shared" si="1"/>
        <v>0</v>
      </c>
      <c r="Q14" s="113">
        <f t="shared" si="1"/>
        <v>0</v>
      </c>
      <c r="R14" s="113">
        <f t="shared" si="1"/>
        <v>0</v>
      </c>
      <c r="S14" s="113">
        <f t="shared" si="1"/>
        <v>0</v>
      </c>
      <c r="T14" s="113">
        <f t="shared" si="1"/>
        <v>0</v>
      </c>
      <c r="U14" s="113">
        <f t="shared" si="1"/>
        <v>0</v>
      </c>
      <c r="V14" s="7">
        <v>75011</v>
      </c>
      <c r="W14" s="7"/>
      <c r="X14" s="8" t="s">
        <v>143</v>
      </c>
      <c r="Y14" s="277">
        <f>Y15+Y16</f>
        <v>58100</v>
      </c>
    </row>
    <row r="15" spans="1:25" s="4" customFormat="1" ht="25.5">
      <c r="A15" s="446"/>
      <c r="B15" s="447"/>
      <c r="C15" s="410">
        <v>2010</v>
      </c>
      <c r="D15" s="429" t="s">
        <v>26</v>
      </c>
      <c r="E15" s="461">
        <v>58100</v>
      </c>
      <c r="F15" s="278"/>
      <c r="G15" s="279"/>
      <c r="H15" s="279"/>
      <c r="I15" s="279"/>
      <c r="J15" s="280">
        <v>2983</v>
      </c>
      <c r="K15" s="280">
        <v>3596</v>
      </c>
      <c r="L15" s="280">
        <v>2893</v>
      </c>
      <c r="M15" s="280"/>
      <c r="N15" s="280">
        <v>3200</v>
      </c>
      <c r="O15" s="280"/>
      <c r="P15" s="280"/>
      <c r="Q15" s="280"/>
      <c r="R15" s="280"/>
      <c r="S15" s="280"/>
      <c r="T15" s="280"/>
      <c r="U15" s="280"/>
      <c r="V15" s="450"/>
      <c r="W15" s="27">
        <v>4010</v>
      </c>
      <c r="X15" s="28" t="s">
        <v>57</v>
      </c>
      <c r="Y15" s="106">
        <v>50478</v>
      </c>
    </row>
    <row r="16" spans="1:25" s="4" customFormat="1" ht="33.75" customHeight="1">
      <c r="A16" s="448"/>
      <c r="B16" s="449"/>
      <c r="C16" s="428"/>
      <c r="D16" s="431"/>
      <c r="E16" s="462"/>
      <c r="F16" s="278"/>
      <c r="G16" s="279"/>
      <c r="H16" s="279"/>
      <c r="I16" s="279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463"/>
      <c r="W16" s="27">
        <v>4110</v>
      </c>
      <c r="X16" s="28" t="s">
        <v>58</v>
      </c>
      <c r="Y16" s="106">
        <v>7622</v>
      </c>
    </row>
    <row r="17" spans="1:25" s="4" customFormat="1" ht="38.25">
      <c r="A17" s="5">
        <v>751</v>
      </c>
      <c r="B17" s="187"/>
      <c r="C17" s="187"/>
      <c r="D17" s="6" t="s">
        <v>197</v>
      </c>
      <c r="E17" s="283">
        <f>E18+E20</f>
        <v>7074</v>
      </c>
      <c r="F17" s="278"/>
      <c r="G17" s="279"/>
      <c r="H17" s="279"/>
      <c r="I17" s="279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4"/>
      <c r="W17" s="41"/>
      <c r="X17" s="285"/>
      <c r="Y17" s="286">
        <f>Y18+Y20</f>
        <v>7074</v>
      </c>
    </row>
    <row r="18" spans="1:25" s="4" customFormat="1" ht="38.25">
      <c r="A18" s="464">
        <v>75101</v>
      </c>
      <c r="B18" s="465"/>
      <c r="C18" s="12"/>
      <c r="D18" s="102" t="s">
        <v>198</v>
      </c>
      <c r="E18" s="287">
        <f>E19</f>
        <v>1150</v>
      </c>
      <c r="F18" s="278"/>
      <c r="G18" s="279"/>
      <c r="H18" s="279"/>
      <c r="I18" s="279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12">
        <v>75101</v>
      </c>
      <c r="W18" s="27"/>
      <c r="X18" s="102" t="s">
        <v>198</v>
      </c>
      <c r="Y18" s="288">
        <f>Y19</f>
        <v>1150</v>
      </c>
    </row>
    <row r="19" spans="1:25" s="4" customFormat="1" ht="59.25" customHeight="1">
      <c r="A19" s="419"/>
      <c r="B19" s="420"/>
      <c r="C19" s="9">
        <v>2010</v>
      </c>
      <c r="D19" s="11" t="s">
        <v>26</v>
      </c>
      <c r="E19" s="282">
        <v>1150</v>
      </c>
      <c r="F19" s="278"/>
      <c r="G19" s="279"/>
      <c r="H19" s="279"/>
      <c r="I19" s="279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7">
        <v>4300</v>
      </c>
      <c r="X19" s="28" t="s">
        <v>41</v>
      </c>
      <c r="Y19" s="282">
        <v>1150</v>
      </c>
    </row>
    <row r="20" spans="1:25" s="4" customFormat="1" ht="25.5">
      <c r="A20" s="438">
        <v>75113</v>
      </c>
      <c r="B20" s="439"/>
      <c r="C20" s="9"/>
      <c r="D20" s="18" t="s">
        <v>401</v>
      </c>
      <c r="E20" s="287">
        <f>E21</f>
        <v>5924</v>
      </c>
      <c r="F20" s="278"/>
      <c r="G20" s="279"/>
      <c r="H20" s="279"/>
      <c r="I20" s="279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340" t="s">
        <v>407</v>
      </c>
      <c r="W20" s="27"/>
      <c r="X20" s="18" t="s">
        <v>401</v>
      </c>
      <c r="Y20" s="287">
        <f>SUM(Y21:Y25)</f>
        <v>5924</v>
      </c>
    </row>
    <row r="21" spans="1:25" s="4" customFormat="1" ht="59.25" customHeight="1">
      <c r="A21" s="457"/>
      <c r="B21" s="458"/>
      <c r="C21" s="410">
        <v>2010</v>
      </c>
      <c r="D21" s="429" t="s">
        <v>26</v>
      </c>
      <c r="E21" s="450">
        <v>5924</v>
      </c>
      <c r="F21" s="278"/>
      <c r="G21" s="279"/>
      <c r="H21" s="279"/>
      <c r="I21" s="279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7">
        <v>4110</v>
      </c>
      <c r="X21" s="28" t="s">
        <v>58</v>
      </c>
      <c r="Y21" s="42">
        <v>505</v>
      </c>
    </row>
    <row r="22" spans="1:25" s="4" customFormat="1" ht="12.75">
      <c r="A22" s="459"/>
      <c r="B22" s="460"/>
      <c r="C22" s="427"/>
      <c r="D22" s="430"/>
      <c r="E22" s="451"/>
      <c r="F22" s="278"/>
      <c r="G22" s="279"/>
      <c r="H22" s="279"/>
      <c r="I22" s="279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7">
        <v>4120</v>
      </c>
      <c r="X22" s="28" t="s">
        <v>144</v>
      </c>
      <c r="Y22" s="42">
        <v>82</v>
      </c>
    </row>
    <row r="23" spans="1:25" s="4" customFormat="1" ht="12.75">
      <c r="A23" s="459"/>
      <c r="B23" s="460"/>
      <c r="C23" s="427"/>
      <c r="D23" s="430"/>
      <c r="E23" s="451"/>
      <c r="F23" s="278"/>
      <c r="G23" s="279"/>
      <c r="H23" s="279"/>
      <c r="I23" s="279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7">
        <v>4170</v>
      </c>
      <c r="X23" s="28" t="s">
        <v>63</v>
      </c>
      <c r="Y23" s="42">
        <v>3347</v>
      </c>
    </row>
    <row r="24" spans="1:25" s="4" customFormat="1" ht="25.5">
      <c r="A24" s="459"/>
      <c r="B24" s="460"/>
      <c r="C24" s="427"/>
      <c r="D24" s="430"/>
      <c r="E24" s="451"/>
      <c r="F24" s="278"/>
      <c r="G24" s="279"/>
      <c r="H24" s="279"/>
      <c r="I24" s="279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7">
        <v>4210</v>
      </c>
      <c r="X24" s="28" t="s">
        <v>39</v>
      </c>
      <c r="Y24" s="42">
        <v>1550</v>
      </c>
    </row>
    <row r="25" spans="1:25" s="4" customFormat="1" ht="12.75">
      <c r="A25" s="459"/>
      <c r="B25" s="460"/>
      <c r="C25" s="427"/>
      <c r="D25" s="430"/>
      <c r="E25" s="451"/>
      <c r="F25" s="278"/>
      <c r="G25" s="279"/>
      <c r="H25" s="279"/>
      <c r="I25" s="279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7">
        <v>4410</v>
      </c>
      <c r="X25" s="28" t="s">
        <v>60</v>
      </c>
      <c r="Y25" s="42">
        <v>440</v>
      </c>
    </row>
    <row r="26" spans="1:25" s="4" customFormat="1" ht="25.5" hidden="1">
      <c r="A26" s="5">
        <v>754</v>
      </c>
      <c r="B26" s="5"/>
      <c r="C26" s="5"/>
      <c r="D26" s="6" t="s">
        <v>72</v>
      </c>
      <c r="E26" s="100">
        <f aca="true" t="shared" si="2" ref="E26:U26">E27</f>
        <v>0</v>
      </c>
      <c r="F26" s="273">
        <f t="shared" si="2"/>
        <v>0</v>
      </c>
      <c r="G26" s="273">
        <f t="shared" si="2"/>
        <v>0</v>
      </c>
      <c r="H26" s="273">
        <f t="shared" si="2"/>
        <v>0</v>
      </c>
      <c r="I26" s="273">
        <f t="shared" si="2"/>
        <v>0</v>
      </c>
      <c r="J26" s="100">
        <f t="shared" si="2"/>
        <v>0</v>
      </c>
      <c r="K26" s="100">
        <f t="shared" si="2"/>
        <v>0</v>
      </c>
      <c r="L26" s="100">
        <f t="shared" si="2"/>
        <v>0</v>
      </c>
      <c r="M26" s="100">
        <f t="shared" si="2"/>
        <v>200</v>
      </c>
      <c r="N26" s="100">
        <f t="shared" si="2"/>
        <v>0</v>
      </c>
      <c r="O26" s="100">
        <f t="shared" si="2"/>
        <v>0</v>
      </c>
      <c r="P26" s="100">
        <f t="shared" si="2"/>
        <v>0</v>
      </c>
      <c r="Q26" s="100">
        <f t="shared" si="2"/>
        <v>0</v>
      </c>
      <c r="R26" s="100">
        <f t="shared" si="2"/>
        <v>0</v>
      </c>
      <c r="S26" s="100">
        <f t="shared" si="2"/>
        <v>0</v>
      </c>
      <c r="T26" s="100">
        <f t="shared" si="2"/>
        <v>0</v>
      </c>
      <c r="U26" s="100">
        <f t="shared" si="2"/>
        <v>0</v>
      </c>
      <c r="V26" s="274"/>
      <c r="W26" s="275"/>
      <c r="X26" s="275"/>
      <c r="Y26" s="274">
        <f>Y27</f>
        <v>0</v>
      </c>
    </row>
    <row r="27" spans="1:25" s="4" customFormat="1" ht="12.75" hidden="1">
      <c r="A27" s="417">
        <v>75414</v>
      </c>
      <c r="B27" s="418"/>
      <c r="C27" s="7"/>
      <c r="D27" s="8" t="s">
        <v>75</v>
      </c>
      <c r="E27" s="235">
        <f aca="true" t="shared" si="3" ref="E27:U27">SUM(E28)</f>
        <v>0</v>
      </c>
      <c r="F27" s="276">
        <f t="shared" si="3"/>
        <v>0</v>
      </c>
      <c r="G27" s="276">
        <f t="shared" si="3"/>
        <v>0</v>
      </c>
      <c r="H27" s="276">
        <f t="shared" si="3"/>
        <v>0</v>
      </c>
      <c r="I27" s="276">
        <f t="shared" si="3"/>
        <v>0</v>
      </c>
      <c r="J27" s="113">
        <f t="shared" si="3"/>
        <v>0</v>
      </c>
      <c r="K27" s="113">
        <f t="shared" si="3"/>
        <v>0</v>
      </c>
      <c r="L27" s="113">
        <f t="shared" si="3"/>
        <v>0</v>
      </c>
      <c r="M27" s="113">
        <f t="shared" si="3"/>
        <v>200</v>
      </c>
      <c r="N27" s="113">
        <f t="shared" si="3"/>
        <v>0</v>
      </c>
      <c r="O27" s="113">
        <f t="shared" si="3"/>
        <v>0</v>
      </c>
      <c r="P27" s="113">
        <f t="shared" si="3"/>
        <v>0</v>
      </c>
      <c r="Q27" s="113">
        <f t="shared" si="3"/>
        <v>0</v>
      </c>
      <c r="R27" s="113">
        <f t="shared" si="3"/>
        <v>0</v>
      </c>
      <c r="S27" s="113">
        <f t="shared" si="3"/>
        <v>0</v>
      </c>
      <c r="T27" s="113">
        <f t="shared" si="3"/>
        <v>0</v>
      </c>
      <c r="U27" s="113">
        <f t="shared" si="3"/>
        <v>0</v>
      </c>
      <c r="V27" s="7">
        <v>75414</v>
      </c>
      <c r="W27" s="7"/>
      <c r="X27" s="8" t="s">
        <v>75</v>
      </c>
      <c r="Y27" s="277">
        <f>Y28</f>
        <v>0</v>
      </c>
    </row>
    <row r="28" spans="1:25" s="4" customFormat="1" ht="63.75" hidden="1">
      <c r="A28" s="421"/>
      <c r="B28" s="414"/>
      <c r="C28" s="9">
        <v>2010</v>
      </c>
      <c r="D28" s="11" t="s">
        <v>26</v>
      </c>
      <c r="E28" s="106"/>
      <c r="F28" s="279"/>
      <c r="G28" s="279"/>
      <c r="H28" s="279"/>
      <c r="I28" s="279"/>
      <c r="J28" s="280"/>
      <c r="K28" s="280"/>
      <c r="L28" s="280"/>
      <c r="M28" s="280">
        <v>200</v>
      </c>
      <c r="N28" s="280"/>
      <c r="O28" s="280"/>
      <c r="P28" s="280"/>
      <c r="Q28" s="280"/>
      <c r="R28" s="280"/>
      <c r="S28" s="280"/>
      <c r="T28" s="280"/>
      <c r="U28" s="280"/>
      <c r="V28" s="280"/>
      <c r="W28" s="9">
        <v>4210</v>
      </c>
      <c r="X28" s="11" t="s">
        <v>39</v>
      </c>
      <c r="Y28" s="280"/>
    </row>
    <row r="29" spans="1:25" s="4" customFormat="1" ht="12.75">
      <c r="A29" s="5">
        <v>852</v>
      </c>
      <c r="B29" s="5"/>
      <c r="C29" s="5"/>
      <c r="D29" s="6" t="s">
        <v>165</v>
      </c>
      <c r="E29" s="100">
        <f>E40+E38+E30</f>
        <v>1698700</v>
      </c>
      <c r="F29" s="273" t="e">
        <f>F40+#REF!+#REF!+#REF!+F38+#REF!+#REF!</f>
        <v>#REF!</v>
      </c>
      <c r="G29" s="273" t="e">
        <f>G40+#REF!+#REF!+#REF!+G38+#REF!+#REF!</f>
        <v>#REF!</v>
      </c>
      <c r="H29" s="273" t="e">
        <f>H40+#REF!+#REF!+#REF!+H38+#REF!+#REF!</f>
        <v>#REF!</v>
      </c>
      <c r="I29" s="273" t="e">
        <f>I40+#REF!+#REF!+#REF!+I38+#REF!+#REF!</f>
        <v>#REF!</v>
      </c>
      <c r="J29" s="100" t="e">
        <f>J40+#REF!+#REF!+#REF!+J38+#REF!+#REF!</f>
        <v>#REF!</v>
      </c>
      <c r="K29" s="100" t="e">
        <f>K40+#REF!+#REF!+#REF!+K38+#REF!+#REF!</f>
        <v>#REF!</v>
      </c>
      <c r="L29" s="100" t="e">
        <f>L40+#REF!+#REF!+#REF!+L38+#REF!+#REF!</f>
        <v>#REF!</v>
      </c>
      <c r="M29" s="100" t="e">
        <f>M40+#REF!+#REF!+#REF!+M38+#REF!+#REF!</f>
        <v>#REF!</v>
      </c>
      <c r="N29" s="100" t="e">
        <f>N40+#REF!+#REF!+#REF!+N38+#REF!+#REF!</f>
        <v>#REF!</v>
      </c>
      <c r="O29" s="100" t="e">
        <f>O40+#REF!+#REF!+#REF!+O38+#REF!+#REF!</f>
        <v>#REF!</v>
      </c>
      <c r="P29" s="100" t="e">
        <f>P40+#REF!+#REF!+#REF!+P38+#REF!+#REF!</f>
        <v>#REF!</v>
      </c>
      <c r="Q29" s="100" t="e">
        <f>Q40+#REF!+#REF!+#REF!+Q38+#REF!+#REF!</f>
        <v>#REF!</v>
      </c>
      <c r="R29" s="100" t="e">
        <f>R40+#REF!+#REF!+#REF!+R38+#REF!+#REF!</f>
        <v>#REF!</v>
      </c>
      <c r="S29" s="100" t="e">
        <f>S40+#REF!+#REF!+#REF!+S38+#REF!+#REF!</f>
        <v>#REF!</v>
      </c>
      <c r="T29" s="100" t="e">
        <f>T40+#REF!+#REF!+#REF!+T38+#REF!+#REF!</f>
        <v>#REF!</v>
      </c>
      <c r="U29" s="100" t="e">
        <f>U40+#REF!+#REF!+#REF!+U38+#REF!+#REF!</f>
        <v>#REF!</v>
      </c>
      <c r="V29" s="274"/>
      <c r="W29" s="275"/>
      <c r="X29" s="275"/>
      <c r="Y29" s="274">
        <f>Y40+Y38+Y30</f>
        <v>1698700</v>
      </c>
    </row>
    <row r="30" spans="1:25" s="292" customFormat="1" ht="51">
      <c r="A30" s="438">
        <v>85212</v>
      </c>
      <c r="B30" s="439"/>
      <c r="C30" s="103"/>
      <c r="D30" s="8" t="s">
        <v>267</v>
      </c>
      <c r="E30" s="289">
        <f>SUM(E31:E35)</f>
        <v>1652900</v>
      </c>
      <c r="F30" s="290"/>
      <c r="G30" s="290"/>
      <c r="H30" s="290"/>
      <c r="I30" s="290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104">
        <v>85212</v>
      </c>
      <c r="W30" s="103"/>
      <c r="X30" s="8" t="s">
        <v>267</v>
      </c>
      <c r="Y30" s="289">
        <f>SUM(Y31:Y37)</f>
        <v>1652900</v>
      </c>
    </row>
    <row r="31" spans="1:25" s="292" customFormat="1" ht="18" customHeight="1">
      <c r="A31" s="440"/>
      <c r="B31" s="441"/>
      <c r="C31" s="410">
        <v>2010</v>
      </c>
      <c r="D31" s="429" t="s">
        <v>26</v>
      </c>
      <c r="E31" s="432">
        <v>1652900</v>
      </c>
      <c r="F31" s="290"/>
      <c r="G31" s="290"/>
      <c r="H31" s="290"/>
      <c r="I31" s="290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435"/>
      <c r="W31" s="9">
        <v>3110</v>
      </c>
      <c r="X31" s="11" t="s">
        <v>169</v>
      </c>
      <c r="Y31" s="37">
        <v>1603313</v>
      </c>
    </row>
    <row r="32" spans="1:25" s="292" customFormat="1" ht="25.5">
      <c r="A32" s="442"/>
      <c r="B32" s="443"/>
      <c r="C32" s="427"/>
      <c r="D32" s="430"/>
      <c r="E32" s="433"/>
      <c r="F32" s="290"/>
      <c r="G32" s="290"/>
      <c r="H32" s="290"/>
      <c r="I32" s="290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436"/>
      <c r="W32" s="9">
        <v>4010</v>
      </c>
      <c r="X32" s="11" t="s">
        <v>57</v>
      </c>
      <c r="Y32" s="37">
        <v>32311</v>
      </c>
    </row>
    <row r="33" spans="1:25" s="292" customFormat="1" ht="24.75" customHeight="1">
      <c r="A33" s="442"/>
      <c r="B33" s="443"/>
      <c r="C33" s="427"/>
      <c r="D33" s="430"/>
      <c r="E33" s="433"/>
      <c r="F33" s="290"/>
      <c r="G33" s="290"/>
      <c r="H33" s="290"/>
      <c r="I33" s="290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436"/>
      <c r="W33" s="9">
        <v>4110</v>
      </c>
      <c r="X33" s="11" t="s">
        <v>58</v>
      </c>
      <c r="Y33" s="37">
        <v>4879</v>
      </c>
    </row>
    <row r="34" spans="1:25" s="292" customFormat="1" ht="27" customHeight="1">
      <c r="A34" s="442"/>
      <c r="B34" s="443"/>
      <c r="C34" s="427"/>
      <c r="D34" s="430"/>
      <c r="E34" s="433"/>
      <c r="F34" s="290"/>
      <c r="G34" s="290"/>
      <c r="H34" s="290"/>
      <c r="I34" s="290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436"/>
      <c r="W34" s="9">
        <v>4210</v>
      </c>
      <c r="X34" s="11" t="s">
        <v>39</v>
      </c>
      <c r="Y34" s="37">
        <v>1000</v>
      </c>
    </row>
    <row r="35" spans="1:25" s="292" customFormat="1" ht="13.5" customHeight="1">
      <c r="A35" s="442"/>
      <c r="B35" s="443"/>
      <c r="C35" s="427"/>
      <c r="D35" s="430"/>
      <c r="E35" s="433"/>
      <c r="F35" s="290"/>
      <c r="G35" s="290"/>
      <c r="H35" s="290"/>
      <c r="I35" s="290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436"/>
      <c r="W35" s="9">
        <v>4300</v>
      </c>
      <c r="X35" s="11" t="s">
        <v>41</v>
      </c>
      <c r="Y35" s="37">
        <v>8504</v>
      </c>
    </row>
    <row r="36" spans="1:25" s="292" customFormat="1" ht="13.5" customHeight="1">
      <c r="A36" s="442"/>
      <c r="B36" s="443"/>
      <c r="C36" s="427"/>
      <c r="D36" s="430"/>
      <c r="E36" s="433"/>
      <c r="F36" s="290"/>
      <c r="G36" s="290"/>
      <c r="H36" s="290"/>
      <c r="I36" s="290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436"/>
      <c r="W36" s="9">
        <v>4410</v>
      </c>
      <c r="X36" s="11" t="s">
        <v>60</v>
      </c>
      <c r="Y36" s="37">
        <v>893</v>
      </c>
    </row>
    <row r="37" spans="1:25" s="292" customFormat="1" ht="38.25">
      <c r="A37" s="444"/>
      <c r="B37" s="445"/>
      <c r="C37" s="428"/>
      <c r="D37" s="431"/>
      <c r="E37" s="434"/>
      <c r="F37" s="290"/>
      <c r="G37" s="290"/>
      <c r="H37" s="290"/>
      <c r="I37" s="290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437"/>
      <c r="W37" s="27">
        <v>4700</v>
      </c>
      <c r="X37" s="28" t="s">
        <v>200</v>
      </c>
      <c r="Y37" s="37">
        <v>2000</v>
      </c>
    </row>
    <row r="38" spans="1:25" s="110" customFormat="1" ht="66" customHeight="1">
      <c r="A38" s="417">
        <v>85213</v>
      </c>
      <c r="B38" s="418"/>
      <c r="C38" s="7"/>
      <c r="D38" s="8" t="s">
        <v>268</v>
      </c>
      <c r="E38" s="293">
        <f>E39</f>
        <v>9200</v>
      </c>
      <c r="F38" s="294">
        <f aca="true" t="shared" si="4" ref="F38:K38">F39</f>
        <v>0</v>
      </c>
      <c r="G38" s="294">
        <f t="shared" si="4"/>
        <v>0</v>
      </c>
      <c r="H38" s="294">
        <f t="shared" si="4"/>
        <v>2500</v>
      </c>
      <c r="I38" s="294">
        <f t="shared" si="4"/>
        <v>0</v>
      </c>
      <c r="J38" s="101">
        <f t="shared" si="4"/>
        <v>1183</v>
      </c>
      <c r="K38" s="101">
        <f t="shared" si="4"/>
        <v>805</v>
      </c>
      <c r="L38" s="101">
        <f>L39</f>
        <v>582</v>
      </c>
      <c r="M38" s="101">
        <f>M39</f>
        <v>1183</v>
      </c>
      <c r="N38" s="101">
        <f>N39</f>
        <v>2163</v>
      </c>
      <c r="O38" s="101"/>
      <c r="P38" s="101"/>
      <c r="Q38" s="101"/>
      <c r="R38" s="101"/>
      <c r="S38" s="101"/>
      <c r="T38" s="101"/>
      <c r="U38" s="101"/>
      <c r="V38" s="7">
        <v>85213</v>
      </c>
      <c r="W38" s="7"/>
      <c r="X38" s="8" t="s">
        <v>268</v>
      </c>
      <c r="Y38" s="293">
        <f>Y39</f>
        <v>9200</v>
      </c>
    </row>
    <row r="39" spans="1:25" s="110" customFormat="1" ht="57" customHeight="1">
      <c r="A39" s="419"/>
      <c r="B39" s="420"/>
      <c r="C39" s="9">
        <v>2010</v>
      </c>
      <c r="D39" s="11" t="s">
        <v>26</v>
      </c>
      <c r="E39" s="114">
        <v>9200</v>
      </c>
      <c r="F39" s="294"/>
      <c r="G39" s="294"/>
      <c r="H39" s="13">
        <v>2500</v>
      </c>
      <c r="I39" s="294"/>
      <c r="J39" s="114">
        <v>1183</v>
      </c>
      <c r="K39" s="114">
        <v>805</v>
      </c>
      <c r="L39" s="114">
        <v>582</v>
      </c>
      <c r="M39" s="114">
        <v>1183</v>
      </c>
      <c r="N39" s="114">
        <v>2163</v>
      </c>
      <c r="O39" s="101"/>
      <c r="P39" s="101"/>
      <c r="Q39" s="101"/>
      <c r="R39" s="101"/>
      <c r="S39" s="101"/>
      <c r="T39" s="101"/>
      <c r="U39" s="101"/>
      <c r="V39" s="101"/>
      <c r="W39" s="9">
        <v>4130</v>
      </c>
      <c r="X39" s="11" t="s">
        <v>170</v>
      </c>
      <c r="Y39" s="114">
        <v>9200</v>
      </c>
    </row>
    <row r="40" spans="1:25" s="4" customFormat="1" ht="38.25">
      <c r="A40" s="417">
        <v>85214</v>
      </c>
      <c r="B40" s="418"/>
      <c r="C40" s="7"/>
      <c r="D40" s="8" t="s">
        <v>269</v>
      </c>
      <c r="E40" s="235">
        <f aca="true" t="shared" si="5" ref="E40:U40">E41</f>
        <v>36600</v>
      </c>
      <c r="F40" s="276">
        <f t="shared" si="5"/>
        <v>0</v>
      </c>
      <c r="G40" s="276">
        <f t="shared" si="5"/>
        <v>53000</v>
      </c>
      <c r="H40" s="276">
        <f t="shared" si="5"/>
        <v>14800</v>
      </c>
      <c r="I40" s="276">
        <f t="shared" si="5"/>
        <v>0</v>
      </c>
      <c r="J40" s="113">
        <f t="shared" si="5"/>
        <v>20100</v>
      </c>
      <c r="K40" s="113">
        <f t="shared" si="5"/>
        <v>32427</v>
      </c>
      <c r="L40" s="113">
        <f t="shared" si="5"/>
        <v>22000</v>
      </c>
      <c r="M40" s="113">
        <f t="shared" si="5"/>
        <v>20100</v>
      </c>
      <c r="N40" s="113">
        <f t="shared" si="5"/>
        <v>29168</v>
      </c>
      <c r="O40" s="113">
        <f t="shared" si="5"/>
        <v>0</v>
      </c>
      <c r="P40" s="113">
        <f t="shared" si="5"/>
        <v>0</v>
      </c>
      <c r="Q40" s="113">
        <f t="shared" si="5"/>
        <v>0</v>
      </c>
      <c r="R40" s="113">
        <f t="shared" si="5"/>
        <v>0</v>
      </c>
      <c r="S40" s="113">
        <f t="shared" si="5"/>
        <v>0</v>
      </c>
      <c r="T40" s="113">
        <f t="shared" si="5"/>
        <v>0</v>
      </c>
      <c r="U40" s="113">
        <f t="shared" si="5"/>
        <v>0</v>
      </c>
      <c r="V40" s="7">
        <v>85214</v>
      </c>
      <c r="W40" s="7"/>
      <c r="X40" s="8" t="s">
        <v>269</v>
      </c>
      <c r="Y40" s="235">
        <f>Y41</f>
        <v>36600</v>
      </c>
    </row>
    <row r="41" spans="1:25" s="4" customFormat="1" ht="55.5" customHeight="1">
      <c r="A41" s="421"/>
      <c r="B41" s="414"/>
      <c r="C41" s="272">
        <v>2010</v>
      </c>
      <c r="D41" s="295" t="s">
        <v>26</v>
      </c>
      <c r="E41" s="296">
        <v>36600</v>
      </c>
      <c r="F41" s="297"/>
      <c r="G41" s="297">
        <v>53000</v>
      </c>
      <c r="H41" s="297">
        <v>14800</v>
      </c>
      <c r="I41" s="297"/>
      <c r="J41" s="106">
        <v>20100</v>
      </c>
      <c r="K41" s="106">
        <v>32427</v>
      </c>
      <c r="L41" s="106">
        <v>22000</v>
      </c>
      <c r="M41" s="106">
        <v>20100</v>
      </c>
      <c r="N41" s="106">
        <v>29168</v>
      </c>
      <c r="O41" s="106"/>
      <c r="P41" s="106"/>
      <c r="Q41" s="106"/>
      <c r="R41" s="106"/>
      <c r="S41" s="106"/>
      <c r="T41" s="106"/>
      <c r="U41" s="106"/>
      <c r="V41" s="281"/>
      <c r="W41" s="9">
        <v>3110</v>
      </c>
      <c r="X41" s="11" t="s">
        <v>169</v>
      </c>
      <c r="Y41" s="42">
        <v>36600</v>
      </c>
    </row>
    <row r="42" spans="1:25" s="303" customFormat="1" ht="15">
      <c r="A42" s="425"/>
      <c r="B42" s="426"/>
      <c r="C42" s="298"/>
      <c r="D42" s="299" t="s">
        <v>79</v>
      </c>
      <c r="E42" s="300">
        <f>E13+E26+E29+E17+E8</f>
        <v>2076875</v>
      </c>
      <c r="F42" s="300" t="e">
        <f>F13+F26+#REF!+F29+#REF!</f>
        <v>#REF!</v>
      </c>
      <c r="G42" s="300" t="e">
        <f>G13+G26+#REF!+G29+#REF!</f>
        <v>#REF!</v>
      </c>
      <c r="H42" s="300" t="e">
        <f>H13+H26+#REF!+H29+#REF!</f>
        <v>#REF!</v>
      </c>
      <c r="I42" s="300" t="e">
        <f>I13+I26+#REF!+I29+#REF!</f>
        <v>#REF!</v>
      </c>
      <c r="J42" s="300" t="e">
        <f>J13+J26+#REF!+J29+#REF!</f>
        <v>#REF!</v>
      </c>
      <c r="K42" s="300" t="e">
        <f>K13+K26+#REF!+K29+#REF!</f>
        <v>#REF!</v>
      </c>
      <c r="L42" s="300" t="e">
        <f>L13+L26+#REF!+L29+#REF!</f>
        <v>#REF!</v>
      </c>
      <c r="M42" s="300" t="e">
        <f>M13+M26+#REF!+M29+#REF!</f>
        <v>#REF!</v>
      </c>
      <c r="N42" s="300" t="e">
        <f>N13+N26+#REF!+N29+#REF!</f>
        <v>#REF!</v>
      </c>
      <c r="O42" s="300" t="e">
        <f>O13+O26+#REF!+O29+#REF!</f>
        <v>#REF!</v>
      </c>
      <c r="P42" s="300" t="e">
        <f>P13+P26+#REF!+P29+#REF!</f>
        <v>#REF!</v>
      </c>
      <c r="Q42" s="300" t="e">
        <f>Q13+Q26+#REF!+Q29+#REF!</f>
        <v>#REF!</v>
      </c>
      <c r="R42" s="300" t="e">
        <f>R13+R26+#REF!+R29+#REF!</f>
        <v>#REF!</v>
      </c>
      <c r="S42" s="300" t="e">
        <f>S13+S26+#REF!+S29+#REF!</f>
        <v>#REF!</v>
      </c>
      <c r="T42" s="300" t="e">
        <f>T13+T26+#REF!+T29+#REF!</f>
        <v>#REF!</v>
      </c>
      <c r="U42" s="300" t="e">
        <f>U13+U26+#REF!+U29+#REF!</f>
        <v>#REF!</v>
      </c>
      <c r="V42" s="415"/>
      <c r="W42" s="416"/>
      <c r="X42" s="301"/>
      <c r="Y42" s="302">
        <f>Y13+Y26+Y29+Y17+Y8</f>
        <v>2076875</v>
      </c>
    </row>
    <row r="43" spans="5:25" s="4" customFormat="1" ht="12.75">
      <c r="E43" s="115"/>
      <c r="F43" s="250"/>
      <c r="G43" s="250"/>
      <c r="H43" s="250"/>
      <c r="I43" s="250"/>
      <c r="Y43" s="237"/>
    </row>
    <row r="44" spans="5:25" s="4" customFormat="1" ht="12.75">
      <c r="E44" s="116"/>
      <c r="F44" s="304"/>
      <c r="G44" s="304"/>
      <c r="H44" s="304"/>
      <c r="I44" s="304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Y44" s="237"/>
    </row>
    <row r="45" spans="5:25" s="4" customFormat="1" ht="12.75">
      <c r="E45" s="116"/>
      <c r="F45" s="304"/>
      <c r="G45" s="304"/>
      <c r="H45" s="304"/>
      <c r="I45" s="304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Y45" s="237"/>
    </row>
    <row r="46" spans="5:25" s="4" customFormat="1" ht="12.75">
      <c r="E46" s="115"/>
      <c r="F46" s="250"/>
      <c r="G46" s="250"/>
      <c r="H46" s="250"/>
      <c r="I46" s="250"/>
      <c r="Y46" s="237"/>
    </row>
    <row r="47" spans="5:25" s="4" customFormat="1" ht="12.75">
      <c r="E47" s="115"/>
      <c r="F47" s="250"/>
      <c r="G47" s="250"/>
      <c r="H47" s="250"/>
      <c r="I47" s="250"/>
      <c r="Y47" s="237"/>
    </row>
    <row r="48" spans="5:25" s="4" customFormat="1" ht="12.75">
      <c r="E48" s="115"/>
      <c r="F48" s="250"/>
      <c r="G48" s="250"/>
      <c r="H48" s="250"/>
      <c r="I48" s="250"/>
      <c r="Y48" s="237"/>
    </row>
    <row r="49" spans="5:25" s="4" customFormat="1" ht="12.75">
      <c r="E49" s="115"/>
      <c r="F49" s="250"/>
      <c r="G49" s="250"/>
      <c r="H49" s="250"/>
      <c r="I49" s="250"/>
      <c r="Y49" s="237"/>
    </row>
    <row r="50" spans="5:25" s="4" customFormat="1" ht="12.75">
      <c r="E50" s="115"/>
      <c r="F50" s="250"/>
      <c r="G50" s="250"/>
      <c r="H50" s="250"/>
      <c r="I50" s="250"/>
      <c r="Y50" s="237"/>
    </row>
    <row r="51" ht="12.75">
      <c r="Y51" s="305"/>
    </row>
    <row r="52" ht="12.75">
      <c r="Y52" s="305"/>
    </row>
    <row r="53" ht="12.75">
      <c r="Y53" s="305"/>
    </row>
    <row r="54" ht="12.75">
      <c r="Y54" s="305"/>
    </row>
    <row r="55" ht="12.75">
      <c r="Y55" s="305"/>
    </row>
    <row r="56" ht="12.75">
      <c r="Y56" s="305"/>
    </row>
    <row r="57" ht="12.75">
      <c r="Y57" s="305"/>
    </row>
    <row r="58" ht="12.75">
      <c r="Y58" s="305"/>
    </row>
    <row r="59" ht="12.75">
      <c r="Y59" s="305"/>
    </row>
    <row r="60" ht="12.75">
      <c r="Y60" s="305"/>
    </row>
    <row r="61" ht="12.75">
      <c r="Y61" s="305"/>
    </row>
    <row r="62" ht="12.75">
      <c r="Y62" s="305"/>
    </row>
    <row r="63" ht="12.75">
      <c r="Y63" s="305"/>
    </row>
    <row r="64" ht="12.75">
      <c r="Y64" s="305"/>
    </row>
    <row r="65" ht="12.75">
      <c r="Y65" s="305"/>
    </row>
    <row r="66" ht="12.75">
      <c r="Y66" s="305"/>
    </row>
    <row r="67" ht="12.75">
      <c r="Y67" s="305"/>
    </row>
    <row r="68" ht="12.75">
      <c r="Y68" s="305"/>
    </row>
    <row r="69" ht="12.75">
      <c r="Y69" s="305"/>
    </row>
    <row r="70" ht="12.75">
      <c r="Y70" s="305"/>
    </row>
    <row r="71" ht="12.75">
      <c r="Y71" s="305"/>
    </row>
    <row r="72" ht="12.75">
      <c r="Y72" s="305"/>
    </row>
    <row r="73" ht="12.75">
      <c r="Y73" s="305"/>
    </row>
  </sheetData>
  <sheetProtection/>
  <mergeCells count="33">
    <mergeCell ref="E15:E16"/>
    <mergeCell ref="V15:V16"/>
    <mergeCell ref="A18:B18"/>
    <mergeCell ref="X1:Y2"/>
    <mergeCell ref="A3:Y3"/>
    <mergeCell ref="A4:Y4"/>
    <mergeCell ref="C10:C12"/>
    <mergeCell ref="D10:D12"/>
    <mergeCell ref="E10:E12"/>
    <mergeCell ref="A14:B14"/>
    <mergeCell ref="A15:B16"/>
    <mergeCell ref="C15:C16"/>
    <mergeCell ref="E21:E25"/>
    <mergeCell ref="A19:B19"/>
    <mergeCell ref="A21:B25"/>
    <mergeCell ref="C21:C25"/>
    <mergeCell ref="D21:D25"/>
    <mergeCell ref="A20:B20"/>
    <mergeCell ref="D15:D16"/>
    <mergeCell ref="A27:B27"/>
    <mergeCell ref="A28:B28"/>
    <mergeCell ref="A30:B30"/>
    <mergeCell ref="A31:B37"/>
    <mergeCell ref="C31:C37"/>
    <mergeCell ref="D31:D37"/>
    <mergeCell ref="E31:E37"/>
    <mergeCell ref="V31:V37"/>
    <mergeCell ref="A42:B42"/>
    <mergeCell ref="V42:W42"/>
    <mergeCell ref="A38:B38"/>
    <mergeCell ref="A39:B39"/>
    <mergeCell ref="A40:B40"/>
    <mergeCell ref="A41:B41"/>
  </mergeCells>
  <printOptions horizontalCentered="1"/>
  <pageMargins left="0.17" right="0.17" top="0.17" bottom="0.16" header="0.17" footer="0.16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1"/>
  <sheetViews>
    <sheetView zoomScale="150" zoomScaleNormal="150" zoomScalePageLayoutView="0" workbookViewId="0" topLeftCell="A1">
      <selection activeCell="B1" sqref="B1:I117"/>
    </sheetView>
  </sheetViews>
  <sheetFormatPr defaultColWidth="9.140625" defaultRowHeight="12.75"/>
  <cols>
    <col min="1" max="1" width="2.28125" style="46" customWidth="1"/>
    <col min="2" max="2" width="5.28125" style="46" customWidth="1"/>
    <col min="3" max="3" width="6.421875" style="46" customWidth="1"/>
    <col min="4" max="4" width="4.8515625" style="46" customWidth="1"/>
    <col min="5" max="5" width="22.7109375" style="46" customWidth="1"/>
    <col min="6" max="6" width="20.57421875" style="46" customWidth="1"/>
    <col min="7" max="7" width="15.140625" style="339" customWidth="1"/>
    <col min="8" max="8" width="20.140625" style="46" customWidth="1"/>
    <col min="9" max="9" width="44.00390625" style="99" customWidth="1"/>
    <col min="10" max="16384" width="9.140625" style="46" customWidth="1"/>
  </cols>
  <sheetData>
    <row r="1" spans="2:10" ht="24.75" customHeight="1">
      <c r="B1" s="43" t="s">
        <v>270</v>
      </c>
      <c r="C1" s="44"/>
      <c r="D1" s="45"/>
      <c r="F1" s="47"/>
      <c r="G1" s="331"/>
      <c r="H1" s="47"/>
      <c r="I1" s="201" t="s">
        <v>429</v>
      </c>
      <c r="J1" s="201"/>
    </row>
    <row r="2" spans="2:10" ht="6" customHeight="1">
      <c r="B2" s="43"/>
      <c r="C2" s="44"/>
      <c r="D2" s="45"/>
      <c r="F2" s="47"/>
      <c r="G2" s="331"/>
      <c r="H2" s="47"/>
      <c r="I2" s="201"/>
      <c r="J2" s="201"/>
    </row>
    <row r="3" spans="2:11" s="49" customFormat="1" ht="15.75" customHeight="1">
      <c r="B3" s="467" t="s">
        <v>15</v>
      </c>
      <c r="C3" s="467" t="s">
        <v>36</v>
      </c>
      <c r="D3" s="467" t="s">
        <v>17</v>
      </c>
      <c r="E3" s="467" t="s">
        <v>18</v>
      </c>
      <c r="F3" s="467" t="s">
        <v>271</v>
      </c>
      <c r="G3" s="468" t="s">
        <v>19</v>
      </c>
      <c r="H3" s="467" t="s">
        <v>408</v>
      </c>
      <c r="I3" s="469"/>
      <c r="J3" s="341"/>
      <c r="K3" s="341"/>
    </row>
    <row r="4" spans="2:11" s="50" customFormat="1" ht="23.25" customHeight="1">
      <c r="B4" s="467"/>
      <c r="C4" s="467"/>
      <c r="D4" s="467"/>
      <c r="E4" s="467"/>
      <c r="F4" s="467"/>
      <c r="G4" s="468"/>
      <c r="H4" s="467"/>
      <c r="I4" s="469"/>
      <c r="J4" s="342"/>
      <c r="K4" s="342"/>
    </row>
    <row r="5" spans="2:9" ht="12.75">
      <c r="B5" s="51"/>
      <c r="C5" s="51"/>
      <c r="D5" s="51"/>
      <c r="E5" s="51"/>
      <c r="F5" s="51"/>
      <c r="G5" s="343"/>
      <c r="H5" s="51"/>
      <c r="I5" s="52"/>
    </row>
    <row r="6" spans="2:9" ht="51" customHeight="1" hidden="1">
      <c r="B6" s="51"/>
      <c r="C6" s="51"/>
      <c r="D6" s="51"/>
      <c r="E6" s="51"/>
      <c r="F6" s="53" t="s">
        <v>80</v>
      </c>
      <c r="G6" s="344"/>
      <c r="H6" s="53"/>
      <c r="I6" s="52"/>
    </row>
    <row r="7" spans="2:9" ht="12.75">
      <c r="B7" s="54" t="s">
        <v>37</v>
      </c>
      <c r="C7" s="22"/>
      <c r="D7" s="22"/>
      <c r="E7" s="23" t="s">
        <v>38</v>
      </c>
      <c r="F7" s="55">
        <f>F8</f>
        <v>409693</v>
      </c>
      <c r="G7" s="360">
        <f>G8</f>
        <v>0</v>
      </c>
      <c r="H7" s="55">
        <f>H8</f>
        <v>409693</v>
      </c>
      <c r="I7" s="56"/>
    </row>
    <row r="8" spans="2:9" s="49" customFormat="1" ht="25.5">
      <c r="B8" s="14"/>
      <c r="C8" s="25" t="s">
        <v>42</v>
      </c>
      <c r="D8" s="14"/>
      <c r="E8" s="17" t="s">
        <v>43</v>
      </c>
      <c r="F8" s="57">
        <f>SUM(F9:F9)</f>
        <v>409693</v>
      </c>
      <c r="G8" s="220">
        <f>SUM(G9:G9)</f>
        <v>0</v>
      </c>
      <c r="H8" s="57">
        <f>SUM(H9:H9)</f>
        <v>409693</v>
      </c>
      <c r="I8" s="59"/>
    </row>
    <row r="9" spans="2:9" s="49" customFormat="1" ht="25.5">
      <c r="B9" s="27"/>
      <c r="C9" s="60"/>
      <c r="D9" s="28">
        <v>6050</v>
      </c>
      <c r="E9" s="28" t="s">
        <v>44</v>
      </c>
      <c r="F9" s="61">
        <f>SUM(F10:F18)</f>
        <v>409693</v>
      </c>
      <c r="G9" s="347">
        <f>SUM(G10:G18)</f>
        <v>0</v>
      </c>
      <c r="H9" s="61">
        <f>SUM(H10:H18)</f>
        <v>409693</v>
      </c>
      <c r="I9" s="59"/>
    </row>
    <row r="10" spans="2:9" s="49" customFormat="1" ht="12.75">
      <c r="B10" s="27"/>
      <c r="C10" s="60"/>
      <c r="D10" s="28"/>
      <c r="E10" s="28"/>
      <c r="F10" s="62">
        <v>75000</v>
      </c>
      <c r="G10" s="335"/>
      <c r="H10" s="62">
        <f aca="true" t="shared" si="0" ref="H10:H18">F10+G10</f>
        <v>75000</v>
      </c>
      <c r="I10" s="63" t="s">
        <v>81</v>
      </c>
    </row>
    <row r="11" spans="2:9" s="49" customFormat="1" ht="12.75">
      <c r="B11" s="27"/>
      <c r="C11" s="60"/>
      <c r="D11" s="28"/>
      <c r="E11" s="28"/>
      <c r="F11" s="62">
        <v>20000</v>
      </c>
      <c r="G11" s="335"/>
      <c r="H11" s="62">
        <f t="shared" si="0"/>
        <v>20000</v>
      </c>
      <c r="I11" s="63" t="s">
        <v>214</v>
      </c>
    </row>
    <row r="12" spans="2:9" s="49" customFormat="1" ht="24">
      <c r="B12" s="27"/>
      <c r="C12" s="60"/>
      <c r="D12" s="28"/>
      <c r="E12" s="28"/>
      <c r="F12" s="62">
        <v>19293</v>
      </c>
      <c r="G12" s="335"/>
      <c r="H12" s="62">
        <f t="shared" si="0"/>
        <v>19293</v>
      </c>
      <c r="I12" s="63" t="s">
        <v>272</v>
      </c>
    </row>
    <row r="13" spans="2:9" s="49" customFormat="1" ht="12.75">
      <c r="B13" s="27"/>
      <c r="C13" s="60"/>
      <c r="D13" s="28"/>
      <c r="E13" s="28"/>
      <c r="F13" s="62">
        <v>40000</v>
      </c>
      <c r="G13" s="335"/>
      <c r="H13" s="62">
        <f t="shared" si="0"/>
        <v>40000</v>
      </c>
      <c r="I13" s="63" t="s">
        <v>273</v>
      </c>
    </row>
    <row r="14" spans="2:9" s="49" customFormat="1" ht="12.75">
      <c r="B14" s="27"/>
      <c r="C14" s="60"/>
      <c r="D14" s="28"/>
      <c r="E14" s="28"/>
      <c r="F14" s="62">
        <v>10000</v>
      </c>
      <c r="G14" s="335"/>
      <c r="H14" s="62">
        <f t="shared" si="0"/>
        <v>10000</v>
      </c>
      <c r="I14" s="63" t="s">
        <v>274</v>
      </c>
    </row>
    <row r="15" spans="2:9" s="49" customFormat="1" ht="12.75">
      <c r="B15" s="27"/>
      <c r="C15" s="60"/>
      <c r="D15" s="28"/>
      <c r="E15" s="28"/>
      <c r="F15" s="62">
        <v>30400</v>
      </c>
      <c r="G15" s="335"/>
      <c r="H15" s="62">
        <f t="shared" si="0"/>
        <v>30400</v>
      </c>
      <c r="I15" s="63" t="s">
        <v>275</v>
      </c>
    </row>
    <row r="16" spans="2:9" s="49" customFormat="1" ht="12.75" hidden="1">
      <c r="B16" s="27"/>
      <c r="C16" s="60"/>
      <c r="D16" s="28"/>
      <c r="E16" s="28"/>
      <c r="F16" s="62">
        <v>0</v>
      </c>
      <c r="G16" s="242"/>
      <c r="H16" s="62">
        <f t="shared" si="0"/>
        <v>0</v>
      </c>
      <c r="I16" s="63" t="s">
        <v>226</v>
      </c>
    </row>
    <row r="17" spans="2:9" s="49" customFormat="1" ht="24">
      <c r="B17" s="27"/>
      <c r="C17" s="60"/>
      <c r="D17" s="28"/>
      <c r="E17" s="28"/>
      <c r="F17" s="62">
        <v>145000</v>
      </c>
      <c r="G17" s="335"/>
      <c r="H17" s="62">
        <f t="shared" si="0"/>
        <v>145000</v>
      </c>
      <c r="I17" s="63" t="s">
        <v>227</v>
      </c>
    </row>
    <row r="18" spans="2:9" s="49" customFormat="1" ht="24">
      <c r="B18" s="27"/>
      <c r="C18" s="60"/>
      <c r="D18" s="28"/>
      <c r="E18" s="28"/>
      <c r="F18" s="62">
        <v>70000</v>
      </c>
      <c r="G18" s="335"/>
      <c r="H18" s="62">
        <f t="shared" si="0"/>
        <v>70000</v>
      </c>
      <c r="I18" s="63" t="s">
        <v>215</v>
      </c>
    </row>
    <row r="19" spans="2:9" s="49" customFormat="1" ht="12.75">
      <c r="B19" s="31">
        <v>600</v>
      </c>
      <c r="C19" s="31"/>
      <c r="D19" s="31"/>
      <c r="E19" s="32" t="s">
        <v>47</v>
      </c>
      <c r="F19" s="65">
        <f>F24+F22+F20</f>
        <v>280000</v>
      </c>
      <c r="G19" s="306">
        <f>G24+G22+G20</f>
        <v>0</v>
      </c>
      <c r="H19" s="65">
        <f>H24+H22+H20</f>
        <v>280000</v>
      </c>
      <c r="I19" s="67"/>
    </row>
    <row r="20" spans="2:9" s="69" customFormat="1" ht="25.5">
      <c r="B20" s="36"/>
      <c r="C20" s="36">
        <v>60013</v>
      </c>
      <c r="D20" s="36"/>
      <c r="E20" s="130" t="s">
        <v>249</v>
      </c>
      <c r="F20" s="38">
        <f>F21</f>
        <v>20000</v>
      </c>
      <c r="G20" s="307">
        <f>G21</f>
        <v>0</v>
      </c>
      <c r="H20" s="38">
        <f>H21</f>
        <v>20000</v>
      </c>
      <c r="I20" s="68"/>
    </row>
    <row r="21" spans="2:9" s="69" customFormat="1" ht="102">
      <c r="B21" s="36"/>
      <c r="C21" s="36"/>
      <c r="D21" s="111">
        <v>6300</v>
      </c>
      <c r="E21" s="131" t="s">
        <v>50</v>
      </c>
      <c r="F21" s="37">
        <v>20000</v>
      </c>
      <c r="G21" s="307"/>
      <c r="H21" s="62">
        <f>F21+G21</f>
        <v>20000</v>
      </c>
      <c r="I21" s="345" t="s">
        <v>276</v>
      </c>
    </row>
    <row r="22" spans="2:9" s="69" customFormat="1" ht="12.75">
      <c r="B22" s="36"/>
      <c r="C22" s="14">
        <v>60014</v>
      </c>
      <c r="D22" s="14"/>
      <c r="E22" s="17" t="s">
        <v>48</v>
      </c>
      <c r="F22" s="38">
        <f>F23</f>
        <v>220000</v>
      </c>
      <c r="G22" s="307">
        <f>G23</f>
        <v>0</v>
      </c>
      <c r="H22" s="38">
        <f>H23</f>
        <v>220000</v>
      </c>
      <c r="I22" s="68"/>
    </row>
    <row r="23" spans="2:9" s="69" customFormat="1" ht="102">
      <c r="B23" s="36"/>
      <c r="C23" s="14"/>
      <c r="D23" s="27">
        <v>6300</v>
      </c>
      <c r="E23" s="28" t="s">
        <v>50</v>
      </c>
      <c r="F23" s="37">
        <v>220000</v>
      </c>
      <c r="G23" s="346"/>
      <c r="H23" s="62">
        <f>F23+G23</f>
        <v>220000</v>
      </c>
      <c r="I23" s="70" t="s">
        <v>277</v>
      </c>
    </row>
    <row r="24" spans="2:9" s="49" customFormat="1" ht="12.75">
      <c r="B24" s="14"/>
      <c r="C24" s="14">
        <v>60016</v>
      </c>
      <c r="D24" s="14"/>
      <c r="E24" s="17" t="s">
        <v>51</v>
      </c>
      <c r="F24" s="57">
        <f>SUM(F25:F25)</f>
        <v>40000</v>
      </c>
      <c r="G24" s="220">
        <f>SUM(G25:G25)</f>
        <v>0</v>
      </c>
      <c r="H24" s="57">
        <f>SUM(H25:H25)</f>
        <v>40000</v>
      </c>
      <c r="I24" s="466"/>
    </row>
    <row r="25" spans="2:9" s="49" customFormat="1" ht="25.5">
      <c r="B25" s="27"/>
      <c r="C25" s="26"/>
      <c r="D25" s="27">
        <v>6050</v>
      </c>
      <c r="E25" s="28" t="s">
        <v>44</v>
      </c>
      <c r="F25" s="61">
        <f>SUM(F26:F28)</f>
        <v>40000</v>
      </c>
      <c r="G25" s="347"/>
      <c r="H25" s="61">
        <f>SUM(H26:H28)</f>
        <v>40000</v>
      </c>
      <c r="I25" s="466"/>
    </row>
    <row r="26" spans="2:9" s="49" customFormat="1" ht="12.75">
      <c r="B26" s="27"/>
      <c r="C26" s="26"/>
      <c r="D26" s="27"/>
      <c r="E26" s="28"/>
      <c r="F26" s="62">
        <v>40000</v>
      </c>
      <c r="G26" s="335"/>
      <c r="H26" s="62">
        <f>F26+G26</f>
        <v>40000</v>
      </c>
      <c r="I26" s="209" t="s">
        <v>278</v>
      </c>
    </row>
    <row r="27" spans="2:9" s="49" customFormat="1" ht="24" hidden="1">
      <c r="B27" s="27"/>
      <c r="C27" s="27"/>
      <c r="D27" s="27"/>
      <c r="E27" s="28"/>
      <c r="F27" s="62"/>
      <c r="G27" s="335"/>
      <c r="H27" s="62">
        <f>F27+G27</f>
        <v>0</v>
      </c>
      <c r="I27" s="63" t="s">
        <v>216</v>
      </c>
    </row>
    <row r="28" spans="2:9" s="49" customFormat="1" ht="12.75" hidden="1">
      <c r="B28" s="27"/>
      <c r="C28" s="26"/>
      <c r="D28" s="27"/>
      <c r="E28" s="28"/>
      <c r="F28" s="62"/>
      <c r="G28" s="335"/>
      <c r="H28" s="62">
        <f>F28+G28</f>
        <v>0</v>
      </c>
      <c r="I28" s="63" t="s">
        <v>154</v>
      </c>
    </row>
    <row r="29" spans="2:9" s="49" customFormat="1" ht="12.75">
      <c r="B29" s="71">
        <v>700</v>
      </c>
      <c r="C29" s="71"/>
      <c r="D29" s="71"/>
      <c r="E29" s="72" t="s">
        <v>21</v>
      </c>
      <c r="F29" s="73">
        <f>F35+F30</f>
        <v>378000</v>
      </c>
      <c r="G29" s="348">
        <f>G35+G30</f>
        <v>0</v>
      </c>
      <c r="H29" s="73">
        <f>H35+H30</f>
        <v>378000</v>
      </c>
      <c r="I29" s="74"/>
    </row>
    <row r="30" spans="2:9" s="131" customFormat="1" ht="25.5" hidden="1">
      <c r="B30" s="36"/>
      <c r="C30" s="14">
        <v>70004</v>
      </c>
      <c r="D30" s="14"/>
      <c r="E30" s="17" t="s">
        <v>52</v>
      </c>
      <c r="F30" s="38">
        <f>F31</f>
        <v>0</v>
      </c>
      <c r="G30" s="307">
        <f>G31</f>
        <v>0</v>
      </c>
      <c r="H30" s="38">
        <f>H31</f>
        <v>0</v>
      </c>
      <c r="I30" s="68"/>
    </row>
    <row r="31" spans="2:9" s="47" customFormat="1" ht="80.25" customHeight="1" hidden="1">
      <c r="B31" s="75"/>
      <c r="C31" s="75"/>
      <c r="D31" s="76">
        <v>6210</v>
      </c>
      <c r="E31" s="77" t="s">
        <v>54</v>
      </c>
      <c r="F31" s="132">
        <f>SUM(F32:F34)</f>
        <v>0</v>
      </c>
      <c r="G31" s="349">
        <f>SUM(G32:G34)</f>
        <v>0</v>
      </c>
      <c r="H31" s="132">
        <f>SUM(H32:H34)</f>
        <v>0</v>
      </c>
      <c r="I31" s="70"/>
    </row>
    <row r="32" spans="2:9" s="47" customFormat="1" ht="29.25" customHeight="1" hidden="1">
      <c r="B32" s="75"/>
      <c r="C32" s="75"/>
      <c r="D32" s="76"/>
      <c r="E32" s="77"/>
      <c r="F32" s="78"/>
      <c r="G32" s="350"/>
      <c r="H32" s="62">
        <f>F32+G32</f>
        <v>0</v>
      </c>
      <c r="I32" s="70" t="s">
        <v>228</v>
      </c>
    </row>
    <row r="33" spans="2:9" s="47" customFormat="1" ht="29.25" customHeight="1" hidden="1">
      <c r="B33" s="75"/>
      <c r="C33" s="75"/>
      <c r="D33" s="76"/>
      <c r="E33" s="77"/>
      <c r="F33" s="78"/>
      <c r="G33" s="350"/>
      <c r="H33" s="62">
        <f>F33+G33</f>
        <v>0</v>
      </c>
      <c r="I33" s="70" t="s">
        <v>235</v>
      </c>
    </row>
    <row r="34" spans="2:9" s="47" customFormat="1" ht="29.25" customHeight="1" hidden="1">
      <c r="B34" s="75"/>
      <c r="C34" s="75"/>
      <c r="D34" s="76"/>
      <c r="E34" s="77"/>
      <c r="F34" s="78"/>
      <c r="G34" s="350"/>
      <c r="H34" s="62">
        <f>F34+G34</f>
        <v>0</v>
      </c>
      <c r="I34" s="70"/>
    </row>
    <row r="35" spans="2:9" s="80" customFormat="1" ht="29.25" customHeight="1">
      <c r="B35" s="36"/>
      <c r="C35" s="14">
        <v>70005</v>
      </c>
      <c r="D35" s="14"/>
      <c r="E35" s="17" t="s">
        <v>22</v>
      </c>
      <c r="F35" s="57">
        <f>F36+F40</f>
        <v>378000</v>
      </c>
      <c r="G35" s="220">
        <f>G36+G40</f>
        <v>0</v>
      </c>
      <c r="H35" s="57">
        <f>H36+H40</f>
        <v>378000</v>
      </c>
      <c r="I35" s="79"/>
    </row>
    <row r="36" spans="2:9" s="80" customFormat="1" ht="25.5">
      <c r="B36" s="36"/>
      <c r="C36" s="36"/>
      <c r="D36" s="27">
        <v>6050</v>
      </c>
      <c r="E36" s="28" t="s">
        <v>44</v>
      </c>
      <c r="F36" s="38">
        <f>SUM(F37:F39)</f>
        <v>214000</v>
      </c>
      <c r="G36" s="307">
        <f>SUM(G37:G39)</f>
        <v>0</v>
      </c>
      <c r="H36" s="38">
        <f>SUM(H37:H39)</f>
        <v>214000</v>
      </c>
      <c r="I36" s="81"/>
    </row>
    <row r="37" spans="2:9" s="80" customFormat="1" ht="12.75">
      <c r="B37" s="36"/>
      <c r="C37" s="36"/>
      <c r="D37" s="27"/>
      <c r="E37" s="28"/>
      <c r="F37" s="37">
        <v>74000</v>
      </c>
      <c r="G37" s="334"/>
      <c r="H37" s="62">
        <f>F37+G37</f>
        <v>74000</v>
      </c>
      <c r="I37" s="81" t="s">
        <v>229</v>
      </c>
    </row>
    <row r="38" spans="2:9" s="80" customFormat="1" ht="12.75">
      <c r="B38" s="36"/>
      <c r="C38" s="36"/>
      <c r="D38" s="27"/>
      <c r="E38" s="28"/>
      <c r="F38" s="37">
        <v>40000</v>
      </c>
      <c r="G38" s="334"/>
      <c r="H38" s="62">
        <f>F38+G38</f>
        <v>40000</v>
      </c>
      <c r="I38" s="81" t="s">
        <v>217</v>
      </c>
    </row>
    <row r="39" spans="2:9" s="80" customFormat="1" ht="12.75">
      <c r="B39" s="36"/>
      <c r="C39" s="36"/>
      <c r="D39" s="27"/>
      <c r="E39" s="28"/>
      <c r="F39" s="37">
        <v>100000</v>
      </c>
      <c r="G39" s="334"/>
      <c r="H39" s="62">
        <f>F39+G39</f>
        <v>100000</v>
      </c>
      <c r="I39" s="81" t="s">
        <v>218</v>
      </c>
    </row>
    <row r="40" spans="2:9" s="80" customFormat="1" ht="38.25">
      <c r="B40" s="36"/>
      <c r="C40" s="36"/>
      <c r="D40" s="27">
        <v>6060</v>
      </c>
      <c r="E40" s="28" t="s">
        <v>55</v>
      </c>
      <c r="F40" s="38">
        <f>SUM(F41:F43)</f>
        <v>164000</v>
      </c>
      <c r="G40" s="307">
        <f>SUM(G41:G43)</f>
        <v>0</v>
      </c>
      <c r="H40" s="38">
        <f>SUM(H41:H43)</f>
        <v>164000</v>
      </c>
      <c r="I40" s="81"/>
    </row>
    <row r="41" spans="2:9" s="80" customFormat="1" ht="12.75">
      <c r="B41" s="36"/>
      <c r="C41" s="36"/>
      <c r="D41" s="27"/>
      <c r="E41" s="28"/>
      <c r="F41" s="37">
        <v>40000</v>
      </c>
      <c r="G41" s="334"/>
      <c r="H41" s="62">
        <f>F41+G41</f>
        <v>40000</v>
      </c>
      <c r="I41" s="81" t="s">
        <v>82</v>
      </c>
    </row>
    <row r="42" spans="2:9" s="80" customFormat="1" ht="12.75">
      <c r="B42" s="36"/>
      <c r="C42" s="36"/>
      <c r="D42" s="27"/>
      <c r="E42" s="28"/>
      <c r="F42" s="37">
        <v>94000</v>
      </c>
      <c r="G42" s="334"/>
      <c r="H42" s="62">
        <f>F42+G42</f>
        <v>94000</v>
      </c>
      <c r="I42" s="81" t="s">
        <v>83</v>
      </c>
    </row>
    <row r="43" spans="2:9" s="80" customFormat="1" ht="12.75">
      <c r="B43" s="36"/>
      <c r="C43" s="36"/>
      <c r="D43" s="27"/>
      <c r="E43" s="28"/>
      <c r="F43" s="37">
        <v>30000</v>
      </c>
      <c r="G43" s="334"/>
      <c r="H43" s="62">
        <f>F43+G43</f>
        <v>30000</v>
      </c>
      <c r="I43" s="81" t="s">
        <v>409</v>
      </c>
    </row>
    <row r="44" spans="2:9" s="49" customFormat="1" ht="21.75" customHeight="1">
      <c r="B44" s="31">
        <v>750</v>
      </c>
      <c r="C44" s="31"/>
      <c r="D44" s="31"/>
      <c r="E44" s="32" t="s">
        <v>25</v>
      </c>
      <c r="F44" s="65">
        <f>F45+F50</f>
        <v>408000</v>
      </c>
      <c r="G44" s="306">
        <f>G45</f>
        <v>0</v>
      </c>
      <c r="H44" s="65">
        <f>H45+H50</f>
        <v>408000</v>
      </c>
      <c r="I44" s="67"/>
    </row>
    <row r="45" spans="2:9" s="49" customFormat="1" ht="21.75" customHeight="1">
      <c r="B45" s="14"/>
      <c r="C45" s="14">
        <v>75023</v>
      </c>
      <c r="D45" s="14"/>
      <c r="E45" s="17" t="s">
        <v>27</v>
      </c>
      <c r="F45" s="57">
        <f>F46+F47</f>
        <v>90000</v>
      </c>
      <c r="G45" s="220">
        <f>G46+G47+G50</f>
        <v>0</v>
      </c>
      <c r="H45" s="57">
        <f>H46+H47</f>
        <v>90000</v>
      </c>
      <c r="I45" s="59"/>
    </row>
    <row r="46" spans="2:9" s="49" customFormat="1" ht="36">
      <c r="B46" s="14"/>
      <c r="C46" s="14"/>
      <c r="D46" s="27">
        <v>6050</v>
      </c>
      <c r="E46" s="28" t="s">
        <v>44</v>
      </c>
      <c r="F46" s="42">
        <v>20000</v>
      </c>
      <c r="G46" s="310"/>
      <c r="H46" s="62">
        <f>F46+G46</f>
        <v>20000</v>
      </c>
      <c r="I46" s="70" t="s">
        <v>230</v>
      </c>
    </row>
    <row r="47" spans="2:9" s="49" customFormat="1" ht="38.25" customHeight="1">
      <c r="B47" s="14"/>
      <c r="C47" s="27"/>
      <c r="D47" s="27">
        <v>6060</v>
      </c>
      <c r="E47" s="28" t="s">
        <v>55</v>
      </c>
      <c r="F47" s="57">
        <f>SUM(F48:F49)</f>
        <v>70000</v>
      </c>
      <c r="G47" s="220">
        <f>SUM(G48:G49)</f>
        <v>0</v>
      </c>
      <c r="H47" s="57">
        <f>SUM(H48:H49)</f>
        <v>70000</v>
      </c>
      <c r="I47" s="59"/>
    </row>
    <row r="48" spans="2:9" s="49" customFormat="1" ht="12.75">
      <c r="B48" s="14"/>
      <c r="C48" s="27"/>
      <c r="D48" s="27"/>
      <c r="E48" s="28"/>
      <c r="F48" s="42">
        <v>15000</v>
      </c>
      <c r="G48" s="310"/>
      <c r="H48" s="62">
        <f>F48+G48</f>
        <v>15000</v>
      </c>
      <c r="I48" s="59" t="s">
        <v>279</v>
      </c>
    </row>
    <row r="49" spans="2:9" s="49" customFormat="1" ht="12.75">
      <c r="B49" s="14"/>
      <c r="C49" s="27"/>
      <c r="D49" s="27"/>
      <c r="E49" s="28"/>
      <c r="F49" s="42">
        <v>55000</v>
      </c>
      <c r="G49" s="310"/>
      <c r="H49" s="62">
        <f>F49+G49</f>
        <v>55000</v>
      </c>
      <c r="I49" s="59" t="s">
        <v>84</v>
      </c>
    </row>
    <row r="50" spans="2:9" s="49" customFormat="1" ht="14.25" customHeight="1">
      <c r="B50" s="14"/>
      <c r="C50" s="14">
        <v>75095</v>
      </c>
      <c r="D50" s="14"/>
      <c r="E50" s="17" t="s">
        <v>34</v>
      </c>
      <c r="F50" s="57">
        <f>F51+F56</f>
        <v>318000</v>
      </c>
      <c r="G50" s="220">
        <f>G51+G56</f>
        <v>0</v>
      </c>
      <c r="H50" s="57">
        <f>H51+H56</f>
        <v>318000</v>
      </c>
      <c r="I50" s="59"/>
    </row>
    <row r="51" spans="2:9" s="49" customFormat="1" ht="25.5">
      <c r="B51" s="14"/>
      <c r="C51" s="27"/>
      <c r="D51" s="27">
        <v>6050</v>
      </c>
      <c r="E51" s="28" t="s">
        <v>44</v>
      </c>
      <c r="F51" s="57">
        <f>SUM(F52:F55)</f>
        <v>318000</v>
      </c>
      <c r="G51" s="220">
        <f>SUM(G52:G55)</f>
        <v>0</v>
      </c>
      <c r="H51" s="57">
        <f>SUM(H52:H55)</f>
        <v>318000</v>
      </c>
      <c r="I51" s="83"/>
    </row>
    <row r="52" spans="2:9" s="49" customFormat="1" ht="12.75">
      <c r="B52" s="14"/>
      <c r="C52" s="27"/>
      <c r="D52" s="27"/>
      <c r="E52" s="28"/>
      <c r="F52" s="42">
        <v>27000</v>
      </c>
      <c r="G52" s="310"/>
      <c r="H52" s="62">
        <f>F52+G52</f>
        <v>27000</v>
      </c>
      <c r="I52" s="83" t="s">
        <v>280</v>
      </c>
    </row>
    <row r="53" spans="2:9" s="49" customFormat="1" ht="12.75">
      <c r="B53" s="14"/>
      <c r="C53" s="27"/>
      <c r="D53" s="27"/>
      <c r="E53" s="28"/>
      <c r="F53" s="42">
        <v>30000</v>
      </c>
      <c r="G53" s="310"/>
      <c r="H53" s="62">
        <f>F53+G53</f>
        <v>30000</v>
      </c>
      <c r="I53" s="83" t="s">
        <v>281</v>
      </c>
    </row>
    <row r="54" spans="2:9" s="49" customFormat="1" ht="12.75">
      <c r="B54" s="14"/>
      <c r="C54" s="27"/>
      <c r="D54" s="27"/>
      <c r="E54" s="28"/>
      <c r="F54" s="42">
        <v>50000</v>
      </c>
      <c r="G54" s="310"/>
      <c r="H54" s="62">
        <f>F54+G54</f>
        <v>50000</v>
      </c>
      <c r="I54" s="83" t="s">
        <v>219</v>
      </c>
    </row>
    <row r="55" spans="2:9" s="49" customFormat="1" ht="24">
      <c r="B55" s="14"/>
      <c r="C55" s="27"/>
      <c r="D55" s="27"/>
      <c r="E55" s="28"/>
      <c r="F55" s="42">
        <v>211000</v>
      </c>
      <c r="G55" s="310"/>
      <c r="H55" s="62">
        <f>F55+G55</f>
        <v>211000</v>
      </c>
      <c r="I55" s="83" t="s">
        <v>282</v>
      </c>
    </row>
    <row r="56" spans="2:9" s="49" customFormat="1" ht="38.25" hidden="1">
      <c r="B56" s="14"/>
      <c r="C56" s="27"/>
      <c r="D56" s="27">
        <v>6060</v>
      </c>
      <c r="E56" s="28" t="s">
        <v>55</v>
      </c>
      <c r="F56" s="57">
        <f>SUM(F57:F58)</f>
        <v>0</v>
      </c>
      <c r="G56" s="220">
        <f>SUM(G57:G58)</f>
        <v>0</v>
      </c>
      <c r="H56" s="57">
        <f>SUM(H57:H58)</f>
        <v>0</v>
      </c>
      <c r="I56" s="83"/>
    </row>
    <row r="57" spans="2:9" s="49" customFormat="1" ht="12.75" hidden="1">
      <c r="B57" s="14"/>
      <c r="C57" s="27"/>
      <c r="D57" s="27"/>
      <c r="E57" s="28"/>
      <c r="F57" s="42"/>
      <c r="G57" s="310"/>
      <c r="H57" s="62">
        <f>F57+G57</f>
        <v>0</v>
      </c>
      <c r="I57" s="83" t="s">
        <v>220</v>
      </c>
    </row>
    <row r="58" spans="2:9" s="49" customFormat="1" ht="12.75" hidden="1">
      <c r="B58" s="14"/>
      <c r="C58" s="27"/>
      <c r="D58" s="27"/>
      <c r="E58" s="28"/>
      <c r="F58" s="42"/>
      <c r="G58" s="310"/>
      <c r="H58" s="62">
        <f>F58+G58</f>
        <v>0</v>
      </c>
      <c r="I58" s="83" t="s">
        <v>155</v>
      </c>
    </row>
    <row r="59" spans="2:9" s="49" customFormat="1" ht="25.5">
      <c r="B59" s="31">
        <v>754</v>
      </c>
      <c r="C59" s="31"/>
      <c r="D59" s="31"/>
      <c r="E59" s="32" t="s">
        <v>72</v>
      </c>
      <c r="F59" s="65">
        <f>F60</f>
        <v>135000</v>
      </c>
      <c r="G59" s="306">
        <f>G60</f>
        <v>0</v>
      </c>
      <c r="H59" s="65">
        <f>H60</f>
        <v>135000</v>
      </c>
      <c r="I59" s="67"/>
    </row>
    <row r="60" spans="2:9" s="49" customFormat="1" ht="12.75">
      <c r="B60" s="14"/>
      <c r="C60" s="14">
        <v>75412</v>
      </c>
      <c r="D60" s="14"/>
      <c r="E60" s="17" t="s">
        <v>73</v>
      </c>
      <c r="F60" s="57">
        <f>SUM(F61:F61)</f>
        <v>135000</v>
      </c>
      <c r="G60" s="220">
        <f>SUM(G61:G61)</f>
        <v>0</v>
      </c>
      <c r="H60" s="57">
        <f>SUM(H61:H61)</f>
        <v>135000</v>
      </c>
      <c r="I60" s="59"/>
    </row>
    <row r="61" spans="2:9" s="49" customFormat="1" ht="63.75" customHeight="1">
      <c r="B61" s="14"/>
      <c r="C61" s="14"/>
      <c r="D61" s="27">
        <v>6230</v>
      </c>
      <c r="E61" s="28" t="s">
        <v>74</v>
      </c>
      <c r="F61" s="42">
        <v>135000</v>
      </c>
      <c r="G61" s="310"/>
      <c r="H61" s="42">
        <f>F61+G61</f>
        <v>135000</v>
      </c>
      <c r="I61" s="59" t="s">
        <v>85</v>
      </c>
    </row>
    <row r="62" spans="2:9" s="49" customFormat="1" ht="12.75">
      <c r="B62" s="31">
        <v>801</v>
      </c>
      <c r="C62" s="31"/>
      <c r="D62" s="31"/>
      <c r="E62" s="32" t="s">
        <v>29</v>
      </c>
      <c r="F62" s="65">
        <f>F73+F81+F63+F89+F91</f>
        <v>27788</v>
      </c>
      <c r="G62" s="361">
        <f>G73+G81+G63+G89+G91</f>
        <v>-4913</v>
      </c>
      <c r="H62" s="65">
        <f>H73+H81+H63+H89+H91</f>
        <v>22875</v>
      </c>
      <c r="I62" s="67"/>
    </row>
    <row r="63" spans="2:9" s="69" customFormat="1" ht="12.75">
      <c r="B63" s="36"/>
      <c r="C63" s="14">
        <v>80101</v>
      </c>
      <c r="D63" s="14"/>
      <c r="E63" s="17" t="s">
        <v>30</v>
      </c>
      <c r="F63" s="38">
        <f>F64+F69</f>
        <v>19300</v>
      </c>
      <c r="G63" s="362">
        <f>G64+G69</f>
        <v>-4913</v>
      </c>
      <c r="H63" s="38">
        <f>H64+H69</f>
        <v>14387</v>
      </c>
      <c r="I63" s="68"/>
    </row>
    <row r="64" spans="2:9" s="69" customFormat="1" ht="25.5">
      <c r="B64" s="36"/>
      <c r="C64" s="14"/>
      <c r="D64" s="27">
        <v>6050</v>
      </c>
      <c r="E64" s="28" t="s">
        <v>44</v>
      </c>
      <c r="F64" s="38">
        <f>SUM(F65:F68)</f>
        <v>15000</v>
      </c>
      <c r="G64" s="362">
        <f>SUM(G65:G68)</f>
        <v>-4913</v>
      </c>
      <c r="H64" s="38">
        <f>SUM(H65:H68)</f>
        <v>10087</v>
      </c>
      <c r="I64" s="68"/>
    </row>
    <row r="65" spans="2:9" s="69" customFormat="1" ht="24">
      <c r="B65" s="36"/>
      <c r="C65" s="14"/>
      <c r="D65" s="27"/>
      <c r="E65" s="28"/>
      <c r="F65" s="37">
        <v>0</v>
      </c>
      <c r="G65" s="363"/>
      <c r="H65" s="42">
        <f aca="true" t="shared" si="1" ref="H65:H72">F65+G65</f>
        <v>0</v>
      </c>
      <c r="I65" s="68" t="s">
        <v>283</v>
      </c>
    </row>
    <row r="66" spans="2:9" s="69" customFormat="1" ht="12.75">
      <c r="B66" s="36"/>
      <c r="C66" s="14"/>
      <c r="D66" s="27"/>
      <c r="E66" s="28"/>
      <c r="F66" s="37">
        <v>0</v>
      </c>
      <c r="G66" s="363"/>
      <c r="H66" s="42">
        <f t="shared" si="1"/>
        <v>0</v>
      </c>
      <c r="I66" s="68" t="s">
        <v>284</v>
      </c>
    </row>
    <row r="67" spans="2:9" s="69" customFormat="1" ht="12.75">
      <c r="B67" s="36"/>
      <c r="C67" s="14"/>
      <c r="D67" s="27"/>
      <c r="E67" s="28"/>
      <c r="F67" s="37">
        <v>15000</v>
      </c>
      <c r="G67" s="363">
        <v>-4913</v>
      </c>
      <c r="H67" s="42">
        <f t="shared" si="1"/>
        <v>10087</v>
      </c>
      <c r="I67" s="68" t="s">
        <v>285</v>
      </c>
    </row>
    <row r="68" spans="2:9" s="69" customFormat="1" ht="24">
      <c r="B68" s="36"/>
      <c r="C68" s="14"/>
      <c r="D68" s="27"/>
      <c r="E68" s="28"/>
      <c r="F68" s="37">
        <v>0</v>
      </c>
      <c r="G68" s="334"/>
      <c r="H68" s="42">
        <f t="shared" si="1"/>
        <v>0</v>
      </c>
      <c r="I68" s="68" t="s">
        <v>286</v>
      </c>
    </row>
    <row r="69" spans="2:9" s="49" customFormat="1" ht="38.25">
      <c r="B69" s="14"/>
      <c r="C69" s="27"/>
      <c r="D69" s="27">
        <v>6060</v>
      </c>
      <c r="E69" s="28" t="s">
        <v>55</v>
      </c>
      <c r="F69" s="57">
        <f>SUM(F70:F72)</f>
        <v>4300</v>
      </c>
      <c r="G69" s="220">
        <f>SUM(G70:G72)</f>
        <v>0</v>
      </c>
      <c r="H69" s="308">
        <f>F69+G69</f>
        <v>4300</v>
      </c>
      <c r="I69" s="59"/>
    </row>
    <row r="70" spans="2:9" s="49" customFormat="1" ht="24">
      <c r="B70" s="14"/>
      <c r="C70" s="27"/>
      <c r="D70" s="27"/>
      <c r="E70" s="28"/>
      <c r="F70" s="42">
        <v>2500</v>
      </c>
      <c r="G70" s="310"/>
      <c r="H70" s="42">
        <f t="shared" si="1"/>
        <v>2500</v>
      </c>
      <c r="I70" s="59" t="s">
        <v>287</v>
      </c>
    </row>
    <row r="71" spans="2:9" s="49" customFormat="1" ht="24">
      <c r="B71" s="14"/>
      <c r="C71" s="27"/>
      <c r="D71" s="27"/>
      <c r="E71" s="28"/>
      <c r="F71" s="42">
        <v>0</v>
      </c>
      <c r="G71" s="310"/>
      <c r="H71" s="42">
        <f t="shared" si="1"/>
        <v>0</v>
      </c>
      <c r="I71" s="59" t="s">
        <v>288</v>
      </c>
    </row>
    <row r="72" spans="2:9" s="49" customFormat="1" ht="12.75">
      <c r="B72" s="14"/>
      <c r="C72" s="27"/>
      <c r="D72" s="27"/>
      <c r="E72" s="28"/>
      <c r="F72" s="42">
        <v>1800</v>
      </c>
      <c r="G72" s="310"/>
      <c r="H72" s="42">
        <f t="shared" si="1"/>
        <v>1800</v>
      </c>
      <c r="I72" s="59" t="s">
        <v>289</v>
      </c>
    </row>
    <row r="73" spans="2:9" s="49" customFormat="1" ht="12.75">
      <c r="B73" s="14"/>
      <c r="C73" s="14">
        <v>80104</v>
      </c>
      <c r="D73" s="14"/>
      <c r="E73" s="17" t="s">
        <v>32</v>
      </c>
      <c r="F73" s="57">
        <f>F74+F78</f>
        <v>8488</v>
      </c>
      <c r="G73" s="220">
        <f>G74+G78</f>
        <v>0</v>
      </c>
      <c r="H73" s="57">
        <f>H74+H78</f>
        <v>8488</v>
      </c>
      <c r="I73" s="59"/>
    </row>
    <row r="74" spans="2:9" s="49" customFormat="1" ht="25.5" hidden="1">
      <c r="B74" s="14"/>
      <c r="C74" s="27"/>
      <c r="D74" s="27">
        <v>6050</v>
      </c>
      <c r="E74" s="28" t="s">
        <v>44</v>
      </c>
      <c r="F74" s="42"/>
      <c r="G74" s="310"/>
      <c r="H74" s="62">
        <f>F74+G74</f>
        <v>0</v>
      </c>
      <c r="I74" s="59" t="s">
        <v>221</v>
      </c>
    </row>
    <row r="75" spans="2:9" s="49" customFormat="1" ht="12.75" hidden="1">
      <c r="B75" s="14"/>
      <c r="C75" s="27"/>
      <c r="D75" s="27"/>
      <c r="E75" s="28"/>
      <c r="F75" s="42"/>
      <c r="G75" s="310"/>
      <c r="H75" s="62">
        <f>F75+G75</f>
        <v>0</v>
      </c>
      <c r="I75" s="59" t="s">
        <v>87</v>
      </c>
    </row>
    <row r="76" spans="2:9" s="49" customFormat="1" ht="12.75" hidden="1">
      <c r="B76" s="14"/>
      <c r="C76" s="27"/>
      <c r="D76" s="27"/>
      <c r="E76" s="28"/>
      <c r="F76" s="42"/>
      <c r="G76" s="310"/>
      <c r="H76" s="62">
        <f>F76+G76</f>
        <v>0</v>
      </c>
      <c r="I76" s="59" t="s">
        <v>92</v>
      </c>
    </row>
    <row r="77" spans="2:9" s="49" customFormat="1" ht="12.75" hidden="1">
      <c r="B77" s="14"/>
      <c r="C77" s="27"/>
      <c r="D77" s="27"/>
      <c r="E77" s="28"/>
      <c r="F77" s="42"/>
      <c r="G77" s="310"/>
      <c r="H77" s="62">
        <f>F77+G77</f>
        <v>0</v>
      </c>
      <c r="I77" s="84" t="s">
        <v>88</v>
      </c>
    </row>
    <row r="78" spans="2:9" s="49" customFormat="1" ht="27.75" customHeight="1">
      <c r="B78" s="14"/>
      <c r="C78" s="27"/>
      <c r="D78" s="27">
        <v>6060</v>
      </c>
      <c r="E78" s="28" t="s">
        <v>55</v>
      </c>
      <c r="F78" s="57">
        <f>SUM(F79:F80)</f>
        <v>8488</v>
      </c>
      <c r="G78" s="220">
        <f>SUM(G79:G80)</f>
        <v>0</v>
      </c>
      <c r="H78" s="57">
        <f>SUM(H79:H80)</f>
        <v>8488</v>
      </c>
      <c r="I78" s="85"/>
    </row>
    <row r="79" spans="2:9" s="49" customFormat="1" ht="12.75">
      <c r="B79" s="14"/>
      <c r="C79" s="27"/>
      <c r="D79" s="27"/>
      <c r="E79" s="28"/>
      <c r="F79" s="42">
        <v>4502</v>
      </c>
      <c r="G79" s="310"/>
      <c r="H79" s="62">
        <f>F79+G79</f>
        <v>4502</v>
      </c>
      <c r="I79" s="85" t="s">
        <v>290</v>
      </c>
    </row>
    <row r="80" spans="2:9" s="49" customFormat="1" ht="12.75">
      <c r="B80" s="14"/>
      <c r="C80" s="27"/>
      <c r="D80" s="27"/>
      <c r="E80" s="28"/>
      <c r="F80" s="42">
        <v>3986</v>
      </c>
      <c r="G80" s="310"/>
      <c r="H80" s="62">
        <f>F80+G80</f>
        <v>3986</v>
      </c>
      <c r="I80" s="85" t="s">
        <v>151</v>
      </c>
    </row>
    <row r="81" spans="2:9" s="49" customFormat="1" ht="12.75" hidden="1">
      <c r="B81" s="14"/>
      <c r="C81" s="14">
        <v>80110</v>
      </c>
      <c r="D81" s="14"/>
      <c r="E81" s="17" t="s">
        <v>33</v>
      </c>
      <c r="F81" s="57">
        <f>F82+F86</f>
        <v>0</v>
      </c>
      <c r="G81" s="220">
        <f>G82+G86</f>
        <v>0</v>
      </c>
      <c r="H81" s="57">
        <f>H82+H86</f>
        <v>0</v>
      </c>
      <c r="I81" s="59"/>
    </row>
    <row r="82" spans="2:9" s="49" customFormat="1" ht="25.5" hidden="1">
      <c r="B82" s="14"/>
      <c r="C82" s="14"/>
      <c r="D82" s="27">
        <v>6050</v>
      </c>
      <c r="E82" s="28" t="s">
        <v>44</v>
      </c>
      <c r="F82" s="57">
        <f>SUM(F83:F85)</f>
        <v>0</v>
      </c>
      <c r="G82" s="220">
        <f>SUM(G83:G85)</f>
        <v>0</v>
      </c>
      <c r="H82" s="57">
        <f>SUM(H83:H85)</f>
        <v>0</v>
      </c>
      <c r="I82" s="59"/>
    </row>
    <row r="83" spans="2:9" s="49" customFormat="1" ht="19.5" customHeight="1" hidden="1">
      <c r="B83" s="14"/>
      <c r="C83" s="14"/>
      <c r="D83" s="27"/>
      <c r="E83" s="28"/>
      <c r="F83" s="42"/>
      <c r="G83" s="310"/>
      <c r="H83" s="62">
        <f>F83+G83</f>
        <v>0</v>
      </c>
      <c r="I83" s="59" t="s">
        <v>156</v>
      </c>
    </row>
    <row r="84" spans="2:9" s="49" customFormat="1" ht="12.75" hidden="1">
      <c r="B84" s="14"/>
      <c r="C84" s="14"/>
      <c r="D84" s="27"/>
      <c r="E84" s="28"/>
      <c r="F84" s="42"/>
      <c r="G84" s="310"/>
      <c r="H84" s="62">
        <f>F84+G84</f>
        <v>0</v>
      </c>
      <c r="I84" s="59" t="s">
        <v>233</v>
      </c>
    </row>
    <row r="85" spans="2:9" s="49" customFormat="1" ht="12.75" hidden="1">
      <c r="B85" s="14"/>
      <c r="C85" s="14"/>
      <c r="D85" s="27"/>
      <c r="E85" s="28"/>
      <c r="F85" s="42"/>
      <c r="G85" s="310"/>
      <c r="H85" s="62">
        <f>F85+G85</f>
        <v>0</v>
      </c>
      <c r="I85" s="59" t="s">
        <v>157</v>
      </c>
    </row>
    <row r="86" spans="2:9" s="49" customFormat="1" ht="42" customHeight="1" hidden="1">
      <c r="B86" s="14"/>
      <c r="C86" s="14"/>
      <c r="D86" s="27">
        <v>6060</v>
      </c>
      <c r="E86" s="28" t="s">
        <v>55</v>
      </c>
      <c r="F86" s="57">
        <f>SUM(F87:F88)</f>
        <v>0</v>
      </c>
      <c r="G86" s="220">
        <f>SUM(G87:G88)</f>
        <v>0</v>
      </c>
      <c r="H86" s="57">
        <f>SUM(H87:H88)</f>
        <v>0</v>
      </c>
      <c r="I86" s="59"/>
    </row>
    <row r="87" spans="2:9" s="49" customFormat="1" ht="12.75" hidden="1">
      <c r="B87" s="14"/>
      <c r="C87" s="14"/>
      <c r="D87" s="27"/>
      <c r="E87" s="28"/>
      <c r="F87" s="42"/>
      <c r="G87" s="310"/>
      <c r="H87" s="62">
        <f>F87+G87</f>
        <v>0</v>
      </c>
      <c r="I87" s="59" t="s">
        <v>222</v>
      </c>
    </row>
    <row r="88" spans="2:9" s="49" customFormat="1" ht="12.75" hidden="1">
      <c r="B88" s="14"/>
      <c r="C88" s="14"/>
      <c r="D88" s="27"/>
      <c r="E88" s="28"/>
      <c r="F88" s="42"/>
      <c r="G88" s="310"/>
      <c r="H88" s="62">
        <f>F88+G88</f>
        <v>0</v>
      </c>
      <c r="I88" s="59" t="s">
        <v>223</v>
      </c>
    </row>
    <row r="89" spans="2:9" s="49" customFormat="1" ht="25.5">
      <c r="B89" s="14"/>
      <c r="C89" s="14">
        <v>80114</v>
      </c>
      <c r="D89" s="14"/>
      <c r="E89" s="17" t="s">
        <v>76</v>
      </c>
      <c r="F89" s="57">
        <f>F90</f>
        <v>0</v>
      </c>
      <c r="G89" s="220">
        <f>G90</f>
        <v>0</v>
      </c>
      <c r="H89" s="57">
        <f>H90</f>
        <v>0</v>
      </c>
      <c r="I89" s="59"/>
    </row>
    <row r="90" spans="2:9" s="49" customFormat="1" ht="38.25">
      <c r="B90" s="14"/>
      <c r="C90" s="14"/>
      <c r="D90" s="27">
        <v>6060</v>
      </c>
      <c r="E90" s="28" t="s">
        <v>55</v>
      </c>
      <c r="F90" s="42">
        <v>0</v>
      </c>
      <c r="G90" s="310"/>
      <c r="H90" s="62">
        <f>F90+G90</f>
        <v>0</v>
      </c>
      <c r="I90" s="59" t="s">
        <v>86</v>
      </c>
    </row>
    <row r="91" spans="2:9" s="49" customFormat="1" ht="12.75" hidden="1">
      <c r="B91" s="14"/>
      <c r="C91" s="14">
        <v>80195</v>
      </c>
      <c r="D91" s="14"/>
      <c r="E91" s="17" t="s">
        <v>34</v>
      </c>
      <c r="F91" s="57">
        <f>F92</f>
        <v>0</v>
      </c>
      <c r="G91" s="220">
        <f>G92</f>
        <v>0</v>
      </c>
      <c r="H91" s="57">
        <f>H92</f>
        <v>0</v>
      </c>
      <c r="I91" s="59"/>
    </row>
    <row r="92" spans="2:9" s="49" customFormat="1" ht="38.25" hidden="1">
      <c r="B92" s="14"/>
      <c r="C92" s="14"/>
      <c r="D92" s="27">
        <v>6060</v>
      </c>
      <c r="E92" s="28" t="s">
        <v>55</v>
      </c>
      <c r="F92" s="62"/>
      <c r="G92" s="310"/>
      <c r="H92" s="62">
        <f>F92+G92</f>
        <v>0</v>
      </c>
      <c r="I92" s="59" t="s">
        <v>236</v>
      </c>
    </row>
    <row r="93" spans="2:9" s="49" customFormat="1" ht="12.75">
      <c r="B93" s="30">
        <v>851</v>
      </c>
      <c r="C93" s="41"/>
      <c r="D93" s="41"/>
      <c r="E93" s="32" t="s">
        <v>89</v>
      </c>
      <c r="F93" s="65">
        <f aca="true" t="shared" si="2" ref="F93:H94">F94</f>
        <v>16000</v>
      </c>
      <c r="G93" s="306">
        <f t="shared" si="2"/>
        <v>0</v>
      </c>
      <c r="H93" s="65">
        <f>H94+H98</f>
        <v>16000</v>
      </c>
      <c r="I93" s="67"/>
    </row>
    <row r="94" spans="2:9" s="49" customFormat="1" ht="25.5">
      <c r="B94" s="24"/>
      <c r="C94" s="14">
        <v>85154</v>
      </c>
      <c r="D94" s="14"/>
      <c r="E94" s="17" t="s">
        <v>90</v>
      </c>
      <c r="F94" s="57">
        <f>F95+F98</f>
        <v>16000</v>
      </c>
      <c r="G94" s="220">
        <f t="shared" si="2"/>
        <v>0</v>
      </c>
      <c r="H94" s="57">
        <f t="shared" si="2"/>
        <v>6000</v>
      </c>
      <c r="I94" s="59"/>
    </row>
    <row r="95" spans="2:9" s="49" customFormat="1" ht="38.25">
      <c r="B95" s="14"/>
      <c r="C95" s="14"/>
      <c r="D95" s="27">
        <v>6060</v>
      </c>
      <c r="E95" s="28" t="s">
        <v>55</v>
      </c>
      <c r="F95" s="61">
        <f>SUM(F96:F97)</f>
        <v>6000</v>
      </c>
      <c r="G95" s="347">
        <f>SUM(G96:G97)</f>
        <v>0</v>
      </c>
      <c r="H95" s="61">
        <f>SUM(H96:H97)</f>
        <v>6000</v>
      </c>
      <c r="I95" s="59"/>
    </row>
    <row r="96" spans="2:9" s="49" customFormat="1" ht="12.75">
      <c r="B96" s="14"/>
      <c r="C96" s="14"/>
      <c r="D96" s="27"/>
      <c r="E96" s="28"/>
      <c r="F96" s="42">
        <v>6000</v>
      </c>
      <c r="G96" s="310"/>
      <c r="H96" s="62">
        <f>F96+G96</f>
        <v>6000</v>
      </c>
      <c r="I96" s="59" t="s">
        <v>291</v>
      </c>
    </row>
    <row r="97" spans="2:9" s="49" customFormat="1" ht="12.75" hidden="1">
      <c r="B97" s="14"/>
      <c r="C97" s="14"/>
      <c r="D97" s="27"/>
      <c r="E97" s="28"/>
      <c r="F97" s="42"/>
      <c r="G97" s="310"/>
      <c r="H97" s="62">
        <f>F97+G97</f>
        <v>0</v>
      </c>
      <c r="I97" s="59" t="s">
        <v>237</v>
      </c>
    </row>
    <row r="98" spans="2:9" s="49" customFormat="1" ht="12.75">
      <c r="B98" s="14"/>
      <c r="C98" s="14">
        <v>85195</v>
      </c>
      <c r="D98" s="14"/>
      <c r="E98" s="17" t="s">
        <v>34</v>
      </c>
      <c r="F98" s="57">
        <f>F99</f>
        <v>10000</v>
      </c>
      <c r="G98" s="220">
        <f>G99</f>
        <v>0</v>
      </c>
      <c r="H98" s="57">
        <f>H99</f>
        <v>10000</v>
      </c>
      <c r="I98" s="59"/>
    </row>
    <row r="99" spans="2:9" s="49" customFormat="1" ht="25.5">
      <c r="B99" s="14"/>
      <c r="C99" s="14"/>
      <c r="D99" s="27">
        <v>6050</v>
      </c>
      <c r="E99" s="28" t="s">
        <v>44</v>
      </c>
      <c r="F99" s="42">
        <v>10000</v>
      </c>
      <c r="G99" s="310"/>
      <c r="H99" s="62">
        <f>F99+G99</f>
        <v>10000</v>
      </c>
      <c r="I99" s="221" t="s">
        <v>243</v>
      </c>
    </row>
    <row r="100" spans="2:9" s="49" customFormat="1" ht="25.5">
      <c r="B100" s="31">
        <v>900</v>
      </c>
      <c r="C100" s="31"/>
      <c r="D100" s="31"/>
      <c r="E100" s="32" t="s">
        <v>35</v>
      </c>
      <c r="F100" s="65">
        <f>F103+F108</f>
        <v>255000</v>
      </c>
      <c r="G100" s="306">
        <f>G103+G108</f>
        <v>0</v>
      </c>
      <c r="H100" s="65">
        <f>H103+H108</f>
        <v>255000</v>
      </c>
      <c r="I100" s="67"/>
    </row>
    <row r="101" spans="2:9" s="69" customFormat="1" ht="25.5" hidden="1">
      <c r="B101" s="36"/>
      <c r="C101" s="14">
        <v>90001</v>
      </c>
      <c r="D101" s="14"/>
      <c r="E101" s="17" t="s">
        <v>77</v>
      </c>
      <c r="F101" s="38">
        <f>F102</f>
        <v>0</v>
      </c>
      <c r="G101" s="307">
        <f>G102</f>
        <v>0</v>
      </c>
      <c r="H101" s="38">
        <f>H102</f>
        <v>0</v>
      </c>
      <c r="I101" s="68"/>
    </row>
    <row r="102" spans="2:9" s="69" customFormat="1" ht="25.5" hidden="1">
      <c r="B102" s="36"/>
      <c r="C102" s="36"/>
      <c r="D102" s="27">
        <v>6050</v>
      </c>
      <c r="E102" s="28" t="s">
        <v>44</v>
      </c>
      <c r="F102" s="37">
        <v>0</v>
      </c>
      <c r="G102" s="334"/>
      <c r="H102" s="62">
        <f>F102+G102</f>
        <v>0</v>
      </c>
      <c r="I102" s="68" t="s">
        <v>91</v>
      </c>
    </row>
    <row r="103" spans="2:9" s="49" customFormat="1" ht="25.5">
      <c r="B103" s="14"/>
      <c r="C103" s="14">
        <v>90015</v>
      </c>
      <c r="D103" s="14"/>
      <c r="E103" s="17" t="s">
        <v>78</v>
      </c>
      <c r="F103" s="57">
        <f>F104</f>
        <v>55000</v>
      </c>
      <c r="G103" s="220">
        <f>G104</f>
        <v>0</v>
      </c>
      <c r="H103" s="57">
        <f>H104</f>
        <v>55000</v>
      </c>
      <c r="I103" s="59"/>
    </row>
    <row r="104" spans="2:9" s="49" customFormat="1" ht="28.5" customHeight="1">
      <c r="B104" s="14"/>
      <c r="C104" s="27"/>
      <c r="D104" s="27">
        <v>6050</v>
      </c>
      <c r="E104" s="28" t="s">
        <v>44</v>
      </c>
      <c r="F104" s="57">
        <f>SUM(F105:F107)</f>
        <v>55000</v>
      </c>
      <c r="G104" s="220">
        <f>SUM(G105:G107)</f>
        <v>0</v>
      </c>
      <c r="H104" s="57">
        <f>SUM(H105:H107)</f>
        <v>55000</v>
      </c>
      <c r="I104" s="59"/>
    </row>
    <row r="105" spans="2:9" s="49" customFormat="1" ht="12.75">
      <c r="B105" s="14"/>
      <c r="C105" s="27"/>
      <c r="D105" s="27"/>
      <c r="E105" s="28"/>
      <c r="F105" s="42">
        <v>12000</v>
      </c>
      <c r="G105" s="310"/>
      <c r="H105" s="62">
        <f>F105+G105</f>
        <v>12000</v>
      </c>
      <c r="I105" s="59" t="s">
        <v>292</v>
      </c>
    </row>
    <row r="106" spans="2:9" s="49" customFormat="1" ht="24">
      <c r="B106" s="14"/>
      <c r="C106" s="27"/>
      <c r="D106" s="27"/>
      <c r="E106" s="28"/>
      <c r="F106" s="42">
        <v>18000</v>
      </c>
      <c r="G106" s="310"/>
      <c r="H106" s="62">
        <f>F106+G106</f>
        <v>18000</v>
      </c>
      <c r="I106" s="59" t="s">
        <v>293</v>
      </c>
    </row>
    <row r="107" spans="2:9" s="49" customFormat="1" ht="24">
      <c r="B107" s="14"/>
      <c r="C107" s="27"/>
      <c r="D107" s="27"/>
      <c r="E107" s="28"/>
      <c r="F107" s="42">
        <v>25000</v>
      </c>
      <c r="G107" s="310"/>
      <c r="H107" s="62">
        <f>F107+G107</f>
        <v>25000</v>
      </c>
      <c r="I107" s="59" t="s">
        <v>294</v>
      </c>
    </row>
    <row r="108" spans="2:9" s="49" customFormat="1" ht="12.75">
      <c r="B108" s="14"/>
      <c r="C108" s="14">
        <v>90095</v>
      </c>
      <c r="D108" s="14"/>
      <c r="E108" s="17" t="s">
        <v>34</v>
      </c>
      <c r="F108" s="57">
        <f>F109</f>
        <v>200000</v>
      </c>
      <c r="G108" s="220">
        <f>G109</f>
        <v>0</v>
      </c>
      <c r="H108" s="57">
        <f>H109</f>
        <v>200000</v>
      </c>
      <c r="I108" s="59"/>
    </row>
    <row r="109" spans="2:9" s="49" customFormat="1" ht="25.5">
      <c r="B109" s="14"/>
      <c r="C109" s="27"/>
      <c r="D109" s="27">
        <v>6050</v>
      </c>
      <c r="E109" s="28" t="s">
        <v>44</v>
      </c>
      <c r="F109" s="42">
        <v>200000</v>
      </c>
      <c r="G109" s="310"/>
      <c r="H109" s="62">
        <f>F109+G109</f>
        <v>200000</v>
      </c>
      <c r="I109" s="197" t="s">
        <v>232</v>
      </c>
    </row>
    <row r="110" spans="2:9" s="49" customFormat="1" ht="12.75">
      <c r="B110" s="30">
        <v>926</v>
      </c>
      <c r="C110" s="31"/>
      <c r="D110" s="31"/>
      <c r="E110" s="32" t="s">
        <v>13</v>
      </c>
      <c r="F110" s="65">
        <f>F113</f>
        <v>50000</v>
      </c>
      <c r="G110" s="306">
        <f>G111+G113</f>
        <v>0</v>
      </c>
      <c r="H110" s="65">
        <f>H111+H113</f>
        <v>1533000</v>
      </c>
      <c r="I110" s="67"/>
    </row>
    <row r="111" spans="2:9" s="69" customFormat="1" ht="12.75">
      <c r="B111" s="36"/>
      <c r="C111" s="36">
        <v>92601</v>
      </c>
      <c r="D111" s="36"/>
      <c r="E111" s="130" t="s">
        <v>403</v>
      </c>
      <c r="F111" s="38">
        <f>F112</f>
        <v>1483000</v>
      </c>
      <c r="G111" s="307">
        <f>G112</f>
        <v>0</v>
      </c>
      <c r="H111" s="38">
        <f>H112</f>
        <v>1483000</v>
      </c>
      <c r="I111" s="68"/>
    </row>
    <row r="112" spans="2:9" s="69" customFormat="1" ht="25.5">
      <c r="B112" s="36"/>
      <c r="C112" s="36"/>
      <c r="D112" s="27">
        <v>6050</v>
      </c>
      <c r="E112" s="28" t="s">
        <v>44</v>
      </c>
      <c r="F112" s="37">
        <v>1483000</v>
      </c>
      <c r="G112" s="334"/>
      <c r="H112" s="62">
        <f>F112+G112</f>
        <v>1483000</v>
      </c>
      <c r="I112" s="59" t="s">
        <v>244</v>
      </c>
    </row>
    <row r="113" spans="2:9" s="49" customFormat="1" ht="12.75">
      <c r="B113" s="14"/>
      <c r="C113" s="14">
        <v>92695</v>
      </c>
      <c r="D113" s="14"/>
      <c r="E113" s="17" t="s">
        <v>34</v>
      </c>
      <c r="F113" s="57">
        <f>F114</f>
        <v>50000</v>
      </c>
      <c r="G113" s="220">
        <f>G114</f>
        <v>0</v>
      </c>
      <c r="H113" s="57">
        <f>H114</f>
        <v>50000</v>
      </c>
      <c r="I113" s="59"/>
    </row>
    <row r="114" spans="2:9" s="49" customFormat="1" ht="25.5">
      <c r="B114" s="14"/>
      <c r="C114" s="27"/>
      <c r="D114" s="27">
        <v>6050</v>
      </c>
      <c r="E114" s="28" t="s">
        <v>44</v>
      </c>
      <c r="F114" s="309">
        <f>SUM(F115:F116)</f>
        <v>50000</v>
      </c>
      <c r="G114" s="364">
        <f>SUM(G115:G116)</f>
        <v>0</v>
      </c>
      <c r="H114" s="309">
        <f>SUM(H115:H116)</f>
        <v>50000</v>
      </c>
      <c r="I114" s="59"/>
    </row>
    <row r="115" spans="2:9" s="49" customFormat="1" ht="24">
      <c r="B115" s="14"/>
      <c r="C115" s="27"/>
      <c r="D115" s="27"/>
      <c r="E115" s="28"/>
      <c r="F115" s="42">
        <v>50000</v>
      </c>
      <c r="G115" s="224"/>
      <c r="H115" s="62">
        <f>F115+G115</f>
        <v>50000</v>
      </c>
      <c r="I115" s="59" t="s">
        <v>224</v>
      </c>
    </row>
    <row r="116" spans="2:9" s="49" customFormat="1" ht="12.75">
      <c r="B116" s="14"/>
      <c r="C116" s="27"/>
      <c r="D116" s="27"/>
      <c r="E116" s="28"/>
      <c r="F116" s="42">
        <v>0</v>
      </c>
      <c r="G116" s="224"/>
      <c r="H116" s="62">
        <f>F116+G116</f>
        <v>0</v>
      </c>
      <c r="I116" s="59" t="s">
        <v>244</v>
      </c>
    </row>
    <row r="117" spans="2:9" s="49" customFormat="1" ht="12.75">
      <c r="B117" s="86"/>
      <c r="C117" s="87"/>
      <c r="D117" s="87"/>
      <c r="E117" s="88" t="s">
        <v>79</v>
      </c>
      <c r="F117" s="89">
        <f>F7+F19+F29+F44+F59+F62+F100+F93+F110</f>
        <v>1959481</v>
      </c>
      <c r="G117" s="365">
        <f>G7+G19+G29+G44+G59+G62+G100+G93+G110</f>
        <v>-4913</v>
      </c>
      <c r="H117" s="89">
        <f>H7+H19+H29+H44+H59+H62+H100+H93+H110</f>
        <v>3437568</v>
      </c>
      <c r="I117" s="90"/>
    </row>
    <row r="118" spans="6:9" s="49" customFormat="1" ht="12.75">
      <c r="F118" s="91"/>
      <c r="G118" s="338"/>
      <c r="H118" s="91"/>
      <c r="I118" s="93"/>
    </row>
    <row r="119" spans="5:9" s="49" customFormat="1" ht="15.75">
      <c r="E119" s="94"/>
      <c r="F119" s="95"/>
      <c r="G119" s="351"/>
      <c r="H119" s="95"/>
      <c r="I119" s="93"/>
    </row>
    <row r="120" spans="4:9" s="49" customFormat="1" ht="12.75">
      <c r="D120" s="96"/>
      <c r="E120" s="91"/>
      <c r="G120" s="352"/>
      <c r="I120" s="97"/>
    </row>
    <row r="121" spans="7:9" s="49" customFormat="1" ht="12.75">
      <c r="G121" s="352"/>
      <c r="I121" s="97"/>
    </row>
    <row r="122" spans="5:9" s="49" customFormat="1" ht="12.75">
      <c r="E122" s="91"/>
      <c r="F122" s="91"/>
      <c r="G122" s="338"/>
      <c r="H122" s="91"/>
      <c r="I122" s="97"/>
    </row>
    <row r="123" spans="6:9" s="49" customFormat="1" ht="12.75">
      <c r="F123" s="91"/>
      <c r="G123" s="338"/>
      <c r="H123" s="91"/>
      <c r="I123" s="97"/>
    </row>
    <row r="124" spans="6:9" s="49" customFormat="1" ht="12.75">
      <c r="F124" s="91"/>
      <c r="G124" s="338"/>
      <c r="H124" s="91"/>
      <c r="I124" s="97"/>
    </row>
    <row r="125" spans="6:9" s="49" customFormat="1" ht="12.75">
      <c r="F125" s="91"/>
      <c r="G125" s="338"/>
      <c r="H125" s="91"/>
      <c r="I125" s="97"/>
    </row>
    <row r="126" spans="6:9" s="49" customFormat="1" ht="12.75">
      <c r="F126" s="91"/>
      <c r="G126" s="338"/>
      <c r="H126" s="91"/>
      <c r="I126" s="97"/>
    </row>
    <row r="127" spans="6:9" s="49" customFormat="1" ht="12.75">
      <c r="F127" s="91"/>
      <c r="G127" s="338"/>
      <c r="H127" s="91"/>
      <c r="I127" s="97"/>
    </row>
    <row r="128" spans="6:9" s="49" customFormat="1" ht="12.75">
      <c r="F128" s="91"/>
      <c r="G128" s="338"/>
      <c r="H128" s="91"/>
      <c r="I128" s="97"/>
    </row>
    <row r="129" spans="6:9" s="49" customFormat="1" ht="12.75">
      <c r="F129" s="91"/>
      <c r="G129" s="338"/>
      <c r="H129" s="91"/>
      <c r="I129" s="97"/>
    </row>
    <row r="130" spans="7:9" s="49" customFormat="1" ht="12.75">
      <c r="G130" s="352"/>
      <c r="I130" s="97"/>
    </row>
    <row r="131" spans="7:9" s="49" customFormat="1" ht="12.75">
      <c r="G131" s="352"/>
      <c r="I131" s="97"/>
    </row>
  </sheetData>
  <sheetProtection/>
  <mergeCells count="9">
    <mergeCell ref="I24:I25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2755905511811024" right="0.15748031496062992" top="0.15748031496062992" bottom="0.15748031496062992" header="0.15748031496062992" footer="0.15748031496062992"/>
  <pageSetup fitToHeight="3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59"/>
  <sheetViews>
    <sheetView zoomScalePageLayoutView="0" workbookViewId="0" topLeftCell="A1">
      <selection activeCell="B1" sqref="B1:U54"/>
    </sheetView>
  </sheetViews>
  <sheetFormatPr defaultColWidth="9.140625" defaultRowHeight="12.75"/>
  <cols>
    <col min="1" max="1" width="6.00390625" style="366" customWidth="1"/>
    <col min="2" max="2" width="2.7109375" style="366" customWidth="1"/>
    <col min="3" max="3" width="26.140625" style="366" customWidth="1"/>
    <col min="4" max="4" width="6.57421875" style="366" customWidth="1"/>
    <col min="5" max="6" width="8.28125" style="366" customWidth="1"/>
    <col min="7" max="7" width="7.421875" style="366" customWidth="1"/>
    <col min="8" max="8" width="8.140625" style="366" customWidth="1"/>
    <col min="9" max="9" width="7.28125" style="366" customWidth="1"/>
    <col min="10" max="10" width="7.57421875" style="366" customWidth="1"/>
    <col min="11" max="11" width="6.57421875" style="366" bestFit="1" customWidth="1"/>
    <col min="12" max="12" width="4.140625" style="366" customWidth="1"/>
    <col min="13" max="13" width="6.57421875" style="366" bestFit="1" customWidth="1"/>
    <col min="14" max="14" width="8.28125" style="366" bestFit="1" customWidth="1"/>
    <col min="15" max="15" width="7.421875" style="366" customWidth="1"/>
    <col min="16" max="16" width="6.7109375" style="366" customWidth="1"/>
    <col min="17" max="18" width="8.57421875" style="366" bestFit="1" customWidth="1"/>
    <col min="19" max="19" width="7.57421875" style="366" customWidth="1"/>
    <col min="20" max="21" width="6.57421875" style="366" customWidth="1"/>
    <col min="22" max="16384" width="9.140625" style="366" customWidth="1"/>
  </cols>
  <sheetData>
    <row r="1" spans="3:21" ht="51.75" customHeight="1">
      <c r="C1" s="367" t="s">
        <v>295</v>
      </c>
      <c r="D1" s="367"/>
      <c r="E1" s="367"/>
      <c r="F1" s="367"/>
      <c r="R1" s="481" t="s">
        <v>430</v>
      </c>
      <c r="S1" s="481"/>
      <c r="T1" s="481"/>
      <c r="U1" s="481"/>
    </row>
    <row r="2" spans="2:21" ht="15" customHeight="1">
      <c r="B2" s="477" t="s">
        <v>296</v>
      </c>
      <c r="C2" s="474" t="s">
        <v>297</v>
      </c>
      <c r="D2" s="486" t="s">
        <v>298</v>
      </c>
      <c r="E2" s="487" t="s">
        <v>299</v>
      </c>
      <c r="F2" s="488"/>
      <c r="G2" s="488"/>
      <c r="H2" s="488"/>
      <c r="I2" s="489"/>
      <c r="J2" s="490" t="s">
        <v>300</v>
      </c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2"/>
    </row>
    <row r="3" spans="2:21" ht="8.25" customHeight="1">
      <c r="B3" s="482"/>
      <c r="C3" s="484"/>
      <c r="D3" s="482"/>
      <c r="E3" s="477" t="s">
        <v>301</v>
      </c>
      <c r="F3" s="368"/>
      <c r="G3" s="474" t="s">
        <v>302</v>
      </c>
      <c r="H3" s="474" t="s">
        <v>303</v>
      </c>
      <c r="I3" s="474" t="s">
        <v>304</v>
      </c>
      <c r="J3" s="473">
        <v>2009</v>
      </c>
      <c r="K3" s="473"/>
      <c r="L3" s="473"/>
      <c r="M3" s="473"/>
      <c r="N3" s="473">
        <v>2010</v>
      </c>
      <c r="O3" s="473"/>
      <c r="P3" s="473"/>
      <c r="Q3" s="473"/>
      <c r="R3" s="473">
        <v>2011</v>
      </c>
      <c r="S3" s="473"/>
      <c r="T3" s="473"/>
      <c r="U3" s="473"/>
    </row>
    <row r="4" spans="2:21" ht="24.75">
      <c r="B4" s="483"/>
      <c r="C4" s="485"/>
      <c r="D4" s="483"/>
      <c r="E4" s="478"/>
      <c r="F4" s="369" t="s">
        <v>305</v>
      </c>
      <c r="G4" s="475"/>
      <c r="H4" s="475"/>
      <c r="I4" s="476"/>
      <c r="J4" s="371" t="s">
        <v>306</v>
      </c>
      <c r="K4" s="371" t="s">
        <v>307</v>
      </c>
      <c r="L4" s="372" t="s">
        <v>308</v>
      </c>
      <c r="M4" s="371" t="s">
        <v>309</v>
      </c>
      <c r="N4" s="371" t="s">
        <v>306</v>
      </c>
      <c r="O4" s="371" t="s">
        <v>307</v>
      </c>
      <c r="P4" s="372" t="s">
        <v>308</v>
      </c>
      <c r="Q4" s="371" t="s">
        <v>309</v>
      </c>
      <c r="R4" s="371" t="s">
        <v>306</v>
      </c>
      <c r="S4" s="371" t="s">
        <v>307</v>
      </c>
      <c r="T4" s="372" t="s">
        <v>308</v>
      </c>
      <c r="U4" s="371" t="s">
        <v>309</v>
      </c>
    </row>
    <row r="5" spans="2:21" ht="14.25" customHeight="1">
      <c r="B5" s="373" t="s">
        <v>310</v>
      </c>
      <c r="C5" s="374" t="s">
        <v>311</v>
      </c>
      <c r="D5" s="375" t="s">
        <v>312</v>
      </c>
      <c r="E5" s="376">
        <v>4157000</v>
      </c>
      <c r="F5" s="353">
        <v>61000</v>
      </c>
      <c r="G5" s="377">
        <v>0</v>
      </c>
      <c r="H5" s="353">
        <v>4096000</v>
      </c>
      <c r="I5" s="353">
        <v>0</v>
      </c>
      <c r="J5" s="353">
        <v>0</v>
      </c>
      <c r="K5" s="378">
        <v>0</v>
      </c>
      <c r="L5" s="353">
        <v>0</v>
      </c>
      <c r="N5" s="353">
        <v>4096000</v>
      </c>
      <c r="O5" s="353">
        <v>0</v>
      </c>
      <c r="P5" s="353">
        <v>0</v>
      </c>
      <c r="Q5" s="353">
        <v>0</v>
      </c>
      <c r="R5" s="353">
        <v>0</v>
      </c>
      <c r="S5" s="353">
        <v>0</v>
      </c>
      <c r="T5" s="353">
        <v>0</v>
      </c>
      <c r="U5" s="353">
        <v>0</v>
      </c>
    </row>
    <row r="6" spans="2:21" ht="9.75" customHeight="1">
      <c r="B6" s="470" t="s">
        <v>313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2"/>
    </row>
    <row r="7" spans="2:21" ht="17.25">
      <c r="B7" s="371" t="s">
        <v>314</v>
      </c>
      <c r="C7" s="371" t="s">
        <v>315</v>
      </c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</row>
    <row r="8" spans="2:21" ht="13.5" customHeight="1">
      <c r="B8" s="379" t="s">
        <v>316</v>
      </c>
      <c r="C8" s="380" t="s">
        <v>317</v>
      </c>
      <c r="D8" s="370" t="s">
        <v>318</v>
      </c>
      <c r="E8" s="381">
        <v>235000</v>
      </c>
      <c r="F8" s="355">
        <v>160000</v>
      </c>
      <c r="G8" s="355">
        <v>75000</v>
      </c>
      <c r="H8" s="355">
        <v>0</v>
      </c>
      <c r="I8" s="355">
        <v>0</v>
      </c>
      <c r="J8" s="355">
        <v>75000</v>
      </c>
      <c r="K8" s="355">
        <v>0</v>
      </c>
      <c r="L8" s="355">
        <v>0</v>
      </c>
      <c r="M8" s="355">
        <v>0</v>
      </c>
      <c r="N8" s="355">
        <v>0</v>
      </c>
      <c r="O8" s="355">
        <v>0</v>
      </c>
      <c r="P8" s="355">
        <v>0</v>
      </c>
      <c r="Q8" s="355">
        <v>0</v>
      </c>
      <c r="R8" s="355">
        <v>0</v>
      </c>
      <c r="S8" s="355">
        <v>0</v>
      </c>
      <c r="T8" s="355">
        <v>0</v>
      </c>
      <c r="U8" s="355">
        <v>0</v>
      </c>
    </row>
    <row r="9" spans="2:21" ht="16.5" customHeight="1">
      <c r="B9" s="372" t="s">
        <v>319</v>
      </c>
      <c r="C9" s="371" t="s">
        <v>320</v>
      </c>
      <c r="D9" s="382" t="s">
        <v>321</v>
      </c>
      <c r="E9" s="383">
        <v>350000</v>
      </c>
      <c r="F9" s="356">
        <v>115000</v>
      </c>
      <c r="G9" s="356">
        <v>20000</v>
      </c>
      <c r="H9" s="356">
        <v>30000</v>
      </c>
      <c r="I9" s="356">
        <v>50000</v>
      </c>
      <c r="J9" s="356">
        <v>20000</v>
      </c>
      <c r="K9" s="356">
        <v>0</v>
      </c>
      <c r="L9" s="356">
        <v>0</v>
      </c>
      <c r="M9" s="356">
        <v>0</v>
      </c>
      <c r="N9" s="356">
        <v>30000</v>
      </c>
      <c r="O9" s="356">
        <v>0</v>
      </c>
      <c r="P9" s="356">
        <v>0</v>
      </c>
      <c r="Q9" s="356">
        <v>0</v>
      </c>
      <c r="R9" s="356">
        <v>50000</v>
      </c>
      <c r="S9" s="356">
        <v>0</v>
      </c>
      <c r="T9" s="356">
        <v>0</v>
      </c>
      <c r="U9" s="356">
        <v>0</v>
      </c>
    </row>
    <row r="10" spans="2:21" ht="16.5">
      <c r="B10" s="372" t="s">
        <v>322</v>
      </c>
      <c r="C10" s="371" t="s">
        <v>323</v>
      </c>
      <c r="D10" s="382" t="s">
        <v>324</v>
      </c>
      <c r="E10" s="356">
        <v>130842.2</v>
      </c>
      <c r="F10" s="356">
        <v>32549.2</v>
      </c>
      <c r="G10" s="356">
        <v>19293</v>
      </c>
      <c r="H10" s="356">
        <v>79000</v>
      </c>
      <c r="I10" s="356">
        <v>0</v>
      </c>
      <c r="J10" s="356">
        <v>19293</v>
      </c>
      <c r="K10" s="356">
        <v>0</v>
      </c>
      <c r="L10" s="356">
        <v>0</v>
      </c>
      <c r="M10" s="356">
        <v>0</v>
      </c>
      <c r="N10" s="356">
        <v>79000</v>
      </c>
      <c r="O10" s="356">
        <v>0</v>
      </c>
      <c r="P10" s="356">
        <v>0</v>
      </c>
      <c r="Q10" s="356">
        <v>0</v>
      </c>
      <c r="R10" s="356">
        <v>0</v>
      </c>
      <c r="S10" s="356">
        <v>0</v>
      </c>
      <c r="T10" s="356">
        <v>0</v>
      </c>
      <c r="U10" s="356">
        <v>0</v>
      </c>
    </row>
    <row r="11" spans="2:21" ht="16.5">
      <c r="B11" s="373" t="s">
        <v>325</v>
      </c>
      <c r="C11" s="374" t="s">
        <v>326</v>
      </c>
      <c r="D11" s="375" t="s">
        <v>327</v>
      </c>
      <c r="E11" s="376">
        <v>660000</v>
      </c>
      <c r="F11" s="353">
        <v>195293.92</v>
      </c>
      <c r="G11" s="353">
        <v>0</v>
      </c>
      <c r="H11" s="353">
        <v>236706.08</v>
      </c>
      <c r="I11" s="353">
        <v>228000</v>
      </c>
      <c r="J11" s="353">
        <v>0</v>
      </c>
      <c r="K11" s="353">
        <v>0</v>
      </c>
      <c r="L11" s="353">
        <v>0</v>
      </c>
      <c r="M11" s="353">
        <v>0</v>
      </c>
      <c r="N11" s="353">
        <v>236706.08</v>
      </c>
      <c r="O11" s="353">
        <v>0</v>
      </c>
      <c r="P11" s="353">
        <v>0</v>
      </c>
      <c r="Q11" s="353">
        <v>0</v>
      </c>
      <c r="R11" s="353">
        <v>228000</v>
      </c>
      <c r="S11" s="353">
        <v>0</v>
      </c>
      <c r="T11" s="353">
        <v>0</v>
      </c>
      <c r="U11" s="353">
        <v>0</v>
      </c>
    </row>
    <row r="12" spans="2:21" ht="12.75" hidden="1">
      <c r="B12" s="470" t="s">
        <v>328</v>
      </c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4"/>
    </row>
    <row r="13" spans="2:21" ht="17.25" customHeight="1">
      <c r="B13" s="372" t="s">
        <v>329</v>
      </c>
      <c r="C13" s="371" t="s">
        <v>330</v>
      </c>
      <c r="D13" s="382" t="s">
        <v>318</v>
      </c>
      <c r="E13" s="383">
        <v>90000</v>
      </c>
      <c r="F13" s="356">
        <v>50000</v>
      </c>
      <c r="G13" s="356">
        <v>40000</v>
      </c>
      <c r="H13" s="356">
        <v>0</v>
      </c>
      <c r="I13" s="356">
        <v>0</v>
      </c>
      <c r="J13" s="356">
        <v>40000</v>
      </c>
      <c r="K13" s="356">
        <v>0</v>
      </c>
      <c r="L13" s="356">
        <v>0</v>
      </c>
      <c r="M13" s="356">
        <v>0</v>
      </c>
      <c r="N13" s="356">
        <v>0</v>
      </c>
      <c r="O13" s="356">
        <v>0</v>
      </c>
      <c r="P13" s="356">
        <v>0</v>
      </c>
      <c r="Q13" s="356">
        <v>0</v>
      </c>
      <c r="R13" s="356">
        <v>0</v>
      </c>
      <c r="S13" s="356">
        <v>0</v>
      </c>
      <c r="T13" s="356">
        <v>0</v>
      </c>
      <c r="U13" s="356">
        <v>0</v>
      </c>
    </row>
    <row r="14" spans="2:21" ht="8.25">
      <c r="B14" s="372" t="s">
        <v>331</v>
      </c>
      <c r="C14" s="371" t="s">
        <v>332</v>
      </c>
      <c r="D14" s="382" t="s">
        <v>312</v>
      </c>
      <c r="E14" s="356">
        <v>80000</v>
      </c>
      <c r="F14" s="356">
        <v>24000</v>
      </c>
      <c r="G14" s="356">
        <v>10000</v>
      </c>
      <c r="H14" s="356">
        <v>46000</v>
      </c>
      <c r="I14" s="356">
        <v>0</v>
      </c>
      <c r="J14" s="356">
        <v>10000</v>
      </c>
      <c r="K14" s="356">
        <v>0</v>
      </c>
      <c r="L14" s="356">
        <v>0</v>
      </c>
      <c r="M14" s="356">
        <v>0</v>
      </c>
      <c r="N14" s="356">
        <v>46000</v>
      </c>
      <c r="O14" s="356">
        <v>0</v>
      </c>
      <c r="P14" s="356">
        <v>0</v>
      </c>
      <c r="Q14" s="356">
        <v>0</v>
      </c>
      <c r="R14" s="356">
        <v>0</v>
      </c>
      <c r="S14" s="356">
        <v>0</v>
      </c>
      <c r="T14" s="356">
        <v>0</v>
      </c>
      <c r="U14" s="356">
        <v>0</v>
      </c>
    </row>
    <row r="15" spans="2:21" ht="8.25">
      <c r="B15" s="372" t="s">
        <v>333</v>
      </c>
      <c r="C15" s="371" t="s">
        <v>334</v>
      </c>
      <c r="D15" s="382" t="s">
        <v>312</v>
      </c>
      <c r="E15" s="383">
        <v>140000</v>
      </c>
      <c r="F15" s="356">
        <v>9600</v>
      </c>
      <c r="G15" s="356">
        <v>30400</v>
      </c>
      <c r="H15" s="356">
        <v>100000</v>
      </c>
      <c r="I15" s="356">
        <v>0</v>
      </c>
      <c r="J15" s="356">
        <v>30400</v>
      </c>
      <c r="K15" s="356">
        <v>0</v>
      </c>
      <c r="L15" s="356">
        <v>0</v>
      </c>
      <c r="M15" s="356">
        <v>0</v>
      </c>
      <c r="N15" s="356">
        <v>100000</v>
      </c>
      <c r="O15" s="356">
        <v>0</v>
      </c>
      <c r="P15" s="356">
        <v>0</v>
      </c>
      <c r="Q15" s="356">
        <v>0</v>
      </c>
      <c r="R15" s="356">
        <v>0</v>
      </c>
      <c r="S15" s="356">
        <v>0</v>
      </c>
      <c r="T15" s="356">
        <v>0</v>
      </c>
      <c r="U15" s="356">
        <v>0</v>
      </c>
    </row>
    <row r="16" spans="2:21" ht="16.5">
      <c r="B16" s="372" t="s">
        <v>335</v>
      </c>
      <c r="C16" s="371" t="s">
        <v>215</v>
      </c>
      <c r="D16" s="382" t="s">
        <v>336</v>
      </c>
      <c r="E16" s="383">
        <v>110000</v>
      </c>
      <c r="F16" s="356">
        <v>20000</v>
      </c>
      <c r="G16" s="356">
        <v>90000</v>
      </c>
      <c r="H16" s="356">
        <v>0</v>
      </c>
      <c r="I16" s="356">
        <v>0</v>
      </c>
      <c r="J16" s="356">
        <v>90000</v>
      </c>
      <c r="K16" s="356">
        <v>0</v>
      </c>
      <c r="L16" s="356">
        <v>0</v>
      </c>
      <c r="M16" s="356">
        <v>0</v>
      </c>
      <c r="N16" s="356">
        <v>0</v>
      </c>
      <c r="O16" s="356">
        <v>0</v>
      </c>
      <c r="P16" s="356">
        <v>0</v>
      </c>
      <c r="Q16" s="356">
        <v>0</v>
      </c>
      <c r="R16" s="356">
        <v>0</v>
      </c>
      <c r="S16" s="356">
        <v>0</v>
      </c>
      <c r="T16" s="356">
        <v>0</v>
      </c>
      <c r="U16" s="356">
        <v>0</v>
      </c>
    </row>
    <row r="17" spans="2:21" ht="12.75" hidden="1">
      <c r="B17" s="479" t="s">
        <v>337</v>
      </c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</row>
    <row r="18" spans="2:21" ht="25.5" customHeight="1">
      <c r="B18" s="372" t="s">
        <v>338</v>
      </c>
      <c r="C18" s="371" t="s">
        <v>339</v>
      </c>
      <c r="D18" s="382" t="s">
        <v>327</v>
      </c>
      <c r="E18" s="383">
        <v>16390400</v>
      </c>
      <c r="F18" s="356">
        <v>400909.94</v>
      </c>
      <c r="G18" s="356">
        <v>145000</v>
      </c>
      <c r="H18" s="356">
        <v>10317249.58</v>
      </c>
      <c r="I18" s="356">
        <v>5527240.48</v>
      </c>
      <c r="J18" s="356">
        <v>145000</v>
      </c>
      <c r="K18" s="356">
        <v>0</v>
      </c>
      <c r="L18" s="356">
        <v>0</v>
      </c>
      <c r="M18" s="356">
        <v>0</v>
      </c>
      <c r="N18" s="356">
        <v>2951100</v>
      </c>
      <c r="O18" s="356">
        <f>H18-N18</f>
        <v>7366149.58</v>
      </c>
      <c r="P18" s="356">
        <v>0</v>
      </c>
      <c r="Q18" s="356">
        <v>0</v>
      </c>
      <c r="R18" s="356">
        <f>I18-S18</f>
        <v>3412240.4800000004</v>
      </c>
      <c r="S18" s="356">
        <v>2115000</v>
      </c>
      <c r="T18" s="356">
        <v>0</v>
      </c>
      <c r="U18" s="356">
        <v>0</v>
      </c>
    </row>
    <row r="19" spans="2:21" ht="21" customHeight="1" hidden="1">
      <c r="B19" s="495" t="s">
        <v>340</v>
      </c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</row>
    <row r="20" spans="2:21" ht="14.25" customHeight="1">
      <c r="B20" s="470" t="s">
        <v>341</v>
      </c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8"/>
    </row>
    <row r="21" spans="2:21" ht="16.5">
      <c r="B21" s="379" t="s">
        <v>342</v>
      </c>
      <c r="C21" s="380" t="s">
        <v>343</v>
      </c>
      <c r="D21" s="370" t="s">
        <v>344</v>
      </c>
      <c r="E21" s="381">
        <v>3700000</v>
      </c>
      <c r="F21" s="355">
        <v>0</v>
      </c>
      <c r="G21" s="355">
        <v>0</v>
      </c>
      <c r="H21" s="355">
        <v>0</v>
      </c>
      <c r="I21" s="355">
        <v>130000</v>
      </c>
      <c r="J21" s="355">
        <v>0</v>
      </c>
      <c r="K21" s="355">
        <v>0</v>
      </c>
      <c r="L21" s="355">
        <v>0</v>
      </c>
      <c r="M21" s="355">
        <v>0</v>
      </c>
      <c r="N21" s="355">
        <v>0</v>
      </c>
      <c r="O21" s="355">
        <v>0</v>
      </c>
      <c r="P21" s="355">
        <v>0</v>
      </c>
      <c r="Q21" s="355">
        <v>0</v>
      </c>
      <c r="R21" s="355">
        <v>130000</v>
      </c>
      <c r="S21" s="355">
        <v>0</v>
      </c>
      <c r="T21" s="355">
        <v>0</v>
      </c>
      <c r="U21" s="355">
        <v>0</v>
      </c>
    </row>
    <row r="22" spans="2:21" ht="11.25" customHeight="1">
      <c r="B22" s="372" t="s">
        <v>345</v>
      </c>
      <c r="C22" s="371" t="s">
        <v>346</v>
      </c>
      <c r="D22" s="382" t="s">
        <v>347</v>
      </c>
      <c r="E22" s="384">
        <v>1800000</v>
      </c>
      <c r="F22" s="357">
        <v>40000</v>
      </c>
      <c r="G22" s="356">
        <v>74000</v>
      </c>
      <c r="H22" s="356">
        <v>1686000</v>
      </c>
      <c r="I22" s="356"/>
      <c r="J22" s="356">
        <v>74000</v>
      </c>
      <c r="K22" s="356"/>
      <c r="L22" s="356">
        <v>0</v>
      </c>
      <c r="M22" s="356">
        <v>0</v>
      </c>
      <c r="N22" s="356">
        <f>H22-O22</f>
        <v>1186000</v>
      </c>
      <c r="O22" s="356">
        <v>500000</v>
      </c>
      <c r="P22" s="356">
        <v>0</v>
      </c>
      <c r="Q22" s="356">
        <v>0</v>
      </c>
      <c r="R22" s="356">
        <v>0</v>
      </c>
      <c r="S22" s="356">
        <v>0</v>
      </c>
      <c r="T22" s="356">
        <v>0</v>
      </c>
      <c r="U22" s="356">
        <v>0</v>
      </c>
    </row>
    <row r="23" spans="2:21" ht="12.75" hidden="1">
      <c r="B23" s="479" t="s">
        <v>348</v>
      </c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</row>
    <row r="24" spans="2:21" ht="18.75" customHeight="1">
      <c r="B24" s="372" t="s">
        <v>349</v>
      </c>
      <c r="C24" s="371" t="s">
        <v>350</v>
      </c>
      <c r="D24" s="382">
        <v>2010</v>
      </c>
      <c r="E24" s="383">
        <v>1200000</v>
      </c>
      <c r="F24" s="356">
        <v>0</v>
      </c>
      <c r="G24" s="356">
        <v>0</v>
      </c>
      <c r="H24" s="356">
        <v>1200000</v>
      </c>
      <c r="I24" s="356">
        <v>0</v>
      </c>
      <c r="J24" s="356">
        <v>0</v>
      </c>
      <c r="K24" s="356">
        <v>0</v>
      </c>
      <c r="L24" s="356">
        <v>0</v>
      </c>
      <c r="M24" s="356">
        <v>0</v>
      </c>
      <c r="N24" s="356">
        <v>700000</v>
      </c>
      <c r="O24" s="356">
        <v>500000</v>
      </c>
      <c r="P24" s="356">
        <v>0</v>
      </c>
      <c r="Q24" s="356">
        <v>0</v>
      </c>
      <c r="R24" s="356">
        <v>0</v>
      </c>
      <c r="S24" s="356">
        <v>0</v>
      </c>
      <c r="T24" s="356">
        <v>0</v>
      </c>
      <c r="U24" s="356">
        <v>0</v>
      </c>
    </row>
    <row r="25" spans="2:21" ht="16.5">
      <c r="B25" s="372" t="s">
        <v>351</v>
      </c>
      <c r="C25" s="371" t="s">
        <v>352</v>
      </c>
      <c r="D25" s="382">
        <v>2011</v>
      </c>
      <c r="E25" s="383">
        <v>1200000</v>
      </c>
      <c r="F25" s="356">
        <v>0</v>
      </c>
      <c r="G25" s="356">
        <v>0</v>
      </c>
      <c r="H25" s="356">
        <v>0</v>
      </c>
      <c r="I25" s="356">
        <v>1200000</v>
      </c>
      <c r="J25" s="356">
        <v>0</v>
      </c>
      <c r="K25" s="356">
        <v>0</v>
      </c>
      <c r="L25" s="356">
        <v>0</v>
      </c>
      <c r="M25" s="356">
        <v>0</v>
      </c>
      <c r="N25" s="356">
        <v>0</v>
      </c>
      <c r="O25" s="356">
        <v>0</v>
      </c>
      <c r="P25" s="356">
        <v>0</v>
      </c>
      <c r="Q25" s="356">
        <v>0</v>
      </c>
      <c r="R25" s="356">
        <v>700000</v>
      </c>
      <c r="S25" s="356">
        <v>500000</v>
      </c>
      <c r="T25" s="356">
        <v>0</v>
      </c>
      <c r="U25" s="356">
        <v>0</v>
      </c>
    </row>
    <row r="26" spans="2:21" ht="15.75" customHeight="1">
      <c r="B26" s="372" t="s">
        <v>353</v>
      </c>
      <c r="C26" s="371" t="s">
        <v>354</v>
      </c>
      <c r="D26" s="385">
        <v>2010</v>
      </c>
      <c r="E26" s="386">
        <v>280000</v>
      </c>
      <c r="F26" s="358">
        <v>0</v>
      </c>
      <c r="G26" s="356">
        <v>0</v>
      </c>
      <c r="H26" s="356">
        <v>280000</v>
      </c>
      <c r="I26" s="356">
        <v>0</v>
      </c>
      <c r="J26" s="356">
        <v>0</v>
      </c>
      <c r="K26" s="356">
        <v>0</v>
      </c>
      <c r="L26" s="356">
        <v>0</v>
      </c>
      <c r="M26" s="356">
        <v>0</v>
      </c>
      <c r="N26" s="356">
        <v>230000</v>
      </c>
      <c r="O26" s="356">
        <v>0</v>
      </c>
      <c r="P26" s="356">
        <v>0</v>
      </c>
      <c r="Q26" s="356">
        <v>50000</v>
      </c>
      <c r="R26" s="356">
        <v>0</v>
      </c>
      <c r="S26" s="356">
        <v>0</v>
      </c>
      <c r="T26" s="356">
        <v>0</v>
      </c>
      <c r="U26" s="356">
        <v>0</v>
      </c>
    </row>
    <row r="27" spans="2:21" ht="15.75" customHeight="1" hidden="1">
      <c r="B27" s="479" t="s">
        <v>355</v>
      </c>
      <c r="C27" s="480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0"/>
      <c r="T27" s="480"/>
      <c r="U27" s="480"/>
    </row>
    <row r="28" spans="2:21" ht="16.5">
      <c r="B28" s="372" t="s">
        <v>356</v>
      </c>
      <c r="C28" s="371" t="s">
        <v>357</v>
      </c>
      <c r="D28" s="382">
        <v>2011</v>
      </c>
      <c r="E28" s="383">
        <v>340000</v>
      </c>
      <c r="F28" s="356">
        <v>0</v>
      </c>
      <c r="G28" s="356">
        <v>0</v>
      </c>
      <c r="H28" s="356">
        <v>0</v>
      </c>
      <c r="I28" s="356">
        <v>340000</v>
      </c>
      <c r="J28" s="356">
        <v>0</v>
      </c>
      <c r="K28" s="356">
        <v>0</v>
      </c>
      <c r="L28" s="356">
        <v>0</v>
      </c>
      <c r="M28" s="356">
        <v>0</v>
      </c>
      <c r="N28" s="356">
        <v>0</v>
      </c>
      <c r="O28" s="356">
        <v>0</v>
      </c>
      <c r="P28" s="356">
        <v>0</v>
      </c>
      <c r="Q28" s="356">
        <v>0</v>
      </c>
      <c r="R28" s="356">
        <v>280000</v>
      </c>
      <c r="S28" s="356">
        <v>0</v>
      </c>
      <c r="T28" s="356">
        <v>0</v>
      </c>
      <c r="U28" s="356">
        <v>60000</v>
      </c>
    </row>
    <row r="29" spans="2:21" ht="15.75" customHeight="1" hidden="1">
      <c r="B29" s="479" t="s">
        <v>358</v>
      </c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</row>
    <row r="30" spans="2:21" ht="8.25">
      <c r="B30" s="372" t="s">
        <v>359</v>
      </c>
      <c r="C30" s="371" t="s">
        <v>360</v>
      </c>
      <c r="D30" s="382" t="s">
        <v>361</v>
      </c>
      <c r="E30" s="383">
        <v>510000</v>
      </c>
      <c r="F30" s="356">
        <v>257762.2</v>
      </c>
      <c r="G30" s="356">
        <v>0</v>
      </c>
      <c r="H30" s="356">
        <v>252237.8</v>
      </c>
      <c r="I30" s="356">
        <v>0</v>
      </c>
      <c r="J30" s="356">
        <v>0</v>
      </c>
      <c r="K30" s="356">
        <v>0</v>
      </c>
      <c r="L30" s="356">
        <v>0</v>
      </c>
      <c r="M30" s="356">
        <v>0</v>
      </c>
      <c r="N30" s="356">
        <v>252237.8</v>
      </c>
      <c r="O30" s="356">
        <v>0</v>
      </c>
      <c r="P30" s="356">
        <v>0</v>
      </c>
      <c r="Q30" s="356">
        <v>0</v>
      </c>
      <c r="R30" s="356">
        <v>0</v>
      </c>
      <c r="S30" s="356">
        <v>0</v>
      </c>
      <c r="T30" s="356">
        <v>0</v>
      </c>
      <c r="U30" s="356">
        <v>0</v>
      </c>
    </row>
    <row r="31" spans="2:21" ht="15.75" customHeight="1" hidden="1">
      <c r="B31" s="479" t="s">
        <v>362</v>
      </c>
      <c r="C31" s="480"/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</row>
    <row r="32" spans="2:21" ht="16.5">
      <c r="B32" s="372" t="s">
        <v>363</v>
      </c>
      <c r="C32" s="371" t="s">
        <v>364</v>
      </c>
      <c r="D32" s="382">
        <v>2011</v>
      </c>
      <c r="E32" s="383">
        <v>460000</v>
      </c>
      <c r="F32" s="356">
        <v>0</v>
      </c>
      <c r="G32" s="356">
        <v>0</v>
      </c>
      <c r="H32" s="356">
        <v>0</v>
      </c>
      <c r="I32" s="356">
        <v>460000</v>
      </c>
      <c r="J32" s="356">
        <v>0</v>
      </c>
      <c r="K32" s="356">
        <v>0</v>
      </c>
      <c r="L32" s="356">
        <v>0</v>
      </c>
      <c r="M32" s="356">
        <v>0</v>
      </c>
      <c r="N32" s="356">
        <v>0</v>
      </c>
      <c r="O32" s="356">
        <v>0</v>
      </c>
      <c r="P32" s="356">
        <v>0</v>
      </c>
      <c r="Q32" s="356">
        <v>0</v>
      </c>
      <c r="R32" s="356">
        <v>310000</v>
      </c>
      <c r="S32" s="356">
        <v>0</v>
      </c>
      <c r="T32" s="356">
        <v>0</v>
      </c>
      <c r="U32" s="356">
        <v>150000</v>
      </c>
    </row>
    <row r="33" spans="2:21" ht="8.25">
      <c r="B33" s="372" t="s">
        <v>365</v>
      </c>
      <c r="C33" s="371" t="s">
        <v>366</v>
      </c>
      <c r="D33" s="382" t="s">
        <v>367</v>
      </c>
      <c r="E33" s="383">
        <v>720000</v>
      </c>
      <c r="F33" s="356">
        <v>0</v>
      </c>
      <c r="G33" s="356">
        <v>0</v>
      </c>
      <c r="H33" s="356">
        <v>320000</v>
      </c>
      <c r="I33" s="356">
        <v>400000</v>
      </c>
      <c r="J33" s="356">
        <v>0</v>
      </c>
      <c r="K33" s="356">
        <v>0</v>
      </c>
      <c r="L33" s="356">
        <v>0</v>
      </c>
      <c r="M33" s="387">
        <v>0</v>
      </c>
      <c r="N33" s="356">
        <v>64000</v>
      </c>
      <c r="O33" s="356">
        <v>0</v>
      </c>
      <c r="P33" s="356">
        <v>256000</v>
      </c>
      <c r="Q33" s="356">
        <v>0</v>
      </c>
      <c r="R33" s="356">
        <v>80000</v>
      </c>
      <c r="S33" s="356">
        <v>0</v>
      </c>
      <c r="T33" s="356">
        <v>320000</v>
      </c>
      <c r="U33" s="356">
        <v>0</v>
      </c>
    </row>
    <row r="34" spans="2:21" ht="15.75" customHeight="1" hidden="1">
      <c r="B34" s="479" t="s">
        <v>368</v>
      </c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</row>
    <row r="35" spans="2:21" ht="8.25">
      <c r="B35" s="372" t="s">
        <v>369</v>
      </c>
      <c r="C35" s="371" t="s">
        <v>370</v>
      </c>
      <c r="D35" s="382">
        <v>2011</v>
      </c>
      <c r="E35" s="383">
        <v>250000</v>
      </c>
      <c r="F35" s="356">
        <v>0</v>
      </c>
      <c r="G35" s="356">
        <v>0</v>
      </c>
      <c r="H35" s="356">
        <v>0</v>
      </c>
      <c r="I35" s="356">
        <v>250000</v>
      </c>
      <c r="J35" s="356">
        <v>0</v>
      </c>
      <c r="K35" s="356">
        <v>0</v>
      </c>
      <c r="L35" s="356">
        <v>0</v>
      </c>
      <c r="M35" s="356">
        <v>0</v>
      </c>
      <c r="N35" s="356">
        <v>0</v>
      </c>
      <c r="O35" s="356">
        <v>0</v>
      </c>
      <c r="P35" s="356">
        <v>0</v>
      </c>
      <c r="Q35" s="356">
        <v>0</v>
      </c>
      <c r="R35" s="356">
        <v>50000</v>
      </c>
      <c r="S35" s="356">
        <v>0</v>
      </c>
      <c r="T35" s="356">
        <v>200000</v>
      </c>
      <c r="U35" s="356">
        <v>0</v>
      </c>
    </row>
    <row r="36" spans="2:21" ht="8.25">
      <c r="B36" s="372" t="s">
        <v>371</v>
      </c>
      <c r="C36" s="371" t="s">
        <v>372</v>
      </c>
      <c r="D36" s="382" t="s">
        <v>361</v>
      </c>
      <c r="E36" s="383">
        <v>130000</v>
      </c>
      <c r="F36" s="356">
        <v>7500</v>
      </c>
      <c r="G36" s="356">
        <v>30000</v>
      </c>
      <c r="H36" s="356">
        <v>92500</v>
      </c>
      <c r="I36" s="356">
        <v>0</v>
      </c>
      <c r="J36" s="356">
        <v>30000</v>
      </c>
      <c r="K36" s="356">
        <v>0</v>
      </c>
      <c r="L36" s="356">
        <v>0</v>
      </c>
      <c r="M36" s="356">
        <v>0</v>
      </c>
      <c r="N36" s="356">
        <v>52500</v>
      </c>
      <c r="O36" s="356">
        <v>0</v>
      </c>
      <c r="P36" s="356">
        <v>0</v>
      </c>
      <c r="Q36" s="356">
        <v>40000</v>
      </c>
      <c r="R36" s="356">
        <v>0</v>
      </c>
      <c r="S36" s="356">
        <v>0</v>
      </c>
      <c r="T36" s="356">
        <v>0</v>
      </c>
      <c r="U36" s="356">
        <v>0</v>
      </c>
    </row>
    <row r="37" spans="2:21" ht="15.75" customHeight="1" hidden="1">
      <c r="B37" s="479" t="s">
        <v>373</v>
      </c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</row>
    <row r="38" spans="2:21" ht="16.5">
      <c r="B38" s="372" t="s">
        <v>374</v>
      </c>
      <c r="C38" s="371" t="s">
        <v>375</v>
      </c>
      <c r="D38" s="382" t="s">
        <v>376</v>
      </c>
      <c r="E38" s="383">
        <v>350000</v>
      </c>
      <c r="F38" s="356">
        <v>0</v>
      </c>
      <c r="G38" s="356">
        <v>25000</v>
      </c>
      <c r="H38" s="356">
        <v>325000</v>
      </c>
      <c r="I38" s="356">
        <v>0</v>
      </c>
      <c r="J38" s="356">
        <v>25000</v>
      </c>
      <c r="K38" s="356">
        <v>0</v>
      </c>
      <c r="L38" s="356">
        <v>0</v>
      </c>
      <c r="M38" s="356">
        <v>0</v>
      </c>
      <c r="N38" s="356">
        <v>225000</v>
      </c>
      <c r="O38" s="356">
        <v>0</v>
      </c>
      <c r="P38" s="356">
        <v>0</v>
      </c>
      <c r="Q38" s="356">
        <v>100000</v>
      </c>
      <c r="R38" s="356">
        <v>0</v>
      </c>
      <c r="S38" s="356">
        <v>0</v>
      </c>
      <c r="T38" s="356">
        <v>0</v>
      </c>
      <c r="U38" s="356">
        <v>0</v>
      </c>
    </row>
    <row r="39" spans="2:21" ht="16.5" hidden="1">
      <c r="B39" s="372"/>
      <c r="C39" s="371" t="s">
        <v>377</v>
      </c>
      <c r="D39" s="382" t="s">
        <v>367</v>
      </c>
      <c r="E39" s="383"/>
      <c r="F39" s="383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</row>
    <row r="40" spans="2:21" ht="12.75" hidden="1">
      <c r="B40" s="479" t="s">
        <v>378</v>
      </c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</row>
    <row r="41" spans="2:21" ht="33" customHeight="1">
      <c r="B41" s="372" t="s">
        <v>379</v>
      </c>
      <c r="C41" s="371" t="s">
        <v>380</v>
      </c>
      <c r="D41" s="382" t="s">
        <v>327</v>
      </c>
      <c r="E41" s="384">
        <v>500000</v>
      </c>
      <c r="F41" s="357">
        <v>59274</v>
      </c>
      <c r="G41" s="356">
        <v>20000</v>
      </c>
      <c r="H41" s="356">
        <v>180000</v>
      </c>
      <c r="I41" s="356">
        <v>240726</v>
      </c>
      <c r="J41" s="356">
        <v>20000</v>
      </c>
      <c r="K41" s="356">
        <v>0</v>
      </c>
      <c r="L41" s="356">
        <v>0</v>
      </c>
      <c r="M41" s="356">
        <v>0</v>
      </c>
      <c r="N41" s="356">
        <v>180000</v>
      </c>
      <c r="O41" s="356">
        <v>0</v>
      </c>
      <c r="P41" s="356">
        <v>0</v>
      </c>
      <c r="Q41" s="356">
        <v>0</v>
      </c>
      <c r="R41" s="356">
        <v>240726</v>
      </c>
      <c r="S41" s="356">
        <v>0</v>
      </c>
      <c r="T41" s="356">
        <v>0</v>
      </c>
      <c r="U41" s="356">
        <v>0</v>
      </c>
    </row>
    <row r="42" spans="2:21" ht="15.75" customHeight="1" hidden="1">
      <c r="B42" s="479" t="s">
        <v>381</v>
      </c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</row>
    <row r="43" spans="2:21" ht="16.5">
      <c r="B43" s="372" t="s">
        <v>382</v>
      </c>
      <c r="C43" s="371" t="s">
        <v>383</v>
      </c>
      <c r="D43" s="382" t="s">
        <v>384</v>
      </c>
      <c r="E43" s="383">
        <v>450000</v>
      </c>
      <c r="F43" s="356">
        <v>0</v>
      </c>
      <c r="G43" s="356">
        <v>50000</v>
      </c>
      <c r="H43" s="356">
        <v>200000</v>
      </c>
      <c r="I43" s="356">
        <v>200000</v>
      </c>
      <c r="J43" s="356">
        <v>50000</v>
      </c>
      <c r="K43" s="356">
        <v>0</v>
      </c>
      <c r="L43" s="356">
        <v>0</v>
      </c>
      <c r="M43" s="356">
        <v>0</v>
      </c>
      <c r="N43" s="356">
        <v>100000</v>
      </c>
      <c r="O43" s="356">
        <v>0</v>
      </c>
      <c r="P43" s="356">
        <v>0</v>
      </c>
      <c r="Q43" s="356">
        <v>100000</v>
      </c>
      <c r="R43" s="356">
        <v>200000</v>
      </c>
      <c r="S43" s="356">
        <v>0</v>
      </c>
      <c r="T43" s="356">
        <v>0</v>
      </c>
      <c r="U43" s="356">
        <v>0</v>
      </c>
    </row>
    <row r="44" spans="2:21" ht="18.75" customHeight="1">
      <c r="B44" s="372" t="s">
        <v>385</v>
      </c>
      <c r="C44" s="371" t="s">
        <v>244</v>
      </c>
      <c r="D44" s="382" t="s">
        <v>336</v>
      </c>
      <c r="E44" s="383">
        <v>1524815.87</v>
      </c>
      <c r="F44" s="356">
        <v>41815.87</v>
      </c>
      <c r="G44" s="356">
        <v>1483000</v>
      </c>
      <c r="H44" s="356">
        <v>0</v>
      </c>
      <c r="I44" s="356">
        <v>0</v>
      </c>
      <c r="J44" s="356">
        <v>1150000</v>
      </c>
      <c r="K44" s="356">
        <v>0</v>
      </c>
      <c r="L44" s="356">
        <v>0</v>
      </c>
      <c r="M44" s="356">
        <v>333000</v>
      </c>
      <c r="N44" s="356">
        <v>0</v>
      </c>
      <c r="O44" s="356">
        <v>0</v>
      </c>
      <c r="P44" s="356">
        <v>0</v>
      </c>
      <c r="Q44" s="356">
        <v>0</v>
      </c>
      <c r="R44" s="356">
        <v>0</v>
      </c>
      <c r="S44" s="356">
        <v>0</v>
      </c>
      <c r="T44" s="356">
        <v>0</v>
      </c>
      <c r="U44" s="356">
        <v>0</v>
      </c>
    </row>
    <row r="45" spans="2:21" ht="15.75" customHeight="1" hidden="1">
      <c r="B45" s="479" t="s">
        <v>386</v>
      </c>
      <c r="C45" s="480"/>
      <c r="D45" s="480"/>
      <c r="E45" s="480"/>
      <c r="F45" s="480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480"/>
      <c r="T45" s="480"/>
      <c r="U45" s="480"/>
    </row>
    <row r="46" spans="2:21" ht="8.25">
      <c r="B46" s="372" t="s">
        <v>387</v>
      </c>
      <c r="C46" s="371" t="s">
        <v>388</v>
      </c>
      <c r="D46" s="382" t="s">
        <v>389</v>
      </c>
      <c r="E46" s="383">
        <v>55000</v>
      </c>
      <c r="F46" s="356">
        <v>0</v>
      </c>
      <c r="G46" s="356">
        <v>0</v>
      </c>
      <c r="H46" s="356">
        <v>0</v>
      </c>
      <c r="I46" s="356">
        <v>50000</v>
      </c>
      <c r="J46" s="356">
        <v>0</v>
      </c>
      <c r="K46" s="356">
        <v>0</v>
      </c>
      <c r="L46" s="356">
        <v>0</v>
      </c>
      <c r="M46" s="356">
        <v>0</v>
      </c>
      <c r="N46" s="356">
        <v>0</v>
      </c>
      <c r="O46" s="356">
        <v>0</v>
      </c>
      <c r="P46" s="356">
        <v>0</v>
      </c>
      <c r="Q46" s="356">
        <v>0</v>
      </c>
      <c r="R46" s="356">
        <v>50000</v>
      </c>
      <c r="S46" s="356">
        <v>0</v>
      </c>
      <c r="T46" s="356">
        <v>0</v>
      </c>
      <c r="U46" s="356">
        <v>0</v>
      </c>
    </row>
    <row r="47" spans="2:21" ht="8.25">
      <c r="B47" s="372" t="s">
        <v>390</v>
      </c>
      <c r="C47" s="371" t="s">
        <v>217</v>
      </c>
      <c r="D47" s="382" t="s">
        <v>391</v>
      </c>
      <c r="E47" s="383">
        <v>600000</v>
      </c>
      <c r="F47" s="356">
        <v>30000</v>
      </c>
      <c r="G47" s="356">
        <v>40000</v>
      </c>
      <c r="H47" s="356">
        <v>530000</v>
      </c>
      <c r="I47" s="356">
        <v>0</v>
      </c>
      <c r="J47" s="356">
        <v>40000</v>
      </c>
      <c r="K47" s="356">
        <v>0</v>
      </c>
      <c r="L47" s="356">
        <v>0</v>
      </c>
      <c r="M47" s="356">
        <v>0</v>
      </c>
      <c r="N47" s="356">
        <v>530000</v>
      </c>
      <c r="O47" s="356">
        <v>0</v>
      </c>
      <c r="P47" s="356">
        <v>0</v>
      </c>
      <c r="Q47" s="356">
        <v>0</v>
      </c>
      <c r="R47" s="356">
        <v>0</v>
      </c>
      <c r="S47" s="356">
        <v>0</v>
      </c>
      <c r="T47" s="356">
        <v>0</v>
      </c>
      <c r="U47" s="356">
        <v>0</v>
      </c>
    </row>
    <row r="48" spans="2:21" ht="16.5">
      <c r="B48" s="372" t="s">
        <v>392</v>
      </c>
      <c r="C48" s="371" t="s">
        <v>218</v>
      </c>
      <c r="D48" s="382" t="s">
        <v>361</v>
      </c>
      <c r="E48" s="383">
        <v>500000</v>
      </c>
      <c r="F48" s="356">
        <v>49500</v>
      </c>
      <c r="G48" s="356">
        <v>100000</v>
      </c>
      <c r="H48" s="356">
        <v>350500</v>
      </c>
      <c r="I48" s="356">
        <v>0</v>
      </c>
      <c r="J48" s="356">
        <v>100000</v>
      </c>
      <c r="K48" s="356">
        <v>0</v>
      </c>
      <c r="L48" s="356">
        <v>0</v>
      </c>
      <c r="M48" s="356">
        <v>0</v>
      </c>
      <c r="N48" s="356">
        <v>350500</v>
      </c>
      <c r="O48" s="356">
        <v>0</v>
      </c>
      <c r="P48" s="356">
        <v>0</v>
      </c>
      <c r="Q48" s="356">
        <v>0</v>
      </c>
      <c r="R48" s="356">
        <v>0</v>
      </c>
      <c r="S48" s="356">
        <v>0</v>
      </c>
      <c r="T48" s="356">
        <v>0</v>
      </c>
      <c r="U48" s="356">
        <v>0</v>
      </c>
    </row>
    <row r="49" spans="2:21" ht="15.75" customHeight="1" hidden="1">
      <c r="B49" s="479" t="s">
        <v>373</v>
      </c>
      <c r="C49" s="480"/>
      <c r="D49" s="480"/>
      <c r="E49" s="480"/>
      <c r="F49" s="480"/>
      <c r="G49" s="480"/>
      <c r="H49" s="480"/>
      <c r="I49" s="480"/>
      <c r="J49" s="480"/>
      <c r="K49" s="480"/>
      <c r="L49" s="480"/>
      <c r="M49" s="480"/>
      <c r="N49" s="480"/>
      <c r="O49" s="480"/>
      <c r="P49" s="480"/>
      <c r="Q49" s="480"/>
      <c r="R49" s="480"/>
      <c r="S49" s="480"/>
      <c r="T49" s="480"/>
      <c r="U49" s="480"/>
    </row>
    <row r="50" spans="2:21" ht="16.5">
      <c r="B50" s="372" t="s">
        <v>393</v>
      </c>
      <c r="C50" s="371" t="s">
        <v>394</v>
      </c>
      <c r="D50" s="382" t="s">
        <v>361</v>
      </c>
      <c r="E50" s="383">
        <v>135000</v>
      </c>
      <c r="F50" s="356">
        <v>7015</v>
      </c>
      <c r="G50" s="356">
        <v>10000</v>
      </c>
      <c r="H50" s="356">
        <v>117985</v>
      </c>
      <c r="I50" s="356">
        <v>0</v>
      </c>
      <c r="J50" s="356">
        <v>10000</v>
      </c>
      <c r="K50" s="356">
        <v>0</v>
      </c>
      <c r="L50" s="356">
        <v>0</v>
      </c>
      <c r="M50" s="356">
        <v>0</v>
      </c>
      <c r="N50" s="356">
        <v>117000</v>
      </c>
      <c r="O50" s="356">
        <v>0</v>
      </c>
      <c r="P50" s="356">
        <v>0</v>
      </c>
      <c r="Q50" s="356">
        <v>0</v>
      </c>
      <c r="R50" s="356">
        <v>0</v>
      </c>
      <c r="S50" s="356">
        <v>0</v>
      </c>
      <c r="T50" s="356">
        <v>0</v>
      </c>
      <c r="U50" s="356">
        <v>0</v>
      </c>
    </row>
    <row r="51" spans="2:21" ht="10.5" customHeight="1">
      <c r="B51" s="372" t="s">
        <v>395</v>
      </c>
      <c r="C51" s="371" t="s">
        <v>396</v>
      </c>
      <c r="D51" s="382" t="s">
        <v>336</v>
      </c>
      <c r="E51" s="383">
        <v>150000</v>
      </c>
      <c r="F51" s="356">
        <v>100000</v>
      </c>
      <c r="G51" s="356">
        <v>50000</v>
      </c>
      <c r="H51" s="356">
        <v>0</v>
      </c>
      <c r="I51" s="356">
        <v>0</v>
      </c>
      <c r="J51" s="356">
        <v>50000</v>
      </c>
      <c r="K51" s="356">
        <v>0</v>
      </c>
      <c r="L51" s="356">
        <v>0</v>
      </c>
      <c r="M51" s="356">
        <v>0</v>
      </c>
      <c r="N51" s="356">
        <v>0</v>
      </c>
      <c r="O51" s="356">
        <v>0</v>
      </c>
      <c r="P51" s="356">
        <v>0</v>
      </c>
      <c r="Q51" s="356">
        <v>0</v>
      </c>
      <c r="R51" s="356">
        <v>0</v>
      </c>
      <c r="S51" s="356">
        <v>0</v>
      </c>
      <c r="T51" s="356">
        <v>0</v>
      </c>
      <c r="U51" s="356">
        <v>0</v>
      </c>
    </row>
    <row r="52" spans="2:21" ht="24" customHeight="1">
      <c r="B52" s="372" t="s">
        <v>397</v>
      </c>
      <c r="C52" s="371" t="s">
        <v>398</v>
      </c>
      <c r="D52" s="382" t="s">
        <v>336</v>
      </c>
      <c r="E52" s="383">
        <v>218072.01</v>
      </c>
      <c r="F52" s="356">
        <v>7072.01</v>
      </c>
      <c r="G52" s="356">
        <f>(E52-F52)</f>
        <v>211000</v>
      </c>
      <c r="H52" s="356">
        <v>0</v>
      </c>
      <c r="I52" s="356">
        <v>0</v>
      </c>
      <c r="J52" s="356">
        <v>47445.99</v>
      </c>
      <c r="K52" s="356">
        <v>163554.01</v>
      </c>
      <c r="L52" s="356">
        <v>0</v>
      </c>
      <c r="M52" s="356">
        <v>0</v>
      </c>
      <c r="N52" s="356">
        <v>0</v>
      </c>
      <c r="O52" s="356">
        <v>0</v>
      </c>
      <c r="P52" s="356">
        <v>0</v>
      </c>
      <c r="Q52" s="356">
        <v>0</v>
      </c>
      <c r="R52" s="356">
        <v>0</v>
      </c>
      <c r="S52" s="356">
        <v>0</v>
      </c>
      <c r="T52" s="356">
        <v>0</v>
      </c>
      <c r="U52" s="356">
        <v>0</v>
      </c>
    </row>
    <row r="53" spans="2:21" ht="13.5" customHeight="1">
      <c r="B53" s="499" t="s">
        <v>399</v>
      </c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  <c r="P53" s="500"/>
      <c r="Q53" s="500"/>
      <c r="R53" s="500"/>
      <c r="S53" s="500"/>
      <c r="T53" s="500"/>
      <c r="U53" s="501"/>
    </row>
    <row r="54" spans="4:21" ht="12.75" customHeight="1">
      <c r="D54" s="388"/>
      <c r="E54" s="355">
        <f aca="true" t="shared" si="0" ref="E54:K54">SUM(E5:E52)</f>
        <v>37416130.08</v>
      </c>
      <c r="F54" s="355">
        <f t="shared" si="0"/>
        <v>1668292.1400000001</v>
      </c>
      <c r="G54" s="355">
        <f t="shared" si="0"/>
        <v>2522693</v>
      </c>
      <c r="H54" s="355">
        <f t="shared" si="0"/>
        <v>20439178.46</v>
      </c>
      <c r="I54" s="355">
        <f t="shared" si="0"/>
        <v>9075966.48</v>
      </c>
      <c r="J54" s="389">
        <f t="shared" si="0"/>
        <v>2026138.99</v>
      </c>
      <c r="K54" s="389">
        <f t="shared" si="0"/>
        <v>163554.01</v>
      </c>
      <c r="L54" s="389">
        <f aca="true" t="shared" si="1" ref="L54:S54">SUM(L5:L51)</f>
        <v>0</v>
      </c>
      <c r="M54" s="389">
        <f t="shared" si="1"/>
        <v>333000</v>
      </c>
      <c r="N54" s="389">
        <f t="shared" si="1"/>
        <v>11526043.88</v>
      </c>
      <c r="O54" s="389">
        <f t="shared" si="1"/>
        <v>8366149.58</v>
      </c>
      <c r="P54" s="389">
        <f t="shared" si="1"/>
        <v>256000</v>
      </c>
      <c r="Q54" s="389">
        <f t="shared" si="1"/>
        <v>290000</v>
      </c>
      <c r="R54" s="389">
        <f t="shared" si="1"/>
        <v>5730966.48</v>
      </c>
      <c r="S54" s="389">
        <f t="shared" si="1"/>
        <v>2615000</v>
      </c>
      <c r="T54" s="389">
        <f>SUM(T16:T48)</f>
        <v>520000</v>
      </c>
      <c r="U54" s="389">
        <f>SUM(U16:U48)</f>
        <v>210000</v>
      </c>
    </row>
    <row r="55" spans="4:9" ht="8.25">
      <c r="D55" s="388"/>
      <c r="E55" s="388"/>
      <c r="F55" s="388"/>
      <c r="G55" s="390"/>
      <c r="H55" s="390"/>
      <c r="I55" s="390"/>
    </row>
    <row r="56" spans="4:9" ht="8.25">
      <c r="D56" s="388"/>
      <c r="E56" s="388"/>
      <c r="F56" s="388"/>
      <c r="G56" s="390"/>
      <c r="H56" s="390"/>
      <c r="I56" s="390"/>
    </row>
    <row r="57" spans="4:9" ht="8.25">
      <c r="D57" s="388"/>
      <c r="E57" s="388"/>
      <c r="F57" s="388"/>
      <c r="G57" s="390"/>
      <c r="H57" s="390"/>
      <c r="I57" s="390"/>
    </row>
    <row r="58" spans="4:9" ht="8.25">
      <c r="D58" s="388"/>
      <c r="E58" s="388"/>
      <c r="F58" s="388"/>
      <c r="G58" s="388"/>
      <c r="H58" s="388"/>
      <c r="I58" s="388"/>
    </row>
    <row r="59" spans="4:9" ht="8.25">
      <c r="D59" s="388"/>
      <c r="E59" s="388"/>
      <c r="F59" s="388"/>
      <c r="G59" s="388"/>
      <c r="H59" s="388"/>
      <c r="I59" s="388"/>
    </row>
  </sheetData>
  <sheetProtection/>
  <mergeCells count="29">
    <mergeCell ref="B45:U45"/>
    <mergeCell ref="B49:U49"/>
    <mergeCell ref="B53:U53"/>
    <mergeCell ref="B29:U29"/>
    <mergeCell ref="B31:U31"/>
    <mergeCell ref="B34:U34"/>
    <mergeCell ref="B37:U37"/>
    <mergeCell ref="B40:U40"/>
    <mergeCell ref="B42:U42"/>
    <mergeCell ref="B12:U12"/>
    <mergeCell ref="B17:U17"/>
    <mergeCell ref="B19:U19"/>
    <mergeCell ref="B20:U20"/>
    <mergeCell ref="B23:U23"/>
    <mergeCell ref="B27:U27"/>
    <mergeCell ref="R1:U1"/>
    <mergeCell ref="B2:B4"/>
    <mergeCell ref="C2:C4"/>
    <mergeCell ref="D2:D4"/>
    <mergeCell ref="E2:I2"/>
    <mergeCell ref="J2:U2"/>
    <mergeCell ref="J3:M3"/>
    <mergeCell ref="N3:Q3"/>
    <mergeCell ref="B6:U6"/>
    <mergeCell ref="R3:U3"/>
    <mergeCell ref="H3:H4"/>
    <mergeCell ref="I3:I4"/>
    <mergeCell ref="E3:E4"/>
    <mergeCell ref="G3:G4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8"/>
  <sheetViews>
    <sheetView zoomScale="150" zoomScaleNormal="150" zoomScalePageLayoutView="0" workbookViewId="0" topLeftCell="A1">
      <selection activeCell="C16" sqref="C16"/>
    </sheetView>
  </sheetViews>
  <sheetFormatPr defaultColWidth="9.140625" defaultRowHeight="12.75"/>
  <cols>
    <col min="1" max="1" width="4.421875" style="219" customWidth="1"/>
    <col min="2" max="2" width="27.7109375" style="219" customWidth="1"/>
    <col min="3" max="3" width="11.421875" style="219" customWidth="1"/>
    <col min="4" max="4" width="11.140625" style="219" customWidth="1"/>
    <col min="5" max="7" width="13.140625" style="219" customWidth="1"/>
    <col min="8" max="8" width="15.00390625" style="219" customWidth="1"/>
    <col min="9" max="12" width="9.140625" style="219" customWidth="1"/>
    <col min="13" max="13" width="7.8515625" style="219" customWidth="1"/>
    <col min="14" max="14" width="19.28125" style="219" customWidth="1"/>
    <col min="15" max="15" width="14.57421875" style="219" customWidth="1"/>
    <col min="16" max="16" width="14.140625" style="219" customWidth="1"/>
    <col min="17" max="17" width="14.421875" style="219" customWidth="1"/>
    <col min="18" max="18" width="14.57421875" style="219" customWidth="1"/>
    <col min="19" max="19" width="13.140625" style="219" customWidth="1"/>
    <col min="20" max="20" width="17.28125" style="219" customWidth="1"/>
    <col min="21" max="16384" width="9.140625" style="219" customWidth="1"/>
  </cols>
  <sheetData>
    <row r="2" spans="7:10" ht="31.5" customHeight="1">
      <c r="G2" s="452" t="s">
        <v>431</v>
      </c>
      <c r="H2" s="452"/>
      <c r="I2" s="391"/>
      <c r="J2" s="391"/>
    </row>
    <row r="3" spans="8:9" ht="12.75">
      <c r="H3" s="392"/>
      <c r="I3" s="392"/>
    </row>
    <row r="4" spans="2:9" ht="15.75" customHeight="1">
      <c r="B4" s="502" t="s">
        <v>432</v>
      </c>
      <c r="C4" s="502"/>
      <c r="D4" s="502"/>
      <c r="E4" s="502"/>
      <c r="F4" s="502"/>
      <c r="G4" s="502"/>
      <c r="H4" s="502"/>
      <c r="I4" s="393"/>
    </row>
    <row r="5" spans="2:9" ht="12.75" customHeight="1">
      <c r="B5" s="502"/>
      <c r="C5" s="502"/>
      <c r="D5" s="502"/>
      <c r="E5" s="502"/>
      <c r="F5" s="502"/>
      <c r="G5" s="502"/>
      <c r="H5" s="502"/>
      <c r="I5" s="393"/>
    </row>
    <row r="7" spans="2:8" ht="12.75" customHeight="1">
      <c r="B7" s="503" t="s">
        <v>433</v>
      </c>
      <c r="C7" s="506" t="s">
        <v>434</v>
      </c>
      <c r="D7" s="509" t="s">
        <v>19</v>
      </c>
      <c r="E7" s="506" t="s">
        <v>435</v>
      </c>
      <c r="F7" s="506" t="s">
        <v>436</v>
      </c>
      <c r="G7" s="509" t="s">
        <v>19</v>
      </c>
      <c r="H7" s="506" t="s">
        <v>437</v>
      </c>
    </row>
    <row r="8" spans="2:8" s="4" customFormat="1" ht="12.75" customHeight="1">
      <c r="B8" s="504"/>
      <c r="C8" s="507"/>
      <c r="D8" s="510"/>
      <c r="E8" s="507"/>
      <c r="F8" s="507"/>
      <c r="G8" s="510"/>
      <c r="H8" s="507"/>
    </row>
    <row r="9" spans="2:8" ht="12.75" customHeight="1">
      <c r="B9" s="505"/>
      <c r="C9" s="508"/>
      <c r="D9" s="511"/>
      <c r="E9" s="508"/>
      <c r="F9" s="508"/>
      <c r="G9" s="511"/>
      <c r="H9" s="508"/>
    </row>
    <row r="10" spans="2:8" ht="12.75" customHeight="1">
      <c r="B10" s="394"/>
      <c r="C10" s="394"/>
      <c r="D10" s="394"/>
      <c r="E10" s="394"/>
      <c r="F10" s="394"/>
      <c r="G10" s="395"/>
      <c r="H10" s="394"/>
    </row>
    <row r="11" spans="2:8" s="21" customFormat="1" ht="12.75">
      <c r="B11" s="8" t="s">
        <v>438</v>
      </c>
      <c r="C11" s="396">
        <v>117600</v>
      </c>
      <c r="D11" s="397"/>
      <c r="E11" s="396">
        <f>C11+D11</f>
        <v>117600</v>
      </c>
      <c r="F11" s="398">
        <v>117600</v>
      </c>
      <c r="G11" s="399"/>
      <c r="H11" s="398">
        <f>F11+G11</f>
        <v>117600</v>
      </c>
    </row>
    <row r="12" spans="2:8" s="21" customFormat="1" ht="12.75">
      <c r="B12" s="400"/>
      <c r="C12" s="401"/>
      <c r="D12" s="397"/>
      <c r="E12" s="401"/>
      <c r="F12" s="401"/>
      <c r="G12" s="399"/>
      <c r="H12" s="401"/>
    </row>
    <row r="13" spans="2:8" s="21" customFormat="1" ht="12.75">
      <c r="B13" s="402" t="s">
        <v>439</v>
      </c>
      <c r="C13" s="396">
        <v>48100</v>
      </c>
      <c r="D13" s="397"/>
      <c r="E13" s="396">
        <f>C13+D13</f>
        <v>48100</v>
      </c>
      <c r="F13" s="396">
        <v>48100</v>
      </c>
      <c r="G13" s="399"/>
      <c r="H13" s="398">
        <f>F13+G13</f>
        <v>48100</v>
      </c>
    </row>
    <row r="14" spans="2:8" s="21" customFormat="1" ht="12.75">
      <c r="B14" s="400"/>
      <c r="C14" s="401"/>
      <c r="D14" s="397"/>
      <c r="E14" s="401"/>
      <c r="F14" s="401"/>
      <c r="G14" s="399"/>
      <c r="H14" s="401"/>
    </row>
    <row r="15" spans="2:8" s="21" customFormat="1" ht="25.5">
      <c r="B15" s="402" t="s">
        <v>440</v>
      </c>
      <c r="C15" s="396">
        <v>28100</v>
      </c>
      <c r="D15" s="397"/>
      <c r="E15" s="396">
        <f>C15+D15</f>
        <v>28100</v>
      </c>
      <c r="F15" s="398">
        <v>28100</v>
      </c>
      <c r="G15" s="399"/>
      <c r="H15" s="398">
        <f>F15+G15</f>
        <v>28100</v>
      </c>
    </row>
    <row r="16" spans="2:8" s="21" customFormat="1" ht="12.75">
      <c r="B16" s="400"/>
      <c r="C16" s="401"/>
      <c r="D16" s="397"/>
      <c r="E16" s="401"/>
      <c r="F16" s="401"/>
      <c r="G16" s="399"/>
      <c r="H16" s="401"/>
    </row>
    <row r="17" spans="2:8" s="21" customFormat="1" ht="24.75" customHeight="1">
      <c r="B17" s="402" t="s">
        <v>441</v>
      </c>
      <c r="C17" s="396">
        <v>90000</v>
      </c>
      <c r="D17" s="397">
        <v>7000</v>
      </c>
      <c r="E17" s="396">
        <f>C17+D17</f>
        <v>97000</v>
      </c>
      <c r="F17" s="396">
        <v>90000</v>
      </c>
      <c r="G17" s="399">
        <v>7000</v>
      </c>
      <c r="H17" s="398">
        <f>F17+G17</f>
        <v>97000</v>
      </c>
    </row>
    <row r="18" spans="2:8" s="21" customFormat="1" ht="12.75">
      <c r="B18" s="400"/>
      <c r="C18" s="401"/>
      <c r="D18" s="397"/>
      <c r="E18" s="401"/>
      <c r="F18" s="403"/>
      <c r="G18" s="399"/>
      <c r="H18" s="403"/>
    </row>
    <row r="19" spans="2:8" s="21" customFormat="1" ht="12.75">
      <c r="B19" s="404" t="s">
        <v>442</v>
      </c>
      <c r="C19" s="405">
        <v>17000</v>
      </c>
      <c r="D19" s="397">
        <v>25000</v>
      </c>
      <c r="E19" s="396">
        <f>C19+D19</f>
        <v>42000</v>
      </c>
      <c r="F19" s="405">
        <v>17000</v>
      </c>
      <c r="G19" s="399">
        <v>25000</v>
      </c>
      <c r="H19" s="398">
        <f>F19+G19</f>
        <v>42000</v>
      </c>
    </row>
    <row r="20" spans="2:8" s="21" customFormat="1" ht="12.75">
      <c r="B20" s="404"/>
      <c r="C20" s="401"/>
      <c r="D20" s="397"/>
      <c r="E20" s="401"/>
      <c r="F20" s="401"/>
      <c r="G20" s="406"/>
      <c r="H20" s="403"/>
    </row>
    <row r="21" spans="2:8" s="407" customFormat="1" ht="15.75">
      <c r="B21" s="408"/>
      <c r="C21" s="409">
        <f aca="true" t="shared" si="0" ref="C21:H21">C11+C15+C17+C13+C19</f>
        <v>300800</v>
      </c>
      <c r="D21" s="411">
        <f t="shared" si="0"/>
        <v>32000</v>
      </c>
      <c r="E21" s="409">
        <f t="shared" si="0"/>
        <v>332800</v>
      </c>
      <c r="F21" s="409">
        <f t="shared" si="0"/>
        <v>300800</v>
      </c>
      <c r="G21" s="411">
        <f t="shared" si="0"/>
        <v>32000</v>
      </c>
      <c r="H21" s="409">
        <f t="shared" si="0"/>
        <v>332800</v>
      </c>
    </row>
    <row r="22" spans="3:8" ht="12.75">
      <c r="C22" s="412"/>
      <c r="D22" s="412"/>
      <c r="E22" s="412"/>
      <c r="F22" s="412"/>
      <c r="G22" s="412"/>
      <c r="H22" s="412"/>
    </row>
    <row r="23" spans="3:8" ht="12.75">
      <c r="C23" s="412"/>
      <c r="D23" s="412"/>
      <c r="E23" s="412"/>
      <c r="F23" s="412"/>
      <c r="G23" s="412"/>
      <c r="H23" s="412"/>
    </row>
    <row r="24" spans="3:8" ht="12.75">
      <c r="C24" s="412"/>
      <c r="D24" s="412"/>
      <c r="E24" s="412"/>
      <c r="F24" s="412"/>
      <c r="G24" s="412"/>
      <c r="H24" s="412"/>
    </row>
    <row r="26" spans="3:7" ht="12.75">
      <c r="C26" s="413"/>
      <c r="D26" s="413"/>
      <c r="E26" s="413"/>
      <c r="F26" s="413"/>
      <c r="G26" s="413"/>
    </row>
    <row r="27" spans="3:7" ht="12.75">
      <c r="C27" s="412"/>
      <c r="D27" s="412"/>
      <c r="E27" s="412"/>
      <c r="F27" s="412"/>
      <c r="G27" s="412"/>
    </row>
    <row r="28" spans="3:7" ht="12.75">
      <c r="C28" s="412"/>
      <c r="D28" s="412"/>
      <c r="E28" s="412"/>
      <c r="F28" s="412"/>
      <c r="G28" s="412"/>
    </row>
  </sheetData>
  <sheetProtection/>
  <mergeCells count="9">
    <mergeCell ref="G2:H2"/>
    <mergeCell ref="B4:H5"/>
    <mergeCell ref="B7:B9"/>
    <mergeCell ref="C7:C9"/>
    <mergeCell ref="D7:D9"/>
    <mergeCell ref="E7:E9"/>
    <mergeCell ref="F7:F9"/>
    <mergeCell ref="G7:G9"/>
    <mergeCell ref="H7:H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Małgorzta Jaworska</dc:creator>
  <cp:keywords/>
  <dc:description/>
  <cp:lastModifiedBy>Asia</cp:lastModifiedBy>
  <cp:lastPrinted>2009-07-03T08:00:29Z</cp:lastPrinted>
  <dcterms:created xsi:type="dcterms:W3CDTF">2007-07-24T12:50:32Z</dcterms:created>
  <dcterms:modified xsi:type="dcterms:W3CDTF">2009-07-03T08:01:18Z</dcterms:modified>
  <cp:category/>
  <cp:version/>
  <cp:contentType/>
  <cp:contentStatus/>
</cp:coreProperties>
</file>