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Zał.nr 1" sheetId="1" r:id="rId1"/>
    <sheet name="Zał.nr 2" sheetId="2" r:id="rId2"/>
    <sheet name="Zał.nr 3" sheetId="3" r:id="rId3"/>
    <sheet name="Zał.nr 4" sheetId="4" r:id="rId4"/>
  </sheets>
  <definedNames>
    <definedName name="_xlnm.Print_Titles" localSheetId="0">'Zał.nr 1'!$3:$4</definedName>
    <definedName name="_xlnm.Print_Titles" localSheetId="1">'Zał.nr 2'!$3:$4</definedName>
  </definedNames>
  <calcPr fullCalcOnLoad="1"/>
</workbook>
</file>

<file path=xl/sharedStrings.xml><?xml version="1.0" encoding="utf-8"?>
<sst xmlns="http://schemas.openxmlformats.org/spreadsheetml/2006/main" count="764" uniqueCount="336">
  <si>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</si>
  <si>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</si>
  <si>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</si>
  <si>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</si>
  <si>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</si>
  <si>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</si>
  <si>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</si>
  <si>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</si>
  <si>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</si>
  <si>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</si>
  <si>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</si>
  <si>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</si>
  <si>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</si>
  <si>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</si>
  <si>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</si>
  <si>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</si>
  <si>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</si>
  <si>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</si>
  <si>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</si>
  <si>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</si>
  <si>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</si>
  <si>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</si>
  <si>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</si>
  <si>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</si>
  <si>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</si>
  <si>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</si>
  <si>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</si>
  <si>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</si>
  <si>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</si>
  <si>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</si>
  <si>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</si>
  <si>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</si>
  <si>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</si>
  <si>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</si>
  <si>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</si>
  <si>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</si>
  <si>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</si>
  <si>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</si>
  <si>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</si>
  <si>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</si>
  <si>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</si>
  <si>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</si>
  <si>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</si>
  <si>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</si>
  <si>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</si>
  <si>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</si>
  <si>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</si>
  <si>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</si>
  <si>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</si>
  <si>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</si>
  <si>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</si>
  <si>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</si>
  <si>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</si>
  <si>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</si>
  <si>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</si>
  <si>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</si>
  <si>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</si>
  <si>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</si>
  <si>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</si>
  <si>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</si>
  <si>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</si>
  <si>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</si>
  <si>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</si>
  <si>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</si>
  <si>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</si>
  <si>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</si>
  <si>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</si>
  <si>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</si>
  <si>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</si>
  <si>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</si>
  <si>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</si>
  <si>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</si>
  <si>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</si>
  <si>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</si>
  <si>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</si>
  <si>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</si>
  <si>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</si>
  <si>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</si>
  <si>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</si>
  <si>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</si>
  <si>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</si>
  <si>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</si>
  <si>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</si>
  <si>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</si>
  <si>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</si>
  <si>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</si>
  <si>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</si>
  <si>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</si>
  <si>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</si>
  <si>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</si>
  <si>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</si>
  <si>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</si>
  <si>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</si>
  <si>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</si>
  <si>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</si>
  <si>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</si>
  <si>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</si>
  <si>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</si>
  <si>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</si>
  <si>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</si>
  <si>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</si>
  <si>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</si>
  <si>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</si>
  <si>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</si>
  <si>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</si>
  <si>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</si>
  <si>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</si>
  <si>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</si>
  <si>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</si>
  <si>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</si>
  <si>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</si>
  <si>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</si>
  <si>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</si>
  <si>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</si>
  <si>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</si>
  <si>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</si>
  <si>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</si>
  <si>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</si>
  <si>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</si>
  <si>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</si>
  <si>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</si>
  <si>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</si>
  <si>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</si>
  <si>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</si>
  <si>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</si>
  <si>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</si>
  <si>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</si>
  <si>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</si>
  <si>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</si>
  <si>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</si>
  <si>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</si>
  <si>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</si>
  <si>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</si>
  <si>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</si>
  <si>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</si>
  <si>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</si>
  <si>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</si>
  <si>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</si>
  <si>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</si>
  <si>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</si>
  <si>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</si>
  <si>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</si>
  <si>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</si>
  <si>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</si>
  <si>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</si>
  <si>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</si>
  <si>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</si>
  <si>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</si>
  <si>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</si>
  <si>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</si>
  <si>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</si>
  <si>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</si>
  <si>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</si>
  <si>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</si>
  <si>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</si>
  <si>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</si>
  <si>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</si>
  <si>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</si>
  <si>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</si>
  <si>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</si>
  <si>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</si>
  <si>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</si>
  <si>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</si>
  <si>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</si>
  <si>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</si>
  <si>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</si>
  <si>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</si>
  <si>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</si>
  <si>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</si>
  <si>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</si>
  <si>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</si>
  <si>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</si>
  <si>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</si>
  <si>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</si>
  <si>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</si>
  <si>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</si>
  <si>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</si>
  <si>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</si>
  <si>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</si>
  <si>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</si>
  <si>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</si>
  <si>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</si>
  <si>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</si>
  <si>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</si>
  <si>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</si>
  <si>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</si>
  <si>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</si>
  <si>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</si>
  <si>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</si>
  <si>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</si>
  <si>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</si>
  <si>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</si>
  <si>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</si>
  <si>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</si>
  <si>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</si>
  <si>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</si>
  <si>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</si>
  <si>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</si>
  <si>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</si>
  <si>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</si>
  <si>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</si>
  <si>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</si>
  <si>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</si>
  <si>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</si>
  <si>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</si>
  <si>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</si>
  <si>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</si>
  <si>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</si>
  <si>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</si>
  <si>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</si>
  <si>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</si>
  <si>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</si>
  <si>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</si>
  <si>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</si>
  <si>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</si>
  <si>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</si>
  <si>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</si>
  <si>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</si>
  <si>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</si>
  <si>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</si>
  <si>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</si>
  <si>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</si>
  <si>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</si>
  <si>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</si>
  <si>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</si>
  <si>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</si>
  <si>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</si>
  <si>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</si>
  <si>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</si>
  <si>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</si>
  <si>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</si>
  <si>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</si>
  <si>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</si>
  <si>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</si>
  <si>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</si>
  <si>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</si>
  <si>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</si>
  <si>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</si>
  <si>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</si>
  <si>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</si>
  <si>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</si>
  <si>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</si>
  <si>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</si>
  <si>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</si>
  <si>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</si>
  <si>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</si>
  <si>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</si>
  <si>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</si>
  <si>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</si>
  <si>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</si>
  <si>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</si>
  <si>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</si>
  <si>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</si>
  <si>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Rekompensaty utraconych dochodów w podatkach i opłatach lokalnych</t>
  </si>
  <si>
    <t>Budowa sieci gazowej (bez przyłączy) od m.Pólko przez m.Piersko do m.Bytyń</t>
  </si>
  <si>
    <t>Budowa Pomnika Powstańców Wielkopolskich w Kaźmierzu</t>
  </si>
  <si>
    <t>Monitoring SP w Kaźmierzu</t>
  </si>
  <si>
    <t>Monitoring wizyjny w Gimnazjum w Kaźmierzu</t>
  </si>
  <si>
    <t>Kosiarka MTD GUDBROD GLX wraz z rozrzutnikiem nawozu</t>
  </si>
  <si>
    <t>Odsetki za nieterminowe regulowanie należności podatkowych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</si>
  <si>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</si>
  <si>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</si>
  <si>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</si>
  <si>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</si>
  <si>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</si>
  <si>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</si>
  <si>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</si>
  <si>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</si>
  <si>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</si>
  <si>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Zwiększenie dochodów z tytułu podatku od środków transportowych na podstawie otrzymanych korekt deklaracji podatkowych</t>
  </si>
  <si>
    <t>Środki na bieżące utrzymanie działalności Urzędu Gminy w Kaźmierzu</t>
  </si>
  <si>
    <t>Środki na wynajem i montaż świątecznych dekoracji świetlnych na Rynku w Kaźmierzu</t>
  </si>
  <si>
    <t>PLAN PRZYCHODÓW I WYDATKÓW ZAKŁADU USŁUG  KOMUNALNYCH W KAŹMIERZU W 2008 r.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</si>
  <si>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</si>
  <si>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</si>
  <si>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</si>
  <si>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</si>
  <si>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</si>
  <si>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</si>
  <si>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</si>
  <si>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</si>
  <si>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</si>
  <si>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</si>
  <si>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</si>
  <si>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</si>
  <si>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Wykonanie na dzień 13.11.2008</t>
  </si>
  <si>
    <t>Różnica</t>
  </si>
  <si>
    <t>Pomoc finansowa dla Powiatu Szamotulskiego na budowę chodnika przy ul.Konopnickiej w m.Kaźmierz</t>
  </si>
  <si>
    <t>Przebudowa dojazdu dla autobusu szkolnego w m.Piersko</t>
  </si>
  <si>
    <t xml:space="preserve">Budowa chodnika wraz z kanalizacją deszczową w ul.Reja w Kaźmierzu  </t>
  </si>
  <si>
    <t>Przyczepa rolnicza 6t</t>
  </si>
  <si>
    <t>Budowa kotłowni gazowej z siecią centralnego ogrzewania w budynku świetlicy wiejskiej w Gaju Wielkim</t>
  </si>
  <si>
    <t>Samochód pożarniczy Ford Transit dla OSP Chlewiska</t>
  </si>
  <si>
    <t>Dotacja dla jednostki OSP w Kaźmierzu na modernizację budynku strażnicy z dotacjami z MSWiA, ZGł.ZOSP, ZW ZOSP</t>
  </si>
  <si>
    <t xml:space="preserve">Zakup drabinek do Sali gimnastycznej </t>
  </si>
  <si>
    <t>Budowa placu zabaw przy przedszkolu w Gaju Wielkim</t>
  </si>
  <si>
    <t>Monitoring w Gimnazjum w Kaźmierzu</t>
  </si>
  <si>
    <t>Budowa kotłowni gazowej  w budynku Ośrodka Zdrowia w Kaźmierzu</t>
  </si>
  <si>
    <t>Budowa kompleksu boisk wielofunkcyjnych Orlik 2012</t>
  </si>
  <si>
    <t>Zwiększenie dochodów z tytułu dzierżawy gruntów na podstawie wykonania na 31.11.2008 r.</t>
  </si>
  <si>
    <t>Zwiększenie wpływów z  tytułu innych opłat na podstawie wykonania na 30.11.2008 r.</t>
  </si>
  <si>
    <t>Umowy darowizny</t>
  </si>
  <si>
    <t>Zwiększenie dochodów na podstawie wykonania na 30.11.2008 r.</t>
  </si>
  <si>
    <t>Zmniejszenie środków z tytułu podatku od osób od czynności cywilnoprawnych</t>
  </si>
  <si>
    <t>Zwiększenie dochodów z tytułu podatku od spadków i darowizn.</t>
  </si>
  <si>
    <t>Zmniejszenie dochodów z tytułu opłaty skarbowej</t>
  </si>
  <si>
    <t>Zmniejszenie dochodów z tytułu opłaty planistycznej</t>
  </si>
  <si>
    <t>Zmniejszenie dochodów na podstawie wykonania na 30.11.2008 r.</t>
  </si>
  <si>
    <t>Zwiększenie części oświatowej subwencji ogólne (pismo Ministra Finansów znak ST5/4822/30g/BKU/08 z dnia 21.11.2008)</t>
  </si>
  <si>
    <t>Odsetki z kapitalizacji odsetek na lokatach i rachunkach bankowych</t>
  </si>
  <si>
    <t>Zwiększenie dochodów z tytułu usług przedszkolnych na podstawie wykonania na 30.11.2008 r.</t>
  </si>
  <si>
    <t>Dotacja celowa na dofinansowanie zakupu podręczników dla dzieci rozpoczynających roczne przygotowanie przedszkolne lub naukę w klasach I - III szkoły podstawowej (pismo Wojewody Wielkopolskiego znak FB.I-4.3011-533/08 z dnia28.11.2008)</t>
  </si>
  <si>
    <t>Zwiększenie wpływów z opłaty produktowej na podstawie wykonania na 30.11.2008</t>
  </si>
  <si>
    <t>Zmniejszenie środków na utylizację odpadów</t>
  </si>
  <si>
    <t>Środki na 2% odpis od podatku rolnego</t>
  </si>
  <si>
    <t>Zmniejszenie środków na podstawie wykonania na dzień 30.11.2008</t>
  </si>
  <si>
    <t>Zmniejszenie środków na pomoc dla Powiatu Szamotulskiego na zadanie pn. "Budowa chodnika przy ul.Konopnickiej w m.Kaźmierz"</t>
  </si>
  <si>
    <t>Środki na zakup 2 zestawów komputerowych</t>
  </si>
  <si>
    <t>Środki na dofinansowanie zakupu podręczników dla dzieci rozpoczynających roczne przygotowanie przedszkolne lub naukę w klasach I - III szkoły podstawowej</t>
  </si>
  <si>
    <t>Środki na dotację dla Gminnego Ośrodka Kultury w Kaźmierzu</t>
  </si>
  <si>
    <t>Zał.Nr 1 do Uchwały Nr XXXIV/179/08 Rady Gminy Kaźmierz z dn.29.12.2008 r.</t>
  </si>
  <si>
    <t>Sprzedaż składników majątkowych</t>
  </si>
  <si>
    <t>Zwiększenie dochodów na podstawie korekty deklaracji</t>
  </si>
  <si>
    <t>Zwiększenie dochodów z tytułu opłaty targowej.</t>
  </si>
  <si>
    <t>Zmniejszenie dochodów z tytułu odsetek od nieterminowych wpłat</t>
  </si>
  <si>
    <t>Zał.Nr 2 do Uchwały Nr XXXIV/179/08 Rady Gminy Kaźmierz z dn.29.12.2008 r.</t>
  </si>
  <si>
    <t>Zwiększenie środków na prace melioracyjne na terenie gminy Kaźmierz</t>
  </si>
  <si>
    <t>Zmiany: zmniejszenie środków na zadanie pn."Budowa Pomnika Powstańców Wielkopolskich w Kaźmierzu"o 2.508,00 oraz na zadanie pn."Budowa kotłowni gazowej z siecią centralnego ogrzewania w budynku świetlicy wiejskiej w Gaju Wielkim" o 627,00, wprowadzenie zadania pn."Ogrzewanie kominkowe w świetlicy w Gaju Wielkim" 13.135,00</t>
  </si>
  <si>
    <t>Zmniejszenie środków na modernizację bloku żywieniowego o 5.172,00 oraz wprowadzenie nowego zadnia pn.Budowa placu zabaw przy przedszkolu w Kaźmioerzu 8.342,00</t>
  </si>
  <si>
    <t>Środki na zakup zestawu komputerowego</t>
  </si>
  <si>
    <t>Zwiększenie środków na zadanie pn."Budowa kompleksu boisk wielofunkcyjnych Orlik 2012"</t>
  </si>
  <si>
    <t>Zwiększenie przychodów z pozostałej działalności</t>
  </si>
  <si>
    <t>Zał.Nr 4 do Uchwały Nr XXXIV/179/08 Rady Gminy Kaźmierz z dn.29.12.2008 r.</t>
  </si>
  <si>
    <t>Ogrzewanie kominkowe świetlica Gaj Wielki</t>
  </si>
  <si>
    <t>Budowa placu zabaw przy przedszkolu w Kaźmierzu</t>
  </si>
  <si>
    <t>Zał.Nr 3 do Uchwały Nr XXXIV/179/08 Rady Gminy Kaźmierz z dn.29.12.2008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</si>
</sst>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17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quotePrefix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4" fontId="15" fillId="35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5" borderId="11" xfId="0" applyFont="1" applyFill="1" applyBorder="1" applyAlignment="1" quotePrefix="1">
      <alignment horizontal="center" vertical="center"/>
    </xf>
    <xf numFmtId="4" fontId="11" fillId="34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2" fillId="33" borderId="21" xfId="0" applyNumberFormat="1" applyFont="1" applyFill="1" applyBorder="1" applyAlignment="1">
      <alignment horizontal="center" vertical="center" wrapText="1"/>
    </xf>
    <xf numFmtId="4" fontId="14" fillId="33" borderId="21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4" fontId="15" fillId="0" borderId="15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2" fillId="35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1" fillId="36" borderId="17" xfId="0" applyFont="1" applyFill="1" applyBorder="1" applyAlignment="1">
      <alignment vertical="center"/>
    </xf>
    <xf numFmtId="4" fontId="21" fillId="35" borderId="10" xfId="0" applyNumberFormat="1" applyFont="1" applyFill="1" applyBorder="1" applyAlignment="1">
      <alignment vertical="center"/>
    </xf>
    <xf numFmtId="4" fontId="21" fillId="0" borderId="10" xfId="0" applyNumberFormat="1" applyFont="1" applyBorder="1" applyAlignment="1">
      <alignment vertical="center" wrapText="1"/>
    </xf>
    <xf numFmtId="4" fontId="21" fillId="35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0" fillId="0" borderId="22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vertical="center"/>
    </xf>
    <xf numFmtId="4" fontId="3" fillId="38" borderId="10" xfId="0" applyNumberFormat="1" applyFont="1" applyFill="1" applyBorder="1" applyAlignment="1">
      <alignment horizontal="right" vertical="center"/>
    </xf>
    <xf numFmtId="4" fontId="4" fillId="38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 wrapText="1"/>
    </xf>
    <xf numFmtId="4" fontId="27" fillId="35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35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vertical="center" wrapText="1"/>
    </xf>
    <xf numFmtId="4" fontId="29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8" fillId="35" borderId="13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4" fontId="3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6" fillId="35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20" fillId="0" borderId="13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0"/>
  <sheetViews>
    <sheetView zoomScale="150" zoomScaleNormal="150" zoomScalePageLayoutView="0" workbookViewId="0" topLeftCell="A117">
      <selection activeCell="B1" sqref="A1:IV16384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4.57421875" style="3" customWidth="1"/>
    <col min="6" max="6" width="11.8515625" style="142" customWidth="1"/>
    <col min="7" max="12" width="13.421875" style="142" hidden="1" customWidth="1"/>
    <col min="13" max="13" width="13.8515625" style="160" customWidth="1"/>
    <col min="14" max="14" width="52.140625" style="176" customWidth="1"/>
    <col min="15" max="16384" width="9.140625" style="22" customWidth="1"/>
  </cols>
  <sheetData>
    <row r="1" spans="1:14" ht="28.5" customHeight="1">
      <c r="A1" s="20" t="s">
        <v>201</v>
      </c>
      <c r="B1" s="21"/>
      <c r="C1" s="21"/>
      <c r="E1" s="1"/>
      <c r="F1" s="141"/>
      <c r="G1" s="141"/>
      <c r="H1" s="141"/>
      <c r="I1" s="141"/>
      <c r="J1" s="141"/>
      <c r="K1" s="141"/>
      <c r="L1" s="141"/>
      <c r="M1" s="2"/>
      <c r="N1" s="175" t="s">
        <v>320</v>
      </c>
    </row>
    <row r="2" spans="1:13" ht="13.5" thickBot="1">
      <c r="A2" s="119"/>
      <c r="B2" s="21"/>
      <c r="C2" s="21"/>
      <c r="M2" s="2"/>
    </row>
    <row r="3" spans="1:14" s="180" customFormat="1" ht="38.25">
      <c r="A3" s="177" t="s">
        <v>15</v>
      </c>
      <c r="B3" s="177" t="s">
        <v>16</v>
      </c>
      <c r="C3" s="177" t="s">
        <v>17</v>
      </c>
      <c r="D3" s="177" t="s">
        <v>18</v>
      </c>
      <c r="E3" s="177" t="s">
        <v>202</v>
      </c>
      <c r="F3" s="178" t="s">
        <v>19</v>
      </c>
      <c r="G3" s="178"/>
      <c r="H3" s="178"/>
      <c r="I3" s="178"/>
      <c r="J3" s="178"/>
      <c r="K3" s="178"/>
      <c r="L3" s="178"/>
      <c r="M3" s="179" t="s">
        <v>203</v>
      </c>
      <c r="N3" s="177" t="s">
        <v>20</v>
      </c>
    </row>
    <row r="4" spans="1:14" s="5" customFormat="1" ht="15.75">
      <c r="A4" s="120"/>
      <c r="B4" s="181"/>
      <c r="C4" s="181"/>
      <c r="D4" s="181"/>
      <c r="E4" s="181"/>
      <c r="F4" s="143"/>
      <c r="G4" s="143"/>
      <c r="H4" s="143"/>
      <c r="I4" s="143"/>
      <c r="J4" s="143"/>
      <c r="K4" s="143"/>
      <c r="L4" s="143"/>
      <c r="M4" s="182"/>
      <c r="N4" s="183"/>
    </row>
    <row r="5" spans="1:14" s="2" customFormat="1" ht="16.5" customHeight="1" hidden="1">
      <c r="A5" s="184" t="s">
        <v>37</v>
      </c>
      <c r="B5" s="185"/>
      <c r="C5" s="185"/>
      <c r="D5" s="186" t="s">
        <v>38</v>
      </c>
      <c r="E5" s="187">
        <f>E6</f>
        <v>474480</v>
      </c>
      <c r="F5" s="188">
        <f>F6</f>
        <v>0</v>
      </c>
      <c r="G5" s="188">
        <f aca="true" t="shared" si="0" ref="G5:L5">G6</f>
        <v>0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8">
        <f t="shared" si="0"/>
        <v>0</v>
      </c>
      <c r="L5" s="188">
        <f t="shared" si="0"/>
        <v>0</v>
      </c>
      <c r="M5" s="187">
        <f>M6</f>
        <v>474480</v>
      </c>
      <c r="N5" s="189"/>
    </row>
    <row r="6" spans="1:14" s="2" customFormat="1" ht="15" customHeight="1" hidden="1">
      <c r="A6" s="190"/>
      <c r="B6" s="191" t="s">
        <v>45</v>
      </c>
      <c r="C6" s="8"/>
      <c r="D6" s="9" t="s">
        <v>34</v>
      </c>
      <c r="E6" s="192">
        <f>SUM(E7:E8)</f>
        <v>474480</v>
      </c>
      <c r="F6" s="193">
        <f>SUM(F7:F8)</f>
        <v>0</v>
      </c>
      <c r="G6" s="193">
        <f aca="true" t="shared" si="1" ref="G6:L6">SUM(G7:G8)</f>
        <v>0</v>
      </c>
      <c r="H6" s="193">
        <f t="shared" si="1"/>
        <v>0</v>
      </c>
      <c r="I6" s="193">
        <f t="shared" si="1"/>
        <v>0</v>
      </c>
      <c r="J6" s="193">
        <f t="shared" si="1"/>
        <v>0</v>
      </c>
      <c r="K6" s="193">
        <f t="shared" si="1"/>
        <v>0</v>
      </c>
      <c r="L6" s="193">
        <f t="shared" si="1"/>
        <v>0</v>
      </c>
      <c r="M6" s="151">
        <f>M7+M8</f>
        <v>474480</v>
      </c>
      <c r="N6" s="194"/>
    </row>
    <row r="7" spans="1:14" s="2" customFormat="1" ht="76.5" hidden="1">
      <c r="A7" s="190"/>
      <c r="B7" s="10"/>
      <c r="C7" s="11" t="s">
        <v>99</v>
      </c>
      <c r="D7" s="12" t="s">
        <v>100</v>
      </c>
      <c r="E7" s="195">
        <v>6170</v>
      </c>
      <c r="F7" s="171"/>
      <c r="G7" s="171"/>
      <c r="H7" s="171"/>
      <c r="I7" s="171"/>
      <c r="J7" s="171"/>
      <c r="K7" s="171"/>
      <c r="L7" s="171"/>
      <c r="M7" s="146">
        <f>E7+F7+G7+H7+I7+J7+K7+L7</f>
        <v>6170</v>
      </c>
      <c r="N7" s="139"/>
    </row>
    <row r="8" spans="1:14" s="2" customFormat="1" ht="51" hidden="1">
      <c r="A8" s="190"/>
      <c r="B8" s="10"/>
      <c r="C8" s="10">
        <v>2010</v>
      </c>
      <c r="D8" s="12" t="s">
        <v>26</v>
      </c>
      <c r="E8" s="195">
        <v>468310</v>
      </c>
      <c r="F8" s="171"/>
      <c r="G8" s="171"/>
      <c r="H8" s="171"/>
      <c r="I8" s="171"/>
      <c r="J8" s="171"/>
      <c r="K8" s="171"/>
      <c r="L8" s="171"/>
      <c r="M8" s="146">
        <f>E8+F8+G8+H8+I8+J8+K8+L8</f>
        <v>468310</v>
      </c>
      <c r="N8" s="203"/>
    </row>
    <row r="9" spans="1:14" s="4" customFormat="1" ht="16.5" customHeight="1" hidden="1">
      <c r="A9" s="196">
        <v>600</v>
      </c>
      <c r="B9" s="196"/>
      <c r="C9" s="196"/>
      <c r="D9" s="197" t="s">
        <v>47</v>
      </c>
      <c r="E9" s="101">
        <f>E10+E12</f>
        <v>97000</v>
      </c>
      <c r="F9" s="238">
        <f>F10+F12</f>
        <v>0</v>
      </c>
      <c r="G9" s="147">
        <f aca="true" t="shared" si="2" ref="F9:L10">G10</f>
        <v>0</v>
      </c>
      <c r="H9" s="147">
        <f t="shared" si="2"/>
        <v>0</v>
      </c>
      <c r="I9" s="147">
        <f t="shared" si="2"/>
        <v>0</v>
      </c>
      <c r="J9" s="147">
        <f t="shared" si="2"/>
        <v>0</v>
      </c>
      <c r="K9" s="147">
        <f t="shared" si="2"/>
        <v>0</v>
      </c>
      <c r="L9" s="147">
        <f t="shared" si="2"/>
        <v>0</v>
      </c>
      <c r="M9" s="101">
        <f>M10+M12</f>
        <v>97000</v>
      </c>
      <c r="N9" s="198"/>
    </row>
    <row r="10" spans="1:14" s="4" customFormat="1" ht="18" customHeight="1" hidden="1">
      <c r="A10" s="15"/>
      <c r="B10" s="15">
        <v>60014</v>
      </c>
      <c r="C10" s="15"/>
      <c r="D10" s="18" t="s">
        <v>48</v>
      </c>
      <c r="E10" s="115">
        <f>E11</f>
        <v>0</v>
      </c>
      <c r="F10" s="239">
        <f t="shared" si="2"/>
        <v>0</v>
      </c>
      <c r="G10" s="114">
        <f t="shared" si="2"/>
        <v>0</v>
      </c>
      <c r="H10" s="114">
        <f t="shared" si="2"/>
        <v>0</v>
      </c>
      <c r="I10" s="114">
        <f t="shared" si="2"/>
        <v>0</v>
      </c>
      <c r="J10" s="114">
        <f t="shared" si="2"/>
        <v>0</v>
      </c>
      <c r="K10" s="114">
        <f t="shared" si="2"/>
        <v>0</v>
      </c>
      <c r="L10" s="114">
        <f t="shared" si="2"/>
        <v>0</v>
      </c>
      <c r="M10" s="149">
        <f>M11</f>
        <v>0</v>
      </c>
      <c r="N10" s="199"/>
    </row>
    <row r="11" spans="1:14" s="4" customFormat="1" ht="55.5" customHeight="1" hidden="1">
      <c r="A11" s="15"/>
      <c r="B11" s="15"/>
      <c r="C11" s="28">
        <v>6620</v>
      </c>
      <c r="D11" s="29" t="s">
        <v>204</v>
      </c>
      <c r="E11" s="107"/>
      <c r="F11" s="240"/>
      <c r="G11" s="145"/>
      <c r="H11" s="145"/>
      <c r="I11" s="145"/>
      <c r="J11" s="145"/>
      <c r="K11" s="145"/>
      <c r="L11" s="145"/>
      <c r="M11" s="146">
        <f>E11+F11+G11+H11+I11+J11+K11</f>
        <v>0</v>
      </c>
      <c r="N11" s="200"/>
    </row>
    <row r="12" spans="1:14" s="4" customFormat="1" ht="18" customHeight="1" hidden="1">
      <c r="A12" s="15"/>
      <c r="B12" s="15">
        <v>60016</v>
      </c>
      <c r="C12" s="15"/>
      <c r="D12" s="18" t="s">
        <v>51</v>
      </c>
      <c r="E12" s="115">
        <f>E13</f>
        <v>97000</v>
      </c>
      <c r="F12" s="239">
        <f>F13</f>
        <v>0</v>
      </c>
      <c r="G12" s="114">
        <f aca="true" t="shared" si="3" ref="G12:L12">G14</f>
        <v>0</v>
      </c>
      <c r="H12" s="114">
        <f t="shared" si="3"/>
        <v>0</v>
      </c>
      <c r="I12" s="114">
        <f t="shared" si="3"/>
        <v>0</v>
      </c>
      <c r="J12" s="114">
        <f t="shared" si="3"/>
        <v>0</v>
      </c>
      <c r="K12" s="114">
        <f t="shared" si="3"/>
        <v>0</v>
      </c>
      <c r="L12" s="114">
        <f t="shared" si="3"/>
        <v>0</v>
      </c>
      <c r="M12" s="149">
        <f>M14+M13</f>
        <v>97000</v>
      </c>
      <c r="N12" s="199"/>
    </row>
    <row r="13" spans="1:14" s="4" customFormat="1" ht="63.75" hidden="1">
      <c r="A13" s="15"/>
      <c r="B13" s="15"/>
      <c r="C13" s="28">
        <v>6260</v>
      </c>
      <c r="D13" s="29" t="s">
        <v>205</v>
      </c>
      <c r="E13" s="107">
        <v>97000</v>
      </c>
      <c r="F13" s="144"/>
      <c r="G13" s="145"/>
      <c r="H13" s="145"/>
      <c r="I13" s="145"/>
      <c r="J13" s="145"/>
      <c r="K13" s="145"/>
      <c r="L13" s="145"/>
      <c r="M13" s="146">
        <f>E13+F13+G13+H13+I13+J13+K13+L13</f>
        <v>97000</v>
      </c>
      <c r="N13" s="200"/>
    </row>
    <row r="14" spans="1:14" s="4" customFormat="1" ht="61.5" customHeight="1" hidden="1">
      <c r="A14" s="15"/>
      <c r="B14" s="15"/>
      <c r="C14" s="28">
        <v>6300</v>
      </c>
      <c r="D14" s="29" t="s">
        <v>183</v>
      </c>
      <c r="E14" s="107"/>
      <c r="F14" s="145"/>
      <c r="G14" s="145"/>
      <c r="H14" s="145"/>
      <c r="I14" s="145"/>
      <c r="J14" s="145"/>
      <c r="K14" s="145"/>
      <c r="L14" s="145"/>
      <c r="M14" s="146">
        <f>E14+F14+G14+H14+I14+J14+K14</f>
        <v>0</v>
      </c>
      <c r="N14" s="200"/>
    </row>
    <row r="15" spans="1:14" s="4" customFormat="1" ht="17.25" customHeight="1">
      <c r="A15" s="6">
        <v>700</v>
      </c>
      <c r="B15" s="6"/>
      <c r="C15" s="6"/>
      <c r="D15" s="7" t="s">
        <v>21</v>
      </c>
      <c r="E15" s="101">
        <f aca="true" t="shared" si="4" ref="E15:M15">E16</f>
        <v>1045327</v>
      </c>
      <c r="F15" s="147">
        <f t="shared" si="4"/>
        <v>6100</v>
      </c>
      <c r="G15" s="147">
        <f t="shared" si="4"/>
        <v>0</v>
      </c>
      <c r="H15" s="147">
        <f t="shared" si="4"/>
        <v>0</v>
      </c>
      <c r="I15" s="147">
        <f t="shared" si="4"/>
        <v>0</v>
      </c>
      <c r="J15" s="147">
        <f t="shared" si="4"/>
        <v>0</v>
      </c>
      <c r="K15" s="147">
        <f t="shared" si="4"/>
        <v>0</v>
      </c>
      <c r="L15" s="147">
        <f t="shared" si="4"/>
        <v>0</v>
      </c>
      <c r="M15" s="101">
        <f t="shared" si="4"/>
        <v>1051427</v>
      </c>
      <c r="N15" s="198"/>
    </row>
    <row r="16" spans="1:14" s="4" customFormat="1" ht="12.75">
      <c r="A16" s="8"/>
      <c r="B16" s="8">
        <v>70005</v>
      </c>
      <c r="C16" s="8"/>
      <c r="D16" s="9" t="s">
        <v>22</v>
      </c>
      <c r="E16" s="102">
        <f>SUM(E17:E22)</f>
        <v>1045327</v>
      </c>
      <c r="F16" s="148">
        <f>SUM(F17:F22)</f>
        <v>6100</v>
      </c>
      <c r="G16" s="148">
        <f aca="true" t="shared" si="5" ref="G16:L16">SUM(G17:G22)</f>
        <v>0</v>
      </c>
      <c r="H16" s="148">
        <f t="shared" si="5"/>
        <v>0</v>
      </c>
      <c r="I16" s="148">
        <f t="shared" si="5"/>
        <v>0</v>
      </c>
      <c r="J16" s="148">
        <f t="shared" si="5"/>
        <v>0</v>
      </c>
      <c r="K16" s="148">
        <f t="shared" si="5"/>
        <v>0</v>
      </c>
      <c r="L16" s="148">
        <f t="shared" si="5"/>
        <v>0</v>
      </c>
      <c r="M16" s="149">
        <f>SUM(M17:M22)</f>
        <v>1051427</v>
      </c>
      <c r="N16" s="201"/>
    </row>
    <row r="17" spans="1:14" s="4" customFormat="1" ht="25.5">
      <c r="A17" s="8"/>
      <c r="B17" s="10"/>
      <c r="C17" s="11" t="s">
        <v>101</v>
      </c>
      <c r="D17" s="12" t="s">
        <v>102</v>
      </c>
      <c r="E17" s="107">
        <f>17146+25216</f>
        <v>42362</v>
      </c>
      <c r="F17" s="145"/>
      <c r="G17" s="145"/>
      <c r="H17" s="145"/>
      <c r="I17" s="145"/>
      <c r="J17" s="145"/>
      <c r="K17" s="145"/>
      <c r="L17" s="145"/>
      <c r="M17" s="146">
        <f aca="true" t="shared" si="6" ref="M17:M22">E17+F17+G17+H17+I17+J17+K17+L17</f>
        <v>42362</v>
      </c>
      <c r="N17" s="200"/>
    </row>
    <row r="18" spans="1:14" s="4" customFormat="1" ht="76.5">
      <c r="A18" s="8"/>
      <c r="B18" s="10"/>
      <c r="C18" s="11" t="s">
        <v>99</v>
      </c>
      <c r="D18" s="12" t="s">
        <v>100</v>
      </c>
      <c r="E18" s="107">
        <v>80005</v>
      </c>
      <c r="F18" s="145">
        <v>5000</v>
      </c>
      <c r="G18" s="145"/>
      <c r="H18" s="145"/>
      <c r="I18" s="145"/>
      <c r="J18" s="145"/>
      <c r="K18" s="145"/>
      <c r="L18" s="145"/>
      <c r="M18" s="146">
        <f t="shared" si="6"/>
        <v>85005</v>
      </c>
      <c r="N18" s="200" t="s">
        <v>299</v>
      </c>
    </row>
    <row r="19" spans="1:14" s="4" customFormat="1" ht="38.25">
      <c r="A19" s="8"/>
      <c r="B19" s="10"/>
      <c r="C19" s="11" t="s">
        <v>103</v>
      </c>
      <c r="D19" s="12" t="s">
        <v>104</v>
      </c>
      <c r="E19" s="107">
        <f>12500+200000+100000+600000</f>
        <v>912500</v>
      </c>
      <c r="F19" s="145"/>
      <c r="G19" s="145"/>
      <c r="H19" s="145"/>
      <c r="I19" s="145"/>
      <c r="J19" s="145"/>
      <c r="K19" s="145"/>
      <c r="L19" s="145"/>
      <c r="M19" s="146">
        <f t="shared" si="6"/>
        <v>912500</v>
      </c>
      <c r="N19" s="200"/>
    </row>
    <row r="20" spans="1:14" s="4" customFormat="1" ht="25.5">
      <c r="A20" s="8"/>
      <c r="B20" s="10"/>
      <c r="C20" s="11" t="s">
        <v>264</v>
      </c>
      <c r="D20" s="12" t="s">
        <v>265</v>
      </c>
      <c r="E20" s="107">
        <v>300</v>
      </c>
      <c r="F20" s="145">
        <v>1100</v>
      </c>
      <c r="G20" s="145"/>
      <c r="H20" s="145"/>
      <c r="I20" s="145"/>
      <c r="J20" s="145"/>
      <c r="K20" s="145"/>
      <c r="L20" s="145"/>
      <c r="M20" s="146">
        <f t="shared" si="6"/>
        <v>1400</v>
      </c>
      <c r="N20" s="200" t="s">
        <v>321</v>
      </c>
    </row>
    <row r="21" spans="1:14" s="4" customFormat="1" ht="26.25" customHeight="1">
      <c r="A21" s="8"/>
      <c r="B21" s="10"/>
      <c r="C21" s="11" t="s">
        <v>105</v>
      </c>
      <c r="D21" s="12" t="s">
        <v>106</v>
      </c>
      <c r="E21" s="107">
        <v>4560</v>
      </c>
      <c r="F21" s="145"/>
      <c r="G21" s="145"/>
      <c r="H21" s="145"/>
      <c r="I21" s="145"/>
      <c r="J21" s="145"/>
      <c r="K21" s="145"/>
      <c r="L21" s="145"/>
      <c r="M21" s="146">
        <f t="shared" si="6"/>
        <v>4560</v>
      </c>
      <c r="N21" s="200"/>
    </row>
    <row r="22" spans="1:14" s="4" customFormat="1" ht="12.75">
      <c r="A22" s="8"/>
      <c r="B22" s="10"/>
      <c r="C22" s="11" t="s">
        <v>23</v>
      </c>
      <c r="D22" s="12" t="s">
        <v>24</v>
      </c>
      <c r="E22" s="107">
        <v>5600</v>
      </c>
      <c r="F22" s="145"/>
      <c r="G22" s="145"/>
      <c r="H22" s="145"/>
      <c r="I22" s="145"/>
      <c r="J22" s="145"/>
      <c r="K22" s="145"/>
      <c r="L22" s="145"/>
      <c r="M22" s="146">
        <f t="shared" si="6"/>
        <v>5600</v>
      </c>
      <c r="N22" s="200"/>
    </row>
    <row r="23" spans="1:14" s="4" customFormat="1" ht="12.75">
      <c r="A23" s="6">
        <v>750</v>
      </c>
      <c r="B23" s="6"/>
      <c r="C23" s="6"/>
      <c r="D23" s="7" t="s">
        <v>25</v>
      </c>
      <c r="E23" s="101">
        <f>E24+E27</f>
        <v>110060</v>
      </c>
      <c r="F23" s="147">
        <f>F24+F27</f>
        <v>32200</v>
      </c>
      <c r="G23" s="147">
        <f aca="true" t="shared" si="7" ref="G23:L23">G24+G27</f>
        <v>0</v>
      </c>
      <c r="H23" s="147">
        <f t="shared" si="7"/>
        <v>0</v>
      </c>
      <c r="I23" s="147">
        <f t="shared" si="7"/>
        <v>0</v>
      </c>
      <c r="J23" s="147">
        <f t="shared" si="7"/>
        <v>0</v>
      </c>
      <c r="K23" s="147">
        <f t="shared" si="7"/>
        <v>0</v>
      </c>
      <c r="L23" s="147">
        <f t="shared" si="7"/>
        <v>0</v>
      </c>
      <c r="M23" s="101">
        <f>M24+M27</f>
        <v>142260</v>
      </c>
      <c r="N23" s="198"/>
    </row>
    <row r="24" spans="1:14" s="4" customFormat="1" ht="16.5" customHeight="1">
      <c r="A24" s="8"/>
      <c r="B24" s="8">
        <v>75011</v>
      </c>
      <c r="C24" s="8"/>
      <c r="D24" s="9" t="s">
        <v>147</v>
      </c>
      <c r="E24" s="115">
        <f>SUM(E25:E26)</f>
        <v>57900</v>
      </c>
      <c r="F24" s="114">
        <f>SUM(F25:F26)</f>
        <v>0</v>
      </c>
      <c r="G24" s="114">
        <f aca="true" t="shared" si="8" ref="G24:L24">SUM(G25:G26)</f>
        <v>0</v>
      </c>
      <c r="H24" s="114">
        <f t="shared" si="8"/>
        <v>0</v>
      </c>
      <c r="I24" s="114">
        <f t="shared" si="8"/>
        <v>0</v>
      </c>
      <c r="J24" s="114">
        <f t="shared" si="8"/>
        <v>0</v>
      </c>
      <c r="K24" s="114">
        <f t="shared" si="8"/>
        <v>0</v>
      </c>
      <c r="L24" s="114">
        <f t="shared" si="8"/>
        <v>0</v>
      </c>
      <c r="M24" s="149">
        <f>SUM(M25:M26)</f>
        <v>57900</v>
      </c>
      <c r="N24" s="199"/>
    </row>
    <row r="25" spans="1:14" s="4" customFormat="1" ht="53.25" customHeight="1">
      <c r="A25" s="8"/>
      <c r="B25" s="10"/>
      <c r="C25" s="10">
        <v>2010</v>
      </c>
      <c r="D25" s="12" t="s">
        <v>26</v>
      </c>
      <c r="E25" s="107">
        <v>57000</v>
      </c>
      <c r="F25" s="145"/>
      <c r="G25" s="145"/>
      <c r="H25" s="145"/>
      <c r="I25" s="145"/>
      <c r="J25" s="145"/>
      <c r="K25" s="145"/>
      <c r="L25" s="145"/>
      <c r="M25" s="146">
        <f>E25+F25+G25+H25+I25+J25+K25+L25</f>
        <v>57000</v>
      </c>
      <c r="N25" s="200"/>
    </row>
    <row r="26" spans="1:14" s="4" customFormat="1" ht="53.25" customHeight="1">
      <c r="A26" s="8"/>
      <c r="B26" s="10"/>
      <c r="C26" s="10">
        <v>2360</v>
      </c>
      <c r="D26" s="12" t="s">
        <v>164</v>
      </c>
      <c r="E26" s="107">
        <v>900</v>
      </c>
      <c r="F26" s="145"/>
      <c r="G26" s="145"/>
      <c r="H26" s="145"/>
      <c r="I26" s="145"/>
      <c r="J26" s="145"/>
      <c r="K26" s="145"/>
      <c r="L26" s="145"/>
      <c r="M26" s="146">
        <f>E26+F26+G26+H26+I26+J26+K26+L26</f>
        <v>900</v>
      </c>
      <c r="N26" s="200"/>
    </row>
    <row r="27" spans="1:14" s="4" customFormat="1" ht="16.5" customHeight="1">
      <c r="A27" s="8"/>
      <c r="B27" s="8">
        <v>75023</v>
      </c>
      <c r="C27" s="8"/>
      <c r="D27" s="9" t="s">
        <v>27</v>
      </c>
      <c r="E27" s="115">
        <f>SUM(E28:E30)</f>
        <v>52160</v>
      </c>
      <c r="F27" s="114">
        <f>SUM(F28:F30)</f>
        <v>32200</v>
      </c>
      <c r="G27" s="114">
        <f aca="true" t="shared" si="9" ref="G27:L27">SUM(G28:G29)</f>
        <v>0</v>
      </c>
      <c r="H27" s="114">
        <f t="shared" si="9"/>
        <v>0</v>
      </c>
      <c r="I27" s="114">
        <f t="shared" si="9"/>
        <v>0</v>
      </c>
      <c r="J27" s="114">
        <f t="shared" si="9"/>
        <v>0</v>
      </c>
      <c r="K27" s="114">
        <f t="shared" si="9"/>
        <v>0</v>
      </c>
      <c r="L27" s="114">
        <f t="shared" si="9"/>
        <v>0</v>
      </c>
      <c r="M27" s="149">
        <f>SUM(M28:M30)</f>
        <v>84360</v>
      </c>
      <c r="N27" s="199"/>
    </row>
    <row r="28" spans="1:14" s="4" customFormat="1" ht="27.75" customHeight="1">
      <c r="A28" s="10"/>
      <c r="B28" s="10"/>
      <c r="C28" s="11" t="s">
        <v>206</v>
      </c>
      <c r="D28" s="12" t="s">
        <v>207</v>
      </c>
      <c r="E28" s="107">
        <v>3830</v>
      </c>
      <c r="F28" s="145"/>
      <c r="G28" s="145"/>
      <c r="H28" s="145"/>
      <c r="I28" s="145"/>
      <c r="J28" s="145"/>
      <c r="K28" s="145"/>
      <c r="L28" s="145"/>
      <c r="M28" s="146">
        <f>E28+F28+G28+H28+I28+J28+K28+L28</f>
        <v>3830</v>
      </c>
      <c r="N28" s="200"/>
    </row>
    <row r="29" spans="1:14" s="4" customFormat="1" ht="22.5">
      <c r="A29" s="10"/>
      <c r="B29" s="10"/>
      <c r="C29" s="11" t="s">
        <v>0</v>
      </c>
      <c r="D29" s="12" t="s">
        <v>1</v>
      </c>
      <c r="E29" s="107">
        <v>5330</v>
      </c>
      <c r="F29" s="145">
        <v>1700</v>
      </c>
      <c r="G29" s="145"/>
      <c r="H29" s="145"/>
      <c r="I29" s="145"/>
      <c r="J29" s="145"/>
      <c r="K29" s="145"/>
      <c r="L29" s="145"/>
      <c r="M29" s="146">
        <f>E29+F29+G29+H29+I29+J29+K29+L29</f>
        <v>7030</v>
      </c>
      <c r="N29" s="200" t="s">
        <v>300</v>
      </c>
    </row>
    <row r="30" spans="1:14" s="4" customFormat="1" ht="25.5">
      <c r="A30" s="10"/>
      <c r="B30" s="10"/>
      <c r="C30" s="11" t="s">
        <v>266</v>
      </c>
      <c r="D30" s="12" t="s">
        <v>267</v>
      </c>
      <c r="E30" s="107">
        <v>43000</v>
      </c>
      <c r="F30" s="145">
        <v>30500</v>
      </c>
      <c r="G30" s="145"/>
      <c r="H30" s="145"/>
      <c r="I30" s="145"/>
      <c r="J30" s="145"/>
      <c r="K30" s="145"/>
      <c r="L30" s="145"/>
      <c r="M30" s="146">
        <f>E30+F30+G30+H30+I30+J30+K30+L30</f>
        <v>73500</v>
      </c>
      <c r="N30" s="200" t="s">
        <v>301</v>
      </c>
    </row>
    <row r="31" spans="1:14" s="4" customFormat="1" ht="42.75" customHeight="1" hidden="1">
      <c r="A31" s="6">
        <v>751</v>
      </c>
      <c r="B31" s="202"/>
      <c r="C31" s="202"/>
      <c r="D31" s="7" t="s">
        <v>208</v>
      </c>
      <c r="E31" s="101">
        <f>E32+E34+E36</f>
        <v>1104</v>
      </c>
      <c r="F31" s="147">
        <f>F32+F34+F36</f>
        <v>0</v>
      </c>
      <c r="G31" s="147">
        <f aca="true" t="shared" si="10" ref="G31:L31">G32+G34+G36</f>
        <v>0</v>
      </c>
      <c r="H31" s="147">
        <f t="shared" si="10"/>
        <v>0</v>
      </c>
      <c r="I31" s="147">
        <f t="shared" si="10"/>
        <v>0</v>
      </c>
      <c r="J31" s="147">
        <f t="shared" si="10"/>
        <v>0</v>
      </c>
      <c r="K31" s="147">
        <f t="shared" si="10"/>
        <v>0</v>
      </c>
      <c r="L31" s="147">
        <f t="shared" si="10"/>
        <v>0</v>
      </c>
      <c r="M31" s="101">
        <f>M32+M34+M36</f>
        <v>1104</v>
      </c>
      <c r="N31" s="198"/>
    </row>
    <row r="32" spans="1:14" s="112" customFormat="1" ht="28.5" customHeight="1" hidden="1">
      <c r="A32" s="13"/>
      <c r="B32" s="13">
        <v>75101</v>
      </c>
      <c r="C32" s="13"/>
      <c r="D32" s="103" t="s">
        <v>209</v>
      </c>
      <c r="E32" s="102">
        <f aca="true" t="shared" si="11" ref="E32:L32">E33</f>
        <v>1104</v>
      </c>
      <c r="F32" s="148">
        <f t="shared" si="11"/>
        <v>0</v>
      </c>
      <c r="G32" s="148">
        <f t="shared" si="11"/>
        <v>0</v>
      </c>
      <c r="H32" s="148">
        <f t="shared" si="11"/>
        <v>0</v>
      </c>
      <c r="I32" s="148">
        <f t="shared" si="11"/>
        <v>0</v>
      </c>
      <c r="J32" s="148">
        <f t="shared" si="11"/>
        <v>0</v>
      </c>
      <c r="K32" s="148">
        <f t="shared" si="11"/>
        <v>0</v>
      </c>
      <c r="L32" s="148">
        <f t="shared" si="11"/>
        <v>0</v>
      </c>
      <c r="M32" s="149">
        <f>M33</f>
        <v>1104</v>
      </c>
      <c r="N32" s="201"/>
    </row>
    <row r="33" spans="1:14" s="112" customFormat="1" ht="51" hidden="1">
      <c r="A33" s="13"/>
      <c r="B33" s="104"/>
      <c r="C33" s="10">
        <v>2010</v>
      </c>
      <c r="D33" s="12" t="s">
        <v>26</v>
      </c>
      <c r="E33" s="116">
        <v>1104</v>
      </c>
      <c r="F33" s="14"/>
      <c r="G33" s="14"/>
      <c r="H33" s="14"/>
      <c r="I33" s="14"/>
      <c r="J33" s="14"/>
      <c r="K33" s="14"/>
      <c r="L33" s="14"/>
      <c r="M33" s="146">
        <f>E33+F33+G33+H33+I33+J33+K33+L33</f>
        <v>1104</v>
      </c>
      <c r="N33" s="203"/>
    </row>
    <row r="34" spans="1:14" s="112" customFormat="1" ht="19.5" customHeight="1" hidden="1">
      <c r="A34" s="13"/>
      <c r="B34" s="105">
        <v>75107</v>
      </c>
      <c r="C34" s="10"/>
      <c r="D34" s="19" t="s">
        <v>210</v>
      </c>
      <c r="E34" s="102">
        <f aca="true" t="shared" si="12" ref="E34:M34">E35</f>
        <v>0</v>
      </c>
      <c r="F34" s="148">
        <f t="shared" si="12"/>
        <v>0</v>
      </c>
      <c r="G34" s="148">
        <f t="shared" si="12"/>
        <v>0</v>
      </c>
      <c r="H34" s="148">
        <f t="shared" si="12"/>
        <v>0</v>
      </c>
      <c r="I34" s="148">
        <f t="shared" si="12"/>
        <v>0</v>
      </c>
      <c r="J34" s="148">
        <f t="shared" si="12"/>
        <v>0</v>
      </c>
      <c r="K34" s="148">
        <f t="shared" si="12"/>
        <v>0</v>
      </c>
      <c r="L34" s="148">
        <f t="shared" si="12"/>
        <v>0</v>
      </c>
      <c r="M34" s="151">
        <f t="shared" si="12"/>
        <v>0</v>
      </c>
      <c r="N34" s="201"/>
    </row>
    <row r="35" spans="1:14" s="112" customFormat="1" ht="51" customHeight="1" hidden="1">
      <c r="A35" s="13"/>
      <c r="B35" s="104"/>
      <c r="C35" s="10">
        <v>2010</v>
      </c>
      <c r="D35" s="12" t="s">
        <v>26</v>
      </c>
      <c r="E35" s="116"/>
      <c r="F35" s="14"/>
      <c r="G35" s="14"/>
      <c r="H35" s="14"/>
      <c r="I35" s="14"/>
      <c r="J35" s="14"/>
      <c r="K35" s="14"/>
      <c r="L35" s="14"/>
      <c r="M35" s="146">
        <f>E35+F35+G35+H35+I35+J35+K35</f>
        <v>0</v>
      </c>
      <c r="N35" s="203"/>
    </row>
    <row r="36" spans="1:14" s="112" customFormat="1" ht="12.75" customHeight="1" hidden="1">
      <c r="A36" s="13"/>
      <c r="B36" s="105">
        <v>75108</v>
      </c>
      <c r="C36" s="10"/>
      <c r="D36" s="19" t="s">
        <v>107</v>
      </c>
      <c r="E36" s="102">
        <f aca="true" t="shared" si="13" ref="E36:M36">E37</f>
        <v>0</v>
      </c>
      <c r="F36" s="148">
        <f t="shared" si="13"/>
        <v>0</v>
      </c>
      <c r="G36" s="148">
        <f t="shared" si="13"/>
        <v>0</v>
      </c>
      <c r="H36" s="148">
        <f t="shared" si="13"/>
        <v>0</v>
      </c>
      <c r="I36" s="148">
        <f t="shared" si="13"/>
        <v>0</v>
      </c>
      <c r="J36" s="148">
        <f t="shared" si="13"/>
        <v>0</v>
      </c>
      <c r="K36" s="148">
        <f t="shared" si="13"/>
        <v>0</v>
      </c>
      <c r="L36" s="148">
        <f t="shared" si="13"/>
        <v>0</v>
      </c>
      <c r="M36" s="151">
        <f t="shared" si="13"/>
        <v>0</v>
      </c>
      <c r="N36" s="201"/>
    </row>
    <row r="37" spans="1:14" s="112" customFormat="1" ht="51" customHeight="1" hidden="1">
      <c r="A37" s="13"/>
      <c r="B37" s="104"/>
      <c r="C37" s="10">
        <v>2010</v>
      </c>
      <c r="D37" s="12" t="s">
        <v>26</v>
      </c>
      <c r="E37" s="116"/>
      <c r="F37" s="14"/>
      <c r="G37" s="14"/>
      <c r="H37" s="14"/>
      <c r="I37" s="14"/>
      <c r="J37" s="14"/>
      <c r="K37" s="14"/>
      <c r="L37" s="14"/>
      <c r="M37" s="146">
        <f>E37+F37+G37+H37+I37+J37+K37+L37</f>
        <v>0</v>
      </c>
      <c r="N37" s="203"/>
    </row>
    <row r="38" spans="1:14" s="4" customFormat="1" ht="25.5" customHeight="1" hidden="1">
      <c r="A38" s="6">
        <v>754</v>
      </c>
      <c r="B38" s="6"/>
      <c r="C38" s="6"/>
      <c r="D38" s="7" t="s">
        <v>72</v>
      </c>
      <c r="E38" s="101">
        <f aca="true" t="shared" si="14" ref="E38:M38">E39</f>
        <v>0</v>
      </c>
      <c r="F38" s="147">
        <f t="shared" si="14"/>
        <v>0</v>
      </c>
      <c r="G38" s="147">
        <f t="shared" si="14"/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 t="shared" si="14"/>
        <v>0</v>
      </c>
      <c r="M38" s="101">
        <f t="shared" si="14"/>
        <v>0</v>
      </c>
      <c r="N38" s="198"/>
    </row>
    <row r="39" spans="1:14" s="4" customFormat="1" ht="16.5" customHeight="1" hidden="1">
      <c r="A39" s="8"/>
      <c r="B39" s="8">
        <v>75414</v>
      </c>
      <c r="C39" s="8"/>
      <c r="D39" s="9" t="s">
        <v>75</v>
      </c>
      <c r="E39" s="115">
        <f aca="true" t="shared" si="15" ref="E39:M39">SUM(E40)</f>
        <v>0</v>
      </c>
      <c r="F39" s="114">
        <f t="shared" si="15"/>
        <v>0</v>
      </c>
      <c r="G39" s="114">
        <f t="shared" si="15"/>
        <v>0</v>
      </c>
      <c r="H39" s="114">
        <f t="shared" si="15"/>
        <v>0</v>
      </c>
      <c r="I39" s="114">
        <f t="shared" si="15"/>
        <v>0</v>
      </c>
      <c r="J39" s="114">
        <f t="shared" si="15"/>
        <v>0</v>
      </c>
      <c r="K39" s="114">
        <f t="shared" si="15"/>
        <v>0</v>
      </c>
      <c r="L39" s="114">
        <f t="shared" si="15"/>
        <v>0</v>
      </c>
      <c r="M39" s="149">
        <f t="shared" si="15"/>
        <v>0</v>
      </c>
      <c r="N39" s="199"/>
    </row>
    <row r="40" spans="1:14" s="4" customFormat="1" ht="60.75" customHeight="1" hidden="1">
      <c r="A40" s="8"/>
      <c r="B40" s="10"/>
      <c r="C40" s="10">
        <v>2010</v>
      </c>
      <c r="D40" s="12" t="s">
        <v>26</v>
      </c>
      <c r="E40" s="107"/>
      <c r="F40" s="145"/>
      <c r="G40" s="145"/>
      <c r="H40" s="145"/>
      <c r="I40" s="145"/>
      <c r="J40" s="145"/>
      <c r="K40" s="145"/>
      <c r="L40" s="145"/>
      <c r="M40" s="146">
        <f>E40+F40+G40+H40+I40+J40+K40+L40</f>
        <v>0</v>
      </c>
      <c r="N40" s="200"/>
    </row>
    <row r="41" spans="1:14" s="4" customFormat="1" ht="57" customHeight="1">
      <c r="A41" s="6">
        <v>756</v>
      </c>
      <c r="B41" s="6"/>
      <c r="C41" s="6"/>
      <c r="D41" s="7" t="s">
        <v>108</v>
      </c>
      <c r="E41" s="101">
        <f>E42+E53+E62+E68+E45</f>
        <v>8639236</v>
      </c>
      <c r="F41" s="302">
        <f>F42+F53+F62+F68+F45</f>
        <v>-90482</v>
      </c>
      <c r="G41" s="147">
        <f aca="true" t="shared" si="16" ref="G41:L41">G42+G53+G62+G68+G45</f>
        <v>0</v>
      </c>
      <c r="H41" s="147">
        <f t="shared" si="16"/>
        <v>0</v>
      </c>
      <c r="I41" s="147">
        <f t="shared" si="16"/>
        <v>0</v>
      </c>
      <c r="J41" s="147">
        <f t="shared" si="16"/>
        <v>0</v>
      </c>
      <c r="K41" s="147">
        <f t="shared" si="16"/>
        <v>0</v>
      </c>
      <c r="L41" s="147">
        <f t="shared" si="16"/>
        <v>0</v>
      </c>
      <c r="M41" s="101">
        <f>M42+M53+M62+M68+M45</f>
        <v>8548754</v>
      </c>
      <c r="N41" s="198"/>
    </row>
    <row r="42" spans="1:14" s="112" customFormat="1" ht="25.5">
      <c r="A42" s="13"/>
      <c r="B42" s="13">
        <v>75601</v>
      </c>
      <c r="C42" s="13"/>
      <c r="D42" s="103" t="s">
        <v>109</v>
      </c>
      <c r="E42" s="102">
        <f>E43+E44</f>
        <v>4100</v>
      </c>
      <c r="F42" s="148">
        <f>F43+F44</f>
        <v>500</v>
      </c>
      <c r="G42" s="148">
        <f aca="true" t="shared" si="17" ref="G42:L42">G43+G44</f>
        <v>0</v>
      </c>
      <c r="H42" s="148">
        <f t="shared" si="17"/>
        <v>0</v>
      </c>
      <c r="I42" s="148">
        <f t="shared" si="17"/>
        <v>0</v>
      </c>
      <c r="J42" s="148">
        <f t="shared" si="17"/>
        <v>0</v>
      </c>
      <c r="K42" s="148">
        <f t="shared" si="17"/>
        <v>0</v>
      </c>
      <c r="L42" s="148">
        <f t="shared" si="17"/>
        <v>0</v>
      </c>
      <c r="M42" s="149">
        <f>SUM(M43:M44)</f>
        <v>4600</v>
      </c>
      <c r="N42" s="201"/>
    </row>
    <row r="43" spans="1:14" s="4" customFormat="1" ht="43.5" customHeight="1">
      <c r="A43" s="8"/>
      <c r="B43" s="10"/>
      <c r="C43" s="11" t="s">
        <v>110</v>
      </c>
      <c r="D43" s="12" t="s">
        <v>111</v>
      </c>
      <c r="E43" s="107">
        <v>4000</v>
      </c>
      <c r="F43" s="145">
        <v>500</v>
      </c>
      <c r="G43" s="145"/>
      <c r="H43" s="145"/>
      <c r="I43" s="145"/>
      <c r="J43" s="145"/>
      <c r="K43" s="145"/>
      <c r="L43" s="145"/>
      <c r="M43" s="146">
        <f aca="true" t="shared" si="18" ref="M43:M70">E43+F43+G43+H43+I43+J43+K43+L43</f>
        <v>4500</v>
      </c>
      <c r="N43" s="200" t="s">
        <v>302</v>
      </c>
    </row>
    <row r="44" spans="1:14" s="4" customFormat="1" ht="31.5" customHeight="1">
      <c r="A44" s="8"/>
      <c r="B44" s="10"/>
      <c r="C44" s="11" t="s">
        <v>105</v>
      </c>
      <c r="D44" s="12" t="s">
        <v>106</v>
      </c>
      <c r="E44" s="107">
        <v>100</v>
      </c>
      <c r="F44" s="145"/>
      <c r="G44" s="145"/>
      <c r="H44" s="145"/>
      <c r="I44" s="145"/>
      <c r="J44" s="145"/>
      <c r="K44" s="145"/>
      <c r="L44" s="145"/>
      <c r="M44" s="146">
        <f t="shared" si="18"/>
        <v>100</v>
      </c>
      <c r="N44" s="200"/>
    </row>
    <row r="45" spans="1:14" s="4" customFormat="1" ht="63.75">
      <c r="A45" s="8"/>
      <c r="B45" s="8">
        <v>75615</v>
      </c>
      <c r="C45" s="8"/>
      <c r="D45" s="9" t="s">
        <v>112</v>
      </c>
      <c r="E45" s="115">
        <f>SUM(E46:E52)</f>
        <v>2255235</v>
      </c>
      <c r="F45" s="241">
        <f>SUM(F46:F51)</f>
        <v>3681</v>
      </c>
      <c r="G45" s="114">
        <f aca="true" t="shared" si="19" ref="G45:L45">SUM(G46:G51)</f>
        <v>0</v>
      </c>
      <c r="H45" s="114">
        <f t="shared" si="19"/>
        <v>0</v>
      </c>
      <c r="I45" s="114">
        <f t="shared" si="19"/>
        <v>0</v>
      </c>
      <c r="J45" s="114">
        <f t="shared" si="19"/>
        <v>0</v>
      </c>
      <c r="K45" s="114">
        <f t="shared" si="19"/>
        <v>0</v>
      </c>
      <c r="L45" s="114">
        <f t="shared" si="19"/>
        <v>0</v>
      </c>
      <c r="M45" s="151">
        <f>SUM(M46:M52)</f>
        <v>2258916</v>
      </c>
      <c r="N45" s="199"/>
    </row>
    <row r="46" spans="1:14" s="4" customFormat="1" ht="12.75">
      <c r="A46" s="8"/>
      <c r="B46" s="10"/>
      <c r="C46" s="11" t="s">
        <v>113</v>
      </c>
      <c r="D46" s="12" t="s">
        <v>114</v>
      </c>
      <c r="E46" s="107">
        <v>1758539</v>
      </c>
      <c r="F46" s="145"/>
      <c r="G46" s="145"/>
      <c r="H46" s="145"/>
      <c r="I46" s="145"/>
      <c r="J46" s="145"/>
      <c r="K46" s="145"/>
      <c r="L46" s="145"/>
      <c r="M46" s="146">
        <f t="shared" si="18"/>
        <v>1758539</v>
      </c>
      <c r="N46" s="200"/>
    </row>
    <row r="47" spans="1:14" s="4" customFormat="1" ht="12.75">
      <c r="A47" s="8"/>
      <c r="B47" s="10"/>
      <c r="C47" s="11" t="s">
        <v>115</v>
      </c>
      <c r="D47" s="12" t="s">
        <v>116</v>
      </c>
      <c r="E47" s="107">
        <f>361591+60000+10831</f>
        <v>432422</v>
      </c>
      <c r="F47" s="145">
        <v>4000</v>
      </c>
      <c r="G47" s="145"/>
      <c r="H47" s="145"/>
      <c r="I47" s="145"/>
      <c r="J47" s="145"/>
      <c r="K47" s="145"/>
      <c r="L47" s="145"/>
      <c r="M47" s="146">
        <f t="shared" si="18"/>
        <v>436422</v>
      </c>
      <c r="N47" s="200" t="s">
        <v>322</v>
      </c>
    </row>
    <row r="48" spans="1:14" s="4" customFormat="1" ht="12.75">
      <c r="A48" s="8"/>
      <c r="B48" s="10"/>
      <c r="C48" s="11" t="s">
        <v>117</v>
      </c>
      <c r="D48" s="12" t="s">
        <v>118</v>
      </c>
      <c r="E48" s="107">
        <v>34130</v>
      </c>
      <c r="F48" s="145">
        <v>2681</v>
      </c>
      <c r="G48" s="145"/>
      <c r="H48" s="145"/>
      <c r="I48" s="145"/>
      <c r="J48" s="145"/>
      <c r="K48" s="145"/>
      <c r="L48" s="145"/>
      <c r="M48" s="146">
        <f t="shared" si="18"/>
        <v>36811</v>
      </c>
      <c r="N48" s="200" t="s">
        <v>322</v>
      </c>
    </row>
    <row r="49" spans="1:14" s="4" customFormat="1" ht="12.75">
      <c r="A49" s="8"/>
      <c r="B49" s="10"/>
      <c r="C49" s="11" t="s">
        <v>119</v>
      </c>
      <c r="D49" s="12" t="s">
        <v>120</v>
      </c>
      <c r="E49" s="107">
        <v>20810</v>
      </c>
      <c r="F49" s="145"/>
      <c r="G49" s="145"/>
      <c r="H49" s="145"/>
      <c r="I49" s="145"/>
      <c r="J49" s="145"/>
      <c r="K49" s="145"/>
      <c r="L49" s="145"/>
      <c r="M49" s="146">
        <f t="shared" si="18"/>
        <v>20810</v>
      </c>
      <c r="N49" s="200"/>
    </row>
    <row r="50" spans="1:14" s="4" customFormat="1" ht="22.5">
      <c r="A50" s="8"/>
      <c r="B50" s="10"/>
      <c r="C50" s="11" t="s">
        <v>121</v>
      </c>
      <c r="D50" s="12" t="s">
        <v>122</v>
      </c>
      <c r="E50" s="107">
        <v>5000</v>
      </c>
      <c r="F50" s="144">
        <v>-3000</v>
      </c>
      <c r="G50" s="145"/>
      <c r="H50" s="145"/>
      <c r="I50" s="145"/>
      <c r="J50" s="145"/>
      <c r="K50" s="145"/>
      <c r="L50" s="145"/>
      <c r="M50" s="146">
        <f t="shared" si="18"/>
        <v>2000</v>
      </c>
      <c r="N50" s="200" t="s">
        <v>303</v>
      </c>
    </row>
    <row r="51" spans="1:14" s="4" customFormat="1" ht="25.5">
      <c r="A51" s="8"/>
      <c r="B51" s="10"/>
      <c r="C51" s="11" t="s">
        <v>105</v>
      </c>
      <c r="D51" s="12" t="s">
        <v>106</v>
      </c>
      <c r="E51" s="107">
        <v>3000</v>
      </c>
      <c r="F51" s="145"/>
      <c r="G51" s="145"/>
      <c r="H51" s="145"/>
      <c r="I51" s="145"/>
      <c r="J51" s="145"/>
      <c r="K51" s="145"/>
      <c r="L51" s="145"/>
      <c r="M51" s="146">
        <f t="shared" si="18"/>
        <v>3000</v>
      </c>
      <c r="N51" s="200"/>
    </row>
    <row r="52" spans="1:14" s="4" customFormat="1" ht="25.5">
      <c r="A52" s="8"/>
      <c r="B52" s="10"/>
      <c r="C52" s="11">
        <v>2680</v>
      </c>
      <c r="D52" s="12" t="s">
        <v>253</v>
      </c>
      <c r="E52" s="107">
        <v>1334</v>
      </c>
      <c r="F52" s="145"/>
      <c r="G52" s="145"/>
      <c r="H52" s="145"/>
      <c r="I52" s="145"/>
      <c r="J52" s="145"/>
      <c r="K52" s="145"/>
      <c r="L52" s="145"/>
      <c r="M52" s="146">
        <f t="shared" si="18"/>
        <v>1334</v>
      </c>
      <c r="N52" s="200"/>
    </row>
    <row r="53" spans="1:14" s="4" customFormat="1" ht="63.75">
      <c r="A53" s="8"/>
      <c r="B53" s="8">
        <v>75616</v>
      </c>
      <c r="C53" s="8"/>
      <c r="D53" s="9" t="s">
        <v>123</v>
      </c>
      <c r="E53" s="115">
        <f>SUM(E54:E61)</f>
        <v>2005746</v>
      </c>
      <c r="F53" s="241">
        <f>SUM(F54:F61)</f>
        <v>-39550</v>
      </c>
      <c r="G53" s="114">
        <f aca="true" t="shared" si="20" ref="G53:L53">SUM(G54:G61)</f>
        <v>0</v>
      </c>
      <c r="H53" s="114">
        <f t="shared" si="20"/>
        <v>0</v>
      </c>
      <c r="I53" s="114">
        <f t="shared" si="20"/>
        <v>0</v>
      </c>
      <c r="J53" s="114">
        <f t="shared" si="20"/>
        <v>0</v>
      </c>
      <c r="K53" s="114">
        <f t="shared" si="20"/>
        <v>0</v>
      </c>
      <c r="L53" s="114">
        <f t="shared" si="20"/>
        <v>0</v>
      </c>
      <c r="M53" s="149">
        <f>SUM(M54:M61)</f>
        <v>1966196</v>
      </c>
      <c r="N53" s="199"/>
    </row>
    <row r="54" spans="1:14" s="4" customFormat="1" ht="12.75">
      <c r="A54" s="8"/>
      <c r="B54" s="8"/>
      <c r="C54" s="11" t="s">
        <v>113</v>
      </c>
      <c r="D54" s="12" t="s">
        <v>114</v>
      </c>
      <c r="E54" s="107">
        <v>912379</v>
      </c>
      <c r="F54" s="145"/>
      <c r="G54" s="145"/>
      <c r="H54" s="145"/>
      <c r="I54" s="145"/>
      <c r="J54" s="145"/>
      <c r="K54" s="145"/>
      <c r="L54" s="145"/>
      <c r="M54" s="146">
        <f t="shared" si="18"/>
        <v>912379</v>
      </c>
      <c r="N54" s="200"/>
    </row>
    <row r="55" spans="1:14" s="4" customFormat="1" ht="12.75">
      <c r="A55" s="8"/>
      <c r="B55" s="8"/>
      <c r="C55" s="11" t="s">
        <v>115</v>
      </c>
      <c r="D55" s="12" t="s">
        <v>116</v>
      </c>
      <c r="E55" s="107">
        <f>541372+19363</f>
        <v>560735</v>
      </c>
      <c r="F55" s="145"/>
      <c r="G55" s="145"/>
      <c r="H55" s="145"/>
      <c r="I55" s="145"/>
      <c r="J55" s="145"/>
      <c r="K55" s="145"/>
      <c r="L55" s="145"/>
      <c r="M55" s="146">
        <f t="shared" si="18"/>
        <v>560735</v>
      </c>
      <c r="N55" s="200"/>
    </row>
    <row r="56" spans="1:14" s="4" customFormat="1" ht="12.75">
      <c r="A56" s="8"/>
      <c r="B56" s="8"/>
      <c r="C56" s="11" t="s">
        <v>117</v>
      </c>
      <c r="D56" s="12" t="s">
        <v>118</v>
      </c>
      <c r="E56" s="107">
        <v>1512</v>
      </c>
      <c r="F56" s="145"/>
      <c r="G56" s="145"/>
      <c r="H56" s="145"/>
      <c r="I56" s="145"/>
      <c r="J56" s="145"/>
      <c r="K56" s="145"/>
      <c r="L56" s="145"/>
      <c r="M56" s="146">
        <f t="shared" si="18"/>
        <v>1512</v>
      </c>
      <c r="N56" s="200"/>
    </row>
    <row r="57" spans="1:14" s="4" customFormat="1" ht="22.5">
      <c r="A57" s="8"/>
      <c r="B57" s="8"/>
      <c r="C57" s="11" t="s">
        <v>119</v>
      </c>
      <c r="D57" s="12" t="s">
        <v>120</v>
      </c>
      <c r="E57" s="107">
        <v>94120</v>
      </c>
      <c r="F57" s="145">
        <v>5500</v>
      </c>
      <c r="G57" s="145"/>
      <c r="H57" s="145"/>
      <c r="I57" s="145"/>
      <c r="J57" s="145"/>
      <c r="K57" s="145"/>
      <c r="L57" s="145"/>
      <c r="M57" s="146">
        <f t="shared" si="18"/>
        <v>99620</v>
      </c>
      <c r="N57" s="200" t="s">
        <v>269</v>
      </c>
    </row>
    <row r="58" spans="1:14" s="4" customFormat="1" ht="15" customHeight="1">
      <c r="A58" s="8"/>
      <c r="B58" s="10"/>
      <c r="C58" s="11" t="s">
        <v>124</v>
      </c>
      <c r="D58" s="12" t="s">
        <v>125</v>
      </c>
      <c r="E58" s="107">
        <v>7000</v>
      </c>
      <c r="F58" s="145">
        <v>5200</v>
      </c>
      <c r="G58" s="145"/>
      <c r="H58" s="145"/>
      <c r="I58" s="145"/>
      <c r="J58" s="145"/>
      <c r="K58" s="145"/>
      <c r="L58" s="145"/>
      <c r="M58" s="146">
        <f t="shared" si="18"/>
        <v>12200</v>
      </c>
      <c r="N58" s="200" t="s">
        <v>304</v>
      </c>
    </row>
    <row r="59" spans="1:14" s="4" customFormat="1" ht="12.75">
      <c r="A59" s="8"/>
      <c r="B59" s="10"/>
      <c r="C59" s="11" t="s">
        <v>126</v>
      </c>
      <c r="D59" s="12" t="s">
        <v>127</v>
      </c>
      <c r="E59" s="107">
        <v>20000</v>
      </c>
      <c r="F59" s="145">
        <v>1250</v>
      </c>
      <c r="G59" s="145"/>
      <c r="H59" s="145"/>
      <c r="I59" s="145"/>
      <c r="J59" s="145"/>
      <c r="K59" s="145"/>
      <c r="L59" s="145"/>
      <c r="M59" s="146">
        <f t="shared" si="18"/>
        <v>21250</v>
      </c>
      <c r="N59" s="200" t="s">
        <v>323</v>
      </c>
    </row>
    <row r="60" spans="1:14" s="4" customFormat="1" ht="22.5">
      <c r="A60" s="8"/>
      <c r="B60" s="10"/>
      <c r="C60" s="11" t="s">
        <v>121</v>
      </c>
      <c r="D60" s="12" t="s">
        <v>122</v>
      </c>
      <c r="E60" s="107">
        <v>400000</v>
      </c>
      <c r="F60" s="144">
        <v>-55000</v>
      </c>
      <c r="G60" s="145"/>
      <c r="H60" s="145"/>
      <c r="I60" s="145"/>
      <c r="J60" s="145"/>
      <c r="K60" s="145"/>
      <c r="L60" s="145"/>
      <c r="M60" s="146">
        <f t="shared" si="18"/>
        <v>345000</v>
      </c>
      <c r="N60" s="200" t="s">
        <v>303</v>
      </c>
    </row>
    <row r="61" spans="1:14" s="4" customFormat="1" ht="25.5">
      <c r="A61" s="8"/>
      <c r="B61" s="10"/>
      <c r="C61" s="11" t="s">
        <v>105</v>
      </c>
      <c r="D61" s="12" t="s">
        <v>106</v>
      </c>
      <c r="E61" s="107">
        <v>10000</v>
      </c>
      <c r="F61" s="145">
        <v>3500</v>
      </c>
      <c r="G61" s="145"/>
      <c r="H61" s="145"/>
      <c r="I61" s="145"/>
      <c r="J61" s="145"/>
      <c r="K61" s="145"/>
      <c r="L61" s="145"/>
      <c r="M61" s="146">
        <f t="shared" si="18"/>
        <v>13500</v>
      </c>
      <c r="N61" s="139" t="s">
        <v>259</v>
      </c>
    </row>
    <row r="62" spans="1:14" s="4" customFormat="1" ht="38.25">
      <c r="A62" s="8"/>
      <c r="B62" s="8">
        <v>75618</v>
      </c>
      <c r="C62" s="8"/>
      <c r="D62" s="9" t="s">
        <v>128</v>
      </c>
      <c r="E62" s="115">
        <f>SUM(E63:E67)</f>
        <v>1011023</v>
      </c>
      <c r="F62" s="241">
        <f>SUM(F63:F67)</f>
        <v>-252000</v>
      </c>
      <c r="G62" s="114">
        <f aca="true" t="shared" si="21" ref="G62:L62">SUM(G63:G67)</f>
        <v>0</v>
      </c>
      <c r="H62" s="114">
        <f t="shared" si="21"/>
        <v>0</v>
      </c>
      <c r="I62" s="114">
        <f t="shared" si="21"/>
        <v>0</v>
      </c>
      <c r="J62" s="114">
        <f t="shared" si="21"/>
        <v>0</v>
      </c>
      <c r="K62" s="114">
        <f t="shared" si="21"/>
        <v>0</v>
      </c>
      <c r="L62" s="114">
        <f t="shared" si="21"/>
        <v>0</v>
      </c>
      <c r="M62" s="149">
        <f>SUM(M63:M67)</f>
        <v>759023</v>
      </c>
      <c r="N62" s="199"/>
    </row>
    <row r="63" spans="1:14" s="4" customFormat="1" ht="18" customHeight="1">
      <c r="A63" s="8"/>
      <c r="B63" s="8"/>
      <c r="C63" s="11" t="s">
        <v>129</v>
      </c>
      <c r="D63" s="12" t="s">
        <v>130</v>
      </c>
      <c r="E63" s="107">
        <v>35000</v>
      </c>
      <c r="F63" s="144">
        <v>-6000</v>
      </c>
      <c r="G63" s="145"/>
      <c r="H63" s="145"/>
      <c r="I63" s="145"/>
      <c r="J63" s="145"/>
      <c r="K63" s="145"/>
      <c r="L63" s="145"/>
      <c r="M63" s="146">
        <f t="shared" si="18"/>
        <v>29000</v>
      </c>
      <c r="N63" s="200" t="s">
        <v>305</v>
      </c>
    </row>
    <row r="64" spans="1:14" s="4" customFormat="1" ht="18.75" customHeight="1">
      <c r="A64" s="8"/>
      <c r="B64" s="8"/>
      <c r="C64" s="11" t="s">
        <v>131</v>
      </c>
      <c r="D64" s="12" t="s">
        <v>132</v>
      </c>
      <c r="E64" s="107">
        <v>45000</v>
      </c>
      <c r="F64" s="144"/>
      <c r="G64" s="145"/>
      <c r="H64" s="145"/>
      <c r="I64" s="145"/>
      <c r="J64" s="145"/>
      <c r="K64" s="145"/>
      <c r="L64" s="145"/>
      <c r="M64" s="146">
        <f t="shared" si="18"/>
        <v>45000</v>
      </c>
      <c r="N64" s="200"/>
    </row>
    <row r="65" spans="1:14" s="4" customFormat="1" ht="25.5">
      <c r="A65" s="8"/>
      <c r="B65" s="8"/>
      <c r="C65" s="11" t="s">
        <v>133</v>
      </c>
      <c r="D65" s="12" t="s">
        <v>134</v>
      </c>
      <c r="E65" s="107">
        <v>91500</v>
      </c>
      <c r="F65" s="144"/>
      <c r="G65" s="145"/>
      <c r="H65" s="145"/>
      <c r="I65" s="145"/>
      <c r="J65" s="145"/>
      <c r="K65" s="145"/>
      <c r="L65" s="145"/>
      <c r="M65" s="146">
        <f t="shared" si="18"/>
        <v>91500</v>
      </c>
      <c r="N65" s="200"/>
    </row>
    <row r="66" spans="1:14" s="4" customFormat="1" ht="51">
      <c r="A66" s="8"/>
      <c r="B66" s="8"/>
      <c r="C66" s="11" t="s">
        <v>135</v>
      </c>
      <c r="D66" s="12" t="s">
        <v>136</v>
      </c>
      <c r="E66" s="107">
        <v>812523</v>
      </c>
      <c r="F66" s="144">
        <v>-225000</v>
      </c>
      <c r="G66" s="145"/>
      <c r="H66" s="145"/>
      <c r="I66" s="145"/>
      <c r="J66" s="145"/>
      <c r="K66" s="145"/>
      <c r="L66" s="145"/>
      <c r="M66" s="146">
        <f t="shared" si="18"/>
        <v>587523</v>
      </c>
      <c r="N66" s="200" t="s">
        <v>306</v>
      </c>
    </row>
    <row r="67" spans="1:14" s="4" customFormat="1" ht="25.5">
      <c r="A67" s="8"/>
      <c r="B67" s="10"/>
      <c r="C67" s="11" t="s">
        <v>105</v>
      </c>
      <c r="D67" s="12" t="s">
        <v>106</v>
      </c>
      <c r="E67" s="107">
        <v>27000</v>
      </c>
      <c r="F67" s="325">
        <v>-21000</v>
      </c>
      <c r="G67" s="145"/>
      <c r="H67" s="145"/>
      <c r="I67" s="145"/>
      <c r="J67" s="145"/>
      <c r="K67" s="145"/>
      <c r="L67" s="145"/>
      <c r="M67" s="146">
        <f t="shared" si="18"/>
        <v>6000</v>
      </c>
      <c r="N67" s="200" t="s">
        <v>324</v>
      </c>
    </row>
    <row r="68" spans="1:14" s="4" customFormat="1" ht="27" customHeight="1">
      <c r="A68" s="8"/>
      <c r="B68" s="8">
        <v>75621</v>
      </c>
      <c r="C68" s="8"/>
      <c r="D68" s="9" t="s">
        <v>137</v>
      </c>
      <c r="E68" s="115">
        <f>SUM(E69:E70)</f>
        <v>3363132</v>
      </c>
      <c r="F68" s="114">
        <f>SUM(F69:F70)</f>
        <v>196887</v>
      </c>
      <c r="G68" s="114">
        <f aca="true" t="shared" si="22" ref="G68:L68">SUM(G69:G70)</f>
        <v>0</v>
      </c>
      <c r="H68" s="114">
        <f t="shared" si="22"/>
        <v>0</v>
      </c>
      <c r="I68" s="114">
        <f t="shared" si="22"/>
        <v>0</v>
      </c>
      <c r="J68" s="114">
        <f t="shared" si="22"/>
        <v>0</v>
      </c>
      <c r="K68" s="114">
        <f t="shared" si="22"/>
        <v>0</v>
      </c>
      <c r="L68" s="114">
        <f t="shared" si="22"/>
        <v>0</v>
      </c>
      <c r="M68" s="149">
        <f>SUM(M69:M70)</f>
        <v>3560019</v>
      </c>
      <c r="N68" s="199"/>
    </row>
    <row r="69" spans="1:14" s="4" customFormat="1" ht="12.75">
      <c r="A69" s="8"/>
      <c r="B69" s="10"/>
      <c r="C69" s="11" t="s">
        <v>138</v>
      </c>
      <c r="D69" s="12" t="s">
        <v>139</v>
      </c>
      <c r="E69" s="107">
        <v>2863132</v>
      </c>
      <c r="F69" s="145">
        <v>212887</v>
      </c>
      <c r="G69" s="145"/>
      <c r="H69" s="145"/>
      <c r="I69" s="145"/>
      <c r="J69" s="145"/>
      <c r="K69" s="145"/>
      <c r="L69" s="145"/>
      <c r="M69" s="146">
        <f t="shared" si="18"/>
        <v>3076019</v>
      </c>
      <c r="N69" s="200" t="s">
        <v>302</v>
      </c>
    </row>
    <row r="70" spans="1:14" s="4" customFormat="1" ht="12.75">
      <c r="A70" s="8"/>
      <c r="B70" s="10"/>
      <c r="C70" s="11" t="s">
        <v>140</v>
      </c>
      <c r="D70" s="12" t="s">
        <v>141</v>
      </c>
      <c r="E70" s="107">
        <v>500000</v>
      </c>
      <c r="F70" s="144">
        <v>-16000</v>
      </c>
      <c r="G70" s="145"/>
      <c r="H70" s="145"/>
      <c r="I70" s="145"/>
      <c r="J70" s="145"/>
      <c r="K70" s="145"/>
      <c r="L70" s="145"/>
      <c r="M70" s="146">
        <f t="shared" si="18"/>
        <v>484000</v>
      </c>
      <c r="N70" s="200" t="s">
        <v>307</v>
      </c>
    </row>
    <row r="71" spans="1:14" s="4" customFormat="1" ht="12.75">
      <c r="A71" s="6">
        <v>758</v>
      </c>
      <c r="B71" s="6"/>
      <c r="C71" s="6"/>
      <c r="D71" s="7" t="s">
        <v>28</v>
      </c>
      <c r="E71" s="101">
        <f>E72+E74+E76+E79</f>
        <v>5565986</v>
      </c>
      <c r="F71" s="147">
        <f>F72+F74+F76+F79</f>
        <v>34495</v>
      </c>
      <c r="G71" s="147">
        <f aca="true" t="shared" si="23" ref="G71:L71">G72+G74+G76+G79</f>
        <v>0</v>
      </c>
      <c r="H71" s="147">
        <f t="shared" si="23"/>
        <v>0</v>
      </c>
      <c r="I71" s="147">
        <f t="shared" si="23"/>
        <v>0</v>
      </c>
      <c r="J71" s="147">
        <f t="shared" si="23"/>
        <v>0</v>
      </c>
      <c r="K71" s="147">
        <f t="shared" si="23"/>
        <v>0</v>
      </c>
      <c r="L71" s="147">
        <f t="shared" si="23"/>
        <v>0</v>
      </c>
      <c r="M71" s="101">
        <f>M72+M74+M76+M79</f>
        <v>5600481</v>
      </c>
      <c r="N71" s="198"/>
    </row>
    <row r="72" spans="1:14" s="4" customFormat="1" ht="25.5">
      <c r="A72" s="8"/>
      <c r="B72" s="8">
        <v>75801</v>
      </c>
      <c r="C72" s="8"/>
      <c r="D72" s="9" t="s">
        <v>165</v>
      </c>
      <c r="E72" s="115">
        <f aca="true" t="shared" si="24" ref="E72:M72">E73</f>
        <v>4681441</v>
      </c>
      <c r="F72" s="114">
        <f t="shared" si="24"/>
        <v>4495</v>
      </c>
      <c r="G72" s="114">
        <f t="shared" si="24"/>
        <v>0</v>
      </c>
      <c r="H72" s="114">
        <f t="shared" si="24"/>
        <v>0</v>
      </c>
      <c r="I72" s="114">
        <f t="shared" si="24"/>
        <v>0</v>
      </c>
      <c r="J72" s="114">
        <f t="shared" si="24"/>
        <v>0</v>
      </c>
      <c r="K72" s="114">
        <f t="shared" si="24"/>
        <v>0</v>
      </c>
      <c r="L72" s="114">
        <f t="shared" si="24"/>
        <v>0</v>
      </c>
      <c r="M72" s="149">
        <f t="shared" si="24"/>
        <v>4685936</v>
      </c>
      <c r="N72" s="199"/>
    </row>
    <row r="73" spans="1:14" s="4" customFormat="1" ht="22.5">
      <c r="A73" s="8"/>
      <c r="B73" s="10"/>
      <c r="C73" s="10">
        <v>2920</v>
      </c>
      <c r="D73" s="12" t="s">
        <v>166</v>
      </c>
      <c r="E73" s="107">
        <v>4681441</v>
      </c>
      <c r="F73" s="145">
        <v>4495</v>
      </c>
      <c r="G73" s="145"/>
      <c r="H73" s="145"/>
      <c r="I73" s="145"/>
      <c r="J73" s="145"/>
      <c r="K73" s="145"/>
      <c r="L73" s="145"/>
      <c r="M73" s="146">
        <f aca="true" t="shared" si="25" ref="M73:M80">E73+F73+G73+H73+I73+J73+K73+L73</f>
        <v>4685936</v>
      </c>
      <c r="N73" s="200" t="s">
        <v>308</v>
      </c>
    </row>
    <row r="74" spans="1:14" s="4" customFormat="1" ht="28.5" customHeight="1">
      <c r="A74" s="8"/>
      <c r="B74" s="8">
        <v>75807</v>
      </c>
      <c r="C74" s="8"/>
      <c r="D74" s="9" t="s">
        <v>167</v>
      </c>
      <c r="E74" s="115">
        <f aca="true" t="shared" si="26" ref="E74:M74">E75</f>
        <v>666122</v>
      </c>
      <c r="F74" s="114">
        <f t="shared" si="26"/>
        <v>0</v>
      </c>
      <c r="G74" s="114">
        <f t="shared" si="26"/>
        <v>0</v>
      </c>
      <c r="H74" s="114">
        <f t="shared" si="26"/>
        <v>0</v>
      </c>
      <c r="I74" s="114">
        <f t="shared" si="26"/>
        <v>0</v>
      </c>
      <c r="J74" s="114">
        <f t="shared" si="26"/>
        <v>0</v>
      </c>
      <c r="K74" s="114">
        <f t="shared" si="26"/>
        <v>0</v>
      </c>
      <c r="L74" s="114">
        <f t="shared" si="26"/>
        <v>0</v>
      </c>
      <c r="M74" s="149">
        <f t="shared" si="26"/>
        <v>666122</v>
      </c>
      <c r="N74" s="199"/>
    </row>
    <row r="75" spans="1:14" s="4" customFormat="1" ht="26.25" customHeight="1">
      <c r="A75" s="8"/>
      <c r="B75" s="10"/>
      <c r="C75" s="10">
        <v>2920</v>
      </c>
      <c r="D75" s="12" t="s">
        <v>166</v>
      </c>
      <c r="E75" s="107">
        <v>666122</v>
      </c>
      <c r="F75" s="145"/>
      <c r="G75" s="145"/>
      <c r="H75" s="145"/>
      <c r="I75" s="145"/>
      <c r="J75" s="145"/>
      <c r="K75" s="145"/>
      <c r="L75" s="145"/>
      <c r="M75" s="146">
        <f t="shared" si="25"/>
        <v>666122</v>
      </c>
      <c r="N75" s="200"/>
    </row>
    <row r="76" spans="1:14" s="121" customFormat="1" ht="16.5" customHeight="1">
      <c r="A76" s="8"/>
      <c r="B76" s="8">
        <v>75814</v>
      </c>
      <c r="C76" s="8"/>
      <c r="D76" s="9" t="s">
        <v>168</v>
      </c>
      <c r="E76" s="115">
        <f aca="true" t="shared" si="27" ref="E76:L76">E77</f>
        <v>140000</v>
      </c>
      <c r="F76" s="114">
        <f t="shared" si="27"/>
        <v>30000</v>
      </c>
      <c r="G76" s="114">
        <f t="shared" si="27"/>
        <v>0</v>
      </c>
      <c r="H76" s="114">
        <f t="shared" si="27"/>
        <v>0</v>
      </c>
      <c r="I76" s="114">
        <f t="shared" si="27"/>
        <v>0</v>
      </c>
      <c r="J76" s="114">
        <f t="shared" si="27"/>
        <v>0</v>
      </c>
      <c r="K76" s="114">
        <f t="shared" si="27"/>
        <v>0</v>
      </c>
      <c r="L76" s="114">
        <f t="shared" si="27"/>
        <v>0</v>
      </c>
      <c r="M76" s="149">
        <f>M77+M78</f>
        <v>170000</v>
      </c>
      <c r="N76" s="199"/>
    </row>
    <row r="77" spans="1:14" s="4" customFormat="1" ht="12.75">
      <c r="A77" s="8"/>
      <c r="B77" s="10"/>
      <c r="C77" s="11" t="s">
        <v>23</v>
      </c>
      <c r="D77" s="12" t="s">
        <v>24</v>
      </c>
      <c r="E77" s="107">
        <v>140000</v>
      </c>
      <c r="F77" s="145">
        <v>30000</v>
      </c>
      <c r="G77" s="145"/>
      <c r="H77" s="145"/>
      <c r="I77" s="145"/>
      <c r="J77" s="145"/>
      <c r="K77" s="145"/>
      <c r="L77" s="145"/>
      <c r="M77" s="146">
        <f t="shared" si="25"/>
        <v>170000</v>
      </c>
      <c r="N77" s="200" t="s">
        <v>309</v>
      </c>
    </row>
    <row r="78" spans="1:14" s="4" customFormat="1" ht="25.5" customHeight="1">
      <c r="A78" s="8"/>
      <c r="B78" s="10"/>
      <c r="C78" s="11">
        <v>2370</v>
      </c>
      <c r="D78" s="12" t="s">
        <v>169</v>
      </c>
      <c r="E78" s="107"/>
      <c r="F78" s="145"/>
      <c r="G78" s="145"/>
      <c r="H78" s="145"/>
      <c r="I78" s="145"/>
      <c r="J78" s="145"/>
      <c r="K78" s="145"/>
      <c r="L78" s="145"/>
      <c r="M78" s="146">
        <f t="shared" si="25"/>
        <v>0</v>
      </c>
      <c r="N78" s="200"/>
    </row>
    <row r="79" spans="1:14" s="4" customFormat="1" ht="29.25" customHeight="1">
      <c r="A79" s="8"/>
      <c r="B79" s="8">
        <v>75831</v>
      </c>
      <c r="C79" s="8"/>
      <c r="D79" s="9" t="s">
        <v>170</v>
      </c>
      <c r="E79" s="115">
        <f aca="true" t="shared" si="28" ref="E79:M79">E80</f>
        <v>78423</v>
      </c>
      <c r="F79" s="114">
        <f t="shared" si="28"/>
        <v>0</v>
      </c>
      <c r="G79" s="114">
        <f t="shared" si="28"/>
        <v>0</v>
      </c>
      <c r="H79" s="114">
        <f t="shared" si="28"/>
        <v>0</v>
      </c>
      <c r="I79" s="114">
        <f t="shared" si="28"/>
        <v>0</v>
      </c>
      <c r="J79" s="114">
        <f t="shared" si="28"/>
        <v>0</v>
      </c>
      <c r="K79" s="114">
        <f t="shared" si="28"/>
        <v>0</v>
      </c>
      <c r="L79" s="114">
        <f t="shared" si="28"/>
        <v>0</v>
      </c>
      <c r="M79" s="149">
        <f t="shared" si="28"/>
        <v>78423</v>
      </c>
      <c r="N79" s="199"/>
    </row>
    <row r="80" spans="1:14" s="4" customFormat="1" ht="12.75">
      <c r="A80" s="8"/>
      <c r="B80" s="10"/>
      <c r="C80" s="10">
        <v>2920</v>
      </c>
      <c r="D80" s="12" t="s">
        <v>166</v>
      </c>
      <c r="E80" s="107">
        <v>78423</v>
      </c>
      <c r="F80" s="145"/>
      <c r="G80" s="145"/>
      <c r="H80" s="145"/>
      <c r="I80" s="145"/>
      <c r="J80" s="145"/>
      <c r="K80" s="145"/>
      <c r="L80" s="145"/>
      <c r="M80" s="146">
        <f t="shared" si="25"/>
        <v>78423</v>
      </c>
      <c r="N80" s="200"/>
    </row>
    <row r="81" spans="1:14" s="4" customFormat="1" ht="12.75">
      <c r="A81" s="6">
        <v>801</v>
      </c>
      <c r="B81" s="6"/>
      <c r="C81" s="6"/>
      <c r="D81" s="7" t="s">
        <v>29</v>
      </c>
      <c r="E81" s="101">
        <f>E82+E85+E89+E92+E94+E97</f>
        <v>312125</v>
      </c>
      <c r="F81" s="147">
        <f>F82+F85+F89+F92+F94+F97</f>
        <v>16000</v>
      </c>
      <c r="G81" s="147">
        <f aca="true" t="shared" si="29" ref="G81:L81">G82+G85+G89+G92+G94+G97</f>
        <v>0</v>
      </c>
      <c r="H81" s="147">
        <f t="shared" si="29"/>
        <v>0</v>
      </c>
      <c r="I81" s="147">
        <f t="shared" si="29"/>
        <v>0</v>
      </c>
      <c r="J81" s="147">
        <f t="shared" si="29"/>
        <v>0</v>
      </c>
      <c r="K81" s="147">
        <f t="shared" si="29"/>
        <v>0</v>
      </c>
      <c r="L81" s="147">
        <f t="shared" si="29"/>
        <v>0</v>
      </c>
      <c r="M81" s="101">
        <f>M82+M85+M89+M92+M94+M97</f>
        <v>328125</v>
      </c>
      <c r="N81" s="198"/>
    </row>
    <row r="82" spans="1:14" s="4" customFormat="1" ht="12.75">
      <c r="A82" s="15"/>
      <c r="B82" s="15">
        <v>80101</v>
      </c>
      <c r="C82" s="15"/>
      <c r="D82" s="9" t="s">
        <v>30</v>
      </c>
      <c r="E82" s="115">
        <f>E83+E84</f>
        <v>48110</v>
      </c>
      <c r="F82" s="114">
        <f aca="true" t="shared" si="30" ref="F82:L82">F83</f>
        <v>0</v>
      </c>
      <c r="G82" s="114">
        <f t="shared" si="30"/>
        <v>0</v>
      </c>
      <c r="H82" s="114">
        <f t="shared" si="30"/>
        <v>0</v>
      </c>
      <c r="I82" s="114">
        <f t="shared" si="30"/>
        <v>0</v>
      </c>
      <c r="J82" s="114">
        <f t="shared" si="30"/>
        <v>0</v>
      </c>
      <c r="K82" s="114">
        <f t="shared" si="30"/>
        <v>0</v>
      </c>
      <c r="L82" s="114">
        <f t="shared" si="30"/>
        <v>0</v>
      </c>
      <c r="M82" s="149">
        <f>M83+M84</f>
        <v>48110</v>
      </c>
      <c r="N82" s="199"/>
    </row>
    <row r="83" spans="1:14" s="112" customFormat="1" ht="12.75">
      <c r="A83" s="13"/>
      <c r="B83" s="13"/>
      <c r="C83" s="16" t="s">
        <v>97</v>
      </c>
      <c r="D83" s="17" t="s">
        <v>98</v>
      </c>
      <c r="E83" s="116">
        <v>18500</v>
      </c>
      <c r="F83" s="14"/>
      <c r="G83" s="14"/>
      <c r="H83" s="14"/>
      <c r="I83" s="14"/>
      <c r="J83" s="14"/>
      <c r="K83" s="14"/>
      <c r="L83" s="14"/>
      <c r="M83" s="146">
        <f aca="true" t="shared" si="31" ref="M83:M91">E83+F83+G83+H83+I83+J83+K83+L83</f>
        <v>18500</v>
      </c>
      <c r="N83" s="203"/>
    </row>
    <row r="84" spans="1:14" s="112" customFormat="1" ht="38.25">
      <c r="A84" s="13"/>
      <c r="B84" s="13"/>
      <c r="C84" s="16">
        <v>2030</v>
      </c>
      <c r="D84" s="17" t="s">
        <v>31</v>
      </c>
      <c r="E84" s="116">
        <v>29610</v>
      </c>
      <c r="F84" s="14"/>
      <c r="G84" s="14"/>
      <c r="H84" s="14"/>
      <c r="I84" s="14"/>
      <c r="J84" s="14"/>
      <c r="K84" s="14"/>
      <c r="L84" s="14"/>
      <c r="M84" s="146">
        <f t="shared" si="31"/>
        <v>29610</v>
      </c>
      <c r="N84" s="203"/>
    </row>
    <row r="85" spans="1:14" s="4" customFormat="1" ht="12.75">
      <c r="A85" s="15"/>
      <c r="B85" s="15">
        <v>80104</v>
      </c>
      <c r="C85" s="15"/>
      <c r="D85" s="18" t="s">
        <v>32</v>
      </c>
      <c r="E85" s="115">
        <f>SUM(E86:E88)</f>
        <v>125600</v>
      </c>
      <c r="F85" s="114">
        <f>SUM(F86:F88)</f>
        <v>16000</v>
      </c>
      <c r="G85" s="114">
        <f aca="true" t="shared" si="32" ref="G85:L85">SUM(G86:G88)</f>
        <v>0</v>
      </c>
      <c r="H85" s="114">
        <f t="shared" si="32"/>
        <v>0</v>
      </c>
      <c r="I85" s="114">
        <f t="shared" si="32"/>
        <v>0</v>
      </c>
      <c r="J85" s="114">
        <f t="shared" si="32"/>
        <v>0</v>
      </c>
      <c r="K85" s="114">
        <f t="shared" si="32"/>
        <v>0</v>
      </c>
      <c r="L85" s="114">
        <f t="shared" si="32"/>
        <v>0</v>
      </c>
      <c r="M85" s="149">
        <f>SUM(M86:M88)</f>
        <v>141600</v>
      </c>
      <c r="N85" s="199"/>
    </row>
    <row r="86" spans="1:14" s="4" customFormat="1" ht="22.5">
      <c r="A86" s="15"/>
      <c r="B86" s="15"/>
      <c r="C86" s="11" t="s">
        <v>142</v>
      </c>
      <c r="D86" s="12" t="s">
        <v>143</v>
      </c>
      <c r="E86" s="107">
        <v>116000</v>
      </c>
      <c r="F86" s="145">
        <v>16000</v>
      </c>
      <c r="G86" s="145"/>
      <c r="H86" s="145"/>
      <c r="I86" s="145"/>
      <c r="J86" s="145"/>
      <c r="K86" s="145"/>
      <c r="L86" s="145"/>
      <c r="M86" s="146">
        <f t="shared" si="31"/>
        <v>132000</v>
      </c>
      <c r="N86" s="200" t="s">
        <v>310</v>
      </c>
    </row>
    <row r="87" spans="1:14" s="4" customFormat="1" ht="25.5">
      <c r="A87" s="15"/>
      <c r="B87" s="15"/>
      <c r="C87" s="11" t="s">
        <v>105</v>
      </c>
      <c r="D87" s="12" t="s">
        <v>106</v>
      </c>
      <c r="E87" s="107">
        <v>100</v>
      </c>
      <c r="F87" s="145"/>
      <c r="G87" s="145"/>
      <c r="H87" s="145"/>
      <c r="I87" s="145"/>
      <c r="J87" s="145"/>
      <c r="K87" s="145"/>
      <c r="L87" s="145"/>
      <c r="M87" s="146">
        <f t="shared" si="31"/>
        <v>100</v>
      </c>
      <c r="N87" s="200"/>
    </row>
    <row r="88" spans="1:14" s="4" customFormat="1" ht="12.75">
      <c r="A88" s="15"/>
      <c r="B88" s="15"/>
      <c r="C88" s="16" t="s">
        <v>97</v>
      </c>
      <c r="D88" s="17" t="s">
        <v>98</v>
      </c>
      <c r="E88" s="107">
        <v>9500</v>
      </c>
      <c r="F88" s="145"/>
      <c r="G88" s="145"/>
      <c r="H88" s="145"/>
      <c r="I88" s="145"/>
      <c r="J88" s="145"/>
      <c r="K88" s="145"/>
      <c r="L88" s="145"/>
      <c r="M88" s="146">
        <f t="shared" si="31"/>
        <v>9500</v>
      </c>
      <c r="N88" s="200"/>
    </row>
    <row r="89" spans="1:14" s="4" customFormat="1" ht="12.75">
      <c r="A89" s="15"/>
      <c r="B89" s="8">
        <v>80110</v>
      </c>
      <c r="C89" s="8"/>
      <c r="D89" s="9" t="s">
        <v>33</v>
      </c>
      <c r="E89" s="115">
        <f>E90+E91</f>
        <v>0</v>
      </c>
      <c r="F89" s="114">
        <f>F90+F91</f>
        <v>0</v>
      </c>
      <c r="G89" s="114">
        <f aca="true" t="shared" si="33" ref="G89:L89">G90+G91</f>
        <v>0</v>
      </c>
      <c r="H89" s="114">
        <f t="shared" si="33"/>
        <v>0</v>
      </c>
      <c r="I89" s="114">
        <f t="shared" si="33"/>
        <v>0</v>
      </c>
      <c r="J89" s="114">
        <f t="shared" si="33"/>
        <v>0</v>
      </c>
      <c r="K89" s="114">
        <f t="shared" si="33"/>
        <v>0</v>
      </c>
      <c r="L89" s="114">
        <f t="shared" si="33"/>
        <v>0</v>
      </c>
      <c r="M89" s="149">
        <f>M90+M91</f>
        <v>0</v>
      </c>
      <c r="N89" s="199"/>
    </row>
    <row r="90" spans="1:14" s="4" customFormat="1" ht="25.5">
      <c r="A90" s="15"/>
      <c r="B90" s="15"/>
      <c r="C90" s="11">
        <v>6298</v>
      </c>
      <c r="D90" s="12" t="s">
        <v>144</v>
      </c>
      <c r="E90" s="107"/>
      <c r="F90" s="145"/>
      <c r="G90" s="145"/>
      <c r="H90" s="145"/>
      <c r="I90" s="145"/>
      <c r="J90" s="145"/>
      <c r="K90" s="145"/>
      <c r="L90" s="145"/>
      <c r="M90" s="146">
        <f t="shared" si="31"/>
        <v>0</v>
      </c>
      <c r="N90" s="200"/>
    </row>
    <row r="91" spans="1:14" s="4" customFormat="1" ht="38.25">
      <c r="A91" s="15"/>
      <c r="B91" s="15"/>
      <c r="C91" s="11">
        <v>6339</v>
      </c>
      <c r="D91" s="12" t="s">
        <v>145</v>
      </c>
      <c r="E91" s="107"/>
      <c r="F91" s="145"/>
      <c r="G91" s="145"/>
      <c r="H91" s="145"/>
      <c r="I91" s="145"/>
      <c r="J91" s="145"/>
      <c r="K91" s="145"/>
      <c r="L91" s="145"/>
      <c r="M91" s="146">
        <f t="shared" si="31"/>
        <v>0</v>
      </c>
      <c r="N91" s="200"/>
    </row>
    <row r="92" spans="1:14" s="4" customFormat="1" ht="12.75">
      <c r="A92" s="15"/>
      <c r="B92" s="8">
        <v>80113</v>
      </c>
      <c r="C92" s="8"/>
      <c r="D92" s="9" t="s">
        <v>158</v>
      </c>
      <c r="E92" s="115">
        <f aca="true" t="shared" si="34" ref="E92:M92">E93</f>
        <v>0</v>
      </c>
      <c r="F92" s="114">
        <f t="shared" si="34"/>
        <v>0</v>
      </c>
      <c r="G92" s="114">
        <f t="shared" si="34"/>
        <v>0</v>
      </c>
      <c r="H92" s="114">
        <f t="shared" si="34"/>
        <v>0</v>
      </c>
      <c r="I92" s="114">
        <f t="shared" si="34"/>
        <v>0</v>
      </c>
      <c r="J92" s="114">
        <f t="shared" si="34"/>
        <v>0</v>
      </c>
      <c r="K92" s="114">
        <f t="shared" si="34"/>
        <v>0</v>
      </c>
      <c r="L92" s="114">
        <f t="shared" si="34"/>
        <v>0</v>
      </c>
      <c r="M92" s="149">
        <f t="shared" si="34"/>
        <v>0</v>
      </c>
      <c r="N92" s="199"/>
    </row>
    <row r="93" spans="1:14" s="4" customFormat="1" ht="12.75">
      <c r="A93" s="15"/>
      <c r="B93" s="15"/>
      <c r="C93" s="16" t="s">
        <v>97</v>
      </c>
      <c r="D93" s="17" t="s">
        <v>98</v>
      </c>
      <c r="E93" s="107"/>
      <c r="F93" s="145"/>
      <c r="G93" s="145"/>
      <c r="H93" s="145"/>
      <c r="I93" s="145"/>
      <c r="J93" s="145"/>
      <c r="K93" s="145"/>
      <c r="L93" s="145"/>
      <c r="M93" s="146">
        <f>E93+F93+G93+H93+I93+J93+K93</f>
        <v>0</v>
      </c>
      <c r="N93" s="200"/>
    </row>
    <row r="94" spans="1:14" s="4" customFormat="1" ht="25.5">
      <c r="A94" s="15"/>
      <c r="B94" s="8">
        <v>80114</v>
      </c>
      <c r="C94" s="8"/>
      <c r="D94" s="9" t="s">
        <v>146</v>
      </c>
      <c r="E94" s="115">
        <f>E95+E96</f>
        <v>500</v>
      </c>
      <c r="F94" s="114">
        <f>F95+F96</f>
        <v>0</v>
      </c>
      <c r="G94" s="114">
        <f aca="true" t="shared" si="35" ref="G94:L94">G95+G96</f>
        <v>0</v>
      </c>
      <c r="H94" s="114">
        <f t="shared" si="35"/>
        <v>0</v>
      </c>
      <c r="I94" s="114">
        <f t="shared" si="35"/>
        <v>0</v>
      </c>
      <c r="J94" s="114">
        <f t="shared" si="35"/>
        <v>0</v>
      </c>
      <c r="K94" s="114">
        <f t="shared" si="35"/>
        <v>0</v>
      </c>
      <c r="L94" s="114">
        <f t="shared" si="35"/>
        <v>0</v>
      </c>
      <c r="M94" s="149">
        <f>E94+F94+G94+H94+I94+J94+K94</f>
        <v>500</v>
      </c>
      <c r="N94" s="199"/>
    </row>
    <row r="95" spans="1:14" s="4" customFormat="1" ht="12.75">
      <c r="A95" s="15"/>
      <c r="B95" s="15"/>
      <c r="C95" s="11" t="s">
        <v>23</v>
      </c>
      <c r="D95" s="12" t="s">
        <v>24</v>
      </c>
      <c r="E95" s="107">
        <v>500</v>
      </c>
      <c r="F95" s="145"/>
      <c r="G95" s="145"/>
      <c r="H95" s="145"/>
      <c r="I95" s="145"/>
      <c r="J95" s="145"/>
      <c r="K95" s="145"/>
      <c r="L95" s="145"/>
      <c r="M95" s="146">
        <f>E95+F95+G95+H95+I95+J95+K95+L95</f>
        <v>500</v>
      </c>
      <c r="N95" s="200"/>
    </row>
    <row r="96" spans="1:14" s="4" customFormat="1" ht="12.75">
      <c r="A96" s="15"/>
      <c r="B96" s="15"/>
      <c r="C96" s="16" t="s">
        <v>97</v>
      </c>
      <c r="D96" s="17" t="s">
        <v>98</v>
      </c>
      <c r="E96" s="107"/>
      <c r="F96" s="145"/>
      <c r="G96" s="145"/>
      <c r="H96" s="145"/>
      <c r="I96" s="145"/>
      <c r="J96" s="145"/>
      <c r="K96" s="145"/>
      <c r="L96" s="145"/>
      <c r="M96" s="146">
        <f>E96+F96+G96+H96+I96+J96+K96+L96</f>
        <v>0</v>
      </c>
      <c r="N96" s="200"/>
    </row>
    <row r="97" spans="1:14" s="4" customFormat="1" ht="12.75">
      <c r="A97" s="15"/>
      <c r="B97" s="15">
        <v>80195</v>
      </c>
      <c r="C97" s="11"/>
      <c r="D97" s="19" t="s">
        <v>34</v>
      </c>
      <c r="E97" s="115">
        <f>E98+E99</f>
        <v>137915</v>
      </c>
      <c r="F97" s="114">
        <f>F98+F99</f>
        <v>0</v>
      </c>
      <c r="G97" s="114">
        <f aca="true" t="shared" si="36" ref="G97:L97">G98</f>
        <v>0</v>
      </c>
      <c r="H97" s="114">
        <f t="shared" si="36"/>
        <v>0</v>
      </c>
      <c r="I97" s="114">
        <f t="shared" si="36"/>
        <v>0</v>
      </c>
      <c r="J97" s="114">
        <f t="shared" si="36"/>
        <v>0</v>
      </c>
      <c r="K97" s="114">
        <f t="shared" si="36"/>
        <v>0</v>
      </c>
      <c r="L97" s="114">
        <f t="shared" si="36"/>
        <v>0</v>
      </c>
      <c r="M97" s="151">
        <f>M98+M99</f>
        <v>137915</v>
      </c>
      <c r="N97" s="199"/>
    </row>
    <row r="98" spans="1:14" s="4" customFormat="1" ht="38.25">
      <c r="A98" s="15"/>
      <c r="B98" s="15"/>
      <c r="C98" s="16">
        <v>2030</v>
      </c>
      <c r="D98" s="17" t="s">
        <v>31</v>
      </c>
      <c r="E98" s="107">
        <v>122915</v>
      </c>
      <c r="F98" s="145"/>
      <c r="G98" s="145"/>
      <c r="H98" s="145"/>
      <c r="I98" s="145"/>
      <c r="J98" s="145"/>
      <c r="K98" s="145"/>
      <c r="L98" s="145"/>
      <c r="M98" s="146">
        <f>E98+F98+G98+H98+I98+J98+K98+L98</f>
        <v>122915</v>
      </c>
      <c r="N98" s="200"/>
    </row>
    <row r="99" spans="1:14" s="4" customFormat="1" ht="38.25">
      <c r="A99" s="15"/>
      <c r="B99" s="15"/>
      <c r="C99" s="16">
        <v>6330</v>
      </c>
      <c r="D99" s="17" t="s">
        <v>145</v>
      </c>
      <c r="E99" s="107">
        <v>15000</v>
      </c>
      <c r="F99" s="145"/>
      <c r="G99" s="145"/>
      <c r="H99" s="145"/>
      <c r="I99" s="145"/>
      <c r="J99" s="145"/>
      <c r="K99" s="145"/>
      <c r="L99" s="145"/>
      <c r="M99" s="146">
        <f>E99+F99+G99+H99+I99+J99+K99+L99</f>
        <v>15000</v>
      </c>
      <c r="N99" s="200"/>
    </row>
    <row r="100" spans="1:14" s="4" customFormat="1" ht="12.75" hidden="1">
      <c r="A100" s="6">
        <v>852</v>
      </c>
      <c r="B100" s="6"/>
      <c r="C100" s="6"/>
      <c r="D100" s="7" t="s">
        <v>171</v>
      </c>
      <c r="E100" s="101">
        <f>E105+E107+E110+E101+E115+E113</f>
        <v>2044788</v>
      </c>
      <c r="F100" s="147">
        <f>F105+F107+F110+F101+F115+F113</f>
        <v>0</v>
      </c>
      <c r="G100" s="147">
        <f aca="true" t="shared" si="37" ref="G100:L100">G105+G107+G110+G101+G115</f>
        <v>0</v>
      </c>
      <c r="H100" s="147">
        <f t="shared" si="37"/>
        <v>0</v>
      </c>
      <c r="I100" s="147">
        <f t="shared" si="37"/>
        <v>0</v>
      </c>
      <c r="J100" s="147">
        <f t="shared" si="37"/>
        <v>0</v>
      </c>
      <c r="K100" s="147">
        <f t="shared" si="37"/>
        <v>0</v>
      </c>
      <c r="L100" s="147">
        <f t="shared" si="37"/>
        <v>0</v>
      </c>
      <c r="M100" s="101">
        <f>M105+M107+M110+M101+M115+M113</f>
        <v>2044788</v>
      </c>
      <c r="N100" s="198"/>
    </row>
    <row r="101" spans="1:14" s="112" customFormat="1" ht="53.25" customHeight="1" hidden="1">
      <c r="A101" s="13"/>
      <c r="B101" s="8">
        <v>85212</v>
      </c>
      <c r="C101" s="8"/>
      <c r="D101" s="9" t="s">
        <v>172</v>
      </c>
      <c r="E101" s="102">
        <f>SUM(E102:E104)</f>
        <v>1793600</v>
      </c>
      <c r="F101" s="148">
        <f>SUM(F102:F104)</f>
        <v>0</v>
      </c>
      <c r="G101" s="148">
        <f aca="true" t="shared" si="38" ref="G101:L101">SUM(G102:G103)</f>
        <v>0</v>
      </c>
      <c r="H101" s="148">
        <f t="shared" si="38"/>
        <v>0</v>
      </c>
      <c r="I101" s="148">
        <f t="shared" si="38"/>
        <v>0</v>
      </c>
      <c r="J101" s="148">
        <f t="shared" si="38"/>
        <v>0</v>
      </c>
      <c r="K101" s="148">
        <f t="shared" si="38"/>
        <v>0</v>
      </c>
      <c r="L101" s="148">
        <f t="shared" si="38"/>
        <v>0</v>
      </c>
      <c r="M101" s="149">
        <f>M102+M103+M104</f>
        <v>1793600</v>
      </c>
      <c r="N101" s="201"/>
    </row>
    <row r="102" spans="1:14" s="112" customFormat="1" ht="57" customHeight="1" hidden="1">
      <c r="A102" s="13"/>
      <c r="B102" s="8"/>
      <c r="C102" s="10">
        <v>2010</v>
      </c>
      <c r="D102" s="12" t="s">
        <v>26</v>
      </c>
      <c r="E102" s="116">
        <v>1780100</v>
      </c>
      <c r="F102" s="14"/>
      <c r="G102" s="14"/>
      <c r="H102" s="14"/>
      <c r="I102" s="14"/>
      <c r="J102" s="14"/>
      <c r="K102" s="14"/>
      <c r="L102" s="14"/>
      <c r="M102" s="146">
        <f aca="true" t="shared" si="39" ref="M102:M109">E102+F102+G102+H102+I102+J102+K102+L102</f>
        <v>1780100</v>
      </c>
      <c r="N102" s="203"/>
    </row>
    <row r="103" spans="1:14" s="112" customFormat="1" ht="56.25" customHeight="1" hidden="1">
      <c r="A103" s="13"/>
      <c r="B103" s="8"/>
      <c r="C103" s="10">
        <v>2360</v>
      </c>
      <c r="D103" s="12" t="s">
        <v>164</v>
      </c>
      <c r="E103" s="116">
        <v>9000</v>
      </c>
      <c r="F103" s="14"/>
      <c r="G103" s="14"/>
      <c r="H103" s="14"/>
      <c r="I103" s="14"/>
      <c r="J103" s="14"/>
      <c r="K103" s="14"/>
      <c r="L103" s="14"/>
      <c r="M103" s="146">
        <f t="shared" si="39"/>
        <v>9000</v>
      </c>
      <c r="N103" s="139"/>
    </row>
    <row r="104" spans="1:14" s="112" customFormat="1" ht="56.25" customHeight="1" hidden="1">
      <c r="A104" s="13"/>
      <c r="B104" s="8"/>
      <c r="C104" s="10">
        <v>6310</v>
      </c>
      <c r="D104" s="12" t="s">
        <v>268</v>
      </c>
      <c r="E104" s="116">
        <v>4500</v>
      </c>
      <c r="F104" s="14"/>
      <c r="G104" s="14"/>
      <c r="H104" s="14"/>
      <c r="I104" s="14"/>
      <c r="J104" s="14"/>
      <c r="K104" s="14"/>
      <c r="L104" s="14"/>
      <c r="M104" s="146">
        <f t="shared" si="39"/>
        <v>4500</v>
      </c>
      <c r="N104" s="203"/>
    </row>
    <row r="105" spans="1:14" s="112" customFormat="1" ht="51" hidden="1">
      <c r="A105" s="13"/>
      <c r="B105" s="8">
        <v>85213</v>
      </c>
      <c r="C105" s="8"/>
      <c r="D105" s="9" t="s">
        <v>173</v>
      </c>
      <c r="E105" s="102">
        <f aca="true" t="shared" si="40" ref="E105:M105">E106</f>
        <v>9000</v>
      </c>
      <c r="F105" s="148">
        <f t="shared" si="40"/>
        <v>0</v>
      </c>
      <c r="G105" s="148">
        <f t="shared" si="40"/>
        <v>0</v>
      </c>
      <c r="H105" s="148">
        <f t="shared" si="40"/>
        <v>0</v>
      </c>
      <c r="I105" s="148">
        <f t="shared" si="40"/>
        <v>0</v>
      </c>
      <c r="J105" s="148">
        <f t="shared" si="40"/>
        <v>0</v>
      </c>
      <c r="K105" s="148">
        <f t="shared" si="40"/>
        <v>0</v>
      </c>
      <c r="L105" s="148">
        <f t="shared" si="40"/>
        <v>0</v>
      </c>
      <c r="M105" s="149">
        <f t="shared" si="40"/>
        <v>9000</v>
      </c>
      <c r="N105" s="201"/>
    </row>
    <row r="106" spans="1:14" s="112" customFormat="1" ht="51" hidden="1">
      <c r="A106" s="13"/>
      <c r="B106" s="13"/>
      <c r="C106" s="10">
        <v>2010</v>
      </c>
      <c r="D106" s="12" t="s">
        <v>26</v>
      </c>
      <c r="E106" s="116">
        <v>9000</v>
      </c>
      <c r="F106" s="236"/>
      <c r="G106" s="14"/>
      <c r="H106" s="14"/>
      <c r="I106" s="14"/>
      <c r="J106" s="14"/>
      <c r="K106" s="14"/>
      <c r="L106" s="14"/>
      <c r="M106" s="146">
        <f t="shared" si="39"/>
        <v>9000</v>
      </c>
      <c r="N106" s="203"/>
    </row>
    <row r="107" spans="1:14" s="4" customFormat="1" ht="25.5" hidden="1">
      <c r="A107" s="8"/>
      <c r="B107" s="8">
        <v>85214</v>
      </c>
      <c r="C107" s="8"/>
      <c r="D107" s="9" t="s">
        <v>174</v>
      </c>
      <c r="E107" s="115">
        <f>E108+E109</f>
        <v>147630</v>
      </c>
      <c r="F107" s="241">
        <f>F108+F109</f>
        <v>0</v>
      </c>
      <c r="G107" s="114">
        <f aca="true" t="shared" si="41" ref="G107:L107">G108+G109</f>
        <v>0</v>
      </c>
      <c r="H107" s="114">
        <f t="shared" si="41"/>
        <v>0</v>
      </c>
      <c r="I107" s="114">
        <f t="shared" si="41"/>
        <v>0</v>
      </c>
      <c r="J107" s="114">
        <f t="shared" si="41"/>
        <v>0</v>
      </c>
      <c r="K107" s="114">
        <f t="shared" si="41"/>
        <v>0</v>
      </c>
      <c r="L107" s="114">
        <f t="shared" si="41"/>
        <v>0</v>
      </c>
      <c r="M107" s="149">
        <f>M108+M109</f>
        <v>147630</v>
      </c>
      <c r="N107" s="199"/>
    </row>
    <row r="108" spans="1:14" s="4" customFormat="1" ht="51" hidden="1">
      <c r="A108" s="8"/>
      <c r="B108" s="10"/>
      <c r="C108" s="10">
        <v>2010</v>
      </c>
      <c r="D108" s="12" t="s">
        <v>26</v>
      </c>
      <c r="E108" s="107">
        <v>129870</v>
      </c>
      <c r="F108" s="145"/>
      <c r="G108" s="145"/>
      <c r="H108" s="145"/>
      <c r="I108" s="145"/>
      <c r="J108" s="145"/>
      <c r="K108" s="145"/>
      <c r="L108" s="145"/>
      <c r="M108" s="146">
        <f t="shared" si="39"/>
        <v>129870</v>
      </c>
      <c r="N108" s="222"/>
    </row>
    <row r="109" spans="1:14" s="4" customFormat="1" ht="38.25" hidden="1">
      <c r="A109" s="8"/>
      <c r="B109" s="10"/>
      <c r="C109" s="16">
        <v>2030</v>
      </c>
      <c r="D109" s="17" t="s">
        <v>31</v>
      </c>
      <c r="E109" s="107">
        <v>17760</v>
      </c>
      <c r="F109" s="144"/>
      <c r="G109" s="145"/>
      <c r="H109" s="145"/>
      <c r="I109" s="145"/>
      <c r="J109" s="145"/>
      <c r="K109" s="145"/>
      <c r="L109" s="145"/>
      <c r="M109" s="146">
        <f t="shared" si="39"/>
        <v>17760</v>
      </c>
      <c r="N109" s="203"/>
    </row>
    <row r="110" spans="1:14" s="4" customFormat="1" ht="14.25" customHeight="1" hidden="1">
      <c r="A110" s="8"/>
      <c r="B110" s="8">
        <v>85219</v>
      </c>
      <c r="C110" s="8"/>
      <c r="D110" s="9" t="s">
        <v>175</v>
      </c>
      <c r="E110" s="115">
        <f>E111+E112</f>
        <v>52458</v>
      </c>
      <c r="F110" s="114">
        <f>F111+F112</f>
        <v>0</v>
      </c>
      <c r="G110" s="114">
        <f aca="true" t="shared" si="42" ref="G110:L110">G111+G112</f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49">
        <f>M111+M112</f>
        <v>52458</v>
      </c>
      <c r="N110" s="199"/>
    </row>
    <row r="111" spans="1:14" s="4" customFormat="1" ht="38.25" hidden="1">
      <c r="A111" s="8"/>
      <c r="B111" s="10"/>
      <c r="C111" s="16">
        <v>2030</v>
      </c>
      <c r="D111" s="17" t="s">
        <v>31</v>
      </c>
      <c r="E111" s="107">
        <v>51458</v>
      </c>
      <c r="F111" s="145"/>
      <c r="G111" s="145"/>
      <c r="H111" s="145"/>
      <c r="I111" s="145"/>
      <c r="J111" s="145"/>
      <c r="K111" s="145"/>
      <c r="L111" s="145"/>
      <c r="M111" s="146">
        <f>E111+F111+G111+H111+I111+J111+K111+L111</f>
        <v>51458</v>
      </c>
      <c r="N111" s="222"/>
    </row>
    <row r="112" spans="1:14" s="121" customFormat="1" ht="12.75" hidden="1">
      <c r="A112" s="8"/>
      <c r="B112" s="8"/>
      <c r="C112" s="11" t="s">
        <v>23</v>
      </c>
      <c r="D112" s="12" t="s">
        <v>24</v>
      </c>
      <c r="E112" s="107">
        <v>1000</v>
      </c>
      <c r="F112" s="145"/>
      <c r="G112" s="145"/>
      <c r="H112" s="145"/>
      <c r="I112" s="145"/>
      <c r="J112" s="145"/>
      <c r="K112" s="145"/>
      <c r="L112" s="145"/>
      <c r="M112" s="146">
        <f>E112+F112+G112+H112+I112+J112+K112+L112</f>
        <v>1000</v>
      </c>
      <c r="N112" s="200"/>
    </row>
    <row r="113" spans="1:14" s="121" customFormat="1" ht="25.5" hidden="1">
      <c r="A113" s="8"/>
      <c r="B113" s="15">
        <v>85228</v>
      </c>
      <c r="C113" s="15"/>
      <c r="D113" s="18" t="s">
        <v>182</v>
      </c>
      <c r="E113" s="226">
        <f>E114</f>
        <v>5000</v>
      </c>
      <c r="F113" s="227">
        <f>F114</f>
        <v>0</v>
      </c>
      <c r="G113" s="227"/>
      <c r="H113" s="227"/>
      <c r="I113" s="227"/>
      <c r="J113" s="227"/>
      <c r="K113" s="227"/>
      <c r="L113" s="227"/>
      <c r="M113" s="151">
        <f>M114</f>
        <v>5000</v>
      </c>
      <c r="N113" s="200"/>
    </row>
    <row r="114" spans="1:14" s="121" customFormat="1" ht="12.75" hidden="1">
      <c r="A114" s="8"/>
      <c r="B114" s="8"/>
      <c r="C114" s="11" t="s">
        <v>142</v>
      </c>
      <c r="D114" s="12" t="s">
        <v>143</v>
      </c>
      <c r="E114" s="107">
        <v>5000</v>
      </c>
      <c r="F114" s="145"/>
      <c r="G114" s="145"/>
      <c r="H114" s="145"/>
      <c r="I114" s="145"/>
      <c r="J114" s="145"/>
      <c r="K114" s="145"/>
      <c r="L114" s="145"/>
      <c r="M114" s="146">
        <f>E114+F114+G114+H114+I114+J114+K114+L114</f>
        <v>5000</v>
      </c>
      <c r="N114" s="200"/>
    </row>
    <row r="115" spans="1:14" s="122" customFormat="1" ht="16.5" customHeight="1" hidden="1">
      <c r="A115" s="111"/>
      <c r="B115" s="111">
        <v>85295</v>
      </c>
      <c r="C115" s="111"/>
      <c r="D115" s="19" t="s">
        <v>34</v>
      </c>
      <c r="E115" s="115">
        <f aca="true" t="shared" si="43" ref="E115:M115">E116</f>
        <v>37100</v>
      </c>
      <c r="F115" s="114">
        <f t="shared" si="43"/>
        <v>0</v>
      </c>
      <c r="G115" s="114">
        <f t="shared" si="43"/>
        <v>0</v>
      </c>
      <c r="H115" s="114">
        <f t="shared" si="43"/>
        <v>0</v>
      </c>
      <c r="I115" s="114">
        <f t="shared" si="43"/>
        <v>0</v>
      </c>
      <c r="J115" s="114">
        <f t="shared" si="43"/>
        <v>0</v>
      </c>
      <c r="K115" s="114">
        <f t="shared" si="43"/>
        <v>0</v>
      </c>
      <c r="L115" s="114">
        <f t="shared" si="43"/>
        <v>0</v>
      </c>
      <c r="M115" s="151">
        <f t="shared" si="43"/>
        <v>37100</v>
      </c>
      <c r="N115" s="199"/>
    </row>
    <row r="116" spans="1:14" s="121" customFormat="1" ht="38.25" hidden="1">
      <c r="A116" s="8"/>
      <c r="B116" s="8"/>
      <c r="C116" s="16">
        <v>2030</v>
      </c>
      <c r="D116" s="17" t="s">
        <v>31</v>
      </c>
      <c r="E116" s="107">
        <v>37100</v>
      </c>
      <c r="F116" s="145"/>
      <c r="G116" s="145"/>
      <c r="H116" s="145"/>
      <c r="I116" s="145"/>
      <c r="J116" s="145"/>
      <c r="K116" s="145"/>
      <c r="L116" s="145"/>
      <c r="M116" s="146">
        <f>E116+F116+G116+H116+I116+J116+K116+L116</f>
        <v>37100</v>
      </c>
      <c r="N116" s="200"/>
    </row>
    <row r="117" spans="1:14" s="4" customFormat="1" ht="12.75" customHeight="1">
      <c r="A117" s="6">
        <v>854</v>
      </c>
      <c r="B117" s="6"/>
      <c r="C117" s="6"/>
      <c r="D117" s="7" t="s">
        <v>184</v>
      </c>
      <c r="E117" s="101">
        <f>E118</f>
        <v>72813</v>
      </c>
      <c r="F117" s="147">
        <f>F118</f>
        <v>187</v>
      </c>
      <c r="G117" s="147">
        <f aca="true" t="shared" si="44" ref="G117:L117">G118</f>
        <v>0</v>
      </c>
      <c r="H117" s="147">
        <f t="shared" si="44"/>
        <v>0</v>
      </c>
      <c r="I117" s="147">
        <f t="shared" si="44"/>
        <v>0</v>
      </c>
      <c r="J117" s="147">
        <f t="shared" si="44"/>
        <v>0</v>
      </c>
      <c r="K117" s="147">
        <f t="shared" si="44"/>
        <v>0</v>
      </c>
      <c r="L117" s="147">
        <f t="shared" si="44"/>
        <v>0</v>
      </c>
      <c r="M117" s="101">
        <f>M118</f>
        <v>73000</v>
      </c>
      <c r="N117" s="198"/>
    </row>
    <row r="118" spans="1:14" s="121" customFormat="1" ht="12.75" customHeight="1">
      <c r="A118" s="8"/>
      <c r="B118" s="8">
        <v>85415</v>
      </c>
      <c r="C118" s="16"/>
      <c r="D118" s="204" t="s">
        <v>185</v>
      </c>
      <c r="E118" s="115">
        <f aca="true" t="shared" si="45" ref="E118:L118">E119</f>
        <v>72813</v>
      </c>
      <c r="F118" s="114">
        <f>F119</f>
        <v>187</v>
      </c>
      <c r="G118" s="114">
        <f t="shared" si="45"/>
        <v>0</v>
      </c>
      <c r="H118" s="114">
        <f t="shared" si="45"/>
        <v>0</v>
      </c>
      <c r="I118" s="114">
        <f t="shared" si="45"/>
        <v>0</v>
      </c>
      <c r="J118" s="114">
        <f t="shared" si="45"/>
        <v>0</v>
      </c>
      <c r="K118" s="114">
        <f t="shared" si="45"/>
        <v>0</v>
      </c>
      <c r="L118" s="114">
        <f t="shared" si="45"/>
        <v>0</v>
      </c>
      <c r="M118" s="151">
        <f>M119</f>
        <v>73000</v>
      </c>
      <c r="N118" s="199"/>
    </row>
    <row r="119" spans="1:14" s="121" customFormat="1" ht="45">
      <c r="A119" s="8"/>
      <c r="B119" s="8"/>
      <c r="C119" s="16">
        <v>2030</v>
      </c>
      <c r="D119" s="17" t="s">
        <v>31</v>
      </c>
      <c r="E119" s="233">
        <v>72813</v>
      </c>
      <c r="F119" s="237">
        <v>187</v>
      </c>
      <c r="G119" s="152"/>
      <c r="H119" s="152"/>
      <c r="I119" s="152"/>
      <c r="J119" s="152"/>
      <c r="K119" s="152"/>
      <c r="L119" s="152"/>
      <c r="M119" s="146">
        <f>E119+F119+G119+H119+I119+J119+K119+L119</f>
        <v>73000</v>
      </c>
      <c r="N119" s="222" t="s">
        <v>311</v>
      </c>
    </row>
    <row r="120" spans="1:14" s="4" customFormat="1" ht="25.5">
      <c r="A120" s="6">
        <v>900</v>
      </c>
      <c r="B120" s="6"/>
      <c r="C120" s="6"/>
      <c r="D120" s="7" t="s">
        <v>35</v>
      </c>
      <c r="E120" s="101">
        <f>E121+E123</f>
        <v>3700</v>
      </c>
      <c r="F120" s="147">
        <f>F121+F123</f>
        <v>1500</v>
      </c>
      <c r="G120" s="147">
        <f aca="true" t="shared" si="46" ref="G120:L120">G121+G123</f>
        <v>0</v>
      </c>
      <c r="H120" s="147">
        <f t="shared" si="46"/>
        <v>0</v>
      </c>
      <c r="I120" s="147">
        <f t="shared" si="46"/>
        <v>0</v>
      </c>
      <c r="J120" s="147">
        <f t="shared" si="46"/>
        <v>0</v>
      </c>
      <c r="K120" s="147">
        <f t="shared" si="46"/>
        <v>0</v>
      </c>
      <c r="L120" s="147">
        <f t="shared" si="46"/>
        <v>0</v>
      </c>
      <c r="M120" s="101">
        <f>M121+M123</f>
        <v>5200</v>
      </c>
      <c r="N120" s="198"/>
    </row>
    <row r="121" spans="1:14" s="4" customFormat="1" ht="25.5">
      <c r="A121" s="8"/>
      <c r="B121" s="8">
        <v>90011</v>
      </c>
      <c r="C121" s="8"/>
      <c r="D121" s="9" t="s">
        <v>2</v>
      </c>
      <c r="E121" s="115">
        <f aca="true" t="shared" si="47" ref="E121:M121">SUM(E122:E122)</f>
        <v>2500</v>
      </c>
      <c r="F121" s="114">
        <f t="shared" si="47"/>
        <v>1500</v>
      </c>
      <c r="G121" s="114">
        <f t="shared" si="47"/>
        <v>0</v>
      </c>
      <c r="H121" s="114">
        <f t="shared" si="47"/>
        <v>0</v>
      </c>
      <c r="I121" s="114">
        <f t="shared" si="47"/>
        <v>0</v>
      </c>
      <c r="J121" s="114">
        <f t="shared" si="47"/>
        <v>0</v>
      </c>
      <c r="K121" s="114">
        <f t="shared" si="47"/>
        <v>0</v>
      </c>
      <c r="L121" s="114">
        <f t="shared" si="47"/>
        <v>0</v>
      </c>
      <c r="M121" s="149">
        <f t="shared" si="47"/>
        <v>4000</v>
      </c>
      <c r="N121" s="199"/>
    </row>
    <row r="122" spans="1:14" s="4" customFormat="1" ht="22.5">
      <c r="A122" s="10"/>
      <c r="B122" s="10"/>
      <c r="C122" s="11" t="s">
        <v>3</v>
      </c>
      <c r="D122" s="12" t="s">
        <v>4</v>
      </c>
      <c r="E122" s="107">
        <v>2500</v>
      </c>
      <c r="F122" s="145">
        <v>1500</v>
      </c>
      <c r="G122" s="145"/>
      <c r="H122" s="145"/>
      <c r="I122" s="145"/>
      <c r="J122" s="145"/>
      <c r="K122" s="145"/>
      <c r="L122" s="145"/>
      <c r="M122" s="146">
        <f>E122+F122+G122+H122+I122+J122+K122+L122</f>
        <v>4000</v>
      </c>
      <c r="N122" s="200" t="s">
        <v>312</v>
      </c>
    </row>
    <row r="123" spans="1:14" s="4" customFormat="1" ht="12.75">
      <c r="A123" s="10"/>
      <c r="B123" s="8">
        <v>90095</v>
      </c>
      <c r="C123" s="8"/>
      <c r="D123" s="9" t="s">
        <v>34</v>
      </c>
      <c r="E123" s="115">
        <f>E124</f>
        <v>1200</v>
      </c>
      <c r="F123" s="114">
        <f>F124</f>
        <v>0</v>
      </c>
      <c r="G123" s="114">
        <f aca="true" t="shared" si="48" ref="G123:L123">G124</f>
        <v>0</v>
      </c>
      <c r="H123" s="114">
        <f t="shared" si="48"/>
        <v>0</v>
      </c>
      <c r="I123" s="114">
        <f t="shared" si="48"/>
        <v>0</v>
      </c>
      <c r="J123" s="114">
        <f t="shared" si="48"/>
        <v>0</v>
      </c>
      <c r="K123" s="114">
        <f t="shared" si="48"/>
        <v>0</v>
      </c>
      <c r="L123" s="114">
        <f t="shared" si="48"/>
        <v>0</v>
      </c>
      <c r="M123" s="151">
        <f>M124</f>
        <v>1200</v>
      </c>
      <c r="N123" s="199"/>
    </row>
    <row r="124" spans="1:14" s="4" customFormat="1" ht="12.75">
      <c r="A124" s="10"/>
      <c r="B124" s="15"/>
      <c r="C124" s="11" t="s">
        <v>142</v>
      </c>
      <c r="D124" s="12" t="s">
        <v>143</v>
      </c>
      <c r="E124" s="107">
        <v>1200</v>
      </c>
      <c r="F124" s="145"/>
      <c r="G124" s="145"/>
      <c r="H124" s="145"/>
      <c r="I124" s="145"/>
      <c r="J124" s="145"/>
      <c r="K124" s="145"/>
      <c r="L124" s="145"/>
      <c r="M124" s="146">
        <f>E124+F124+G124+H124+I124+J124+K124+L124</f>
        <v>1200</v>
      </c>
      <c r="N124" s="200"/>
    </row>
    <row r="125" spans="1:14" s="4" customFormat="1" ht="12.75" customHeight="1" hidden="1">
      <c r="A125" s="205">
        <v>921</v>
      </c>
      <c r="B125" s="6"/>
      <c r="C125" s="6"/>
      <c r="D125" s="7" t="s">
        <v>186</v>
      </c>
      <c r="E125" s="101">
        <f aca="true" t="shared" si="49" ref="E125:L126">E126</f>
        <v>0</v>
      </c>
      <c r="F125" s="147">
        <f t="shared" si="49"/>
        <v>0</v>
      </c>
      <c r="G125" s="147">
        <f t="shared" si="49"/>
        <v>0</v>
      </c>
      <c r="H125" s="147">
        <f t="shared" si="49"/>
        <v>0</v>
      </c>
      <c r="I125" s="147">
        <f t="shared" si="49"/>
        <v>0</v>
      </c>
      <c r="J125" s="147">
        <f t="shared" si="49"/>
        <v>0</v>
      </c>
      <c r="K125" s="147">
        <f t="shared" si="49"/>
        <v>0</v>
      </c>
      <c r="L125" s="147">
        <f t="shared" si="49"/>
        <v>0</v>
      </c>
      <c r="M125" s="150">
        <f>M126</f>
        <v>0</v>
      </c>
      <c r="N125" s="198"/>
    </row>
    <row r="126" spans="1:14" s="4" customFormat="1" ht="12.75" customHeight="1" hidden="1">
      <c r="A126" s="10"/>
      <c r="B126" s="8">
        <v>92116</v>
      </c>
      <c r="C126" s="8"/>
      <c r="D126" s="9" t="s">
        <v>187</v>
      </c>
      <c r="E126" s="115">
        <f t="shared" si="49"/>
        <v>0</v>
      </c>
      <c r="F126" s="114">
        <f t="shared" si="49"/>
        <v>0</v>
      </c>
      <c r="G126" s="114">
        <f t="shared" si="49"/>
        <v>0</v>
      </c>
      <c r="H126" s="114">
        <f t="shared" si="49"/>
        <v>0</v>
      </c>
      <c r="I126" s="114">
        <f t="shared" si="49"/>
        <v>0</v>
      </c>
      <c r="J126" s="114">
        <f t="shared" si="49"/>
        <v>0</v>
      </c>
      <c r="K126" s="114">
        <f t="shared" si="49"/>
        <v>0</v>
      </c>
      <c r="L126" s="114">
        <f t="shared" si="49"/>
        <v>0</v>
      </c>
      <c r="M126" s="151">
        <f>M127</f>
        <v>0</v>
      </c>
      <c r="N126" s="199"/>
    </row>
    <row r="127" spans="1:14" s="4" customFormat="1" ht="54.75" customHeight="1" hidden="1">
      <c r="A127" s="10"/>
      <c r="B127" s="8"/>
      <c r="C127" s="16">
        <v>2020</v>
      </c>
      <c r="D127" s="17" t="s">
        <v>211</v>
      </c>
      <c r="E127" s="107"/>
      <c r="F127" s="145"/>
      <c r="G127" s="145"/>
      <c r="H127" s="145"/>
      <c r="I127" s="145"/>
      <c r="J127" s="145"/>
      <c r="K127" s="145"/>
      <c r="L127" s="145"/>
      <c r="M127" s="146">
        <f>E127+F127+G127+H127+I127+J127+K127</f>
        <v>0</v>
      </c>
      <c r="N127" s="200"/>
    </row>
    <row r="128" spans="1:14" s="4" customFormat="1" ht="12.75" hidden="1">
      <c r="A128" s="223">
        <v>926</v>
      </c>
      <c r="B128" s="196"/>
      <c r="C128" s="196"/>
      <c r="D128" s="197" t="s">
        <v>13</v>
      </c>
      <c r="E128" s="150">
        <f>E129</f>
        <v>40000</v>
      </c>
      <c r="F128" s="224">
        <f aca="true" t="shared" si="50" ref="F128:M129">F129</f>
        <v>0</v>
      </c>
      <c r="G128" s="150">
        <f t="shared" si="50"/>
        <v>0</v>
      </c>
      <c r="H128" s="150">
        <f t="shared" si="50"/>
        <v>0</v>
      </c>
      <c r="I128" s="150">
        <f t="shared" si="50"/>
        <v>0</v>
      </c>
      <c r="J128" s="150">
        <f t="shared" si="50"/>
        <v>0</v>
      </c>
      <c r="K128" s="150">
        <f t="shared" si="50"/>
        <v>0</v>
      </c>
      <c r="L128" s="150">
        <f t="shared" si="50"/>
        <v>0</v>
      </c>
      <c r="M128" s="150">
        <f t="shared" si="50"/>
        <v>40000</v>
      </c>
      <c r="N128" s="225"/>
    </row>
    <row r="129" spans="1:14" s="4" customFormat="1" ht="25.5" hidden="1">
      <c r="A129" s="25"/>
      <c r="B129" s="15">
        <v>92605</v>
      </c>
      <c r="C129" s="15"/>
      <c r="D129" s="18" t="s">
        <v>14</v>
      </c>
      <c r="E129" s="226">
        <f>E130</f>
        <v>40000</v>
      </c>
      <c r="F129" s="227">
        <f t="shared" si="50"/>
        <v>0</v>
      </c>
      <c r="G129" s="226">
        <f t="shared" si="50"/>
        <v>0</v>
      </c>
      <c r="H129" s="226">
        <f t="shared" si="50"/>
        <v>0</v>
      </c>
      <c r="I129" s="226">
        <f t="shared" si="50"/>
        <v>0</v>
      </c>
      <c r="J129" s="226">
        <f t="shared" si="50"/>
        <v>0</v>
      </c>
      <c r="K129" s="226">
        <f t="shared" si="50"/>
        <v>0</v>
      </c>
      <c r="L129" s="226">
        <f t="shared" si="50"/>
        <v>0</v>
      </c>
      <c r="M129" s="151">
        <f t="shared" si="50"/>
        <v>40000</v>
      </c>
      <c r="N129" s="200"/>
    </row>
    <row r="130" spans="1:14" s="4" customFormat="1" ht="51" hidden="1">
      <c r="A130" s="25"/>
      <c r="B130" s="15"/>
      <c r="C130" s="113">
        <v>2710</v>
      </c>
      <c r="D130" s="136" t="s">
        <v>260</v>
      </c>
      <c r="E130" s="107">
        <v>40000</v>
      </c>
      <c r="F130" s="145"/>
      <c r="G130" s="145"/>
      <c r="H130" s="145"/>
      <c r="I130" s="145"/>
      <c r="J130" s="145"/>
      <c r="K130" s="145"/>
      <c r="L130" s="145"/>
      <c r="M130" s="146">
        <f>E130+F130+G130+H130+I130+J130+K130</f>
        <v>40000</v>
      </c>
      <c r="N130" s="200"/>
    </row>
    <row r="131" spans="1:14" s="106" customFormat="1" ht="15.75">
      <c r="A131" s="123"/>
      <c r="B131" s="124"/>
      <c r="C131" s="124"/>
      <c r="D131" s="123" t="s">
        <v>79</v>
      </c>
      <c r="E131" s="153"/>
      <c r="F131" s="153">
        <f>F9+F15+F23+F31+F38+F41+F71+F81+F100+F120+F125+F117+F5+F128</f>
        <v>0</v>
      </c>
      <c r="G131" s="153">
        <f aca="true" t="shared" si="51" ref="G131:L131">G9+G15+G23+G31+G38+G41+G71+G81+G100+G120+G125+G117+G5</f>
        <v>0</v>
      </c>
      <c r="H131" s="153">
        <f t="shared" si="51"/>
        <v>0</v>
      </c>
      <c r="I131" s="153">
        <f t="shared" si="51"/>
        <v>0</v>
      </c>
      <c r="J131" s="153">
        <f t="shared" si="51"/>
        <v>0</v>
      </c>
      <c r="K131" s="153">
        <f t="shared" si="51"/>
        <v>0</v>
      </c>
      <c r="L131" s="153">
        <f t="shared" si="51"/>
        <v>0</v>
      </c>
      <c r="M131" s="153"/>
      <c r="N131" s="198"/>
    </row>
    <row r="132" spans="5:14" s="4" customFormat="1" ht="12.75">
      <c r="E132" s="117"/>
      <c r="F132" s="154"/>
      <c r="G132" s="154"/>
      <c r="H132" s="154"/>
      <c r="I132" s="154"/>
      <c r="J132" s="154"/>
      <c r="K132" s="154"/>
      <c r="L132" s="154"/>
      <c r="M132" s="112"/>
      <c r="N132" s="206"/>
    </row>
    <row r="133" spans="5:14" s="4" customFormat="1" ht="12.75">
      <c r="E133" s="118"/>
      <c r="F133" s="155"/>
      <c r="G133" s="155"/>
      <c r="H133" s="155"/>
      <c r="I133" s="155"/>
      <c r="J133" s="155"/>
      <c r="K133" s="155"/>
      <c r="L133" s="155"/>
      <c r="M133" s="156"/>
      <c r="N133" s="207"/>
    </row>
    <row r="134" spans="5:14" s="4" customFormat="1" ht="12.75">
      <c r="E134" s="125"/>
      <c r="F134" s="157"/>
      <c r="G134" s="157"/>
      <c r="H134" s="157"/>
      <c r="I134" s="157"/>
      <c r="J134" s="157"/>
      <c r="K134" s="157"/>
      <c r="L134" s="157"/>
      <c r="M134" s="125"/>
      <c r="N134" s="208"/>
    </row>
    <row r="135" spans="4:14" s="4" customFormat="1" ht="12.75">
      <c r="D135" s="121"/>
      <c r="E135" s="118"/>
      <c r="F135" s="155"/>
      <c r="G135" s="155"/>
      <c r="H135" s="155"/>
      <c r="I135" s="155"/>
      <c r="J135" s="155"/>
      <c r="K135" s="155"/>
      <c r="L135" s="155"/>
      <c r="M135" s="118"/>
      <c r="N135" s="207"/>
    </row>
    <row r="136" spans="4:14" s="4" customFormat="1" ht="12.75">
      <c r="D136" s="121"/>
      <c r="E136" s="118"/>
      <c r="F136" s="155"/>
      <c r="G136" s="155"/>
      <c r="H136" s="155"/>
      <c r="I136" s="155"/>
      <c r="J136" s="155"/>
      <c r="K136" s="155"/>
      <c r="L136" s="155"/>
      <c r="M136" s="156"/>
      <c r="N136" s="207"/>
    </row>
    <row r="137" spans="5:14" ht="12.75">
      <c r="E137" s="126"/>
      <c r="F137" s="158"/>
      <c r="G137" s="158"/>
      <c r="H137" s="158"/>
      <c r="I137" s="158"/>
      <c r="J137" s="158"/>
      <c r="K137" s="158"/>
      <c r="L137" s="158"/>
      <c r="M137" s="159"/>
      <c r="N137" s="209"/>
    </row>
    <row r="138" ht="12.75">
      <c r="M138" s="2"/>
    </row>
    <row r="139" spans="5:14" ht="12.75">
      <c r="E139" s="126"/>
      <c r="F139" s="158"/>
      <c r="G139" s="158"/>
      <c r="H139" s="158"/>
      <c r="I139" s="158"/>
      <c r="J139" s="158"/>
      <c r="K139" s="158"/>
      <c r="L139" s="158"/>
      <c r="M139" s="2"/>
      <c r="N139" s="209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</sheetData>
  <sheetProtection/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3"/>
  <sheetViews>
    <sheetView zoomScale="150" zoomScaleNormal="150" zoomScalePageLayoutView="0" workbookViewId="0" topLeftCell="A1">
      <selection activeCell="F339" sqref="A1:IV16384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1.57421875" style="47" customWidth="1"/>
    <col min="6" max="6" width="13.8515625" style="47" customWidth="1"/>
    <col min="7" max="7" width="13.140625" style="314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99" hidden="1" customWidth="1"/>
    <col min="14" max="14" width="0.13671875" style="99" hidden="1" customWidth="1"/>
    <col min="15" max="15" width="13.421875" style="174" customWidth="1"/>
    <col min="16" max="16" width="47.00390625" style="215" customWidth="1"/>
    <col min="17" max="16384" width="9.140625" style="47" customWidth="1"/>
  </cols>
  <sheetData>
    <row r="1" spans="2:16" ht="21.75" thickBot="1">
      <c r="B1" s="44" t="s">
        <v>212</v>
      </c>
      <c r="C1" s="45"/>
      <c r="D1" s="46"/>
      <c r="F1" s="48"/>
      <c r="G1" s="303"/>
      <c r="H1" s="48"/>
      <c r="I1" s="48"/>
      <c r="J1" s="48"/>
      <c r="K1" s="48"/>
      <c r="L1" s="48"/>
      <c r="M1" s="49"/>
      <c r="N1" s="49"/>
      <c r="O1" s="161"/>
      <c r="P1" s="175" t="s">
        <v>325</v>
      </c>
    </row>
    <row r="2" spans="2:16" s="210" customFormat="1" ht="43.5" customHeight="1" thickBot="1">
      <c r="B2" s="162" t="s">
        <v>15</v>
      </c>
      <c r="C2" s="163" t="s">
        <v>36</v>
      </c>
      <c r="D2" s="163" t="s">
        <v>17</v>
      </c>
      <c r="E2" s="163" t="s">
        <v>18</v>
      </c>
      <c r="F2" s="163" t="s">
        <v>213</v>
      </c>
      <c r="G2" s="304" t="s">
        <v>19</v>
      </c>
      <c r="H2" s="164"/>
      <c r="I2" s="164"/>
      <c r="J2" s="164"/>
      <c r="K2" s="164"/>
      <c r="L2" s="164"/>
      <c r="M2" s="165"/>
      <c r="N2" s="165" t="s">
        <v>8</v>
      </c>
      <c r="O2" s="166" t="s">
        <v>9</v>
      </c>
      <c r="P2" s="177" t="s">
        <v>20</v>
      </c>
    </row>
    <row r="3" spans="2:16" ht="12.75">
      <c r="B3" s="127"/>
      <c r="C3" s="128"/>
      <c r="D3" s="128"/>
      <c r="E3" s="128"/>
      <c r="F3" s="128"/>
      <c r="G3" s="305"/>
      <c r="H3" s="167"/>
      <c r="I3" s="167"/>
      <c r="J3" s="167"/>
      <c r="K3" s="167"/>
      <c r="L3" s="167"/>
      <c r="M3" s="167"/>
      <c r="N3" s="167"/>
      <c r="O3" s="128"/>
      <c r="P3" s="242"/>
    </row>
    <row r="4" spans="2:16" ht="12.75">
      <c r="B4" s="129" t="s">
        <v>37</v>
      </c>
      <c r="C4" s="23"/>
      <c r="D4" s="23"/>
      <c r="E4" s="24" t="s">
        <v>38</v>
      </c>
      <c r="F4" s="56">
        <f>F5+F9+F12+F14+F16</f>
        <v>1512510</v>
      </c>
      <c r="G4" s="326">
        <f>G5+G9+G12+G14+G16</f>
        <v>1713</v>
      </c>
      <c r="H4" s="110">
        <f aca="true" t="shared" si="0" ref="H4:N4">H5+H9+H12+H14+H16</f>
        <v>0</v>
      </c>
      <c r="I4" s="110">
        <f t="shared" si="0"/>
        <v>0</v>
      </c>
      <c r="J4" s="110">
        <f t="shared" si="0"/>
        <v>0</v>
      </c>
      <c r="K4" s="110">
        <f t="shared" si="0"/>
        <v>0</v>
      </c>
      <c r="L4" s="110">
        <f t="shared" si="0"/>
        <v>0</v>
      </c>
      <c r="M4" s="110">
        <f t="shared" si="0"/>
        <v>0</v>
      </c>
      <c r="N4" s="110">
        <f t="shared" si="0"/>
        <v>0</v>
      </c>
      <c r="O4" s="56">
        <f>O5+O9+O12+O14+O16</f>
        <v>1514223</v>
      </c>
      <c r="P4" s="243"/>
    </row>
    <row r="5" spans="2:16" s="50" customFormat="1" ht="12.75">
      <c r="B5" s="25"/>
      <c r="C5" s="26" t="s">
        <v>188</v>
      </c>
      <c r="D5" s="15"/>
      <c r="E5" s="18" t="s">
        <v>189</v>
      </c>
      <c r="F5" s="58">
        <f>SUM(F6:F8)</f>
        <v>82000</v>
      </c>
      <c r="G5" s="293">
        <f>SUM(G6:G8)</f>
        <v>9613</v>
      </c>
      <c r="H5" s="59">
        <f aca="true" t="shared" si="1" ref="H5:N5">SUM(H6:H8)</f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59">
        <f t="shared" si="1"/>
        <v>0</v>
      </c>
      <c r="O5" s="168">
        <f>SUM(O6:O8)</f>
        <v>91613</v>
      </c>
      <c r="P5" s="244"/>
    </row>
    <row r="6" spans="2:16" s="50" customFormat="1" ht="12.75">
      <c r="B6" s="25"/>
      <c r="C6" s="27"/>
      <c r="D6" s="28">
        <v>4210</v>
      </c>
      <c r="E6" s="29" t="s">
        <v>39</v>
      </c>
      <c r="F6" s="43">
        <v>3000</v>
      </c>
      <c r="G6" s="327">
        <v>-3000</v>
      </c>
      <c r="H6" s="83"/>
      <c r="I6" s="83"/>
      <c r="J6" s="83"/>
      <c r="K6" s="83"/>
      <c r="L6" s="83"/>
      <c r="M6" s="83"/>
      <c r="N6" s="83"/>
      <c r="O6" s="130">
        <f>F6+G6+H6+I6+J6+K6+L6+M6+N6</f>
        <v>0</v>
      </c>
      <c r="P6" s="211"/>
    </row>
    <row r="7" spans="2:16" s="50" customFormat="1" ht="22.5">
      <c r="B7" s="25"/>
      <c r="C7" s="27"/>
      <c r="D7" s="28">
        <v>4270</v>
      </c>
      <c r="E7" s="29" t="s">
        <v>40</v>
      </c>
      <c r="F7" s="43">
        <v>72000</v>
      </c>
      <c r="G7" s="306">
        <v>15000</v>
      </c>
      <c r="H7" s="83"/>
      <c r="I7" s="83"/>
      <c r="J7" s="83"/>
      <c r="K7" s="83"/>
      <c r="L7" s="83"/>
      <c r="M7" s="83"/>
      <c r="N7" s="83"/>
      <c r="O7" s="130">
        <f>F7+G7+H7+I7+J7+K7+L7+M7+N7</f>
        <v>87000</v>
      </c>
      <c r="P7" s="211" t="s">
        <v>326</v>
      </c>
    </row>
    <row r="8" spans="2:16" s="50" customFormat="1" ht="12.75">
      <c r="B8" s="25"/>
      <c r="C8" s="27"/>
      <c r="D8" s="28">
        <v>4300</v>
      </c>
      <c r="E8" s="29" t="s">
        <v>41</v>
      </c>
      <c r="F8" s="43">
        <v>7000</v>
      </c>
      <c r="G8" s="327">
        <v>-2387</v>
      </c>
      <c r="H8" s="83"/>
      <c r="I8" s="83"/>
      <c r="J8" s="83"/>
      <c r="K8" s="83"/>
      <c r="L8" s="83"/>
      <c r="M8" s="83"/>
      <c r="N8" s="83"/>
      <c r="O8" s="130">
        <f>F8+G8+H8+I8+J8+K8+L8+M8+N8</f>
        <v>4613</v>
      </c>
      <c r="P8" s="211"/>
    </row>
    <row r="9" spans="2:16" s="50" customFormat="1" ht="12.75">
      <c r="B9" s="25"/>
      <c r="C9" s="26" t="s">
        <v>42</v>
      </c>
      <c r="D9" s="15"/>
      <c r="E9" s="18" t="s">
        <v>43</v>
      </c>
      <c r="F9" s="58">
        <f>SUM(F10:F11)</f>
        <v>886200</v>
      </c>
      <c r="G9" s="292">
        <f>SUM(G10:G11)</f>
        <v>0</v>
      </c>
      <c r="H9" s="59">
        <f aca="true" t="shared" si="2" ref="H9:N9">SUM(H10:H11)</f>
        <v>0</v>
      </c>
      <c r="I9" s="59">
        <f t="shared" si="2"/>
        <v>0</v>
      </c>
      <c r="J9" s="59">
        <f t="shared" si="2"/>
        <v>0</v>
      </c>
      <c r="K9" s="59">
        <f t="shared" si="2"/>
        <v>0</v>
      </c>
      <c r="L9" s="59">
        <f t="shared" si="2"/>
        <v>0</v>
      </c>
      <c r="M9" s="59">
        <f t="shared" si="2"/>
        <v>0</v>
      </c>
      <c r="N9" s="59">
        <f t="shared" si="2"/>
        <v>0</v>
      </c>
      <c r="O9" s="168">
        <f>SUM(O10:O11)</f>
        <v>886200</v>
      </c>
      <c r="P9" s="244"/>
    </row>
    <row r="10" spans="2:16" s="50" customFormat="1" ht="12.75">
      <c r="B10" s="25"/>
      <c r="C10" s="26"/>
      <c r="D10" s="28">
        <v>4300</v>
      </c>
      <c r="E10" s="29" t="s">
        <v>41</v>
      </c>
      <c r="F10" s="43">
        <f>10000+30500</f>
        <v>40500</v>
      </c>
      <c r="G10" s="109"/>
      <c r="H10" s="83"/>
      <c r="I10" s="83"/>
      <c r="J10" s="83"/>
      <c r="K10" s="83"/>
      <c r="L10" s="83"/>
      <c r="M10" s="83"/>
      <c r="N10" s="83"/>
      <c r="O10" s="130">
        <f>F10+G10+H10+I10+J10+K10+L10+M10+N10</f>
        <v>40500</v>
      </c>
      <c r="P10" s="211"/>
    </row>
    <row r="11" spans="2:16" s="50" customFormat="1" ht="12.75">
      <c r="B11" s="30"/>
      <c r="C11" s="27"/>
      <c r="D11" s="28">
        <v>6050</v>
      </c>
      <c r="E11" s="29" t="s">
        <v>44</v>
      </c>
      <c r="F11" s="63">
        <v>845700</v>
      </c>
      <c r="G11" s="307"/>
      <c r="H11" s="65"/>
      <c r="I11" s="65"/>
      <c r="J11" s="65"/>
      <c r="K11" s="65"/>
      <c r="L11" s="65"/>
      <c r="M11" s="65"/>
      <c r="N11" s="65"/>
      <c r="O11" s="130">
        <f>F11+G11+H11+I11+J11+K11+L11+M11+N11</f>
        <v>845700</v>
      </c>
      <c r="P11" s="211"/>
    </row>
    <row r="12" spans="2:16" s="50" customFormat="1" ht="51">
      <c r="B12" s="25"/>
      <c r="C12" s="26" t="s">
        <v>190</v>
      </c>
      <c r="D12" s="15"/>
      <c r="E12" s="18" t="s">
        <v>191</v>
      </c>
      <c r="F12" s="58">
        <f>SUM(F13:F13)</f>
        <v>2500</v>
      </c>
      <c r="G12" s="131">
        <f>SUM(G13:G13)</f>
        <v>-800</v>
      </c>
      <c r="H12" s="59">
        <f aca="true" t="shared" si="3" ref="H12:N12">SUM(H13:H13)</f>
        <v>0</v>
      </c>
      <c r="I12" s="59">
        <f t="shared" si="3"/>
        <v>0</v>
      </c>
      <c r="J12" s="59">
        <f t="shared" si="3"/>
        <v>0</v>
      </c>
      <c r="K12" s="59">
        <f t="shared" si="3"/>
        <v>0</v>
      </c>
      <c r="L12" s="59">
        <f t="shared" si="3"/>
        <v>0</v>
      </c>
      <c r="M12" s="59">
        <f t="shared" si="3"/>
        <v>0</v>
      </c>
      <c r="N12" s="59">
        <f t="shared" si="3"/>
        <v>0</v>
      </c>
      <c r="O12" s="168">
        <f>SUM(O13:O13)</f>
        <v>1700</v>
      </c>
      <c r="P12" s="244"/>
    </row>
    <row r="13" spans="2:16" s="50" customFormat="1" ht="12.75">
      <c r="B13" s="25"/>
      <c r="C13" s="28"/>
      <c r="D13" s="28">
        <v>4300</v>
      </c>
      <c r="E13" s="29" t="s">
        <v>41</v>
      </c>
      <c r="F13" s="43">
        <v>2500</v>
      </c>
      <c r="G13" s="109">
        <v>-800</v>
      </c>
      <c r="H13" s="83"/>
      <c r="I13" s="83"/>
      <c r="J13" s="83"/>
      <c r="K13" s="83"/>
      <c r="L13" s="83"/>
      <c r="M13" s="83"/>
      <c r="N13" s="83"/>
      <c r="O13" s="130">
        <f>F13+G13+H13+I13+J13+K13+L13+M13+N13</f>
        <v>1700</v>
      </c>
      <c r="P13" s="211" t="s">
        <v>313</v>
      </c>
    </row>
    <row r="14" spans="2:16" s="50" customFormat="1" ht="12.75">
      <c r="B14" s="25"/>
      <c r="C14" s="26" t="s">
        <v>192</v>
      </c>
      <c r="D14" s="28"/>
      <c r="E14" s="18" t="s">
        <v>193</v>
      </c>
      <c r="F14" s="58">
        <f aca="true" t="shared" si="4" ref="F14:N14">SUM(F15)</f>
        <v>20000</v>
      </c>
      <c r="G14" s="293">
        <f t="shared" si="4"/>
        <v>900</v>
      </c>
      <c r="H14" s="59">
        <f t="shared" si="4"/>
        <v>0</v>
      </c>
      <c r="I14" s="59">
        <f t="shared" si="4"/>
        <v>0</v>
      </c>
      <c r="J14" s="59">
        <f t="shared" si="4"/>
        <v>0</v>
      </c>
      <c r="K14" s="59">
        <f t="shared" si="4"/>
        <v>0</v>
      </c>
      <c r="L14" s="59">
        <f t="shared" si="4"/>
        <v>0</v>
      </c>
      <c r="M14" s="59">
        <f t="shared" si="4"/>
        <v>0</v>
      </c>
      <c r="N14" s="59">
        <f t="shared" si="4"/>
        <v>0</v>
      </c>
      <c r="O14" s="168">
        <f>SUM(O15)</f>
        <v>20900</v>
      </c>
      <c r="P14" s="244"/>
    </row>
    <row r="15" spans="2:16" s="50" customFormat="1" ht="25.5">
      <c r="B15" s="25"/>
      <c r="C15" s="28"/>
      <c r="D15" s="28">
        <v>2850</v>
      </c>
      <c r="E15" s="29" t="s">
        <v>194</v>
      </c>
      <c r="F15" s="43">
        <f>18500+1500</f>
        <v>20000</v>
      </c>
      <c r="G15" s="306">
        <v>900</v>
      </c>
      <c r="H15" s="83"/>
      <c r="I15" s="83"/>
      <c r="J15" s="83"/>
      <c r="K15" s="83"/>
      <c r="L15" s="83"/>
      <c r="M15" s="83"/>
      <c r="N15" s="83"/>
      <c r="O15" s="130">
        <f>F15+G15+H15+I15+J15+K15+L15+M15+N15</f>
        <v>20900</v>
      </c>
      <c r="P15" s="211" t="s">
        <v>314</v>
      </c>
    </row>
    <row r="16" spans="2:16" s="50" customFormat="1" ht="12.75">
      <c r="B16" s="25"/>
      <c r="C16" s="26" t="s">
        <v>45</v>
      </c>
      <c r="D16" s="15"/>
      <c r="E16" s="18" t="s">
        <v>34</v>
      </c>
      <c r="F16" s="58">
        <f>SUM(F17:F19)</f>
        <v>521810</v>
      </c>
      <c r="G16" s="131">
        <f>SUM(G17:G19)</f>
        <v>-8000</v>
      </c>
      <c r="H16" s="59">
        <f aca="true" t="shared" si="5" ref="H16:N16">SUM(H17:H19)</f>
        <v>0</v>
      </c>
      <c r="I16" s="59">
        <f t="shared" si="5"/>
        <v>0</v>
      </c>
      <c r="J16" s="59">
        <f t="shared" si="5"/>
        <v>0</v>
      </c>
      <c r="K16" s="59">
        <f t="shared" si="5"/>
        <v>0</v>
      </c>
      <c r="L16" s="59">
        <f t="shared" si="5"/>
        <v>0</v>
      </c>
      <c r="M16" s="59">
        <f t="shared" si="5"/>
        <v>0</v>
      </c>
      <c r="N16" s="59">
        <f t="shared" si="5"/>
        <v>0</v>
      </c>
      <c r="O16" s="168">
        <f>O18+O17+O19</f>
        <v>513810</v>
      </c>
      <c r="P16" s="244"/>
    </row>
    <row r="17" spans="2:16" s="50" customFormat="1" ht="16.5" customHeight="1">
      <c r="B17" s="25"/>
      <c r="C17" s="26"/>
      <c r="D17" s="28">
        <v>4210</v>
      </c>
      <c r="E17" s="29" t="s">
        <v>39</v>
      </c>
      <c r="F17" s="43">
        <v>8183</v>
      </c>
      <c r="G17" s="109">
        <v>-3000</v>
      </c>
      <c r="H17" s="83"/>
      <c r="I17" s="83"/>
      <c r="J17" s="83"/>
      <c r="K17" s="83"/>
      <c r="L17" s="83"/>
      <c r="M17" s="83"/>
      <c r="N17" s="83"/>
      <c r="O17" s="130">
        <f>F17+G17+H17+I17+J17+K17+L17+M17+N17</f>
        <v>5183</v>
      </c>
      <c r="P17" s="234" t="s">
        <v>315</v>
      </c>
    </row>
    <row r="18" spans="2:16" s="50" customFormat="1" ht="21" customHeight="1">
      <c r="B18" s="25"/>
      <c r="C18" s="28"/>
      <c r="D18" s="28">
        <v>4300</v>
      </c>
      <c r="E18" s="29" t="s">
        <v>41</v>
      </c>
      <c r="F18" s="43">
        <v>54500</v>
      </c>
      <c r="G18" s="109">
        <v>-5000</v>
      </c>
      <c r="H18" s="83"/>
      <c r="I18" s="83"/>
      <c r="J18" s="83"/>
      <c r="K18" s="83"/>
      <c r="L18" s="83"/>
      <c r="M18" s="83"/>
      <c r="N18" s="83"/>
      <c r="O18" s="130">
        <f>F18+G18+H18+I18+J18+K18+L18+M18+N18</f>
        <v>49500</v>
      </c>
      <c r="P18" s="234" t="s">
        <v>315</v>
      </c>
    </row>
    <row r="19" spans="2:16" s="50" customFormat="1" ht="22.5" customHeight="1">
      <c r="B19" s="25"/>
      <c r="C19" s="28"/>
      <c r="D19" s="10">
        <v>4430</v>
      </c>
      <c r="E19" s="12" t="s">
        <v>46</v>
      </c>
      <c r="F19" s="43">
        <v>459127</v>
      </c>
      <c r="G19" s="306"/>
      <c r="H19" s="83"/>
      <c r="I19" s="83"/>
      <c r="J19" s="83"/>
      <c r="K19" s="83"/>
      <c r="L19" s="83"/>
      <c r="M19" s="83"/>
      <c r="N19" s="83"/>
      <c r="O19" s="130">
        <f>F19+G19+H19+I19+J19+K19+L19+M19+N19</f>
        <v>459127</v>
      </c>
      <c r="P19" s="234"/>
    </row>
    <row r="20" spans="2:16" s="50" customFormat="1" ht="12.75">
      <c r="B20" s="129" t="s">
        <v>5</v>
      </c>
      <c r="C20" s="23"/>
      <c r="D20" s="23"/>
      <c r="E20" s="24" t="s">
        <v>6</v>
      </c>
      <c r="F20" s="66">
        <f>F21</f>
        <v>11000</v>
      </c>
      <c r="G20" s="308">
        <f>G21</f>
        <v>0</v>
      </c>
      <c r="H20" s="67">
        <f aca="true" t="shared" si="6" ref="H20:N20">H21</f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6">
        <f>O21</f>
        <v>11000</v>
      </c>
      <c r="P20" s="245"/>
    </row>
    <row r="21" spans="2:16" s="50" customFormat="1" ht="12.75">
      <c r="B21" s="25"/>
      <c r="C21" s="26" t="s">
        <v>7</v>
      </c>
      <c r="D21" s="15"/>
      <c r="E21" s="18" t="s">
        <v>34</v>
      </c>
      <c r="F21" s="58">
        <f>SUM(F22:F23)</f>
        <v>11000</v>
      </c>
      <c r="G21" s="293">
        <f>SUM(G22:G23)</f>
        <v>0</v>
      </c>
      <c r="H21" s="59">
        <f aca="true" t="shared" si="7" ref="H21:N21">SUM(H22:H23)</f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59">
        <f t="shared" si="7"/>
        <v>0</v>
      </c>
      <c r="M21" s="59">
        <f t="shared" si="7"/>
        <v>0</v>
      </c>
      <c r="N21" s="59">
        <f t="shared" si="7"/>
        <v>0</v>
      </c>
      <c r="O21" s="168">
        <f>O22+O23</f>
        <v>11000</v>
      </c>
      <c r="P21" s="244"/>
    </row>
    <row r="22" spans="2:16" s="50" customFormat="1" ht="12.75">
      <c r="B22" s="25"/>
      <c r="C22" s="27"/>
      <c r="D22" s="28">
        <v>4210</v>
      </c>
      <c r="E22" s="29" t="s">
        <v>39</v>
      </c>
      <c r="F22" s="43">
        <v>3500</v>
      </c>
      <c r="G22" s="306">
        <v>907</v>
      </c>
      <c r="H22" s="83"/>
      <c r="I22" s="83"/>
      <c r="J22" s="83"/>
      <c r="K22" s="83"/>
      <c r="L22" s="83"/>
      <c r="M22" s="83"/>
      <c r="N22" s="83"/>
      <c r="O22" s="130">
        <f>F22+G22+H22+I22+J22+K22+L22+M22+N22</f>
        <v>4407</v>
      </c>
      <c r="P22" s="211"/>
    </row>
    <row r="23" spans="2:16" s="50" customFormat="1" ht="12.75">
      <c r="B23" s="25"/>
      <c r="C23" s="27"/>
      <c r="D23" s="28">
        <v>4300</v>
      </c>
      <c r="E23" s="29" t="s">
        <v>41</v>
      </c>
      <c r="F23" s="43">
        <v>7500</v>
      </c>
      <c r="G23" s="327">
        <v>-907</v>
      </c>
      <c r="H23" s="83"/>
      <c r="I23" s="83"/>
      <c r="J23" s="83"/>
      <c r="K23" s="83"/>
      <c r="L23" s="83"/>
      <c r="M23" s="83"/>
      <c r="N23" s="83"/>
      <c r="O23" s="130">
        <f>F23+G23+H23+I23+J23+K23+L23+M23+N23</f>
        <v>6593</v>
      </c>
      <c r="P23" s="211"/>
    </row>
    <row r="24" spans="2:16" s="50" customFormat="1" ht="12.75">
      <c r="B24" s="31">
        <v>600</v>
      </c>
      <c r="C24" s="32"/>
      <c r="D24" s="32"/>
      <c r="E24" s="33" t="s">
        <v>47</v>
      </c>
      <c r="F24" s="66">
        <f>F28+F25</f>
        <v>1303790</v>
      </c>
      <c r="G24" s="235">
        <f>G28+G25</f>
        <v>-24000</v>
      </c>
      <c r="H24" s="67">
        <f aca="true" t="shared" si="8" ref="H24:N24">H28+H25</f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6">
        <f>O28+O25</f>
        <v>1279790</v>
      </c>
      <c r="P24" s="245"/>
    </row>
    <row r="25" spans="2:16" s="70" customFormat="1" ht="12.75">
      <c r="B25" s="34"/>
      <c r="C25" s="15">
        <v>60014</v>
      </c>
      <c r="D25" s="15"/>
      <c r="E25" s="18" t="s">
        <v>48</v>
      </c>
      <c r="F25" s="39">
        <f>SUM(F26:F27)</f>
        <v>250990</v>
      </c>
      <c r="G25" s="228">
        <f>SUM(G26:G27)</f>
        <v>-24000</v>
      </c>
      <c r="H25" s="40">
        <f aca="true" t="shared" si="9" ref="H25:N25">SUM(H26:H27)</f>
        <v>0</v>
      </c>
      <c r="I25" s="40">
        <f t="shared" si="9"/>
        <v>0</v>
      </c>
      <c r="J25" s="40">
        <f t="shared" si="9"/>
        <v>0</v>
      </c>
      <c r="K25" s="40">
        <f t="shared" si="9"/>
        <v>0</v>
      </c>
      <c r="L25" s="40">
        <f t="shared" si="9"/>
        <v>0</v>
      </c>
      <c r="M25" s="40">
        <f t="shared" si="9"/>
        <v>0</v>
      </c>
      <c r="N25" s="40">
        <f t="shared" si="9"/>
        <v>0</v>
      </c>
      <c r="O25" s="168">
        <f>SUM(O26:O27)</f>
        <v>226990</v>
      </c>
      <c r="P25" s="246"/>
    </row>
    <row r="26" spans="2:16" s="70" customFormat="1" ht="38.25">
      <c r="B26" s="34"/>
      <c r="C26" s="15"/>
      <c r="D26" s="113">
        <v>2710</v>
      </c>
      <c r="E26" s="136" t="s">
        <v>49</v>
      </c>
      <c r="F26" s="38">
        <v>114990</v>
      </c>
      <c r="G26" s="169"/>
      <c r="H26" s="41"/>
      <c r="I26" s="41"/>
      <c r="J26" s="41"/>
      <c r="K26" s="41"/>
      <c r="L26" s="41"/>
      <c r="M26" s="41"/>
      <c r="N26" s="41"/>
      <c r="O26" s="130">
        <f>F26+G26+H26+I26+J26+K26+L26+M26+N26</f>
        <v>114990</v>
      </c>
      <c r="P26" s="234"/>
    </row>
    <row r="27" spans="2:16" s="70" customFormat="1" ht="51">
      <c r="B27" s="34"/>
      <c r="C27" s="28"/>
      <c r="D27" s="28">
        <v>6300</v>
      </c>
      <c r="E27" s="29" t="s">
        <v>50</v>
      </c>
      <c r="F27" s="38">
        <v>136000</v>
      </c>
      <c r="G27" s="169">
        <v>-24000</v>
      </c>
      <c r="H27" s="41"/>
      <c r="I27" s="41"/>
      <c r="J27" s="41"/>
      <c r="K27" s="41"/>
      <c r="L27" s="41"/>
      <c r="M27" s="41"/>
      <c r="N27" s="41"/>
      <c r="O27" s="130">
        <f>F27+G27+H27+I27+J27+K27+L27+M27+N27</f>
        <v>112000</v>
      </c>
      <c r="P27" s="234" t="s">
        <v>316</v>
      </c>
    </row>
    <row r="28" spans="2:16" s="50" customFormat="1" ht="12.75">
      <c r="B28" s="25"/>
      <c r="C28" s="15">
        <v>60016</v>
      </c>
      <c r="D28" s="15"/>
      <c r="E28" s="18" t="s">
        <v>51</v>
      </c>
      <c r="F28" s="58">
        <f>SUM(F29:F29)</f>
        <v>1052800</v>
      </c>
      <c r="G28" s="293">
        <f>SUM(G29:G29)</f>
        <v>0</v>
      </c>
      <c r="H28" s="59">
        <f aca="true" t="shared" si="10" ref="H28:N28">SUM(H29:H29)</f>
        <v>0</v>
      </c>
      <c r="I28" s="59">
        <f t="shared" si="10"/>
        <v>0</v>
      </c>
      <c r="J28" s="59">
        <f t="shared" si="10"/>
        <v>0</v>
      </c>
      <c r="K28" s="59">
        <f t="shared" si="10"/>
        <v>0</v>
      </c>
      <c r="L28" s="59">
        <f t="shared" si="10"/>
        <v>0</v>
      </c>
      <c r="M28" s="59">
        <f t="shared" si="10"/>
        <v>0</v>
      </c>
      <c r="N28" s="59">
        <f t="shared" si="10"/>
        <v>0</v>
      </c>
      <c r="O28" s="168">
        <f>SUM(O29:O29)</f>
        <v>1052800</v>
      </c>
      <c r="P28" s="244"/>
    </row>
    <row r="29" spans="2:16" s="50" customFormat="1" ht="12.75">
      <c r="B29" s="30"/>
      <c r="C29" s="27"/>
      <c r="D29" s="28">
        <v>6050</v>
      </c>
      <c r="E29" s="29" t="s">
        <v>44</v>
      </c>
      <c r="F29" s="43">
        <v>1052800</v>
      </c>
      <c r="G29" s="306"/>
      <c r="H29" s="83"/>
      <c r="I29" s="83"/>
      <c r="J29" s="83"/>
      <c r="K29" s="83"/>
      <c r="L29" s="83"/>
      <c r="M29" s="83"/>
      <c r="N29" s="83"/>
      <c r="O29" s="130">
        <f>F29+G29+H29+I29+J29+K29+L29+M29+N29</f>
        <v>1052800</v>
      </c>
      <c r="P29" s="221"/>
    </row>
    <row r="30" spans="2:16" s="50" customFormat="1" ht="12.75" hidden="1">
      <c r="B30" s="31">
        <v>700</v>
      </c>
      <c r="C30" s="32"/>
      <c r="D30" s="32"/>
      <c r="E30" s="33" t="s">
        <v>21</v>
      </c>
      <c r="F30" s="66">
        <f>F34+F31</f>
        <v>1568811</v>
      </c>
      <c r="G30" s="308">
        <f>G34+G31</f>
        <v>0</v>
      </c>
      <c r="H30" s="67">
        <f aca="true" t="shared" si="11" ref="H30:N30">H34+H31</f>
        <v>0</v>
      </c>
      <c r="I30" s="67">
        <f t="shared" si="11"/>
        <v>0</v>
      </c>
      <c r="J30" s="67">
        <f t="shared" si="11"/>
        <v>0</v>
      </c>
      <c r="K30" s="67">
        <f t="shared" si="11"/>
        <v>0</v>
      </c>
      <c r="L30" s="67">
        <f t="shared" si="11"/>
        <v>0</v>
      </c>
      <c r="M30" s="67">
        <f t="shared" si="11"/>
        <v>0</v>
      </c>
      <c r="N30" s="67">
        <f t="shared" si="11"/>
        <v>0</v>
      </c>
      <c r="O30" s="66">
        <f>O34+O31</f>
        <v>1568811</v>
      </c>
      <c r="P30" s="245"/>
    </row>
    <row r="31" spans="2:16" s="50" customFormat="1" ht="25.5" hidden="1">
      <c r="B31" s="25"/>
      <c r="C31" s="15">
        <v>70004</v>
      </c>
      <c r="D31" s="15"/>
      <c r="E31" s="18" t="s">
        <v>52</v>
      </c>
      <c r="F31" s="58">
        <f>SUM(F32:F33)</f>
        <v>567050</v>
      </c>
      <c r="G31" s="293">
        <f>SUM(G32:G33)</f>
        <v>0</v>
      </c>
      <c r="H31" s="59">
        <f aca="true" t="shared" si="12" ref="H31:N31">SUM(H32:H32)</f>
        <v>0</v>
      </c>
      <c r="I31" s="59">
        <f t="shared" si="12"/>
        <v>0</v>
      </c>
      <c r="J31" s="59">
        <f t="shared" si="12"/>
        <v>0</v>
      </c>
      <c r="K31" s="59">
        <f t="shared" si="12"/>
        <v>0</v>
      </c>
      <c r="L31" s="59">
        <f t="shared" si="12"/>
        <v>0</v>
      </c>
      <c r="M31" s="59">
        <f t="shared" si="12"/>
        <v>0</v>
      </c>
      <c r="N31" s="59">
        <f t="shared" si="12"/>
        <v>0</v>
      </c>
      <c r="O31" s="168">
        <f>SUM(O32:O33)</f>
        <v>567050</v>
      </c>
      <c r="P31" s="244"/>
    </row>
    <row r="32" spans="2:16" s="48" customFormat="1" ht="25.5" hidden="1">
      <c r="B32" s="35"/>
      <c r="C32" s="36"/>
      <c r="D32" s="28">
        <v>2650</v>
      </c>
      <c r="E32" s="29" t="s">
        <v>53</v>
      </c>
      <c r="F32" s="43">
        <v>406275</v>
      </c>
      <c r="G32" s="306"/>
      <c r="H32" s="83"/>
      <c r="I32" s="83"/>
      <c r="J32" s="83"/>
      <c r="K32" s="83"/>
      <c r="L32" s="83"/>
      <c r="M32" s="83"/>
      <c r="N32" s="83"/>
      <c r="O32" s="130">
        <f>F32+G32+H32+I32+J32+K32+L32+M32+N32</f>
        <v>406275</v>
      </c>
      <c r="P32" s="211"/>
    </row>
    <row r="33" spans="2:16" s="48" customFormat="1" ht="51" customHeight="1" hidden="1">
      <c r="B33" s="35"/>
      <c r="C33" s="36"/>
      <c r="D33" s="28">
        <v>6210</v>
      </c>
      <c r="E33" s="29" t="s">
        <v>54</v>
      </c>
      <c r="F33" s="43">
        <v>160775</v>
      </c>
      <c r="G33" s="306"/>
      <c r="H33" s="83"/>
      <c r="I33" s="83"/>
      <c r="J33" s="83"/>
      <c r="K33" s="83"/>
      <c r="L33" s="83"/>
      <c r="M33" s="83"/>
      <c r="N33" s="83"/>
      <c r="O33" s="130">
        <f>F33+G33+H33+I33+J33+K33+L33+M33+N33</f>
        <v>160775</v>
      </c>
      <c r="P33" s="211"/>
    </row>
    <row r="34" spans="2:16" s="81" customFormat="1" ht="20.25" customHeight="1" hidden="1">
      <c r="B34" s="34"/>
      <c r="C34" s="15">
        <v>70005</v>
      </c>
      <c r="D34" s="15"/>
      <c r="E34" s="18" t="s">
        <v>22</v>
      </c>
      <c r="F34" s="58">
        <f>SUM(F35:F37)</f>
        <v>1001761</v>
      </c>
      <c r="G34" s="293">
        <f>SUM(G35:G37)</f>
        <v>0</v>
      </c>
      <c r="H34" s="59">
        <f aca="true" t="shared" si="13" ref="H34:N34">SUM(H35:H37)</f>
        <v>0</v>
      </c>
      <c r="I34" s="59">
        <f t="shared" si="13"/>
        <v>0</v>
      </c>
      <c r="J34" s="59">
        <f t="shared" si="13"/>
        <v>0</v>
      </c>
      <c r="K34" s="59">
        <f t="shared" si="13"/>
        <v>0</v>
      </c>
      <c r="L34" s="59">
        <f t="shared" si="13"/>
        <v>0</v>
      </c>
      <c r="M34" s="59">
        <f t="shared" si="13"/>
        <v>0</v>
      </c>
      <c r="N34" s="59">
        <f t="shared" si="13"/>
        <v>0</v>
      </c>
      <c r="O34" s="168">
        <f>SUM(O35:O37)</f>
        <v>1001761</v>
      </c>
      <c r="P34" s="244"/>
    </row>
    <row r="35" spans="2:16" s="81" customFormat="1" ht="12.75" hidden="1">
      <c r="B35" s="34"/>
      <c r="C35" s="37"/>
      <c r="D35" s="28">
        <v>4300</v>
      </c>
      <c r="E35" s="29" t="s">
        <v>41</v>
      </c>
      <c r="F35" s="38">
        <v>129000</v>
      </c>
      <c r="G35" s="309"/>
      <c r="H35" s="41"/>
      <c r="I35" s="41"/>
      <c r="J35" s="41"/>
      <c r="K35" s="41"/>
      <c r="L35" s="41"/>
      <c r="M35" s="41"/>
      <c r="N35" s="41"/>
      <c r="O35" s="130">
        <f>F35+G35+H35+I35+J35+K35+L35+M35+N35</f>
        <v>129000</v>
      </c>
      <c r="P35" s="220"/>
    </row>
    <row r="36" spans="2:16" s="81" customFormat="1" ht="12.75" hidden="1">
      <c r="B36" s="34"/>
      <c r="C36" s="37"/>
      <c r="D36" s="28">
        <v>6050</v>
      </c>
      <c r="E36" s="29" t="s">
        <v>44</v>
      </c>
      <c r="F36" s="38">
        <v>180000</v>
      </c>
      <c r="G36" s="309"/>
      <c r="H36" s="41"/>
      <c r="I36" s="41"/>
      <c r="J36" s="41"/>
      <c r="K36" s="41"/>
      <c r="L36" s="41"/>
      <c r="M36" s="41"/>
      <c r="N36" s="41"/>
      <c r="O36" s="130">
        <f>F36+G36+H36+I36+J36+K36+L36+M36+N36</f>
        <v>180000</v>
      </c>
      <c r="P36" s="221"/>
    </row>
    <row r="37" spans="2:16" s="81" customFormat="1" ht="25.5" hidden="1">
      <c r="B37" s="34"/>
      <c r="C37" s="37"/>
      <c r="D37" s="28">
        <v>6060</v>
      </c>
      <c r="E37" s="29" t="s">
        <v>55</v>
      </c>
      <c r="F37" s="38">
        <v>692761</v>
      </c>
      <c r="G37" s="306"/>
      <c r="H37" s="41"/>
      <c r="I37" s="41"/>
      <c r="J37" s="41"/>
      <c r="K37" s="41"/>
      <c r="L37" s="41"/>
      <c r="M37" s="41"/>
      <c r="N37" s="41"/>
      <c r="O37" s="130">
        <f>F37+G37+H37+I37+J37+K37+L37+M37+N37</f>
        <v>692761</v>
      </c>
      <c r="P37" s="220"/>
    </row>
    <row r="38" spans="2:16" s="50" customFormat="1" ht="12.75" hidden="1">
      <c r="B38" s="31">
        <v>710</v>
      </c>
      <c r="C38" s="32"/>
      <c r="D38" s="32"/>
      <c r="E38" s="33" t="s">
        <v>195</v>
      </c>
      <c r="F38" s="66">
        <f>F39+F42+F44</f>
        <v>564300</v>
      </c>
      <c r="G38" s="308">
        <f>G39+G42+G44</f>
        <v>0</v>
      </c>
      <c r="H38" s="67">
        <f aca="true" t="shared" si="14" ref="H38:N38">H39+H42+H44</f>
        <v>0</v>
      </c>
      <c r="I38" s="67">
        <f t="shared" si="14"/>
        <v>0</v>
      </c>
      <c r="J38" s="67">
        <f t="shared" si="14"/>
        <v>0</v>
      </c>
      <c r="K38" s="67">
        <f t="shared" si="14"/>
        <v>0</v>
      </c>
      <c r="L38" s="67">
        <f t="shared" si="14"/>
        <v>0</v>
      </c>
      <c r="M38" s="67">
        <f t="shared" si="14"/>
        <v>0</v>
      </c>
      <c r="N38" s="67">
        <f t="shared" si="14"/>
        <v>0</v>
      </c>
      <c r="O38" s="66">
        <f>O39+O42+O44</f>
        <v>564300</v>
      </c>
      <c r="P38" s="245"/>
    </row>
    <row r="39" spans="2:16" s="50" customFormat="1" ht="12.75" hidden="1">
      <c r="B39" s="25"/>
      <c r="C39" s="15">
        <v>71004</v>
      </c>
      <c r="D39" s="15"/>
      <c r="E39" s="18" t="s">
        <v>196</v>
      </c>
      <c r="F39" s="58">
        <f>SUM(F40:F41)</f>
        <v>218370</v>
      </c>
      <c r="G39" s="293">
        <f>SUM(G40:G41)</f>
        <v>0</v>
      </c>
      <c r="H39" s="59">
        <f aca="true" t="shared" si="15" ref="H39:N39">SUM(H40:H41)</f>
        <v>0</v>
      </c>
      <c r="I39" s="59">
        <f t="shared" si="15"/>
        <v>0</v>
      </c>
      <c r="J39" s="59">
        <f t="shared" si="15"/>
        <v>0</v>
      </c>
      <c r="K39" s="59">
        <f t="shared" si="15"/>
        <v>0</v>
      </c>
      <c r="L39" s="59">
        <f t="shared" si="15"/>
        <v>0</v>
      </c>
      <c r="M39" s="59">
        <f t="shared" si="15"/>
        <v>0</v>
      </c>
      <c r="N39" s="59">
        <f t="shared" si="15"/>
        <v>0</v>
      </c>
      <c r="O39" s="170">
        <f>SUM(O40:O41)</f>
        <v>218370</v>
      </c>
      <c r="P39" s="244"/>
    </row>
    <row r="40" spans="2:16" s="50" customFormat="1" ht="12.75" hidden="1">
      <c r="B40" s="25"/>
      <c r="C40" s="15"/>
      <c r="D40" s="28">
        <v>3030</v>
      </c>
      <c r="E40" s="29" t="s">
        <v>56</v>
      </c>
      <c r="F40" s="43">
        <v>22100</v>
      </c>
      <c r="G40" s="306"/>
      <c r="H40" s="83"/>
      <c r="I40" s="83"/>
      <c r="J40" s="83"/>
      <c r="K40" s="83"/>
      <c r="L40" s="83"/>
      <c r="M40" s="83"/>
      <c r="N40" s="83"/>
      <c r="O40" s="130">
        <f>F40+G40+H40+I40+J40+K40+L40+M40+N40</f>
        <v>22100</v>
      </c>
      <c r="P40" s="211"/>
    </row>
    <row r="41" spans="2:16" s="50" customFormat="1" ht="12.75" hidden="1">
      <c r="B41" s="25"/>
      <c r="C41" s="28"/>
      <c r="D41" s="28">
        <v>4300</v>
      </c>
      <c r="E41" s="29" t="s">
        <v>41</v>
      </c>
      <c r="F41" s="43">
        <v>196270</v>
      </c>
      <c r="G41" s="306"/>
      <c r="H41" s="83"/>
      <c r="I41" s="83"/>
      <c r="J41" s="83"/>
      <c r="K41" s="83"/>
      <c r="L41" s="83"/>
      <c r="M41" s="83"/>
      <c r="N41" s="83"/>
      <c r="O41" s="130">
        <f>F41+G41+H41+I41+J41+K41+L41+M41+N41</f>
        <v>196270</v>
      </c>
      <c r="P41" s="247"/>
    </row>
    <row r="42" spans="2:16" s="50" customFormat="1" ht="12.75" hidden="1">
      <c r="B42" s="25"/>
      <c r="C42" s="15">
        <v>71014</v>
      </c>
      <c r="D42" s="15"/>
      <c r="E42" s="18" t="s">
        <v>197</v>
      </c>
      <c r="F42" s="58">
        <f aca="true" t="shared" si="16" ref="F42:O42">SUM(F43:F43)</f>
        <v>262200</v>
      </c>
      <c r="G42" s="293">
        <f t="shared" si="16"/>
        <v>0</v>
      </c>
      <c r="H42" s="59">
        <f t="shared" si="16"/>
        <v>0</v>
      </c>
      <c r="I42" s="59">
        <f t="shared" si="16"/>
        <v>0</v>
      </c>
      <c r="J42" s="59">
        <f t="shared" si="16"/>
        <v>0</v>
      </c>
      <c r="K42" s="59">
        <f t="shared" si="16"/>
        <v>0</v>
      </c>
      <c r="L42" s="59">
        <f t="shared" si="16"/>
        <v>0</v>
      </c>
      <c r="M42" s="59">
        <f t="shared" si="16"/>
        <v>0</v>
      </c>
      <c r="N42" s="59">
        <f t="shared" si="16"/>
        <v>0</v>
      </c>
      <c r="O42" s="170">
        <f t="shared" si="16"/>
        <v>262200</v>
      </c>
      <c r="P42" s="244"/>
    </row>
    <row r="43" spans="2:16" s="50" customFormat="1" ht="12.75" hidden="1">
      <c r="B43" s="25"/>
      <c r="C43" s="28"/>
      <c r="D43" s="28">
        <v>4300</v>
      </c>
      <c r="E43" s="29" t="s">
        <v>41</v>
      </c>
      <c r="F43" s="43">
        <v>262200</v>
      </c>
      <c r="G43" s="306"/>
      <c r="H43" s="83"/>
      <c r="I43" s="83"/>
      <c r="J43" s="83"/>
      <c r="K43" s="83"/>
      <c r="L43" s="83"/>
      <c r="M43" s="83"/>
      <c r="N43" s="83"/>
      <c r="O43" s="130">
        <f>F43+G43+H43+I43+J43+K43+L43+M43+N43</f>
        <v>262200</v>
      </c>
      <c r="P43" s="211"/>
    </row>
    <row r="44" spans="2:16" s="50" customFormat="1" ht="12.75" customHeight="1" hidden="1">
      <c r="B44" s="25"/>
      <c r="C44" s="15">
        <v>71095</v>
      </c>
      <c r="D44" s="15"/>
      <c r="E44" s="18" t="s">
        <v>34</v>
      </c>
      <c r="F44" s="58">
        <f>F45</f>
        <v>83730</v>
      </c>
      <c r="G44" s="293">
        <f>G45</f>
        <v>0</v>
      </c>
      <c r="H44" s="59">
        <f aca="true" t="shared" si="17" ref="H44:N44">H45</f>
        <v>0</v>
      </c>
      <c r="I44" s="59">
        <f t="shared" si="17"/>
        <v>0</v>
      </c>
      <c r="J44" s="59">
        <f t="shared" si="17"/>
        <v>0</v>
      </c>
      <c r="K44" s="59">
        <f t="shared" si="17"/>
        <v>0</v>
      </c>
      <c r="L44" s="59">
        <f t="shared" si="17"/>
        <v>0</v>
      </c>
      <c r="M44" s="59">
        <f t="shared" si="17"/>
        <v>0</v>
      </c>
      <c r="N44" s="59">
        <f t="shared" si="17"/>
        <v>0</v>
      </c>
      <c r="O44" s="168">
        <f>O45</f>
        <v>83730</v>
      </c>
      <c r="P44" s="244"/>
    </row>
    <row r="45" spans="2:16" s="50" customFormat="1" ht="12.75" hidden="1">
      <c r="B45" s="25"/>
      <c r="C45" s="28"/>
      <c r="D45" s="28">
        <v>4300</v>
      </c>
      <c r="E45" s="29" t="s">
        <v>41</v>
      </c>
      <c r="F45" s="43">
        <v>83730</v>
      </c>
      <c r="G45" s="306"/>
      <c r="H45" s="83"/>
      <c r="I45" s="83"/>
      <c r="J45" s="83"/>
      <c r="K45" s="83"/>
      <c r="L45" s="83"/>
      <c r="M45" s="83"/>
      <c r="N45" s="83"/>
      <c r="O45" s="130">
        <f>F45+G45+H45+I45+J45+K45+L45+M45+N45</f>
        <v>83730</v>
      </c>
      <c r="P45" s="211"/>
    </row>
    <row r="46" spans="2:16" s="50" customFormat="1" ht="12.75">
      <c r="B46" s="31">
        <v>750</v>
      </c>
      <c r="C46" s="32"/>
      <c r="D46" s="32"/>
      <c r="E46" s="33" t="s">
        <v>25</v>
      </c>
      <c r="F46" s="66">
        <f>F47+F50+F59+F83</f>
        <v>3026023</v>
      </c>
      <c r="G46" s="308">
        <f>G47+G50+G59+G83</f>
        <v>9000</v>
      </c>
      <c r="H46" s="67">
        <f aca="true" t="shared" si="18" ref="H46:N46">H47+H50+H59+H83</f>
        <v>0</v>
      </c>
      <c r="I46" s="67">
        <f t="shared" si="18"/>
        <v>0</v>
      </c>
      <c r="J46" s="67">
        <f t="shared" si="18"/>
        <v>0</v>
      </c>
      <c r="K46" s="67">
        <f t="shared" si="18"/>
        <v>0</v>
      </c>
      <c r="L46" s="67">
        <f t="shared" si="18"/>
        <v>0</v>
      </c>
      <c r="M46" s="67">
        <f t="shared" si="18"/>
        <v>0</v>
      </c>
      <c r="N46" s="67">
        <f t="shared" si="18"/>
        <v>0</v>
      </c>
      <c r="O46" s="66">
        <f>O47+O50+O59+O83</f>
        <v>3035023</v>
      </c>
      <c r="P46" s="245"/>
    </row>
    <row r="47" spans="2:16" s="50" customFormat="1" ht="12.75">
      <c r="B47" s="25"/>
      <c r="C47" s="15">
        <v>75011</v>
      </c>
      <c r="D47" s="15"/>
      <c r="E47" s="18" t="s">
        <v>147</v>
      </c>
      <c r="F47" s="58">
        <f>SUM(F48:F49)</f>
        <v>57000</v>
      </c>
      <c r="G47" s="293">
        <f>SUM(G48:G49)</f>
        <v>0</v>
      </c>
      <c r="H47" s="59">
        <f aca="true" t="shared" si="19" ref="H47:N47">SUM(H48:H49)</f>
        <v>0</v>
      </c>
      <c r="I47" s="59">
        <f t="shared" si="19"/>
        <v>0</v>
      </c>
      <c r="J47" s="59">
        <f t="shared" si="19"/>
        <v>0</v>
      </c>
      <c r="K47" s="59">
        <f t="shared" si="19"/>
        <v>0</v>
      </c>
      <c r="L47" s="59">
        <f t="shared" si="19"/>
        <v>0</v>
      </c>
      <c r="M47" s="59">
        <f t="shared" si="19"/>
        <v>0</v>
      </c>
      <c r="N47" s="59">
        <f t="shared" si="19"/>
        <v>0</v>
      </c>
      <c r="O47" s="168">
        <f>SUM(O48:O49)</f>
        <v>57000</v>
      </c>
      <c r="P47" s="244"/>
    </row>
    <row r="48" spans="2:16" s="50" customFormat="1" ht="12.75">
      <c r="B48" s="25"/>
      <c r="C48" s="28"/>
      <c r="D48" s="28">
        <v>4010</v>
      </c>
      <c r="E48" s="29" t="s">
        <v>57</v>
      </c>
      <c r="F48" s="43">
        <v>48676</v>
      </c>
      <c r="G48" s="306"/>
      <c r="H48" s="83"/>
      <c r="I48" s="83"/>
      <c r="J48" s="83"/>
      <c r="K48" s="83"/>
      <c r="L48" s="83"/>
      <c r="M48" s="83"/>
      <c r="N48" s="83"/>
      <c r="O48" s="130">
        <f>F48+G48+H48+I48+J48+K48+L48+M48+N48</f>
        <v>48676</v>
      </c>
      <c r="P48" s="211"/>
    </row>
    <row r="49" spans="2:16" s="50" customFormat="1" ht="12.75">
      <c r="B49" s="25"/>
      <c r="C49" s="28"/>
      <c r="D49" s="28">
        <v>4110</v>
      </c>
      <c r="E49" s="29" t="s">
        <v>58</v>
      </c>
      <c r="F49" s="43">
        <v>8324</v>
      </c>
      <c r="G49" s="306"/>
      <c r="H49" s="83"/>
      <c r="I49" s="83"/>
      <c r="J49" s="83"/>
      <c r="K49" s="83"/>
      <c r="L49" s="83"/>
      <c r="M49" s="83"/>
      <c r="N49" s="83"/>
      <c r="O49" s="130">
        <f>F49+G49+H49+I49+J49+K49+L49+M49+N49</f>
        <v>8324</v>
      </c>
      <c r="P49" s="211"/>
    </row>
    <row r="50" spans="2:16" s="50" customFormat="1" ht="12.75">
      <c r="B50" s="25"/>
      <c r="C50" s="15">
        <v>75022</v>
      </c>
      <c r="D50" s="15"/>
      <c r="E50" s="18" t="s">
        <v>148</v>
      </c>
      <c r="F50" s="58">
        <f>SUM(F52:F58)</f>
        <v>261100</v>
      </c>
      <c r="G50" s="293">
        <f>SUM(G52:G58)</f>
        <v>0</v>
      </c>
      <c r="H50" s="59">
        <f aca="true" t="shared" si="20" ref="H50:N50">SUM(H52:H57)</f>
        <v>0</v>
      </c>
      <c r="I50" s="59">
        <f t="shared" si="20"/>
        <v>0</v>
      </c>
      <c r="J50" s="59">
        <f t="shared" si="20"/>
        <v>0</v>
      </c>
      <c r="K50" s="59">
        <f t="shared" si="20"/>
        <v>0</v>
      </c>
      <c r="L50" s="59">
        <f t="shared" si="20"/>
        <v>0</v>
      </c>
      <c r="M50" s="59">
        <f t="shared" si="20"/>
        <v>0</v>
      </c>
      <c r="N50" s="59">
        <f t="shared" si="20"/>
        <v>0</v>
      </c>
      <c r="O50" s="168">
        <f>SUM(O51:O58)</f>
        <v>261100</v>
      </c>
      <c r="P50" s="244"/>
    </row>
    <row r="51" spans="2:16" s="50" customFormat="1" ht="38.25" hidden="1">
      <c r="B51" s="25"/>
      <c r="C51" s="15"/>
      <c r="D51" s="28">
        <v>2710</v>
      </c>
      <c r="E51" s="29" t="s">
        <v>49</v>
      </c>
      <c r="F51" s="58"/>
      <c r="G51" s="293"/>
      <c r="H51" s="59"/>
      <c r="I51" s="59"/>
      <c r="J51" s="59"/>
      <c r="K51" s="59"/>
      <c r="L51" s="59"/>
      <c r="M51" s="59"/>
      <c r="N51" s="59"/>
      <c r="O51" s="130">
        <f aca="true" t="shared" si="21" ref="O51:O58">F51+G51+H51+I51+J51+K51+L51+M51+N51</f>
        <v>0</v>
      </c>
      <c r="P51" s="244"/>
    </row>
    <row r="52" spans="2:16" s="50" customFormat="1" ht="12.75">
      <c r="B52" s="25"/>
      <c r="C52" s="28"/>
      <c r="D52" s="28">
        <v>3030</v>
      </c>
      <c r="E52" s="29" t="s">
        <v>56</v>
      </c>
      <c r="F52" s="43">
        <v>129000</v>
      </c>
      <c r="G52" s="306"/>
      <c r="H52" s="83"/>
      <c r="I52" s="83"/>
      <c r="J52" s="83"/>
      <c r="K52" s="83"/>
      <c r="L52" s="83"/>
      <c r="M52" s="83"/>
      <c r="N52" s="83"/>
      <c r="O52" s="130">
        <f t="shared" si="21"/>
        <v>129000</v>
      </c>
      <c r="P52" s="211"/>
    </row>
    <row r="53" spans="2:16" s="50" customFormat="1" ht="12.75">
      <c r="B53" s="25"/>
      <c r="C53" s="28"/>
      <c r="D53" s="28">
        <v>4210</v>
      </c>
      <c r="E53" s="29" t="s">
        <v>39</v>
      </c>
      <c r="F53" s="43">
        <v>40600</v>
      </c>
      <c r="G53" s="327">
        <v>-3000</v>
      </c>
      <c r="H53" s="83"/>
      <c r="I53" s="83"/>
      <c r="J53" s="83"/>
      <c r="K53" s="83"/>
      <c r="L53" s="83"/>
      <c r="M53" s="83"/>
      <c r="N53" s="83"/>
      <c r="O53" s="130">
        <f t="shared" si="21"/>
        <v>37600</v>
      </c>
      <c r="P53" s="211"/>
    </row>
    <row r="54" spans="2:16" s="50" customFormat="1" ht="12.75">
      <c r="B54" s="25"/>
      <c r="C54" s="28"/>
      <c r="D54" s="28">
        <v>4260</v>
      </c>
      <c r="E54" s="29" t="s">
        <v>59</v>
      </c>
      <c r="F54" s="43">
        <v>6000</v>
      </c>
      <c r="G54" s="306">
        <v>2000</v>
      </c>
      <c r="H54" s="83"/>
      <c r="I54" s="83"/>
      <c r="J54" s="83"/>
      <c r="K54" s="83"/>
      <c r="L54" s="83"/>
      <c r="M54" s="83"/>
      <c r="N54" s="83"/>
      <c r="O54" s="130">
        <f t="shared" si="21"/>
        <v>8000</v>
      </c>
      <c r="P54" s="211"/>
    </row>
    <row r="55" spans="2:16" s="50" customFormat="1" ht="12.75">
      <c r="B55" s="25"/>
      <c r="C55" s="28"/>
      <c r="D55" s="28">
        <v>4300</v>
      </c>
      <c r="E55" s="29" t="s">
        <v>41</v>
      </c>
      <c r="F55" s="43">
        <v>83000</v>
      </c>
      <c r="G55" s="306">
        <v>1000</v>
      </c>
      <c r="H55" s="83"/>
      <c r="I55" s="83"/>
      <c r="J55" s="83"/>
      <c r="K55" s="83"/>
      <c r="L55" s="83"/>
      <c r="M55" s="83"/>
      <c r="N55" s="83"/>
      <c r="O55" s="130">
        <f t="shared" si="21"/>
        <v>84000</v>
      </c>
      <c r="P55" s="211"/>
    </row>
    <row r="56" spans="2:16" s="50" customFormat="1" ht="12.75">
      <c r="B56" s="25"/>
      <c r="C56" s="28"/>
      <c r="D56" s="28">
        <v>4410</v>
      </c>
      <c r="E56" s="29" t="s">
        <v>60</v>
      </c>
      <c r="F56" s="43">
        <v>1000</v>
      </c>
      <c r="G56" s="306"/>
      <c r="H56" s="83"/>
      <c r="I56" s="83"/>
      <c r="J56" s="83"/>
      <c r="K56" s="83"/>
      <c r="L56" s="83"/>
      <c r="M56" s="83"/>
      <c r="N56" s="83"/>
      <c r="O56" s="130">
        <f t="shared" si="21"/>
        <v>1000</v>
      </c>
      <c r="P56" s="211"/>
    </row>
    <row r="57" spans="2:16" s="50" customFormat="1" ht="12.75">
      <c r="B57" s="25"/>
      <c r="C57" s="28"/>
      <c r="D57" s="28">
        <v>4420</v>
      </c>
      <c r="E57" s="29" t="s">
        <v>149</v>
      </c>
      <c r="F57" s="43">
        <v>500</v>
      </c>
      <c r="G57" s="306"/>
      <c r="H57" s="83"/>
      <c r="I57" s="83"/>
      <c r="J57" s="83"/>
      <c r="K57" s="83"/>
      <c r="L57" s="83"/>
      <c r="M57" s="83"/>
      <c r="N57" s="83"/>
      <c r="O57" s="130">
        <f t="shared" si="21"/>
        <v>500</v>
      </c>
      <c r="P57" s="211"/>
    </row>
    <row r="58" spans="2:16" s="50" customFormat="1" ht="25.5">
      <c r="B58" s="25"/>
      <c r="C58" s="28"/>
      <c r="D58" s="28">
        <v>4700</v>
      </c>
      <c r="E58" s="29" t="s">
        <v>214</v>
      </c>
      <c r="F58" s="43">
        <v>1000</v>
      </c>
      <c r="G58" s="306"/>
      <c r="H58" s="83"/>
      <c r="I58" s="83"/>
      <c r="J58" s="83"/>
      <c r="K58" s="83"/>
      <c r="L58" s="83"/>
      <c r="M58" s="83"/>
      <c r="N58" s="83"/>
      <c r="O58" s="130">
        <f t="shared" si="21"/>
        <v>1000</v>
      </c>
      <c r="P58" s="211"/>
    </row>
    <row r="59" spans="2:16" s="50" customFormat="1" ht="12.75">
      <c r="B59" s="25"/>
      <c r="C59" s="15">
        <v>75023</v>
      </c>
      <c r="D59" s="15"/>
      <c r="E59" s="18" t="s">
        <v>27</v>
      </c>
      <c r="F59" s="58">
        <f>SUM(F60:F82)</f>
        <v>2160950</v>
      </c>
      <c r="G59" s="293">
        <f>SUM(G60:G82)</f>
        <v>9000</v>
      </c>
      <c r="H59" s="59">
        <f aca="true" t="shared" si="22" ref="H59:N59">SUM(H60:H82)</f>
        <v>0</v>
      </c>
      <c r="I59" s="59">
        <f t="shared" si="22"/>
        <v>0</v>
      </c>
      <c r="J59" s="59">
        <f t="shared" si="22"/>
        <v>0</v>
      </c>
      <c r="K59" s="59">
        <f t="shared" si="22"/>
        <v>0</v>
      </c>
      <c r="L59" s="59">
        <f t="shared" si="22"/>
        <v>0</v>
      </c>
      <c r="M59" s="59">
        <f t="shared" si="22"/>
        <v>0</v>
      </c>
      <c r="N59" s="59">
        <f t="shared" si="22"/>
        <v>0</v>
      </c>
      <c r="O59" s="168">
        <f>SUM(O60:O82)</f>
        <v>2169950</v>
      </c>
      <c r="P59" s="244"/>
    </row>
    <row r="60" spans="2:16" s="50" customFormat="1" ht="25.5">
      <c r="B60" s="25"/>
      <c r="C60" s="28"/>
      <c r="D60" s="28">
        <v>3020</v>
      </c>
      <c r="E60" s="29" t="s">
        <v>61</v>
      </c>
      <c r="F60" s="43">
        <v>10650</v>
      </c>
      <c r="G60" s="306"/>
      <c r="H60" s="83"/>
      <c r="I60" s="83"/>
      <c r="J60" s="83"/>
      <c r="K60" s="83"/>
      <c r="L60" s="83"/>
      <c r="M60" s="83"/>
      <c r="N60" s="83"/>
      <c r="O60" s="130">
        <f aca="true" t="shared" si="23" ref="O60:O82">F60+G60+H60+I60+J60+K60+L60+M60+N60</f>
        <v>10650</v>
      </c>
      <c r="P60" s="211"/>
    </row>
    <row r="61" spans="2:16" s="50" customFormat="1" ht="22.5" customHeight="1">
      <c r="B61" s="25"/>
      <c r="C61" s="28"/>
      <c r="D61" s="28">
        <v>4010</v>
      </c>
      <c r="E61" s="29" t="s">
        <v>57</v>
      </c>
      <c r="F61" s="43">
        <v>1248200</v>
      </c>
      <c r="G61" s="306"/>
      <c r="H61" s="83"/>
      <c r="I61" s="83"/>
      <c r="J61" s="83"/>
      <c r="K61" s="83"/>
      <c r="L61" s="83"/>
      <c r="M61" s="83"/>
      <c r="N61" s="83"/>
      <c r="O61" s="130">
        <f t="shared" si="23"/>
        <v>1248200</v>
      </c>
      <c r="P61" s="211"/>
    </row>
    <row r="62" spans="2:16" s="50" customFormat="1" ht="12.75">
      <c r="B62" s="25"/>
      <c r="C62" s="28"/>
      <c r="D62" s="28">
        <v>4040</v>
      </c>
      <c r="E62" s="29" t="s">
        <v>62</v>
      </c>
      <c r="F62" s="43">
        <v>84311</v>
      </c>
      <c r="G62" s="306"/>
      <c r="H62" s="83"/>
      <c r="I62" s="83"/>
      <c r="J62" s="83"/>
      <c r="K62" s="83"/>
      <c r="L62" s="83"/>
      <c r="M62" s="83"/>
      <c r="N62" s="83"/>
      <c r="O62" s="130">
        <f t="shared" si="23"/>
        <v>84311</v>
      </c>
      <c r="P62" s="211"/>
    </row>
    <row r="63" spans="2:16" s="50" customFormat="1" ht="12.75">
      <c r="B63" s="25"/>
      <c r="C63" s="28"/>
      <c r="D63" s="28">
        <v>4110</v>
      </c>
      <c r="E63" s="29" t="s">
        <v>58</v>
      </c>
      <c r="F63" s="43">
        <v>198000</v>
      </c>
      <c r="G63" s="306"/>
      <c r="H63" s="83"/>
      <c r="I63" s="83"/>
      <c r="J63" s="83"/>
      <c r="K63" s="83"/>
      <c r="L63" s="83"/>
      <c r="M63" s="83"/>
      <c r="N63" s="83"/>
      <c r="O63" s="130">
        <f t="shared" si="23"/>
        <v>198000</v>
      </c>
      <c r="P63" s="211"/>
    </row>
    <row r="64" spans="2:16" s="50" customFormat="1" ht="12.75">
      <c r="B64" s="25"/>
      <c r="C64" s="28"/>
      <c r="D64" s="28">
        <v>4120</v>
      </c>
      <c r="E64" s="29" t="s">
        <v>150</v>
      </c>
      <c r="F64" s="43">
        <v>35589</v>
      </c>
      <c r="G64" s="306"/>
      <c r="H64" s="83"/>
      <c r="I64" s="83"/>
      <c r="J64" s="83"/>
      <c r="K64" s="83"/>
      <c r="L64" s="83"/>
      <c r="M64" s="83"/>
      <c r="N64" s="83"/>
      <c r="O64" s="130">
        <f t="shared" si="23"/>
        <v>35589</v>
      </c>
      <c r="P64" s="211"/>
    </row>
    <row r="65" spans="2:16" s="50" customFormat="1" ht="16.5" customHeight="1">
      <c r="B65" s="25"/>
      <c r="C65" s="28"/>
      <c r="D65" s="28">
        <v>4170</v>
      </c>
      <c r="E65" s="29" t="s">
        <v>63</v>
      </c>
      <c r="F65" s="43">
        <v>8700</v>
      </c>
      <c r="G65" s="306"/>
      <c r="H65" s="83"/>
      <c r="I65" s="83"/>
      <c r="J65" s="83"/>
      <c r="K65" s="83"/>
      <c r="L65" s="83"/>
      <c r="M65" s="83"/>
      <c r="N65" s="83"/>
      <c r="O65" s="130">
        <f t="shared" si="23"/>
        <v>8700</v>
      </c>
      <c r="P65" s="211"/>
    </row>
    <row r="66" spans="2:16" s="50" customFormat="1" ht="22.5" customHeight="1">
      <c r="B66" s="25"/>
      <c r="C66" s="28"/>
      <c r="D66" s="28">
        <v>4210</v>
      </c>
      <c r="E66" s="29" t="s">
        <v>39</v>
      </c>
      <c r="F66" s="43">
        <v>99200</v>
      </c>
      <c r="G66" s="306"/>
      <c r="H66" s="83"/>
      <c r="I66" s="83"/>
      <c r="J66" s="83"/>
      <c r="K66" s="83"/>
      <c r="L66" s="83"/>
      <c r="M66" s="83"/>
      <c r="N66" s="83"/>
      <c r="O66" s="130">
        <f t="shared" si="23"/>
        <v>99200</v>
      </c>
      <c r="P66" s="330" t="s">
        <v>270</v>
      </c>
    </row>
    <row r="67" spans="2:16" s="50" customFormat="1" ht="12.75">
      <c r="B67" s="25"/>
      <c r="C67" s="28"/>
      <c r="D67" s="28">
        <v>4260</v>
      </c>
      <c r="E67" s="29" t="s">
        <v>59</v>
      </c>
      <c r="F67" s="43">
        <v>50000</v>
      </c>
      <c r="G67" s="306"/>
      <c r="H67" s="83"/>
      <c r="I67" s="83"/>
      <c r="J67" s="83"/>
      <c r="K67" s="83"/>
      <c r="L67" s="83"/>
      <c r="M67" s="83"/>
      <c r="N67" s="83"/>
      <c r="O67" s="130">
        <f t="shared" si="23"/>
        <v>50000</v>
      </c>
      <c r="P67" s="331"/>
    </row>
    <row r="68" spans="2:16" s="50" customFormat="1" ht="12.75">
      <c r="B68" s="25"/>
      <c r="C68" s="28"/>
      <c r="D68" s="28">
        <v>4270</v>
      </c>
      <c r="E68" s="29" t="s">
        <v>40</v>
      </c>
      <c r="F68" s="43">
        <f>15000+43100+7000</f>
        <v>65100</v>
      </c>
      <c r="G68" s="327">
        <v>-3000</v>
      </c>
      <c r="H68" s="83"/>
      <c r="I68" s="83"/>
      <c r="J68" s="83"/>
      <c r="K68" s="83"/>
      <c r="L68" s="83"/>
      <c r="M68" s="83"/>
      <c r="N68" s="83"/>
      <c r="O68" s="130">
        <f t="shared" si="23"/>
        <v>62100</v>
      </c>
      <c r="P68" s="331"/>
    </row>
    <row r="69" spans="2:16" s="50" customFormat="1" ht="19.5" customHeight="1">
      <c r="B69" s="25"/>
      <c r="C69" s="28"/>
      <c r="D69" s="28">
        <v>4280</v>
      </c>
      <c r="E69" s="29" t="s">
        <v>64</v>
      </c>
      <c r="F69" s="43">
        <v>3400</v>
      </c>
      <c r="G69" s="306"/>
      <c r="H69" s="83"/>
      <c r="I69" s="83"/>
      <c r="J69" s="83"/>
      <c r="K69" s="83"/>
      <c r="L69" s="83"/>
      <c r="M69" s="83"/>
      <c r="N69" s="83"/>
      <c r="O69" s="130">
        <f t="shared" si="23"/>
        <v>3400</v>
      </c>
      <c r="P69" s="331"/>
    </row>
    <row r="70" spans="2:16" s="50" customFormat="1" ht="12.75">
      <c r="B70" s="25"/>
      <c r="C70" s="28"/>
      <c r="D70" s="28">
        <v>4300</v>
      </c>
      <c r="E70" s="29" t="s">
        <v>41</v>
      </c>
      <c r="F70" s="43">
        <v>98400</v>
      </c>
      <c r="G70" s="306"/>
      <c r="H70" s="83"/>
      <c r="I70" s="83"/>
      <c r="J70" s="83"/>
      <c r="K70" s="83"/>
      <c r="L70" s="83"/>
      <c r="M70" s="83"/>
      <c r="N70" s="83"/>
      <c r="O70" s="130">
        <f t="shared" si="23"/>
        <v>98400</v>
      </c>
      <c r="P70" s="331"/>
    </row>
    <row r="71" spans="2:16" s="50" customFormat="1" ht="12.75">
      <c r="B71" s="25"/>
      <c r="C71" s="28"/>
      <c r="D71" s="28">
        <v>4350</v>
      </c>
      <c r="E71" s="29" t="s">
        <v>65</v>
      </c>
      <c r="F71" s="43">
        <v>4500</v>
      </c>
      <c r="G71" s="306">
        <v>1500</v>
      </c>
      <c r="H71" s="83"/>
      <c r="I71" s="83"/>
      <c r="J71" s="83"/>
      <c r="K71" s="83"/>
      <c r="L71" s="83"/>
      <c r="M71" s="83"/>
      <c r="N71" s="83"/>
      <c r="O71" s="130">
        <f t="shared" si="23"/>
        <v>6000</v>
      </c>
      <c r="P71" s="331"/>
    </row>
    <row r="72" spans="2:16" s="50" customFormat="1" ht="25.5">
      <c r="B72" s="25"/>
      <c r="C72" s="28"/>
      <c r="D72" s="28">
        <v>4360</v>
      </c>
      <c r="E72" s="29" t="s">
        <v>66</v>
      </c>
      <c r="F72" s="43">
        <v>5000</v>
      </c>
      <c r="G72" s="306"/>
      <c r="H72" s="83"/>
      <c r="I72" s="83"/>
      <c r="J72" s="83"/>
      <c r="K72" s="83"/>
      <c r="L72" s="83"/>
      <c r="M72" s="83"/>
      <c r="N72" s="83"/>
      <c r="O72" s="130">
        <f t="shared" si="23"/>
        <v>5000</v>
      </c>
      <c r="P72" s="331"/>
    </row>
    <row r="73" spans="2:16" s="50" customFormat="1" ht="25.5">
      <c r="B73" s="25"/>
      <c r="C73" s="28"/>
      <c r="D73" s="28">
        <v>4370</v>
      </c>
      <c r="E73" s="29" t="s">
        <v>67</v>
      </c>
      <c r="F73" s="43">
        <v>29000</v>
      </c>
      <c r="G73" s="306"/>
      <c r="H73" s="83"/>
      <c r="I73" s="83"/>
      <c r="J73" s="83"/>
      <c r="K73" s="83"/>
      <c r="L73" s="83"/>
      <c r="M73" s="83"/>
      <c r="N73" s="83"/>
      <c r="O73" s="130">
        <f t="shared" si="23"/>
        <v>29000</v>
      </c>
      <c r="P73" s="331"/>
    </row>
    <row r="74" spans="2:16" s="50" customFormat="1" ht="12.75">
      <c r="B74" s="25"/>
      <c r="C74" s="28"/>
      <c r="D74" s="28">
        <v>4410</v>
      </c>
      <c r="E74" s="29" t="s">
        <v>60</v>
      </c>
      <c r="F74" s="43">
        <v>38000</v>
      </c>
      <c r="G74" s="306">
        <v>3000</v>
      </c>
      <c r="H74" s="83"/>
      <c r="I74" s="83"/>
      <c r="J74" s="83"/>
      <c r="K74" s="83"/>
      <c r="L74" s="83"/>
      <c r="M74" s="83"/>
      <c r="N74" s="83"/>
      <c r="O74" s="130">
        <f t="shared" si="23"/>
        <v>41000</v>
      </c>
      <c r="P74" s="331"/>
    </row>
    <row r="75" spans="2:16" s="50" customFormat="1" ht="16.5" customHeight="1">
      <c r="B75" s="25"/>
      <c r="C75" s="28"/>
      <c r="D75" s="28">
        <v>4420</v>
      </c>
      <c r="E75" s="29" t="s">
        <v>215</v>
      </c>
      <c r="F75" s="43">
        <v>500</v>
      </c>
      <c r="G75" s="306"/>
      <c r="H75" s="83"/>
      <c r="I75" s="83"/>
      <c r="J75" s="83"/>
      <c r="K75" s="83"/>
      <c r="L75" s="83"/>
      <c r="M75" s="83"/>
      <c r="N75" s="83"/>
      <c r="O75" s="130">
        <f t="shared" si="23"/>
        <v>500</v>
      </c>
      <c r="P75" s="331"/>
    </row>
    <row r="76" spans="2:16" s="50" customFormat="1" ht="12.75">
      <c r="B76" s="25"/>
      <c r="C76" s="28"/>
      <c r="D76" s="28">
        <v>4430</v>
      </c>
      <c r="E76" s="29" t="s">
        <v>46</v>
      </c>
      <c r="F76" s="43">
        <v>21300</v>
      </c>
      <c r="G76" s="306"/>
      <c r="H76" s="83"/>
      <c r="I76" s="83"/>
      <c r="J76" s="83"/>
      <c r="K76" s="83"/>
      <c r="L76" s="83"/>
      <c r="M76" s="83"/>
      <c r="N76" s="83"/>
      <c r="O76" s="130">
        <f t="shared" si="23"/>
        <v>21300</v>
      </c>
      <c r="P76" s="331"/>
    </row>
    <row r="77" spans="2:16" s="50" customFormat="1" ht="25.5">
      <c r="B77" s="25"/>
      <c r="C77" s="28"/>
      <c r="D77" s="28">
        <v>4440</v>
      </c>
      <c r="E77" s="29" t="s">
        <v>68</v>
      </c>
      <c r="F77" s="43">
        <v>38100</v>
      </c>
      <c r="G77" s="306"/>
      <c r="H77" s="83"/>
      <c r="I77" s="83"/>
      <c r="J77" s="83"/>
      <c r="K77" s="83"/>
      <c r="L77" s="83"/>
      <c r="M77" s="83"/>
      <c r="N77" s="83"/>
      <c r="O77" s="130">
        <f t="shared" si="23"/>
        <v>38100</v>
      </c>
      <c r="P77" s="331"/>
    </row>
    <row r="78" spans="2:16" s="50" customFormat="1" ht="28.5" customHeight="1">
      <c r="B78" s="25"/>
      <c r="C78" s="28"/>
      <c r="D78" s="28">
        <v>4700</v>
      </c>
      <c r="E78" s="29" t="s">
        <v>214</v>
      </c>
      <c r="F78" s="43">
        <v>22000</v>
      </c>
      <c r="G78" s="306"/>
      <c r="H78" s="83"/>
      <c r="I78" s="83"/>
      <c r="J78" s="83"/>
      <c r="K78" s="83"/>
      <c r="L78" s="83"/>
      <c r="M78" s="83"/>
      <c r="N78" s="83"/>
      <c r="O78" s="130">
        <f t="shared" si="23"/>
        <v>22000</v>
      </c>
      <c r="P78" s="331"/>
    </row>
    <row r="79" spans="2:16" s="50" customFormat="1" ht="25.5">
      <c r="B79" s="25"/>
      <c r="C79" s="28"/>
      <c r="D79" s="28">
        <v>4740</v>
      </c>
      <c r="E79" s="29" t="s">
        <v>69</v>
      </c>
      <c r="F79" s="43">
        <v>11000</v>
      </c>
      <c r="G79" s="306"/>
      <c r="H79" s="83"/>
      <c r="I79" s="83"/>
      <c r="J79" s="83"/>
      <c r="K79" s="83"/>
      <c r="L79" s="83"/>
      <c r="M79" s="83"/>
      <c r="N79" s="83"/>
      <c r="O79" s="130">
        <f t="shared" si="23"/>
        <v>11000</v>
      </c>
      <c r="P79" s="331"/>
    </row>
    <row r="80" spans="2:16" s="50" customFormat="1" ht="25.5">
      <c r="B80" s="25"/>
      <c r="C80" s="28"/>
      <c r="D80" s="28">
        <v>4750</v>
      </c>
      <c r="E80" s="29" t="s">
        <v>70</v>
      </c>
      <c r="F80" s="43">
        <v>33000</v>
      </c>
      <c r="G80" s="306">
        <v>3000</v>
      </c>
      <c r="H80" s="83"/>
      <c r="I80" s="83"/>
      <c r="J80" s="83"/>
      <c r="K80" s="83"/>
      <c r="L80" s="83"/>
      <c r="M80" s="83"/>
      <c r="N80" s="83"/>
      <c r="O80" s="130">
        <f t="shared" si="23"/>
        <v>36000</v>
      </c>
      <c r="P80" s="332"/>
    </row>
    <row r="81" spans="2:16" s="50" customFormat="1" ht="12.75">
      <c r="B81" s="25"/>
      <c r="C81" s="28"/>
      <c r="D81" s="28">
        <v>6050</v>
      </c>
      <c r="E81" s="29" t="s">
        <v>44</v>
      </c>
      <c r="F81" s="43">
        <v>15000</v>
      </c>
      <c r="G81" s="306"/>
      <c r="H81" s="83"/>
      <c r="I81" s="83"/>
      <c r="J81" s="83"/>
      <c r="K81" s="83"/>
      <c r="L81" s="83"/>
      <c r="M81" s="83"/>
      <c r="N81" s="83"/>
      <c r="O81" s="130">
        <f t="shared" si="23"/>
        <v>15000</v>
      </c>
      <c r="P81" s="211"/>
    </row>
    <row r="82" spans="2:16" s="50" customFormat="1" ht="25.5">
      <c r="B82" s="25"/>
      <c r="C82" s="28"/>
      <c r="D82" s="28">
        <v>6060</v>
      </c>
      <c r="E82" s="29" t="s">
        <v>55</v>
      </c>
      <c r="F82" s="43">
        <f>12000+90000-60000</f>
        <v>42000</v>
      </c>
      <c r="G82" s="306">
        <v>4500</v>
      </c>
      <c r="H82" s="83"/>
      <c r="I82" s="83"/>
      <c r="J82" s="83"/>
      <c r="K82" s="83"/>
      <c r="L82" s="83"/>
      <c r="M82" s="83"/>
      <c r="N82" s="83"/>
      <c r="O82" s="130">
        <f t="shared" si="23"/>
        <v>46500</v>
      </c>
      <c r="P82" s="211" t="s">
        <v>317</v>
      </c>
    </row>
    <row r="83" spans="2:16" s="50" customFormat="1" ht="12.75">
      <c r="B83" s="25"/>
      <c r="C83" s="15">
        <v>75095</v>
      </c>
      <c r="D83" s="15"/>
      <c r="E83" s="18" t="s">
        <v>34</v>
      </c>
      <c r="F83" s="58">
        <f>SUM(F84:F90)</f>
        <v>546973</v>
      </c>
      <c r="G83" s="293">
        <f>SUM(G84:G90)</f>
        <v>0</v>
      </c>
      <c r="H83" s="59">
        <f aca="true" t="shared" si="24" ref="H83:N83">SUM(H85:H90)</f>
        <v>0</v>
      </c>
      <c r="I83" s="59">
        <f t="shared" si="24"/>
        <v>0</v>
      </c>
      <c r="J83" s="59">
        <f t="shared" si="24"/>
        <v>0</v>
      </c>
      <c r="K83" s="59">
        <f t="shared" si="24"/>
        <v>0</v>
      </c>
      <c r="L83" s="59">
        <f t="shared" si="24"/>
        <v>0</v>
      </c>
      <c r="M83" s="59">
        <f t="shared" si="24"/>
        <v>0</v>
      </c>
      <c r="N83" s="59">
        <f t="shared" si="24"/>
        <v>0</v>
      </c>
      <c r="O83" s="168">
        <f>SUM(O84:P90)</f>
        <v>546973</v>
      </c>
      <c r="P83" s="244"/>
    </row>
    <row r="84" spans="2:16" s="50" customFormat="1" ht="12.75">
      <c r="B84" s="25"/>
      <c r="C84" s="15"/>
      <c r="D84" s="28">
        <v>4170</v>
      </c>
      <c r="E84" s="29" t="s">
        <v>63</v>
      </c>
      <c r="F84" s="43">
        <v>1874</v>
      </c>
      <c r="G84" s="306"/>
      <c r="H84" s="59"/>
      <c r="I84" s="59"/>
      <c r="J84" s="59"/>
      <c r="K84" s="59"/>
      <c r="L84" s="59"/>
      <c r="M84" s="59"/>
      <c r="N84" s="59"/>
      <c r="O84" s="130">
        <f aca="true" t="shared" si="25" ref="O84:O90">F84+G84+H84+I84+J84+K84+L84+M84+N84</f>
        <v>1874</v>
      </c>
      <c r="P84" s="212"/>
    </row>
    <row r="85" spans="2:16" s="50" customFormat="1" ht="22.5" customHeight="1">
      <c r="B85" s="25"/>
      <c r="C85" s="15"/>
      <c r="D85" s="28">
        <v>4210</v>
      </c>
      <c r="E85" s="29" t="s">
        <v>39</v>
      </c>
      <c r="F85" s="43">
        <v>96500</v>
      </c>
      <c r="G85" s="306">
        <v>1000</v>
      </c>
      <c r="H85" s="83"/>
      <c r="I85" s="83"/>
      <c r="J85" s="83"/>
      <c r="K85" s="83"/>
      <c r="L85" s="83"/>
      <c r="M85" s="83"/>
      <c r="N85" s="83"/>
      <c r="O85" s="130">
        <f t="shared" si="25"/>
        <v>97500</v>
      </c>
      <c r="P85" s="330"/>
    </row>
    <row r="86" spans="2:16" s="50" customFormat="1" ht="12.75">
      <c r="B86" s="25"/>
      <c r="C86" s="15"/>
      <c r="D86" s="28">
        <v>4260</v>
      </c>
      <c r="E86" s="29" t="s">
        <v>59</v>
      </c>
      <c r="F86" s="43">
        <v>30000</v>
      </c>
      <c r="G86" s="306"/>
      <c r="H86" s="83"/>
      <c r="I86" s="83"/>
      <c r="J86" s="83"/>
      <c r="K86" s="83"/>
      <c r="L86" s="83"/>
      <c r="M86" s="83"/>
      <c r="N86" s="83"/>
      <c r="O86" s="130">
        <f t="shared" si="25"/>
        <v>30000</v>
      </c>
      <c r="P86" s="331"/>
    </row>
    <row r="87" spans="2:16" s="50" customFormat="1" ht="12.75">
      <c r="B87" s="25"/>
      <c r="C87" s="15"/>
      <c r="D87" s="28">
        <v>4270</v>
      </c>
      <c r="E87" s="29" t="s">
        <v>71</v>
      </c>
      <c r="F87" s="43">
        <v>100000</v>
      </c>
      <c r="G87" s="327">
        <v>-11000</v>
      </c>
      <c r="H87" s="83"/>
      <c r="I87" s="83"/>
      <c r="J87" s="83"/>
      <c r="K87" s="83"/>
      <c r="L87" s="83"/>
      <c r="M87" s="83"/>
      <c r="N87" s="83"/>
      <c r="O87" s="130">
        <f t="shared" si="25"/>
        <v>89000</v>
      </c>
      <c r="P87" s="332"/>
    </row>
    <row r="88" spans="2:16" s="50" customFormat="1" ht="12.75">
      <c r="B88" s="25"/>
      <c r="C88" s="28"/>
      <c r="D88" s="28">
        <v>4300</v>
      </c>
      <c r="E88" s="29" t="s">
        <v>41</v>
      </c>
      <c r="F88" s="43">
        <v>47525</v>
      </c>
      <c r="G88" s="306"/>
      <c r="H88" s="83"/>
      <c r="I88" s="83"/>
      <c r="J88" s="83"/>
      <c r="K88" s="83"/>
      <c r="L88" s="83"/>
      <c r="M88" s="83"/>
      <c r="N88" s="83"/>
      <c r="O88" s="130">
        <f t="shared" si="25"/>
        <v>47525</v>
      </c>
      <c r="P88" s="211"/>
    </row>
    <row r="89" spans="2:16" s="50" customFormat="1" ht="73.5" customHeight="1">
      <c r="B89" s="25"/>
      <c r="C89" s="28"/>
      <c r="D89" s="28">
        <v>6050</v>
      </c>
      <c r="E89" s="29" t="s">
        <v>44</v>
      </c>
      <c r="F89" s="43">
        <v>262303</v>
      </c>
      <c r="G89" s="306">
        <v>10000</v>
      </c>
      <c r="H89" s="83"/>
      <c r="I89" s="83"/>
      <c r="J89" s="83"/>
      <c r="K89" s="83"/>
      <c r="L89" s="83"/>
      <c r="M89" s="83"/>
      <c r="N89" s="83"/>
      <c r="O89" s="130">
        <f t="shared" si="25"/>
        <v>272303</v>
      </c>
      <c r="P89" s="220" t="s">
        <v>327</v>
      </c>
    </row>
    <row r="90" spans="2:16" s="50" customFormat="1" ht="25.5">
      <c r="B90" s="25"/>
      <c r="C90" s="28"/>
      <c r="D90" s="28">
        <v>6060</v>
      </c>
      <c r="E90" s="29" t="s">
        <v>55</v>
      </c>
      <c r="F90" s="43">
        <v>8771</v>
      </c>
      <c r="G90" s="306"/>
      <c r="H90" s="83"/>
      <c r="I90" s="83"/>
      <c r="J90" s="83"/>
      <c r="K90" s="83"/>
      <c r="L90" s="83"/>
      <c r="M90" s="83"/>
      <c r="N90" s="83"/>
      <c r="O90" s="130">
        <f t="shared" si="25"/>
        <v>8771</v>
      </c>
      <c r="P90" s="212"/>
    </row>
    <row r="91" spans="2:16" s="50" customFormat="1" ht="25.5" hidden="1">
      <c r="B91" s="31">
        <v>751</v>
      </c>
      <c r="C91" s="32"/>
      <c r="D91" s="32"/>
      <c r="E91" s="33" t="s">
        <v>151</v>
      </c>
      <c r="F91" s="66">
        <f>F92</f>
        <v>1104</v>
      </c>
      <c r="G91" s="308">
        <f>G92</f>
        <v>0</v>
      </c>
      <c r="H91" s="67" t="e">
        <f>H92+#REF!</f>
        <v>#REF!</v>
      </c>
      <c r="I91" s="67" t="e">
        <f>I92+#REF!</f>
        <v>#REF!</v>
      </c>
      <c r="J91" s="67" t="e">
        <f>J92+#REF!</f>
        <v>#REF!</v>
      </c>
      <c r="K91" s="67" t="e">
        <f>K92+#REF!</f>
        <v>#REF!</v>
      </c>
      <c r="L91" s="67" t="e">
        <f>L92+#REF!</f>
        <v>#REF!</v>
      </c>
      <c r="M91" s="67" t="e">
        <f>M92+#REF!</f>
        <v>#REF!</v>
      </c>
      <c r="N91" s="67" t="e">
        <f>N92+#REF!</f>
        <v>#REF!</v>
      </c>
      <c r="O91" s="66">
        <f>O92</f>
        <v>1104</v>
      </c>
      <c r="P91" s="245"/>
    </row>
    <row r="92" spans="2:16" s="210" customFormat="1" ht="25.5" hidden="1">
      <c r="B92" s="25"/>
      <c r="C92" s="37">
        <v>75101</v>
      </c>
      <c r="D92" s="37"/>
      <c r="E92" s="108" t="s">
        <v>152</v>
      </c>
      <c r="F92" s="58">
        <f>SUM(F93:F93)</f>
        <v>1104</v>
      </c>
      <c r="G92" s="293">
        <f>SUM(G93:G93)</f>
        <v>0</v>
      </c>
      <c r="H92" s="59">
        <f aca="true" t="shared" si="26" ref="H92:N92">SUM(H93:H93)</f>
        <v>0</v>
      </c>
      <c r="I92" s="59">
        <f t="shared" si="26"/>
        <v>0</v>
      </c>
      <c r="J92" s="59">
        <f t="shared" si="26"/>
        <v>0</v>
      </c>
      <c r="K92" s="59">
        <f t="shared" si="26"/>
        <v>0</v>
      </c>
      <c r="L92" s="59">
        <f t="shared" si="26"/>
        <v>0</v>
      </c>
      <c r="M92" s="59">
        <f t="shared" si="26"/>
        <v>0</v>
      </c>
      <c r="N92" s="59">
        <f t="shared" si="26"/>
        <v>0</v>
      </c>
      <c r="O92" s="168">
        <f>SUM(O93:O93)</f>
        <v>1104</v>
      </c>
      <c r="P92" s="333"/>
    </row>
    <row r="93" spans="2:16" s="50" customFormat="1" ht="12.75" hidden="1">
      <c r="B93" s="25"/>
      <c r="C93" s="28"/>
      <c r="D93" s="28">
        <v>4300</v>
      </c>
      <c r="E93" s="29" t="s">
        <v>41</v>
      </c>
      <c r="F93" s="43">
        <v>1104</v>
      </c>
      <c r="G93" s="306"/>
      <c r="H93" s="83"/>
      <c r="I93" s="83"/>
      <c r="J93" s="83"/>
      <c r="K93" s="83"/>
      <c r="L93" s="83"/>
      <c r="M93" s="83"/>
      <c r="N93" s="83"/>
      <c r="O93" s="130">
        <f>F93+G93+H93+I93+J93+K93+L93+M93+N93</f>
        <v>1104</v>
      </c>
      <c r="P93" s="334"/>
    </row>
    <row r="94" spans="2:16" s="50" customFormat="1" ht="25.5" hidden="1">
      <c r="B94" s="31">
        <v>754</v>
      </c>
      <c r="C94" s="32"/>
      <c r="D94" s="32"/>
      <c r="E94" s="33" t="s">
        <v>72</v>
      </c>
      <c r="F94" s="66">
        <f>F95+F97+F110+F115</f>
        <v>186095</v>
      </c>
      <c r="G94" s="308">
        <f>G95+G97+G110+G115</f>
        <v>0</v>
      </c>
      <c r="H94" s="67">
        <f aca="true" t="shared" si="27" ref="H94:N94">H95+H97+H110+H115</f>
        <v>0</v>
      </c>
      <c r="I94" s="67">
        <f t="shared" si="27"/>
        <v>0</v>
      </c>
      <c r="J94" s="67">
        <f t="shared" si="27"/>
        <v>0</v>
      </c>
      <c r="K94" s="67">
        <f t="shared" si="27"/>
        <v>0</v>
      </c>
      <c r="L94" s="67">
        <f t="shared" si="27"/>
        <v>0</v>
      </c>
      <c r="M94" s="67">
        <f t="shared" si="27"/>
        <v>0</v>
      </c>
      <c r="N94" s="67">
        <f t="shared" si="27"/>
        <v>0</v>
      </c>
      <c r="O94" s="66">
        <f>O95+O97+O110+O115</f>
        <v>186095</v>
      </c>
      <c r="P94" s="245"/>
    </row>
    <row r="95" spans="2:16" s="50" customFormat="1" ht="12.75" hidden="1">
      <c r="B95" s="25"/>
      <c r="C95" s="15">
        <v>75403</v>
      </c>
      <c r="D95" s="15"/>
      <c r="E95" s="18" t="s">
        <v>198</v>
      </c>
      <c r="F95" s="58">
        <f aca="true" t="shared" si="28" ref="F95:O95">SUM(F96:F96)</f>
        <v>2000</v>
      </c>
      <c r="G95" s="293">
        <f t="shared" si="28"/>
        <v>0</v>
      </c>
      <c r="H95" s="59">
        <f t="shared" si="28"/>
        <v>0</v>
      </c>
      <c r="I95" s="59">
        <f t="shared" si="28"/>
        <v>0</v>
      </c>
      <c r="J95" s="59">
        <f t="shared" si="28"/>
        <v>0</v>
      </c>
      <c r="K95" s="59">
        <f t="shared" si="28"/>
        <v>0</v>
      </c>
      <c r="L95" s="59">
        <f t="shared" si="28"/>
        <v>0</v>
      </c>
      <c r="M95" s="59">
        <f t="shared" si="28"/>
        <v>0</v>
      </c>
      <c r="N95" s="59">
        <f t="shared" si="28"/>
        <v>0</v>
      </c>
      <c r="O95" s="168">
        <f t="shared" si="28"/>
        <v>2000</v>
      </c>
      <c r="P95" s="244"/>
    </row>
    <row r="96" spans="2:16" s="50" customFormat="1" ht="12.75" hidden="1">
      <c r="B96" s="25"/>
      <c r="C96" s="28"/>
      <c r="D96" s="28">
        <v>4210</v>
      </c>
      <c r="E96" s="29" t="s">
        <v>39</v>
      </c>
      <c r="F96" s="43">
        <v>2000</v>
      </c>
      <c r="G96" s="306"/>
      <c r="H96" s="83"/>
      <c r="I96" s="83"/>
      <c r="J96" s="83"/>
      <c r="K96" s="83"/>
      <c r="L96" s="83"/>
      <c r="M96" s="83"/>
      <c r="N96" s="83"/>
      <c r="O96" s="130">
        <f>F96+G96+H96+I96+J96+K96+L96+M96+N96</f>
        <v>2000</v>
      </c>
      <c r="P96" s="211"/>
    </row>
    <row r="97" spans="2:16" s="50" customFormat="1" ht="12.75" hidden="1">
      <c r="B97" s="25"/>
      <c r="C97" s="15">
        <v>75412</v>
      </c>
      <c r="D97" s="15"/>
      <c r="E97" s="18" t="s">
        <v>73</v>
      </c>
      <c r="F97" s="58">
        <f>SUM(F98:F109)</f>
        <v>178795</v>
      </c>
      <c r="G97" s="293">
        <f>SUM(G98:G109)</f>
        <v>0</v>
      </c>
      <c r="H97" s="59">
        <f aca="true" t="shared" si="29" ref="H97:N97">SUM(H98:H109)</f>
        <v>0</v>
      </c>
      <c r="I97" s="59">
        <f t="shared" si="29"/>
        <v>0</v>
      </c>
      <c r="J97" s="59">
        <f t="shared" si="29"/>
        <v>0</v>
      </c>
      <c r="K97" s="59">
        <f t="shared" si="29"/>
        <v>0</v>
      </c>
      <c r="L97" s="59">
        <f t="shared" si="29"/>
        <v>0</v>
      </c>
      <c r="M97" s="59">
        <f t="shared" si="29"/>
        <v>0</v>
      </c>
      <c r="N97" s="59">
        <f t="shared" si="29"/>
        <v>0</v>
      </c>
      <c r="O97" s="168">
        <f>SUM(O98:O109)</f>
        <v>178795</v>
      </c>
      <c r="P97" s="244"/>
    </row>
    <row r="98" spans="2:16" s="50" customFormat="1" ht="12.75" hidden="1">
      <c r="B98" s="25"/>
      <c r="C98" s="28"/>
      <c r="D98" s="28">
        <v>3030</v>
      </c>
      <c r="E98" s="29" t="s">
        <v>56</v>
      </c>
      <c r="F98" s="43">
        <v>22520</v>
      </c>
      <c r="G98" s="306"/>
      <c r="H98" s="83"/>
      <c r="I98" s="83"/>
      <c r="J98" s="83"/>
      <c r="K98" s="83"/>
      <c r="L98" s="83"/>
      <c r="M98" s="83"/>
      <c r="N98" s="83"/>
      <c r="O98" s="130">
        <f aca="true" t="shared" si="30" ref="O98:O109">F98+G98+H98+I98+J98+K98+L98+M98+N98</f>
        <v>22520</v>
      </c>
      <c r="P98" s="211"/>
    </row>
    <row r="99" spans="2:16" s="50" customFormat="1" ht="17.25" customHeight="1" hidden="1">
      <c r="B99" s="25"/>
      <c r="C99" s="28"/>
      <c r="D99" s="28">
        <v>4170</v>
      </c>
      <c r="E99" s="29" t="s">
        <v>63</v>
      </c>
      <c r="F99" s="43">
        <v>3600</v>
      </c>
      <c r="G99" s="306"/>
      <c r="H99" s="83"/>
      <c r="I99" s="83"/>
      <c r="J99" s="83"/>
      <c r="K99" s="83"/>
      <c r="L99" s="83"/>
      <c r="M99" s="83"/>
      <c r="N99" s="83"/>
      <c r="O99" s="130">
        <f t="shared" si="30"/>
        <v>3600</v>
      </c>
      <c r="P99" s="211"/>
    </row>
    <row r="100" spans="2:16" s="50" customFormat="1" ht="12.75" hidden="1">
      <c r="B100" s="25"/>
      <c r="C100" s="28"/>
      <c r="D100" s="28">
        <v>4210</v>
      </c>
      <c r="E100" s="29" t="s">
        <v>39</v>
      </c>
      <c r="F100" s="43">
        <v>32224</v>
      </c>
      <c r="G100" s="306"/>
      <c r="H100" s="83"/>
      <c r="I100" s="83"/>
      <c r="J100" s="83"/>
      <c r="K100" s="83"/>
      <c r="L100" s="83"/>
      <c r="M100" s="83"/>
      <c r="N100" s="83"/>
      <c r="O100" s="130">
        <f t="shared" si="30"/>
        <v>32224</v>
      </c>
      <c r="P100" s="211"/>
    </row>
    <row r="101" spans="2:16" s="50" customFormat="1" ht="12.75" hidden="1">
      <c r="B101" s="25"/>
      <c r="C101" s="28"/>
      <c r="D101" s="28">
        <v>4260</v>
      </c>
      <c r="E101" s="29" t="s">
        <v>59</v>
      </c>
      <c r="F101" s="43">
        <v>9000</v>
      </c>
      <c r="G101" s="306"/>
      <c r="H101" s="83"/>
      <c r="I101" s="83"/>
      <c r="J101" s="83"/>
      <c r="K101" s="83"/>
      <c r="L101" s="83"/>
      <c r="M101" s="83"/>
      <c r="N101" s="83"/>
      <c r="O101" s="130">
        <f t="shared" si="30"/>
        <v>9000</v>
      </c>
      <c r="P101" s="211"/>
    </row>
    <row r="102" spans="2:16" s="50" customFormat="1" ht="12.75" hidden="1">
      <c r="B102" s="25"/>
      <c r="C102" s="28"/>
      <c r="D102" s="28">
        <v>4270</v>
      </c>
      <c r="E102" s="29" t="s">
        <v>71</v>
      </c>
      <c r="F102" s="43">
        <v>20500</v>
      </c>
      <c r="G102" s="306"/>
      <c r="H102" s="83"/>
      <c r="I102" s="83"/>
      <c r="J102" s="83"/>
      <c r="K102" s="83"/>
      <c r="L102" s="83"/>
      <c r="M102" s="83"/>
      <c r="N102" s="83"/>
      <c r="O102" s="130">
        <f t="shared" si="30"/>
        <v>20500</v>
      </c>
      <c r="P102" s="211"/>
    </row>
    <row r="103" spans="2:16" s="50" customFormat="1" ht="18.75" customHeight="1" hidden="1">
      <c r="B103" s="25"/>
      <c r="C103" s="28"/>
      <c r="D103" s="28">
        <v>4280</v>
      </c>
      <c r="E103" s="29" t="s">
        <v>64</v>
      </c>
      <c r="F103" s="43">
        <v>3000</v>
      </c>
      <c r="G103" s="306"/>
      <c r="H103" s="83"/>
      <c r="I103" s="83"/>
      <c r="J103" s="83"/>
      <c r="K103" s="83"/>
      <c r="L103" s="83"/>
      <c r="M103" s="83"/>
      <c r="N103" s="83"/>
      <c r="O103" s="130">
        <f t="shared" si="30"/>
        <v>3000</v>
      </c>
      <c r="P103" s="211"/>
    </row>
    <row r="104" spans="2:16" s="50" customFormat="1" ht="12.75" hidden="1">
      <c r="B104" s="25"/>
      <c r="C104" s="28"/>
      <c r="D104" s="28">
        <v>4300</v>
      </c>
      <c r="E104" s="29" t="s">
        <v>41</v>
      </c>
      <c r="F104" s="43">
        <v>9000</v>
      </c>
      <c r="G104" s="306"/>
      <c r="H104" s="83"/>
      <c r="I104" s="83"/>
      <c r="J104" s="83"/>
      <c r="K104" s="83"/>
      <c r="L104" s="83"/>
      <c r="M104" s="83"/>
      <c r="N104" s="83"/>
      <c r="O104" s="130">
        <f t="shared" si="30"/>
        <v>9000</v>
      </c>
      <c r="P104" s="211"/>
    </row>
    <row r="105" spans="2:16" s="50" customFormat="1" ht="25.5" hidden="1">
      <c r="B105" s="25"/>
      <c r="C105" s="28"/>
      <c r="D105" s="28">
        <v>4360</v>
      </c>
      <c r="E105" s="29" t="s">
        <v>66</v>
      </c>
      <c r="F105" s="43">
        <v>200</v>
      </c>
      <c r="G105" s="306"/>
      <c r="H105" s="83"/>
      <c r="I105" s="83"/>
      <c r="J105" s="83"/>
      <c r="K105" s="83"/>
      <c r="L105" s="83"/>
      <c r="M105" s="83"/>
      <c r="N105" s="83"/>
      <c r="O105" s="130">
        <f t="shared" si="30"/>
        <v>200</v>
      </c>
      <c r="P105" s="211"/>
    </row>
    <row r="106" spans="2:16" s="50" customFormat="1" ht="12.75" hidden="1">
      <c r="B106" s="25"/>
      <c r="C106" s="28"/>
      <c r="D106" s="28">
        <v>4410</v>
      </c>
      <c r="E106" s="29" t="s">
        <v>60</v>
      </c>
      <c r="F106" s="43">
        <v>500</v>
      </c>
      <c r="G106" s="306"/>
      <c r="H106" s="83"/>
      <c r="I106" s="83"/>
      <c r="J106" s="83"/>
      <c r="K106" s="83"/>
      <c r="L106" s="83"/>
      <c r="M106" s="83"/>
      <c r="N106" s="83"/>
      <c r="O106" s="130">
        <f t="shared" si="30"/>
        <v>500</v>
      </c>
      <c r="P106" s="211"/>
    </row>
    <row r="107" spans="2:16" s="50" customFormat="1" ht="12.75" hidden="1">
      <c r="B107" s="25"/>
      <c r="C107" s="28"/>
      <c r="D107" s="28">
        <v>4430</v>
      </c>
      <c r="E107" s="29" t="s">
        <v>46</v>
      </c>
      <c r="F107" s="43">
        <v>12000</v>
      </c>
      <c r="G107" s="306"/>
      <c r="H107" s="83"/>
      <c r="I107" s="83"/>
      <c r="J107" s="83"/>
      <c r="K107" s="83"/>
      <c r="L107" s="83"/>
      <c r="M107" s="83"/>
      <c r="N107" s="83"/>
      <c r="O107" s="130">
        <f t="shared" si="30"/>
        <v>12000</v>
      </c>
      <c r="P107" s="211"/>
    </row>
    <row r="108" spans="2:16" s="50" customFormat="1" ht="25.5" hidden="1">
      <c r="B108" s="25"/>
      <c r="C108" s="28"/>
      <c r="D108" s="28">
        <v>6060</v>
      </c>
      <c r="E108" s="29" t="s">
        <v>55</v>
      </c>
      <c r="F108" s="43">
        <v>7771</v>
      </c>
      <c r="G108" s="306"/>
      <c r="H108" s="83"/>
      <c r="I108" s="83"/>
      <c r="J108" s="83"/>
      <c r="K108" s="83"/>
      <c r="L108" s="83"/>
      <c r="M108" s="83"/>
      <c r="N108" s="83"/>
      <c r="O108" s="130">
        <f t="shared" si="30"/>
        <v>7771</v>
      </c>
      <c r="P108" s="211"/>
    </row>
    <row r="109" spans="2:16" s="50" customFormat="1" ht="51" hidden="1">
      <c r="B109" s="25"/>
      <c r="C109" s="15"/>
      <c r="D109" s="28">
        <v>6230</v>
      </c>
      <c r="E109" s="29" t="s">
        <v>74</v>
      </c>
      <c r="F109" s="43">
        <v>58480</v>
      </c>
      <c r="G109" s="306"/>
      <c r="H109" s="83"/>
      <c r="I109" s="83"/>
      <c r="J109" s="83"/>
      <c r="K109" s="83"/>
      <c r="L109" s="83"/>
      <c r="M109" s="83"/>
      <c r="N109" s="83"/>
      <c r="O109" s="130">
        <f t="shared" si="30"/>
        <v>58480</v>
      </c>
      <c r="P109" s="211"/>
    </row>
    <row r="110" spans="2:16" s="50" customFormat="1" ht="12.75" hidden="1">
      <c r="B110" s="25"/>
      <c r="C110" s="15">
        <v>75414</v>
      </c>
      <c r="D110" s="15"/>
      <c r="E110" s="18" t="s">
        <v>75</v>
      </c>
      <c r="F110" s="58">
        <f>SUM(F111:F114)</f>
        <v>2500</v>
      </c>
      <c r="G110" s="293">
        <f>SUM(G111:G114)</f>
        <v>0</v>
      </c>
      <c r="H110" s="59">
        <f aca="true" t="shared" si="31" ref="H110:N110">SUM(H111:H114)</f>
        <v>0</v>
      </c>
      <c r="I110" s="59">
        <f t="shared" si="31"/>
        <v>0</v>
      </c>
      <c r="J110" s="59">
        <f t="shared" si="31"/>
        <v>0</v>
      </c>
      <c r="K110" s="59">
        <f t="shared" si="31"/>
        <v>0</v>
      </c>
      <c r="L110" s="59">
        <f t="shared" si="31"/>
        <v>0</v>
      </c>
      <c r="M110" s="59">
        <f t="shared" si="31"/>
        <v>0</v>
      </c>
      <c r="N110" s="59">
        <f t="shared" si="31"/>
        <v>0</v>
      </c>
      <c r="O110" s="168">
        <f>SUM(O111:O114)</f>
        <v>2500</v>
      </c>
      <c r="P110" s="244"/>
    </row>
    <row r="111" spans="2:16" s="50" customFormat="1" ht="15" customHeight="1" hidden="1">
      <c r="B111" s="25"/>
      <c r="C111" s="28"/>
      <c r="D111" s="28">
        <v>4170</v>
      </c>
      <c r="E111" s="29" t="s">
        <v>63</v>
      </c>
      <c r="F111" s="43">
        <v>600</v>
      </c>
      <c r="G111" s="306"/>
      <c r="H111" s="83"/>
      <c r="I111" s="83"/>
      <c r="J111" s="83"/>
      <c r="K111" s="83"/>
      <c r="L111" s="83"/>
      <c r="M111" s="83"/>
      <c r="N111" s="83"/>
      <c r="O111" s="130">
        <f>F111+G111+H111+I111+J111+K111+L111+M111+N111</f>
        <v>600</v>
      </c>
      <c r="P111" s="211"/>
    </row>
    <row r="112" spans="2:16" s="50" customFormat="1" ht="12.75" hidden="1">
      <c r="B112" s="25"/>
      <c r="C112" s="28"/>
      <c r="D112" s="28">
        <v>4210</v>
      </c>
      <c r="E112" s="29" t="s">
        <v>39</v>
      </c>
      <c r="F112" s="43">
        <v>800</v>
      </c>
      <c r="G112" s="306"/>
      <c r="H112" s="83"/>
      <c r="I112" s="83"/>
      <c r="J112" s="83"/>
      <c r="K112" s="83"/>
      <c r="L112" s="83"/>
      <c r="M112" s="83"/>
      <c r="N112" s="83"/>
      <c r="O112" s="130">
        <f>F112+G112+H112+I112+J112+K112+L112+M112+N112</f>
        <v>800</v>
      </c>
      <c r="P112" s="211"/>
    </row>
    <row r="113" spans="2:16" s="50" customFormat="1" ht="12.75" hidden="1">
      <c r="B113" s="25"/>
      <c r="C113" s="28"/>
      <c r="D113" s="28">
        <v>4300</v>
      </c>
      <c r="E113" s="29" t="s">
        <v>41</v>
      </c>
      <c r="F113" s="43">
        <v>1000</v>
      </c>
      <c r="G113" s="306"/>
      <c r="H113" s="83"/>
      <c r="I113" s="83"/>
      <c r="J113" s="83"/>
      <c r="K113" s="83"/>
      <c r="L113" s="83"/>
      <c r="M113" s="83"/>
      <c r="N113" s="83"/>
      <c r="O113" s="130">
        <f>F113+G113+H113+I113+J113+K113+L113+M113+N113</f>
        <v>1000</v>
      </c>
      <c r="P113" s="211"/>
    </row>
    <row r="114" spans="2:16" s="50" customFormat="1" ht="12.75" hidden="1">
      <c r="B114" s="25"/>
      <c r="C114" s="28"/>
      <c r="D114" s="28">
        <v>4410</v>
      </c>
      <c r="E114" s="29" t="s">
        <v>60</v>
      </c>
      <c r="F114" s="43">
        <v>100</v>
      </c>
      <c r="G114" s="306"/>
      <c r="H114" s="83"/>
      <c r="I114" s="83"/>
      <c r="J114" s="83"/>
      <c r="K114" s="83"/>
      <c r="L114" s="83"/>
      <c r="M114" s="83"/>
      <c r="N114" s="83"/>
      <c r="O114" s="130">
        <f>F114+G114+H114+I114+J114+K114+L114+M114+N114</f>
        <v>100</v>
      </c>
      <c r="P114" s="211"/>
    </row>
    <row r="115" spans="2:16" s="50" customFormat="1" ht="13.5" customHeight="1" hidden="1">
      <c r="B115" s="25"/>
      <c r="C115" s="15">
        <v>75421</v>
      </c>
      <c r="D115" s="15"/>
      <c r="E115" s="18" t="s">
        <v>216</v>
      </c>
      <c r="F115" s="58">
        <f>SUM(F116:F119)</f>
        <v>2800</v>
      </c>
      <c r="G115" s="293">
        <f>SUM(G116:G119)</f>
        <v>0</v>
      </c>
      <c r="H115" s="59">
        <f aca="true" t="shared" si="32" ref="H115:N115">SUM(H116:H116)</f>
        <v>0</v>
      </c>
      <c r="I115" s="59">
        <f t="shared" si="32"/>
        <v>0</v>
      </c>
      <c r="J115" s="59">
        <f t="shared" si="32"/>
        <v>0</v>
      </c>
      <c r="K115" s="59">
        <f t="shared" si="32"/>
        <v>0</v>
      </c>
      <c r="L115" s="59">
        <f t="shared" si="32"/>
        <v>0</v>
      </c>
      <c r="M115" s="59">
        <f t="shared" si="32"/>
        <v>0</v>
      </c>
      <c r="N115" s="59">
        <f t="shared" si="32"/>
        <v>0</v>
      </c>
      <c r="O115" s="168">
        <f>SUM(O116:O119)</f>
        <v>2800</v>
      </c>
      <c r="P115" s="244"/>
    </row>
    <row r="116" spans="2:16" s="50" customFormat="1" ht="12.75" hidden="1">
      <c r="B116" s="25"/>
      <c r="C116" s="28"/>
      <c r="D116" s="28">
        <v>4810</v>
      </c>
      <c r="E116" s="29" t="s">
        <v>217</v>
      </c>
      <c r="F116" s="43">
        <v>0</v>
      </c>
      <c r="G116" s="306"/>
      <c r="H116" s="83"/>
      <c r="I116" s="83"/>
      <c r="J116" s="83"/>
      <c r="K116" s="83"/>
      <c r="L116" s="83"/>
      <c r="M116" s="83"/>
      <c r="N116" s="83"/>
      <c r="O116" s="130">
        <f>F116+G116+H116+I116+J116+K116+L116+M116+N116</f>
        <v>0</v>
      </c>
      <c r="P116" s="211"/>
    </row>
    <row r="117" spans="2:16" s="50" customFormat="1" ht="12.75" hidden="1">
      <c r="B117" s="25"/>
      <c r="C117" s="28"/>
      <c r="D117" s="28">
        <v>4270</v>
      </c>
      <c r="E117" s="29" t="s">
        <v>40</v>
      </c>
      <c r="F117" s="43">
        <v>1000</v>
      </c>
      <c r="G117" s="306"/>
      <c r="H117" s="83"/>
      <c r="I117" s="83"/>
      <c r="J117" s="83"/>
      <c r="K117" s="83"/>
      <c r="L117" s="83"/>
      <c r="M117" s="83"/>
      <c r="N117" s="83"/>
      <c r="O117" s="130">
        <f>F117+G117+H117+I117+J117+K117+L117+M117+N117</f>
        <v>1000</v>
      </c>
      <c r="P117" s="211"/>
    </row>
    <row r="118" spans="2:16" s="50" customFormat="1" ht="12.75" hidden="1">
      <c r="B118" s="25"/>
      <c r="C118" s="28"/>
      <c r="D118" s="28">
        <v>4300</v>
      </c>
      <c r="E118" s="29" t="s">
        <v>41</v>
      </c>
      <c r="F118" s="43">
        <v>1000</v>
      </c>
      <c r="G118" s="306"/>
      <c r="H118" s="83"/>
      <c r="I118" s="83"/>
      <c r="J118" s="83"/>
      <c r="K118" s="83"/>
      <c r="L118" s="83"/>
      <c r="M118" s="83"/>
      <c r="N118" s="83"/>
      <c r="O118" s="130">
        <f>F118+G118+H118+I118+J118+K118+L118+M118+N118</f>
        <v>1000</v>
      </c>
      <c r="P118" s="211"/>
    </row>
    <row r="119" spans="2:16" s="50" customFormat="1" ht="25.5" hidden="1">
      <c r="B119" s="25"/>
      <c r="C119" s="28"/>
      <c r="D119" s="28">
        <v>4360</v>
      </c>
      <c r="E119" s="29" t="s">
        <v>66</v>
      </c>
      <c r="F119" s="43">
        <v>800</v>
      </c>
      <c r="G119" s="306"/>
      <c r="H119" s="83"/>
      <c r="I119" s="83"/>
      <c r="J119" s="83"/>
      <c r="K119" s="83"/>
      <c r="L119" s="83"/>
      <c r="M119" s="83"/>
      <c r="N119" s="83"/>
      <c r="O119" s="130">
        <f>F119+G119+H119+I119+J119+K119+L119+M119+N119</f>
        <v>800</v>
      </c>
      <c r="P119" s="211"/>
    </row>
    <row r="120" spans="2:16" s="50" customFormat="1" ht="38.25" hidden="1">
      <c r="B120" s="31">
        <v>756</v>
      </c>
      <c r="C120" s="32"/>
      <c r="D120" s="32"/>
      <c r="E120" s="33" t="s">
        <v>218</v>
      </c>
      <c r="F120" s="66">
        <f>F121</f>
        <v>47600</v>
      </c>
      <c r="G120" s="308">
        <f>G121</f>
        <v>0</v>
      </c>
      <c r="H120" s="67">
        <f aca="true" t="shared" si="33" ref="H120:N120">H121</f>
        <v>0</v>
      </c>
      <c r="I120" s="67">
        <f t="shared" si="33"/>
        <v>0</v>
      </c>
      <c r="J120" s="67">
        <f t="shared" si="33"/>
        <v>0</v>
      </c>
      <c r="K120" s="67">
        <f t="shared" si="33"/>
        <v>0</v>
      </c>
      <c r="L120" s="67">
        <f t="shared" si="33"/>
        <v>0</v>
      </c>
      <c r="M120" s="67">
        <f t="shared" si="33"/>
        <v>0</v>
      </c>
      <c r="N120" s="67">
        <f t="shared" si="33"/>
        <v>0</v>
      </c>
      <c r="O120" s="66">
        <f>O121</f>
        <v>47600</v>
      </c>
      <c r="P120" s="245"/>
    </row>
    <row r="121" spans="2:16" s="50" customFormat="1" ht="25.5" hidden="1">
      <c r="B121" s="25"/>
      <c r="C121" s="15">
        <v>75647</v>
      </c>
      <c r="D121" s="15"/>
      <c r="E121" s="18" t="s">
        <v>219</v>
      </c>
      <c r="F121" s="58">
        <f>SUM(F122:F125)</f>
        <v>47600</v>
      </c>
      <c r="G121" s="293">
        <f>SUM(G122:G125)</f>
        <v>0</v>
      </c>
      <c r="H121" s="59">
        <f aca="true" t="shared" si="34" ref="H121:N121">SUM(H122:H125)</f>
        <v>0</v>
      </c>
      <c r="I121" s="59">
        <f t="shared" si="34"/>
        <v>0</v>
      </c>
      <c r="J121" s="59">
        <f t="shared" si="34"/>
        <v>0</v>
      </c>
      <c r="K121" s="59">
        <f t="shared" si="34"/>
        <v>0</v>
      </c>
      <c r="L121" s="59">
        <f t="shared" si="34"/>
        <v>0</v>
      </c>
      <c r="M121" s="59">
        <f t="shared" si="34"/>
        <v>0</v>
      </c>
      <c r="N121" s="59">
        <f t="shared" si="34"/>
        <v>0</v>
      </c>
      <c r="O121" s="168">
        <f>SUM(O122:O125)</f>
        <v>47600</v>
      </c>
      <c r="P121" s="244"/>
    </row>
    <row r="122" spans="2:16" s="50" customFormat="1" ht="18" customHeight="1" hidden="1">
      <c r="B122" s="25"/>
      <c r="C122" s="28"/>
      <c r="D122" s="28">
        <v>4100</v>
      </c>
      <c r="E122" s="29" t="s">
        <v>220</v>
      </c>
      <c r="F122" s="43">
        <v>43000</v>
      </c>
      <c r="G122" s="306"/>
      <c r="H122" s="83"/>
      <c r="I122" s="83"/>
      <c r="J122" s="83"/>
      <c r="K122" s="83"/>
      <c r="L122" s="83"/>
      <c r="M122" s="83"/>
      <c r="N122" s="83"/>
      <c r="O122" s="130">
        <f>F122+G122+H122+I122+J122+K122+L122+M122+N122</f>
        <v>43000</v>
      </c>
      <c r="P122" s="211"/>
    </row>
    <row r="123" spans="2:16" s="50" customFormat="1" ht="12.75" hidden="1">
      <c r="B123" s="25"/>
      <c r="C123" s="28"/>
      <c r="D123" s="28">
        <v>4210</v>
      </c>
      <c r="E123" s="29" t="s">
        <v>39</v>
      </c>
      <c r="F123" s="43">
        <v>2100</v>
      </c>
      <c r="G123" s="306"/>
      <c r="H123" s="83"/>
      <c r="I123" s="83"/>
      <c r="J123" s="83"/>
      <c r="K123" s="83"/>
      <c r="L123" s="83"/>
      <c r="M123" s="83"/>
      <c r="N123" s="83"/>
      <c r="O123" s="130">
        <f>F123+G123+H123+I123+J123+K123+L123+M123+N123</f>
        <v>2100</v>
      </c>
      <c r="P123" s="211"/>
    </row>
    <row r="124" spans="2:16" s="50" customFormat="1" ht="12.75" customHeight="1" hidden="1">
      <c r="B124" s="25"/>
      <c r="C124" s="28"/>
      <c r="D124" s="28">
        <v>4300</v>
      </c>
      <c r="E124" s="29" t="s">
        <v>41</v>
      </c>
      <c r="F124" s="43"/>
      <c r="G124" s="306"/>
      <c r="H124" s="83"/>
      <c r="I124" s="83"/>
      <c r="J124" s="83"/>
      <c r="K124" s="83"/>
      <c r="L124" s="83"/>
      <c r="M124" s="83"/>
      <c r="N124" s="83"/>
      <c r="O124" s="130">
        <f>F124+G124+H124+I124+J124+K124+L124+M124+N124</f>
        <v>0</v>
      </c>
      <c r="P124" s="211"/>
    </row>
    <row r="125" spans="2:16" s="50" customFormat="1" ht="12.75" hidden="1">
      <c r="B125" s="25"/>
      <c r="C125" s="28"/>
      <c r="D125" s="28">
        <v>4610</v>
      </c>
      <c r="E125" s="29" t="s">
        <v>221</v>
      </c>
      <c r="F125" s="43">
        <v>2500</v>
      </c>
      <c r="G125" s="306"/>
      <c r="H125" s="83"/>
      <c r="I125" s="83"/>
      <c r="J125" s="83"/>
      <c r="K125" s="83"/>
      <c r="L125" s="83"/>
      <c r="M125" s="83"/>
      <c r="N125" s="83"/>
      <c r="O125" s="130">
        <f>F125+G125+H125+I125+J125+K125+L125+M125+N125</f>
        <v>2500</v>
      </c>
      <c r="P125" s="211"/>
    </row>
    <row r="126" spans="2:16" s="50" customFormat="1" ht="12.75" hidden="1">
      <c r="B126" s="31">
        <v>757</v>
      </c>
      <c r="C126" s="32"/>
      <c r="D126" s="32"/>
      <c r="E126" s="33" t="s">
        <v>222</v>
      </c>
      <c r="F126" s="66">
        <f aca="true" t="shared" si="35" ref="F126:N126">F127</f>
        <v>193537</v>
      </c>
      <c r="G126" s="308">
        <f t="shared" si="35"/>
        <v>0</v>
      </c>
      <c r="H126" s="67">
        <f t="shared" si="35"/>
        <v>0</v>
      </c>
      <c r="I126" s="67">
        <f t="shared" si="35"/>
        <v>0</v>
      </c>
      <c r="J126" s="67">
        <f t="shared" si="35"/>
        <v>0</v>
      </c>
      <c r="K126" s="67">
        <f t="shared" si="35"/>
        <v>0</v>
      </c>
      <c r="L126" s="67">
        <f t="shared" si="35"/>
        <v>0</v>
      </c>
      <c r="M126" s="67">
        <f t="shared" si="35"/>
        <v>0</v>
      </c>
      <c r="N126" s="67">
        <f t="shared" si="35"/>
        <v>0</v>
      </c>
      <c r="O126" s="66">
        <f>O127</f>
        <v>193537</v>
      </c>
      <c r="P126" s="245"/>
    </row>
    <row r="127" spans="2:16" s="50" customFormat="1" ht="25.5" hidden="1">
      <c r="B127" s="25"/>
      <c r="C127" s="15">
        <v>75702</v>
      </c>
      <c r="D127" s="15"/>
      <c r="E127" s="18" t="s">
        <v>223</v>
      </c>
      <c r="F127" s="58">
        <f>SUM(F128:F128)</f>
        <v>193537</v>
      </c>
      <c r="G127" s="293">
        <f>SUM(G128:G128)</f>
        <v>0</v>
      </c>
      <c r="H127" s="59">
        <f aca="true" t="shared" si="36" ref="H127:N127">SUM(H128:H128)</f>
        <v>0</v>
      </c>
      <c r="I127" s="59">
        <f t="shared" si="36"/>
        <v>0</v>
      </c>
      <c r="J127" s="59">
        <f t="shared" si="36"/>
        <v>0</v>
      </c>
      <c r="K127" s="59">
        <f t="shared" si="36"/>
        <v>0</v>
      </c>
      <c r="L127" s="59">
        <f t="shared" si="36"/>
        <v>0</v>
      </c>
      <c r="M127" s="59">
        <f t="shared" si="36"/>
        <v>0</v>
      </c>
      <c r="N127" s="59">
        <f t="shared" si="36"/>
        <v>0</v>
      </c>
      <c r="O127" s="170">
        <f>SUM(O128:O128)</f>
        <v>193537</v>
      </c>
      <c r="P127" s="244"/>
    </row>
    <row r="128" spans="2:16" s="50" customFormat="1" ht="25.5" hidden="1">
      <c r="B128" s="25"/>
      <c r="C128" s="28"/>
      <c r="D128" s="28">
        <v>8070</v>
      </c>
      <c r="E128" s="29" t="s">
        <v>224</v>
      </c>
      <c r="F128" s="43">
        <v>193537</v>
      </c>
      <c r="G128" s="306"/>
      <c r="H128" s="83"/>
      <c r="I128" s="83"/>
      <c r="J128" s="83"/>
      <c r="K128" s="83"/>
      <c r="L128" s="83"/>
      <c r="M128" s="83"/>
      <c r="N128" s="83"/>
      <c r="O128" s="130">
        <f>F128+G128+H128+I128+J128+K128+L128+M128+N128</f>
        <v>193537</v>
      </c>
      <c r="P128" s="211"/>
    </row>
    <row r="129" spans="2:16" s="50" customFormat="1" ht="12.75" hidden="1">
      <c r="B129" s="31">
        <v>758</v>
      </c>
      <c r="C129" s="32"/>
      <c r="D129" s="32"/>
      <c r="E129" s="33" t="s">
        <v>28</v>
      </c>
      <c r="F129" s="66">
        <f>F130</f>
        <v>77229</v>
      </c>
      <c r="G129" s="308">
        <f>G130</f>
        <v>0</v>
      </c>
      <c r="H129" s="67">
        <f aca="true" t="shared" si="37" ref="H129:N129">H130</f>
        <v>0</v>
      </c>
      <c r="I129" s="67">
        <f t="shared" si="37"/>
        <v>0</v>
      </c>
      <c r="J129" s="67">
        <f t="shared" si="37"/>
        <v>0</v>
      </c>
      <c r="K129" s="67">
        <f t="shared" si="37"/>
        <v>0</v>
      </c>
      <c r="L129" s="67">
        <f t="shared" si="37"/>
        <v>0</v>
      </c>
      <c r="M129" s="67">
        <f t="shared" si="37"/>
        <v>0</v>
      </c>
      <c r="N129" s="67">
        <f t="shared" si="37"/>
        <v>0</v>
      </c>
      <c r="O129" s="66">
        <f>O130</f>
        <v>77229</v>
      </c>
      <c r="P129" s="245"/>
    </row>
    <row r="130" spans="2:16" s="50" customFormat="1" ht="12.75" customHeight="1" hidden="1">
      <c r="B130" s="25"/>
      <c r="C130" s="15">
        <v>75818</v>
      </c>
      <c r="D130" s="15"/>
      <c r="E130" s="18" t="s">
        <v>225</v>
      </c>
      <c r="F130" s="58">
        <f aca="true" t="shared" si="38" ref="F130:N130">SUM(F131:F131)</f>
        <v>77229</v>
      </c>
      <c r="G130" s="293">
        <f t="shared" si="38"/>
        <v>0</v>
      </c>
      <c r="H130" s="59">
        <f t="shared" si="38"/>
        <v>0</v>
      </c>
      <c r="I130" s="59">
        <f t="shared" si="38"/>
        <v>0</v>
      </c>
      <c r="J130" s="59">
        <f t="shared" si="38"/>
        <v>0</v>
      </c>
      <c r="K130" s="59">
        <f t="shared" si="38"/>
        <v>0</v>
      </c>
      <c r="L130" s="59">
        <f t="shared" si="38"/>
        <v>0</v>
      </c>
      <c r="M130" s="59">
        <f t="shared" si="38"/>
        <v>0</v>
      </c>
      <c r="N130" s="59">
        <f t="shared" si="38"/>
        <v>0</v>
      </c>
      <c r="O130" s="170">
        <f>SUM(O131:O131)</f>
        <v>77229</v>
      </c>
      <c r="P130" s="211"/>
    </row>
    <row r="131" spans="2:16" s="50" customFormat="1" ht="12.75" customHeight="1" hidden="1">
      <c r="B131" s="25"/>
      <c r="C131" s="28"/>
      <c r="D131" s="28">
        <v>4810</v>
      </c>
      <c r="E131" s="29" t="s">
        <v>217</v>
      </c>
      <c r="F131" s="43">
        <v>77229</v>
      </c>
      <c r="G131" s="306"/>
      <c r="H131" s="83"/>
      <c r="I131" s="83"/>
      <c r="J131" s="83"/>
      <c r="K131" s="83"/>
      <c r="L131" s="83"/>
      <c r="M131" s="83"/>
      <c r="N131" s="83"/>
      <c r="O131" s="130">
        <f>F131+G131+H131+I131+J131+K131+L131+M131+N131</f>
        <v>77229</v>
      </c>
      <c r="P131" s="211"/>
    </row>
    <row r="132" spans="2:16" s="50" customFormat="1" ht="12.75">
      <c r="B132" s="31">
        <v>801</v>
      </c>
      <c r="C132" s="32"/>
      <c r="D132" s="32"/>
      <c r="E132" s="33" t="s">
        <v>29</v>
      </c>
      <c r="F132" s="66">
        <f>F133+F175+F200+F223+F232+F251+F248+F156</f>
        <v>7529047</v>
      </c>
      <c r="G132" s="308">
        <f>G133+G175+G200+G223+G232+G251+G248+G156</f>
        <v>0</v>
      </c>
      <c r="H132" s="67">
        <f aca="true" t="shared" si="39" ref="H132:N132">H133+H175+H200+H223+H232+H251+H248+H156</f>
        <v>0</v>
      </c>
      <c r="I132" s="67">
        <f t="shared" si="39"/>
        <v>0</v>
      </c>
      <c r="J132" s="67">
        <f t="shared" si="39"/>
        <v>0</v>
      </c>
      <c r="K132" s="67">
        <f t="shared" si="39"/>
        <v>0</v>
      </c>
      <c r="L132" s="67">
        <f t="shared" si="39"/>
        <v>0</v>
      </c>
      <c r="M132" s="67">
        <f t="shared" si="39"/>
        <v>0</v>
      </c>
      <c r="N132" s="67">
        <f t="shared" si="39"/>
        <v>0</v>
      </c>
      <c r="O132" s="66">
        <f>O133+O175+O200+O223+O232+O251+O248+O156</f>
        <v>7529047</v>
      </c>
      <c r="P132" s="245"/>
    </row>
    <row r="133" spans="2:16" s="50" customFormat="1" ht="12.75">
      <c r="B133" s="25"/>
      <c r="C133" s="15">
        <v>80101</v>
      </c>
      <c r="D133" s="15"/>
      <c r="E133" s="18" t="s">
        <v>30</v>
      </c>
      <c r="F133" s="58">
        <f>SUM(F134:F155)</f>
        <v>3365873</v>
      </c>
      <c r="G133" s="293">
        <f>SUM(G134:G155)</f>
        <v>0</v>
      </c>
      <c r="H133" s="59">
        <f aca="true" t="shared" si="40" ref="H133:N133">SUM(H134:H155)</f>
        <v>0</v>
      </c>
      <c r="I133" s="59">
        <f t="shared" si="40"/>
        <v>0</v>
      </c>
      <c r="J133" s="59">
        <f t="shared" si="40"/>
        <v>0</v>
      </c>
      <c r="K133" s="59">
        <f t="shared" si="40"/>
        <v>0</v>
      </c>
      <c r="L133" s="59">
        <f t="shared" si="40"/>
        <v>0</v>
      </c>
      <c r="M133" s="59">
        <f t="shared" si="40"/>
        <v>0</v>
      </c>
      <c r="N133" s="59">
        <f t="shared" si="40"/>
        <v>0</v>
      </c>
      <c r="O133" s="168">
        <f>SUM(O134:O155)</f>
        <v>3365873</v>
      </c>
      <c r="P133" s="244"/>
    </row>
    <row r="134" spans="2:16" s="50" customFormat="1" ht="25.5">
      <c r="B134" s="25"/>
      <c r="C134" s="28"/>
      <c r="D134" s="28">
        <v>3020</v>
      </c>
      <c r="E134" s="29" t="s">
        <v>61</v>
      </c>
      <c r="F134" s="43">
        <v>118640</v>
      </c>
      <c r="G134" s="306"/>
      <c r="H134" s="83"/>
      <c r="I134" s="83"/>
      <c r="J134" s="83"/>
      <c r="K134" s="83"/>
      <c r="L134" s="83"/>
      <c r="M134" s="83"/>
      <c r="N134" s="83"/>
      <c r="O134" s="130">
        <f aca="true" t="shared" si="41" ref="O134:O154">F134+G134+H134+I134+J134+K134+L134+M134+N134</f>
        <v>118640</v>
      </c>
      <c r="P134" s="211"/>
    </row>
    <row r="135" spans="2:16" s="50" customFormat="1" ht="12.75" customHeight="1">
      <c r="B135" s="25"/>
      <c r="C135" s="28"/>
      <c r="D135" s="28">
        <v>3260</v>
      </c>
      <c r="E135" s="29" t="s">
        <v>199</v>
      </c>
      <c r="F135" s="43"/>
      <c r="G135" s="306"/>
      <c r="H135" s="83"/>
      <c r="I135" s="83"/>
      <c r="J135" s="83"/>
      <c r="K135" s="83"/>
      <c r="L135" s="83"/>
      <c r="M135" s="83"/>
      <c r="N135" s="83"/>
      <c r="O135" s="130">
        <f t="shared" si="41"/>
        <v>0</v>
      </c>
      <c r="P135" s="211"/>
    </row>
    <row r="136" spans="2:16" s="50" customFormat="1" ht="12.75" customHeight="1">
      <c r="B136" s="25"/>
      <c r="C136" s="28"/>
      <c r="D136" s="28">
        <v>4010</v>
      </c>
      <c r="E136" s="29" t="s">
        <v>57</v>
      </c>
      <c r="F136" s="43">
        <v>2015841</v>
      </c>
      <c r="G136" s="306"/>
      <c r="H136" s="83"/>
      <c r="I136" s="83"/>
      <c r="J136" s="83"/>
      <c r="K136" s="83"/>
      <c r="L136" s="83"/>
      <c r="M136" s="83"/>
      <c r="N136" s="83"/>
      <c r="O136" s="130">
        <f t="shared" si="41"/>
        <v>2015841</v>
      </c>
      <c r="P136" s="234"/>
    </row>
    <row r="137" spans="2:16" s="50" customFormat="1" ht="12.75">
      <c r="B137" s="25"/>
      <c r="C137" s="28"/>
      <c r="D137" s="28">
        <v>4040</v>
      </c>
      <c r="E137" s="29" t="s">
        <v>62</v>
      </c>
      <c r="F137" s="43">
        <v>139499</v>
      </c>
      <c r="G137" s="306"/>
      <c r="H137" s="83"/>
      <c r="I137" s="83"/>
      <c r="J137" s="83"/>
      <c r="K137" s="83"/>
      <c r="L137" s="83"/>
      <c r="M137" s="83"/>
      <c r="N137" s="83"/>
      <c r="O137" s="130">
        <f t="shared" si="41"/>
        <v>139499</v>
      </c>
      <c r="P137" s="234"/>
    </row>
    <row r="138" spans="2:16" s="50" customFormat="1" ht="12.75">
      <c r="B138" s="25"/>
      <c r="C138" s="28"/>
      <c r="D138" s="28">
        <v>4110</v>
      </c>
      <c r="E138" s="29" t="s">
        <v>58</v>
      </c>
      <c r="F138" s="43">
        <v>337460</v>
      </c>
      <c r="G138" s="327">
        <v>-9500</v>
      </c>
      <c r="H138" s="83"/>
      <c r="I138" s="83"/>
      <c r="J138" s="83"/>
      <c r="K138" s="83"/>
      <c r="L138" s="83"/>
      <c r="M138" s="83"/>
      <c r="N138" s="83"/>
      <c r="O138" s="130">
        <f t="shared" si="41"/>
        <v>327960</v>
      </c>
      <c r="P138" s="234"/>
    </row>
    <row r="139" spans="2:16" s="50" customFormat="1" ht="12.75">
      <c r="B139" s="25"/>
      <c r="C139" s="28"/>
      <c r="D139" s="28">
        <v>4120</v>
      </c>
      <c r="E139" s="29" t="s">
        <v>150</v>
      </c>
      <c r="F139" s="43">
        <v>55390</v>
      </c>
      <c r="G139" s="327">
        <v>-1970</v>
      </c>
      <c r="H139" s="83"/>
      <c r="I139" s="83"/>
      <c r="J139" s="83"/>
      <c r="K139" s="83"/>
      <c r="L139" s="83"/>
      <c r="M139" s="83"/>
      <c r="N139" s="83"/>
      <c r="O139" s="130">
        <f t="shared" si="41"/>
        <v>53420</v>
      </c>
      <c r="P139" s="234"/>
    </row>
    <row r="140" spans="2:16" s="50" customFormat="1" ht="12.75">
      <c r="B140" s="25"/>
      <c r="C140" s="28"/>
      <c r="D140" s="28">
        <v>4210</v>
      </c>
      <c r="E140" s="29" t="s">
        <v>39</v>
      </c>
      <c r="F140" s="43">
        <v>238400</v>
      </c>
      <c r="G140" s="306">
        <v>4685</v>
      </c>
      <c r="H140" s="83"/>
      <c r="I140" s="83"/>
      <c r="J140" s="83"/>
      <c r="K140" s="83"/>
      <c r="L140" s="83"/>
      <c r="M140" s="83"/>
      <c r="N140" s="83"/>
      <c r="O140" s="130">
        <f t="shared" si="41"/>
        <v>243085</v>
      </c>
      <c r="P140" s="211"/>
    </row>
    <row r="141" spans="2:16" s="50" customFormat="1" ht="12.75">
      <c r="B141" s="25"/>
      <c r="C141" s="28"/>
      <c r="D141" s="28">
        <v>4240</v>
      </c>
      <c r="E141" s="29" t="s">
        <v>153</v>
      </c>
      <c r="F141" s="43">
        <v>8350</v>
      </c>
      <c r="G141" s="327">
        <v>-2061</v>
      </c>
      <c r="H141" s="83"/>
      <c r="I141" s="83"/>
      <c r="J141" s="83"/>
      <c r="K141" s="83"/>
      <c r="L141" s="83"/>
      <c r="M141" s="83"/>
      <c r="N141" s="83"/>
      <c r="O141" s="130">
        <f t="shared" si="41"/>
        <v>6289</v>
      </c>
      <c r="P141" s="211"/>
    </row>
    <row r="142" spans="2:16" s="50" customFormat="1" ht="12.75">
      <c r="B142" s="25"/>
      <c r="C142" s="28"/>
      <c r="D142" s="28">
        <v>4260</v>
      </c>
      <c r="E142" s="29" t="s">
        <v>59</v>
      </c>
      <c r="F142" s="43">
        <v>126000</v>
      </c>
      <c r="G142" s="306">
        <v>9514</v>
      </c>
      <c r="H142" s="83"/>
      <c r="I142" s="83"/>
      <c r="J142" s="83"/>
      <c r="K142" s="83"/>
      <c r="L142" s="83"/>
      <c r="M142" s="83"/>
      <c r="N142" s="83"/>
      <c r="O142" s="130">
        <f t="shared" si="41"/>
        <v>135514</v>
      </c>
      <c r="P142" s="211"/>
    </row>
    <row r="143" spans="2:16" s="50" customFormat="1" ht="12.75">
      <c r="B143" s="25"/>
      <c r="C143" s="28"/>
      <c r="D143" s="28">
        <v>4270</v>
      </c>
      <c r="E143" s="29" t="s">
        <v>40</v>
      </c>
      <c r="F143" s="43">
        <v>62276</v>
      </c>
      <c r="G143" s="327">
        <v>-4746</v>
      </c>
      <c r="H143" s="83"/>
      <c r="I143" s="83"/>
      <c r="J143" s="83"/>
      <c r="K143" s="83"/>
      <c r="L143" s="83"/>
      <c r="M143" s="83"/>
      <c r="N143" s="83"/>
      <c r="O143" s="130">
        <f t="shared" si="41"/>
        <v>57530</v>
      </c>
      <c r="P143" s="211"/>
    </row>
    <row r="144" spans="2:16" s="50" customFormat="1" ht="12.75">
      <c r="B144" s="25"/>
      <c r="C144" s="28"/>
      <c r="D144" s="28">
        <v>4280</v>
      </c>
      <c r="E144" s="29" t="s">
        <v>64</v>
      </c>
      <c r="F144" s="43">
        <v>8000</v>
      </c>
      <c r="G144" s="327">
        <v>-1200</v>
      </c>
      <c r="H144" s="83"/>
      <c r="I144" s="83"/>
      <c r="J144" s="83"/>
      <c r="K144" s="83"/>
      <c r="L144" s="83"/>
      <c r="M144" s="83"/>
      <c r="N144" s="83"/>
      <c r="O144" s="130">
        <f t="shared" si="41"/>
        <v>6800</v>
      </c>
      <c r="P144" s="211"/>
    </row>
    <row r="145" spans="2:16" s="50" customFormat="1" ht="12.75">
      <c r="B145" s="25"/>
      <c r="C145" s="28"/>
      <c r="D145" s="28">
        <v>4300</v>
      </c>
      <c r="E145" s="29" t="s">
        <v>41</v>
      </c>
      <c r="F145" s="43">
        <v>62003</v>
      </c>
      <c r="G145" s="306">
        <v>1345</v>
      </c>
      <c r="H145" s="83"/>
      <c r="I145" s="83"/>
      <c r="J145" s="83"/>
      <c r="K145" s="83"/>
      <c r="L145" s="83"/>
      <c r="M145" s="83"/>
      <c r="N145" s="83"/>
      <c r="O145" s="130">
        <f t="shared" si="41"/>
        <v>63348</v>
      </c>
      <c r="P145" s="211"/>
    </row>
    <row r="146" spans="2:16" s="50" customFormat="1" ht="12.75">
      <c r="B146" s="25"/>
      <c r="C146" s="28"/>
      <c r="D146" s="28">
        <v>4350</v>
      </c>
      <c r="E146" s="29" t="s">
        <v>65</v>
      </c>
      <c r="F146" s="43">
        <v>9700</v>
      </c>
      <c r="G146" s="306">
        <v>105</v>
      </c>
      <c r="H146" s="83"/>
      <c r="I146" s="83"/>
      <c r="J146" s="83"/>
      <c r="K146" s="83"/>
      <c r="L146" s="83"/>
      <c r="M146" s="83"/>
      <c r="N146" s="83"/>
      <c r="O146" s="130">
        <f t="shared" si="41"/>
        <v>9805</v>
      </c>
      <c r="P146" s="211"/>
    </row>
    <row r="147" spans="2:16" s="50" customFormat="1" ht="25.5">
      <c r="B147" s="25"/>
      <c r="C147" s="28"/>
      <c r="D147" s="28">
        <v>4360</v>
      </c>
      <c r="E147" s="29" t="s">
        <v>66</v>
      </c>
      <c r="F147" s="43">
        <v>5081</v>
      </c>
      <c r="G147" s="306"/>
      <c r="H147" s="83"/>
      <c r="I147" s="83"/>
      <c r="J147" s="83"/>
      <c r="K147" s="83"/>
      <c r="L147" s="83"/>
      <c r="M147" s="83"/>
      <c r="N147" s="83"/>
      <c r="O147" s="130">
        <f t="shared" si="41"/>
        <v>5081</v>
      </c>
      <c r="P147" s="211"/>
    </row>
    <row r="148" spans="2:16" s="50" customFormat="1" ht="25.5">
      <c r="B148" s="25"/>
      <c r="C148" s="28"/>
      <c r="D148" s="28">
        <v>4370</v>
      </c>
      <c r="E148" s="29" t="s">
        <v>67</v>
      </c>
      <c r="F148" s="43">
        <v>9700</v>
      </c>
      <c r="G148" s="327">
        <v>-290</v>
      </c>
      <c r="H148" s="83"/>
      <c r="I148" s="83"/>
      <c r="J148" s="83"/>
      <c r="K148" s="83"/>
      <c r="L148" s="83"/>
      <c r="M148" s="83"/>
      <c r="N148" s="83"/>
      <c r="O148" s="130">
        <f t="shared" si="41"/>
        <v>9410</v>
      </c>
      <c r="P148" s="211"/>
    </row>
    <row r="149" spans="2:16" s="50" customFormat="1" ht="12.75">
      <c r="B149" s="25"/>
      <c r="C149" s="28"/>
      <c r="D149" s="28">
        <v>4410</v>
      </c>
      <c r="E149" s="29" t="s">
        <v>60</v>
      </c>
      <c r="F149" s="43">
        <v>7100</v>
      </c>
      <c r="G149" s="327">
        <v>-90</v>
      </c>
      <c r="H149" s="83"/>
      <c r="I149" s="83"/>
      <c r="J149" s="83"/>
      <c r="K149" s="83"/>
      <c r="L149" s="83"/>
      <c r="M149" s="83"/>
      <c r="N149" s="83"/>
      <c r="O149" s="130">
        <f t="shared" si="41"/>
        <v>7010</v>
      </c>
      <c r="P149" s="211"/>
    </row>
    <row r="150" spans="2:16" s="50" customFormat="1" ht="12.75">
      <c r="B150" s="25"/>
      <c r="C150" s="28"/>
      <c r="D150" s="28">
        <v>4430</v>
      </c>
      <c r="E150" s="29" t="s">
        <v>154</v>
      </c>
      <c r="F150" s="43">
        <v>5000</v>
      </c>
      <c r="G150" s="327">
        <v>-152</v>
      </c>
      <c r="H150" s="83"/>
      <c r="I150" s="83"/>
      <c r="J150" s="83"/>
      <c r="K150" s="83"/>
      <c r="L150" s="83"/>
      <c r="M150" s="83"/>
      <c r="N150" s="83"/>
      <c r="O150" s="130">
        <f t="shared" si="41"/>
        <v>4848</v>
      </c>
      <c r="P150" s="211"/>
    </row>
    <row r="151" spans="2:16" s="50" customFormat="1" ht="25.5">
      <c r="B151" s="25"/>
      <c r="C151" s="28"/>
      <c r="D151" s="28">
        <v>4440</v>
      </c>
      <c r="E151" s="29" t="s">
        <v>68</v>
      </c>
      <c r="F151" s="43">
        <v>105977</v>
      </c>
      <c r="G151" s="306">
        <v>5643</v>
      </c>
      <c r="H151" s="83"/>
      <c r="I151" s="83"/>
      <c r="J151" s="83"/>
      <c r="K151" s="83"/>
      <c r="L151" s="83"/>
      <c r="M151" s="83"/>
      <c r="N151" s="83"/>
      <c r="O151" s="130">
        <f t="shared" si="41"/>
        <v>111620</v>
      </c>
      <c r="P151" s="211"/>
    </row>
    <row r="152" spans="2:16" s="50" customFormat="1" ht="25.5">
      <c r="B152" s="25"/>
      <c r="C152" s="28"/>
      <c r="D152" s="28">
        <v>4740</v>
      </c>
      <c r="E152" s="29" t="s">
        <v>69</v>
      </c>
      <c r="F152" s="43">
        <v>3959</v>
      </c>
      <c r="G152" s="327">
        <v>-1400</v>
      </c>
      <c r="H152" s="83"/>
      <c r="I152" s="83"/>
      <c r="J152" s="83"/>
      <c r="K152" s="83"/>
      <c r="L152" s="83"/>
      <c r="M152" s="83"/>
      <c r="N152" s="83"/>
      <c r="O152" s="130">
        <f t="shared" si="41"/>
        <v>2559</v>
      </c>
      <c r="P152" s="211"/>
    </row>
    <row r="153" spans="2:16" s="50" customFormat="1" ht="25.5">
      <c r="B153" s="25"/>
      <c r="C153" s="28"/>
      <c r="D153" s="28">
        <v>4750</v>
      </c>
      <c r="E153" s="29" t="s">
        <v>70</v>
      </c>
      <c r="F153" s="43">
        <v>16600</v>
      </c>
      <c r="G153" s="306">
        <v>117</v>
      </c>
      <c r="H153" s="83"/>
      <c r="I153" s="83"/>
      <c r="J153" s="83"/>
      <c r="K153" s="83"/>
      <c r="L153" s="83"/>
      <c r="M153" s="83"/>
      <c r="N153" s="83"/>
      <c r="O153" s="130">
        <f t="shared" si="41"/>
        <v>16717</v>
      </c>
      <c r="P153" s="211"/>
    </row>
    <row r="154" spans="2:16" s="50" customFormat="1" ht="12.75">
      <c r="B154" s="25"/>
      <c r="C154" s="28"/>
      <c r="D154" s="28">
        <v>6050</v>
      </c>
      <c r="E154" s="29" t="s">
        <v>44</v>
      </c>
      <c r="F154" s="43">
        <v>4800</v>
      </c>
      <c r="G154" s="306"/>
      <c r="H154" s="83"/>
      <c r="I154" s="83"/>
      <c r="J154" s="83"/>
      <c r="K154" s="83"/>
      <c r="L154" s="83"/>
      <c r="M154" s="83"/>
      <c r="N154" s="83"/>
      <c r="O154" s="130">
        <f t="shared" si="41"/>
        <v>4800</v>
      </c>
      <c r="P154" s="211"/>
    </row>
    <row r="155" spans="2:16" s="50" customFormat="1" ht="25.5">
      <c r="B155" s="25"/>
      <c r="C155" s="28"/>
      <c r="D155" s="28">
        <v>6060</v>
      </c>
      <c r="E155" s="29" t="s">
        <v>55</v>
      </c>
      <c r="F155" s="43">
        <v>26097</v>
      </c>
      <c r="G155" s="306"/>
      <c r="H155" s="83"/>
      <c r="I155" s="83"/>
      <c r="J155" s="83"/>
      <c r="K155" s="83"/>
      <c r="L155" s="83"/>
      <c r="M155" s="83"/>
      <c r="N155" s="83"/>
      <c r="O155" s="130">
        <f>F155+G155+H155+I155+J155+K155+L155+M155+N155</f>
        <v>26097</v>
      </c>
      <c r="P155" s="211"/>
    </row>
    <row r="156" spans="2:16" s="50" customFormat="1" ht="12.75">
      <c r="B156" s="25"/>
      <c r="C156" s="15">
        <v>80103</v>
      </c>
      <c r="D156" s="15"/>
      <c r="E156" s="18" t="s">
        <v>155</v>
      </c>
      <c r="F156" s="58">
        <f>SUM(F157:F174)</f>
        <v>383496</v>
      </c>
      <c r="G156" s="293">
        <f>SUM(G157:G174)</f>
        <v>0</v>
      </c>
      <c r="H156" s="59">
        <f aca="true" t="shared" si="42" ref="H156:N156">SUM(H157:H174)</f>
        <v>0</v>
      </c>
      <c r="I156" s="59">
        <f t="shared" si="42"/>
        <v>0</v>
      </c>
      <c r="J156" s="59">
        <f t="shared" si="42"/>
        <v>0</v>
      </c>
      <c r="K156" s="59">
        <f t="shared" si="42"/>
        <v>0</v>
      </c>
      <c r="L156" s="59">
        <f t="shared" si="42"/>
        <v>0</v>
      </c>
      <c r="M156" s="59">
        <f t="shared" si="42"/>
        <v>0</v>
      </c>
      <c r="N156" s="59">
        <f t="shared" si="42"/>
        <v>0</v>
      </c>
      <c r="O156" s="168">
        <f>SUM(O157:O174)</f>
        <v>383496</v>
      </c>
      <c r="P156" s="244"/>
    </row>
    <row r="157" spans="2:16" s="50" customFormat="1" ht="25.5">
      <c r="B157" s="25"/>
      <c r="C157" s="28"/>
      <c r="D157" s="28">
        <v>3020</v>
      </c>
      <c r="E157" s="29" t="s">
        <v>61</v>
      </c>
      <c r="F157" s="43">
        <v>9390</v>
      </c>
      <c r="G157" s="306"/>
      <c r="H157" s="83"/>
      <c r="I157" s="83"/>
      <c r="J157" s="83"/>
      <c r="K157" s="83"/>
      <c r="L157" s="83"/>
      <c r="M157" s="83"/>
      <c r="N157" s="83"/>
      <c r="O157" s="130">
        <f aca="true" t="shared" si="43" ref="O157:O174">F157+G157+H157+I157+J157+K157+L157+M157+N157</f>
        <v>9390</v>
      </c>
      <c r="P157" s="211"/>
    </row>
    <row r="158" spans="2:16" s="50" customFormat="1" ht="12.75" customHeight="1">
      <c r="B158" s="25"/>
      <c r="C158" s="28"/>
      <c r="D158" s="28">
        <v>4010</v>
      </c>
      <c r="E158" s="29" t="s">
        <v>57</v>
      </c>
      <c r="F158" s="43">
        <v>254078</v>
      </c>
      <c r="G158" s="306">
        <v>805</v>
      </c>
      <c r="H158" s="83"/>
      <c r="I158" s="83"/>
      <c r="J158" s="83"/>
      <c r="K158" s="83"/>
      <c r="L158" s="83"/>
      <c r="M158" s="83"/>
      <c r="N158" s="83"/>
      <c r="O158" s="130">
        <f t="shared" si="43"/>
        <v>254883</v>
      </c>
      <c r="P158" s="211"/>
    </row>
    <row r="159" spans="2:16" s="50" customFormat="1" ht="12.75">
      <c r="B159" s="25"/>
      <c r="C159" s="28"/>
      <c r="D159" s="28">
        <v>4040</v>
      </c>
      <c r="E159" s="29" t="s">
        <v>62</v>
      </c>
      <c r="F159" s="43">
        <v>11580</v>
      </c>
      <c r="G159" s="306"/>
      <c r="H159" s="83"/>
      <c r="I159" s="83"/>
      <c r="J159" s="83"/>
      <c r="K159" s="83"/>
      <c r="L159" s="83"/>
      <c r="M159" s="83"/>
      <c r="N159" s="83"/>
      <c r="O159" s="130">
        <f t="shared" si="43"/>
        <v>11580</v>
      </c>
      <c r="P159" s="211"/>
    </row>
    <row r="160" spans="2:16" s="50" customFormat="1" ht="12.75">
      <c r="B160" s="25"/>
      <c r="C160" s="28"/>
      <c r="D160" s="28">
        <v>4110</v>
      </c>
      <c r="E160" s="29" t="s">
        <v>58</v>
      </c>
      <c r="F160" s="43">
        <v>45420</v>
      </c>
      <c r="G160" s="306"/>
      <c r="H160" s="83"/>
      <c r="I160" s="83"/>
      <c r="J160" s="83"/>
      <c r="K160" s="83"/>
      <c r="L160" s="83"/>
      <c r="M160" s="83"/>
      <c r="N160" s="83"/>
      <c r="O160" s="130">
        <f t="shared" si="43"/>
        <v>45420</v>
      </c>
      <c r="P160" s="211"/>
    </row>
    <row r="161" spans="2:16" s="50" customFormat="1" ht="12.75">
      <c r="B161" s="25"/>
      <c r="C161" s="28"/>
      <c r="D161" s="28">
        <v>4120</v>
      </c>
      <c r="E161" s="29" t="s">
        <v>150</v>
      </c>
      <c r="F161" s="43">
        <v>7120</v>
      </c>
      <c r="G161" s="306"/>
      <c r="H161" s="83"/>
      <c r="I161" s="83"/>
      <c r="J161" s="83"/>
      <c r="K161" s="83"/>
      <c r="L161" s="83"/>
      <c r="M161" s="83"/>
      <c r="N161" s="83"/>
      <c r="O161" s="130">
        <f t="shared" si="43"/>
        <v>7120</v>
      </c>
      <c r="P161" s="211"/>
    </row>
    <row r="162" spans="2:16" s="50" customFormat="1" ht="12.75">
      <c r="B162" s="25"/>
      <c r="C162" s="28"/>
      <c r="D162" s="28">
        <v>4210</v>
      </c>
      <c r="E162" s="29" t="s">
        <v>39</v>
      </c>
      <c r="F162" s="43">
        <v>11500</v>
      </c>
      <c r="G162" s="306"/>
      <c r="H162" s="83"/>
      <c r="I162" s="83"/>
      <c r="J162" s="83"/>
      <c r="K162" s="83"/>
      <c r="L162" s="83"/>
      <c r="M162" s="83"/>
      <c r="N162" s="83"/>
      <c r="O162" s="130">
        <f t="shared" si="43"/>
        <v>11500</v>
      </c>
      <c r="P162" s="211"/>
    </row>
    <row r="163" spans="2:16" s="50" customFormat="1" ht="12.75">
      <c r="B163" s="25"/>
      <c r="C163" s="28"/>
      <c r="D163" s="28">
        <v>4240</v>
      </c>
      <c r="E163" s="29" t="s">
        <v>153</v>
      </c>
      <c r="F163" s="43">
        <v>2500</v>
      </c>
      <c r="G163" s="306"/>
      <c r="H163" s="83"/>
      <c r="I163" s="83"/>
      <c r="J163" s="83"/>
      <c r="K163" s="83"/>
      <c r="L163" s="83"/>
      <c r="M163" s="83"/>
      <c r="N163" s="83"/>
      <c r="O163" s="130">
        <f t="shared" si="43"/>
        <v>2500</v>
      </c>
      <c r="P163" s="211"/>
    </row>
    <row r="164" spans="2:16" s="50" customFormat="1" ht="12.75">
      <c r="B164" s="25"/>
      <c r="C164" s="28"/>
      <c r="D164" s="28">
        <v>4260</v>
      </c>
      <c r="E164" s="29" t="s">
        <v>59</v>
      </c>
      <c r="F164" s="43">
        <v>9000</v>
      </c>
      <c r="G164" s="306"/>
      <c r="H164" s="83"/>
      <c r="I164" s="83"/>
      <c r="J164" s="83"/>
      <c r="K164" s="83"/>
      <c r="L164" s="83"/>
      <c r="M164" s="83"/>
      <c r="N164" s="83"/>
      <c r="O164" s="130">
        <f t="shared" si="43"/>
        <v>9000</v>
      </c>
      <c r="P164" s="211"/>
    </row>
    <row r="165" spans="2:16" s="50" customFormat="1" ht="12.75">
      <c r="B165" s="25"/>
      <c r="C165" s="28"/>
      <c r="D165" s="28">
        <v>4270</v>
      </c>
      <c r="E165" s="29" t="s">
        <v>40</v>
      </c>
      <c r="F165" s="43">
        <v>3900</v>
      </c>
      <c r="G165" s="306"/>
      <c r="H165" s="83"/>
      <c r="I165" s="83"/>
      <c r="J165" s="83"/>
      <c r="K165" s="83"/>
      <c r="L165" s="83"/>
      <c r="M165" s="83"/>
      <c r="N165" s="83"/>
      <c r="O165" s="130">
        <f t="shared" si="43"/>
        <v>3900</v>
      </c>
      <c r="P165" s="211"/>
    </row>
    <row r="166" spans="2:16" s="50" customFormat="1" ht="12.75">
      <c r="B166" s="25"/>
      <c r="C166" s="28"/>
      <c r="D166" s="28">
        <v>4280</v>
      </c>
      <c r="E166" s="29" t="s">
        <v>64</v>
      </c>
      <c r="F166" s="43">
        <v>600</v>
      </c>
      <c r="G166" s="306"/>
      <c r="H166" s="83"/>
      <c r="I166" s="83"/>
      <c r="J166" s="83"/>
      <c r="K166" s="83"/>
      <c r="L166" s="83"/>
      <c r="M166" s="83"/>
      <c r="N166" s="83"/>
      <c r="O166" s="130">
        <f t="shared" si="43"/>
        <v>600</v>
      </c>
      <c r="P166" s="211"/>
    </row>
    <row r="167" spans="2:16" s="50" customFormat="1" ht="12.75">
      <c r="B167" s="25"/>
      <c r="C167" s="28"/>
      <c r="D167" s="28">
        <v>4300</v>
      </c>
      <c r="E167" s="29" t="s">
        <v>41</v>
      </c>
      <c r="F167" s="43">
        <v>3300</v>
      </c>
      <c r="G167" s="306"/>
      <c r="H167" s="83"/>
      <c r="I167" s="83"/>
      <c r="J167" s="83"/>
      <c r="K167" s="83"/>
      <c r="L167" s="83"/>
      <c r="M167" s="83"/>
      <c r="N167" s="83"/>
      <c r="O167" s="130">
        <f t="shared" si="43"/>
        <v>3300</v>
      </c>
      <c r="P167" s="211"/>
    </row>
    <row r="168" spans="2:16" s="50" customFormat="1" ht="12.75">
      <c r="B168" s="25"/>
      <c r="C168" s="28"/>
      <c r="D168" s="28">
        <v>4350</v>
      </c>
      <c r="E168" s="29" t="s">
        <v>65</v>
      </c>
      <c r="F168" s="43">
        <v>0</v>
      </c>
      <c r="G168" s="306"/>
      <c r="H168" s="83"/>
      <c r="I168" s="83"/>
      <c r="J168" s="83"/>
      <c r="K168" s="83"/>
      <c r="L168" s="83"/>
      <c r="M168" s="83"/>
      <c r="N168" s="83"/>
      <c r="O168" s="130">
        <f t="shared" si="43"/>
        <v>0</v>
      </c>
      <c r="P168" s="211"/>
    </row>
    <row r="169" spans="2:16" s="50" customFormat="1" ht="25.5">
      <c r="B169" s="25"/>
      <c r="C169" s="28"/>
      <c r="D169" s="28">
        <v>4370</v>
      </c>
      <c r="E169" s="29" t="s">
        <v>67</v>
      </c>
      <c r="F169" s="43">
        <v>1200</v>
      </c>
      <c r="G169" s="306">
        <v>60</v>
      </c>
      <c r="H169" s="83"/>
      <c r="I169" s="83"/>
      <c r="J169" s="83"/>
      <c r="K169" s="83"/>
      <c r="L169" s="83"/>
      <c r="M169" s="83"/>
      <c r="N169" s="83"/>
      <c r="O169" s="130">
        <f t="shared" si="43"/>
        <v>1260</v>
      </c>
      <c r="P169" s="211"/>
    </row>
    <row r="170" spans="2:16" s="50" customFormat="1" ht="12.75">
      <c r="B170" s="25"/>
      <c r="C170" s="28"/>
      <c r="D170" s="28">
        <v>4410</v>
      </c>
      <c r="E170" s="29" t="s">
        <v>60</v>
      </c>
      <c r="F170" s="43">
        <v>1700</v>
      </c>
      <c r="G170" s="306"/>
      <c r="H170" s="83"/>
      <c r="I170" s="83"/>
      <c r="J170" s="83"/>
      <c r="K170" s="83"/>
      <c r="L170" s="83"/>
      <c r="M170" s="83"/>
      <c r="N170" s="83"/>
      <c r="O170" s="130">
        <f t="shared" si="43"/>
        <v>1700</v>
      </c>
      <c r="P170" s="211"/>
    </row>
    <row r="171" spans="2:16" s="50" customFormat="1" ht="14.25" customHeight="1">
      <c r="B171" s="25"/>
      <c r="C171" s="28"/>
      <c r="D171" s="28">
        <v>4440</v>
      </c>
      <c r="E171" s="29" t="s">
        <v>68</v>
      </c>
      <c r="F171" s="43">
        <v>16408</v>
      </c>
      <c r="G171" s="327">
        <v>-677</v>
      </c>
      <c r="H171" s="83"/>
      <c r="I171" s="83"/>
      <c r="J171" s="83"/>
      <c r="K171" s="83"/>
      <c r="L171" s="83"/>
      <c r="M171" s="83"/>
      <c r="N171" s="83"/>
      <c r="O171" s="130">
        <f t="shared" si="43"/>
        <v>15731</v>
      </c>
      <c r="P171" s="211"/>
    </row>
    <row r="172" spans="2:16" s="50" customFormat="1" ht="25.5">
      <c r="B172" s="25"/>
      <c r="C172" s="28"/>
      <c r="D172" s="28">
        <v>4740</v>
      </c>
      <c r="E172" s="29" t="s">
        <v>69</v>
      </c>
      <c r="F172" s="43">
        <v>700</v>
      </c>
      <c r="G172" s="327">
        <v>-188</v>
      </c>
      <c r="H172" s="83"/>
      <c r="I172" s="83"/>
      <c r="J172" s="83"/>
      <c r="K172" s="83"/>
      <c r="L172" s="83"/>
      <c r="M172" s="83"/>
      <c r="N172" s="83"/>
      <c r="O172" s="130">
        <f t="shared" si="43"/>
        <v>512</v>
      </c>
      <c r="P172" s="211"/>
    </row>
    <row r="173" spans="2:16" s="50" customFormat="1" ht="25.5">
      <c r="B173" s="25"/>
      <c r="C173" s="28"/>
      <c r="D173" s="28">
        <v>4750</v>
      </c>
      <c r="E173" s="29" t="s">
        <v>70</v>
      </c>
      <c r="F173" s="43">
        <v>1500</v>
      </c>
      <c r="G173" s="306"/>
      <c r="H173" s="83"/>
      <c r="I173" s="83"/>
      <c r="J173" s="83"/>
      <c r="K173" s="83"/>
      <c r="L173" s="83"/>
      <c r="M173" s="83"/>
      <c r="N173" s="83"/>
      <c r="O173" s="130">
        <f t="shared" si="43"/>
        <v>1500</v>
      </c>
      <c r="P173" s="211"/>
    </row>
    <row r="174" spans="2:16" s="50" customFormat="1" ht="12.75">
      <c r="B174" s="25"/>
      <c r="C174" s="28"/>
      <c r="D174" s="28">
        <v>6050</v>
      </c>
      <c r="E174" s="29" t="s">
        <v>44</v>
      </c>
      <c r="F174" s="43">
        <v>3600</v>
      </c>
      <c r="G174" s="306"/>
      <c r="H174" s="83"/>
      <c r="I174" s="83"/>
      <c r="J174" s="83"/>
      <c r="K174" s="83"/>
      <c r="L174" s="83"/>
      <c r="M174" s="83"/>
      <c r="N174" s="83"/>
      <c r="O174" s="130">
        <f t="shared" si="43"/>
        <v>3600</v>
      </c>
      <c r="P174" s="211"/>
    </row>
    <row r="175" spans="2:16" s="50" customFormat="1" ht="12.75">
      <c r="B175" s="25"/>
      <c r="C175" s="15">
        <v>80104</v>
      </c>
      <c r="D175" s="15"/>
      <c r="E175" s="18" t="s">
        <v>32</v>
      </c>
      <c r="F175" s="58">
        <f>SUM(F176:F199)</f>
        <v>1132740</v>
      </c>
      <c r="G175" s="293">
        <f>SUM(G176:G199)</f>
        <v>0</v>
      </c>
      <c r="H175" s="59">
        <f aca="true" t="shared" si="44" ref="H175:N175">SUM(H177:H199)</f>
        <v>0</v>
      </c>
      <c r="I175" s="59">
        <f t="shared" si="44"/>
        <v>0</v>
      </c>
      <c r="J175" s="59">
        <f t="shared" si="44"/>
        <v>0</v>
      </c>
      <c r="K175" s="59">
        <f t="shared" si="44"/>
        <v>0</v>
      </c>
      <c r="L175" s="59">
        <f t="shared" si="44"/>
        <v>0</v>
      </c>
      <c r="M175" s="59">
        <f t="shared" si="44"/>
        <v>0</v>
      </c>
      <c r="N175" s="59">
        <f t="shared" si="44"/>
        <v>0</v>
      </c>
      <c r="O175" s="168">
        <f>SUM(O176:O199)</f>
        <v>1132740</v>
      </c>
      <c r="P175" s="244"/>
    </row>
    <row r="176" spans="2:16" s="50" customFormat="1" ht="51">
      <c r="B176" s="25"/>
      <c r="C176" s="15"/>
      <c r="D176" s="28">
        <v>2310</v>
      </c>
      <c r="E176" s="29" t="s">
        <v>246</v>
      </c>
      <c r="F176" s="43">
        <v>38400</v>
      </c>
      <c r="G176" s="306"/>
      <c r="H176" s="59"/>
      <c r="I176" s="59"/>
      <c r="J176" s="59"/>
      <c r="K176" s="59"/>
      <c r="L176" s="59"/>
      <c r="M176" s="59"/>
      <c r="N176" s="59"/>
      <c r="O176" s="130">
        <f aca="true" t="shared" si="45" ref="O176:O199">F176+G176+H176+I176+J176+K176+L176+M176+N176</f>
        <v>38400</v>
      </c>
      <c r="P176" s="211"/>
    </row>
    <row r="177" spans="2:16" s="50" customFormat="1" ht="12.75">
      <c r="B177" s="30"/>
      <c r="C177" s="28"/>
      <c r="D177" s="28">
        <v>2540</v>
      </c>
      <c r="E177" s="29" t="s">
        <v>156</v>
      </c>
      <c r="F177" s="43">
        <v>176600</v>
      </c>
      <c r="G177" s="306"/>
      <c r="H177" s="83"/>
      <c r="I177" s="83"/>
      <c r="J177" s="83"/>
      <c r="K177" s="83"/>
      <c r="L177" s="83"/>
      <c r="M177" s="83"/>
      <c r="N177" s="83"/>
      <c r="O177" s="130">
        <f t="shared" si="45"/>
        <v>176600</v>
      </c>
      <c r="P177" s="211"/>
    </row>
    <row r="178" spans="2:16" s="50" customFormat="1" ht="25.5">
      <c r="B178" s="25"/>
      <c r="C178" s="28"/>
      <c r="D178" s="28">
        <v>3020</v>
      </c>
      <c r="E178" s="29" t="s">
        <v>61</v>
      </c>
      <c r="F178" s="43">
        <v>25970</v>
      </c>
      <c r="G178" s="306"/>
      <c r="H178" s="83"/>
      <c r="I178" s="83"/>
      <c r="J178" s="83"/>
      <c r="K178" s="83"/>
      <c r="L178" s="83"/>
      <c r="M178" s="83"/>
      <c r="N178" s="83"/>
      <c r="O178" s="130">
        <f t="shared" si="45"/>
        <v>25970</v>
      </c>
      <c r="P178" s="211"/>
    </row>
    <row r="179" spans="2:16" s="50" customFormat="1" ht="12.75" customHeight="1">
      <c r="B179" s="25"/>
      <c r="C179" s="28"/>
      <c r="D179" s="28">
        <v>4010</v>
      </c>
      <c r="E179" s="29" t="s">
        <v>57</v>
      </c>
      <c r="F179" s="43">
        <v>558100</v>
      </c>
      <c r="G179" s="306"/>
      <c r="H179" s="83"/>
      <c r="I179" s="83"/>
      <c r="J179" s="83"/>
      <c r="K179" s="83"/>
      <c r="L179" s="83"/>
      <c r="M179" s="83"/>
      <c r="N179" s="83"/>
      <c r="O179" s="130">
        <f t="shared" si="45"/>
        <v>558100</v>
      </c>
      <c r="P179" s="211"/>
    </row>
    <row r="180" spans="2:16" s="50" customFormat="1" ht="12.75">
      <c r="B180" s="25"/>
      <c r="C180" s="28"/>
      <c r="D180" s="28">
        <v>4040</v>
      </c>
      <c r="E180" s="29" t="s">
        <v>62</v>
      </c>
      <c r="F180" s="43">
        <v>37165</v>
      </c>
      <c r="G180" s="306"/>
      <c r="H180" s="83"/>
      <c r="I180" s="83"/>
      <c r="J180" s="83"/>
      <c r="K180" s="83"/>
      <c r="L180" s="83"/>
      <c r="M180" s="83"/>
      <c r="N180" s="83"/>
      <c r="O180" s="130">
        <f t="shared" si="45"/>
        <v>37165</v>
      </c>
      <c r="P180" s="211"/>
    </row>
    <row r="181" spans="2:16" s="50" customFormat="1" ht="12.75">
      <c r="B181" s="25"/>
      <c r="C181" s="28"/>
      <c r="D181" s="28">
        <v>4110</v>
      </c>
      <c r="E181" s="29" t="s">
        <v>58</v>
      </c>
      <c r="F181" s="43">
        <v>93800</v>
      </c>
      <c r="G181" s="306"/>
      <c r="H181" s="83"/>
      <c r="I181" s="83"/>
      <c r="J181" s="83"/>
      <c r="K181" s="83"/>
      <c r="L181" s="83"/>
      <c r="M181" s="83"/>
      <c r="N181" s="83"/>
      <c r="O181" s="130">
        <f t="shared" si="45"/>
        <v>93800</v>
      </c>
      <c r="P181" s="211"/>
    </row>
    <row r="182" spans="2:16" s="50" customFormat="1" ht="12.75">
      <c r="B182" s="25"/>
      <c r="C182" s="28"/>
      <c r="D182" s="28">
        <v>4120</v>
      </c>
      <c r="E182" s="29" t="s">
        <v>150</v>
      </c>
      <c r="F182" s="43">
        <v>14700</v>
      </c>
      <c r="G182" s="306"/>
      <c r="H182" s="83"/>
      <c r="I182" s="83"/>
      <c r="J182" s="83"/>
      <c r="K182" s="83"/>
      <c r="L182" s="83"/>
      <c r="M182" s="83"/>
      <c r="N182" s="83"/>
      <c r="O182" s="130">
        <f t="shared" si="45"/>
        <v>14700</v>
      </c>
      <c r="P182" s="211"/>
    </row>
    <row r="183" spans="2:16" s="50" customFormat="1" ht="12.75">
      <c r="B183" s="25"/>
      <c r="C183" s="28"/>
      <c r="D183" s="28">
        <v>4170</v>
      </c>
      <c r="E183" s="29" t="s">
        <v>63</v>
      </c>
      <c r="F183" s="43">
        <v>15000</v>
      </c>
      <c r="G183" s="327">
        <v>-3170</v>
      </c>
      <c r="H183" s="83"/>
      <c r="I183" s="83"/>
      <c r="J183" s="83"/>
      <c r="K183" s="83"/>
      <c r="L183" s="83"/>
      <c r="M183" s="83"/>
      <c r="N183" s="83"/>
      <c r="O183" s="130">
        <f t="shared" si="45"/>
        <v>11830</v>
      </c>
      <c r="P183" s="211"/>
    </row>
    <row r="184" spans="2:16" s="50" customFormat="1" ht="12.75">
      <c r="B184" s="25"/>
      <c r="C184" s="28"/>
      <c r="D184" s="28">
        <v>4210</v>
      </c>
      <c r="E184" s="29" t="s">
        <v>39</v>
      </c>
      <c r="F184" s="43">
        <v>25800</v>
      </c>
      <c r="G184" s="327">
        <v>-2630</v>
      </c>
      <c r="H184" s="83"/>
      <c r="I184" s="83"/>
      <c r="J184" s="83"/>
      <c r="K184" s="83"/>
      <c r="L184" s="83"/>
      <c r="M184" s="83"/>
      <c r="N184" s="83"/>
      <c r="O184" s="130">
        <f t="shared" si="45"/>
        <v>23170</v>
      </c>
      <c r="P184" s="211"/>
    </row>
    <row r="185" spans="2:16" s="50" customFormat="1" ht="12.75">
      <c r="B185" s="25"/>
      <c r="C185" s="28"/>
      <c r="D185" s="28">
        <v>4240</v>
      </c>
      <c r="E185" s="29" t="s">
        <v>153</v>
      </c>
      <c r="F185" s="43">
        <v>4000</v>
      </c>
      <c r="G185" s="327"/>
      <c r="H185" s="83"/>
      <c r="I185" s="83"/>
      <c r="J185" s="83"/>
      <c r="K185" s="83"/>
      <c r="L185" s="83"/>
      <c r="M185" s="83"/>
      <c r="N185" s="83"/>
      <c r="O185" s="130">
        <f t="shared" si="45"/>
        <v>4000</v>
      </c>
      <c r="P185" s="211"/>
    </row>
    <row r="186" spans="2:16" s="50" customFormat="1" ht="12.75">
      <c r="B186" s="25"/>
      <c r="C186" s="28"/>
      <c r="D186" s="28">
        <v>4260</v>
      </c>
      <c r="E186" s="29" t="s">
        <v>59</v>
      </c>
      <c r="F186" s="43">
        <v>45000</v>
      </c>
      <c r="G186" s="327"/>
      <c r="H186" s="83"/>
      <c r="I186" s="83"/>
      <c r="J186" s="83"/>
      <c r="K186" s="83"/>
      <c r="L186" s="83"/>
      <c r="M186" s="83"/>
      <c r="N186" s="83"/>
      <c r="O186" s="130">
        <f t="shared" si="45"/>
        <v>45000</v>
      </c>
      <c r="P186" s="211"/>
    </row>
    <row r="187" spans="2:16" s="50" customFormat="1" ht="12.75">
      <c r="B187" s="25"/>
      <c r="C187" s="28"/>
      <c r="D187" s="28">
        <v>4270</v>
      </c>
      <c r="E187" s="29" t="s">
        <v>40</v>
      </c>
      <c r="F187" s="43">
        <v>1000</v>
      </c>
      <c r="G187" s="327">
        <v>-1000</v>
      </c>
      <c r="H187" s="83"/>
      <c r="I187" s="83"/>
      <c r="J187" s="83"/>
      <c r="K187" s="83"/>
      <c r="L187" s="83"/>
      <c r="M187" s="83"/>
      <c r="N187" s="83"/>
      <c r="O187" s="130">
        <f t="shared" si="45"/>
        <v>0</v>
      </c>
      <c r="P187" s="211"/>
    </row>
    <row r="188" spans="2:16" s="50" customFormat="1" ht="12.75">
      <c r="B188" s="25"/>
      <c r="C188" s="28"/>
      <c r="D188" s="28">
        <v>4280</v>
      </c>
      <c r="E188" s="29" t="s">
        <v>64</v>
      </c>
      <c r="F188" s="43">
        <v>2765</v>
      </c>
      <c r="G188" s="306"/>
      <c r="H188" s="83"/>
      <c r="I188" s="83"/>
      <c r="J188" s="83"/>
      <c r="K188" s="83"/>
      <c r="L188" s="83"/>
      <c r="M188" s="83"/>
      <c r="N188" s="83"/>
      <c r="O188" s="130">
        <f t="shared" si="45"/>
        <v>2765</v>
      </c>
      <c r="P188" s="211"/>
    </row>
    <row r="189" spans="2:16" s="50" customFormat="1" ht="12.75">
      <c r="B189" s="25"/>
      <c r="C189" s="28"/>
      <c r="D189" s="28">
        <v>4300</v>
      </c>
      <c r="E189" s="29" t="s">
        <v>41</v>
      </c>
      <c r="F189" s="43">
        <v>15500</v>
      </c>
      <c r="G189" s="306">
        <v>430</v>
      </c>
      <c r="H189" s="83"/>
      <c r="I189" s="83"/>
      <c r="J189" s="83"/>
      <c r="K189" s="83"/>
      <c r="L189" s="83"/>
      <c r="M189" s="83"/>
      <c r="N189" s="83"/>
      <c r="O189" s="130">
        <f t="shared" si="45"/>
        <v>15930</v>
      </c>
      <c r="P189" s="211"/>
    </row>
    <row r="190" spans="2:16" s="50" customFormat="1" ht="12.75">
      <c r="B190" s="25"/>
      <c r="C190" s="28"/>
      <c r="D190" s="28">
        <v>4350</v>
      </c>
      <c r="E190" s="29" t="s">
        <v>65</v>
      </c>
      <c r="F190" s="43">
        <v>1600</v>
      </c>
      <c r="G190" s="306"/>
      <c r="H190" s="83"/>
      <c r="I190" s="83"/>
      <c r="J190" s="83"/>
      <c r="K190" s="83"/>
      <c r="L190" s="83"/>
      <c r="M190" s="83"/>
      <c r="N190" s="83"/>
      <c r="O190" s="130">
        <f t="shared" si="45"/>
        <v>1600</v>
      </c>
      <c r="P190" s="211"/>
    </row>
    <row r="191" spans="2:16" s="50" customFormat="1" ht="25.5">
      <c r="B191" s="25"/>
      <c r="C191" s="28"/>
      <c r="D191" s="28">
        <v>4360</v>
      </c>
      <c r="E191" s="29" t="s">
        <v>66</v>
      </c>
      <c r="F191" s="43">
        <v>1000</v>
      </c>
      <c r="G191" s="306"/>
      <c r="H191" s="83"/>
      <c r="I191" s="83"/>
      <c r="J191" s="83"/>
      <c r="K191" s="83"/>
      <c r="L191" s="83"/>
      <c r="M191" s="83"/>
      <c r="N191" s="83"/>
      <c r="O191" s="130">
        <f t="shared" si="45"/>
        <v>1000</v>
      </c>
      <c r="P191" s="211"/>
    </row>
    <row r="192" spans="2:16" s="50" customFormat="1" ht="25.5">
      <c r="B192" s="25"/>
      <c r="C192" s="28"/>
      <c r="D192" s="28">
        <v>4370</v>
      </c>
      <c r="E192" s="29" t="s">
        <v>67</v>
      </c>
      <c r="F192" s="43">
        <v>2300</v>
      </c>
      <c r="G192" s="306"/>
      <c r="H192" s="83"/>
      <c r="I192" s="83"/>
      <c r="J192" s="83"/>
      <c r="K192" s="83"/>
      <c r="L192" s="83"/>
      <c r="M192" s="83"/>
      <c r="N192" s="83"/>
      <c r="O192" s="130">
        <f t="shared" si="45"/>
        <v>2300</v>
      </c>
      <c r="P192" s="211"/>
    </row>
    <row r="193" spans="2:16" s="50" customFormat="1" ht="12.75">
      <c r="B193" s="25"/>
      <c r="C193" s="28"/>
      <c r="D193" s="28">
        <v>4410</v>
      </c>
      <c r="E193" s="29" t="s">
        <v>60</v>
      </c>
      <c r="F193" s="43">
        <v>1300</v>
      </c>
      <c r="G193" s="306"/>
      <c r="H193" s="83"/>
      <c r="I193" s="83"/>
      <c r="J193" s="83"/>
      <c r="K193" s="83"/>
      <c r="L193" s="83"/>
      <c r="M193" s="83"/>
      <c r="N193" s="83"/>
      <c r="O193" s="130">
        <f t="shared" si="45"/>
        <v>1300</v>
      </c>
      <c r="P193" s="211"/>
    </row>
    <row r="194" spans="2:16" s="50" customFormat="1" ht="12.75">
      <c r="B194" s="25"/>
      <c r="C194" s="28"/>
      <c r="D194" s="28">
        <v>4430</v>
      </c>
      <c r="E194" s="29" t="s">
        <v>154</v>
      </c>
      <c r="F194" s="43">
        <v>760</v>
      </c>
      <c r="G194" s="306">
        <v>300</v>
      </c>
      <c r="H194" s="83"/>
      <c r="I194" s="83"/>
      <c r="J194" s="83"/>
      <c r="K194" s="83"/>
      <c r="L194" s="83"/>
      <c r="M194" s="83"/>
      <c r="N194" s="83"/>
      <c r="O194" s="130">
        <f t="shared" si="45"/>
        <v>1060</v>
      </c>
      <c r="P194" s="211"/>
    </row>
    <row r="195" spans="2:16" s="50" customFormat="1" ht="17.25" customHeight="1">
      <c r="B195" s="25"/>
      <c r="C195" s="28"/>
      <c r="D195" s="28">
        <v>4440</v>
      </c>
      <c r="E195" s="29" t="s">
        <v>68</v>
      </c>
      <c r="F195" s="43">
        <v>31980</v>
      </c>
      <c r="G195" s="306">
        <v>2900</v>
      </c>
      <c r="H195" s="83"/>
      <c r="I195" s="83"/>
      <c r="J195" s="83"/>
      <c r="K195" s="83"/>
      <c r="L195" s="83"/>
      <c r="M195" s="83"/>
      <c r="N195" s="83"/>
      <c r="O195" s="130">
        <f t="shared" si="45"/>
        <v>34880</v>
      </c>
      <c r="P195" s="211"/>
    </row>
    <row r="196" spans="2:16" s="50" customFormat="1" ht="25.5">
      <c r="B196" s="25"/>
      <c r="C196" s="28"/>
      <c r="D196" s="28">
        <v>4740</v>
      </c>
      <c r="E196" s="29" t="s">
        <v>69</v>
      </c>
      <c r="F196" s="43">
        <v>3500</v>
      </c>
      <c r="G196" s="306"/>
      <c r="H196" s="83"/>
      <c r="I196" s="83"/>
      <c r="J196" s="83"/>
      <c r="K196" s="83"/>
      <c r="L196" s="83"/>
      <c r="M196" s="83"/>
      <c r="N196" s="83"/>
      <c r="O196" s="130">
        <f t="shared" si="45"/>
        <v>3500</v>
      </c>
      <c r="P196" s="211"/>
    </row>
    <row r="197" spans="2:16" s="50" customFormat="1" ht="25.5">
      <c r="B197" s="25"/>
      <c r="C197" s="28"/>
      <c r="D197" s="28">
        <v>4750</v>
      </c>
      <c r="E197" s="29" t="s">
        <v>70</v>
      </c>
      <c r="F197" s="43">
        <v>1500</v>
      </c>
      <c r="G197" s="306"/>
      <c r="H197" s="83"/>
      <c r="I197" s="83"/>
      <c r="J197" s="83"/>
      <c r="K197" s="83"/>
      <c r="L197" s="83"/>
      <c r="M197" s="83"/>
      <c r="N197" s="83"/>
      <c r="O197" s="130">
        <f t="shared" si="45"/>
        <v>1500</v>
      </c>
      <c r="P197" s="211"/>
    </row>
    <row r="198" spans="2:16" s="50" customFormat="1" ht="37.5" customHeight="1">
      <c r="B198" s="25"/>
      <c r="C198" s="28"/>
      <c r="D198" s="28">
        <v>6050</v>
      </c>
      <c r="E198" s="29" t="s">
        <v>44</v>
      </c>
      <c r="F198" s="43">
        <v>35000</v>
      </c>
      <c r="G198" s="306">
        <v>3170</v>
      </c>
      <c r="H198" s="83"/>
      <c r="I198" s="83"/>
      <c r="J198" s="83"/>
      <c r="K198" s="83"/>
      <c r="L198" s="83"/>
      <c r="M198" s="83"/>
      <c r="N198" s="83"/>
      <c r="O198" s="130">
        <f t="shared" si="45"/>
        <v>38170</v>
      </c>
      <c r="P198" s="211" t="s">
        <v>328</v>
      </c>
    </row>
    <row r="199" spans="2:16" s="50" customFormat="1" ht="25.5" customHeight="1" hidden="1">
      <c r="B199" s="25"/>
      <c r="C199" s="28"/>
      <c r="D199" s="28">
        <v>6060</v>
      </c>
      <c r="E199" s="29" t="s">
        <v>55</v>
      </c>
      <c r="F199" s="43"/>
      <c r="G199" s="306"/>
      <c r="H199" s="83"/>
      <c r="I199" s="83"/>
      <c r="J199" s="83"/>
      <c r="K199" s="83"/>
      <c r="L199" s="83"/>
      <c r="M199" s="83"/>
      <c r="N199" s="83"/>
      <c r="O199" s="130">
        <f t="shared" si="45"/>
        <v>0</v>
      </c>
      <c r="P199" s="211"/>
    </row>
    <row r="200" spans="2:16" s="50" customFormat="1" ht="12.75">
      <c r="B200" s="25"/>
      <c r="C200" s="15">
        <v>80110</v>
      </c>
      <c r="D200" s="15"/>
      <c r="E200" s="18" t="s">
        <v>33</v>
      </c>
      <c r="F200" s="58">
        <f>SUM(F201:F222)</f>
        <v>1770140</v>
      </c>
      <c r="G200" s="293">
        <f>SUM(G201:G222)</f>
        <v>0</v>
      </c>
      <c r="H200" s="59">
        <f aca="true" t="shared" si="46" ref="H200:N200">SUM(H201:H222)</f>
        <v>0</v>
      </c>
      <c r="I200" s="59">
        <f t="shared" si="46"/>
        <v>0</v>
      </c>
      <c r="J200" s="59">
        <f t="shared" si="46"/>
        <v>0</v>
      </c>
      <c r="K200" s="59">
        <f t="shared" si="46"/>
        <v>0</v>
      </c>
      <c r="L200" s="59">
        <f t="shared" si="46"/>
        <v>0</v>
      </c>
      <c r="M200" s="59">
        <f t="shared" si="46"/>
        <v>0</v>
      </c>
      <c r="N200" s="59">
        <f t="shared" si="46"/>
        <v>0</v>
      </c>
      <c r="O200" s="168">
        <f>SUM(O201:O222)</f>
        <v>1770140</v>
      </c>
      <c r="P200" s="244"/>
    </row>
    <row r="201" spans="2:16" s="50" customFormat="1" ht="25.5">
      <c r="B201" s="25"/>
      <c r="C201" s="15"/>
      <c r="D201" s="28">
        <v>3020</v>
      </c>
      <c r="E201" s="29" t="s">
        <v>61</v>
      </c>
      <c r="F201" s="43">
        <v>65220</v>
      </c>
      <c r="G201" s="306"/>
      <c r="H201" s="83"/>
      <c r="I201" s="83"/>
      <c r="J201" s="83"/>
      <c r="K201" s="83"/>
      <c r="L201" s="83"/>
      <c r="M201" s="83"/>
      <c r="N201" s="83"/>
      <c r="O201" s="130">
        <f aca="true" t="shared" si="47" ref="O201:O222">F201+G201+H201+I201+J201+K201+L201+M201+N201</f>
        <v>65220</v>
      </c>
      <c r="P201" s="211"/>
    </row>
    <row r="202" spans="2:16" s="50" customFormat="1" ht="12.75">
      <c r="B202" s="25"/>
      <c r="C202" s="15"/>
      <c r="D202" s="28">
        <v>4010</v>
      </c>
      <c r="E202" s="29" t="s">
        <v>57</v>
      </c>
      <c r="F202" s="43">
        <v>1088394</v>
      </c>
      <c r="G202" s="306"/>
      <c r="H202" s="83"/>
      <c r="I202" s="83"/>
      <c r="J202" s="83"/>
      <c r="K202" s="83"/>
      <c r="L202" s="83"/>
      <c r="M202" s="83"/>
      <c r="N202" s="83"/>
      <c r="O202" s="130">
        <f t="shared" si="47"/>
        <v>1088394</v>
      </c>
      <c r="P202" s="211"/>
    </row>
    <row r="203" spans="2:16" s="50" customFormat="1" ht="12.75">
      <c r="B203" s="25"/>
      <c r="C203" s="15"/>
      <c r="D203" s="28">
        <v>4040</v>
      </c>
      <c r="E203" s="29" t="s">
        <v>62</v>
      </c>
      <c r="F203" s="43">
        <v>81100</v>
      </c>
      <c r="G203" s="306"/>
      <c r="H203" s="83"/>
      <c r="I203" s="83"/>
      <c r="J203" s="83"/>
      <c r="K203" s="83"/>
      <c r="L203" s="83"/>
      <c r="M203" s="83"/>
      <c r="N203" s="83"/>
      <c r="O203" s="130">
        <f t="shared" si="47"/>
        <v>81100</v>
      </c>
      <c r="P203" s="211"/>
    </row>
    <row r="204" spans="2:16" s="50" customFormat="1" ht="12.75">
      <c r="B204" s="25"/>
      <c r="C204" s="58"/>
      <c r="D204" s="28">
        <v>4110</v>
      </c>
      <c r="E204" s="29" t="s">
        <v>58</v>
      </c>
      <c r="F204" s="43">
        <v>187214</v>
      </c>
      <c r="G204" s="306"/>
      <c r="H204" s="83"/>
      <c r="I204" s="83"/>
      <c r="J204" s="83"/>
      <c r="K204" s="83"/>
      <c r="L204" s="83"/>
      <c r="M204" s="83"/>
      <c r="N204" s="83"/>
      <c r="O204" s="130">
        <f t="shared" si="47"/>
        <v>187214</v>
      </c>
      <c r="P204" s="211"/>
    </row>
    <row r="205" spans="2:16" s="50" customFormat="1" ht="12.75">
      <c r="B205" s="25"/>
      <c r="C205" s="15"/>
      <c r="D205" s="28">
        <v>4120</v>
      </c>
      <c r="E205" s="29" t="s">
        <v>150</v>
      </c>
      <c r="F205" s="43">
        <v>30000</v>
      </c>
      <c r="G205" s="306"/>
      <c r="H205" s="83"/>
      <c r="I205" s="83"/>
      <c r="J205" s="83"/>
      <c r="K205" s="83"/>
      <c r="L205" s="83"/>
      <c r="M205" s="83"/>
      <c r="N205" s="83"/>
      <c r="O205" s="130">
        <f t="shared" si="47"/>
        <v>30000</v>
      </c>
      <c r="P205" s="211"/>
    </row>
    <row r="206" spans="2:16" s="50" customFormat="1" ht="12.75">
      <c r="B206" s="25"/>
      <c r="C206" s="15"/>
      <c r="D206" s="28">
        <v>4210</v>
      </c>
      <c r="E206" s="29" t="s">
        <v>39</v>
      </c>
      <c r="F206" s="43">
        <v>41889</v>
      </c>
      <c r="G206" s="306">
        <v>1370</v>
      </c>
      <c r="H206" s="83"/>
      <c r="I206" s="83"/>
      <c r="J206" s="83"/>
      <c r="K206" s="83"/>
      <c r="L206" s="83"/>
      <c r="M206" s="83"/>
      <c r="N206" s="83"/>
      <c r="O206" s="130">
        <f t="shared" si="47"/>
        <v>43259</v>
      </c>
      <c r="P206" s="211"/>
    </row>
    <row r="207" spans="2:16" s="50" customFormat="1" ht="12.75">
      <c r="B207" s="25"/>
      <c r="C207" s="15"/>
      <c r="D207" s="28">
        <v>4240</v>
      </c>
      <c r="E207" s="29" t="s">
        <v>153</v>
      </c>
      <c r="F207" s="43">
        <v>3000</v>
      </c>
      <c r="G207" s="306">
        <v>180</v>
      </c>
      <c r="H207" s="83"/>
      <c r="I207" s="83"/>
      <c r="J207" s="83"/>
      <c r="K207" s="83"/>
      <c r="L207" s="83"/>
      <c r="M207" s="83"/>
      <c r="N207" s="83"/>
      <c r="O207" s="130">
        <f t="shared" si="47"/>
        <v>3180</v>
      </c>
      <c r="P207" s="211"/>
    </row>
    <row r="208" spans="2:16" s="50" customFormat="1" ht="12.75">
      <c r="B208" s="25"/>
      <c r="C208" s="15"/>
      <c r="D208" s="28">
        <v>4260</v>
      </c>
      <c r="E208" s="29" t="s">
        <v>59</v>
      </c>
      <c r="F208" s="43">
        <v>93900</v>
      </c>
      <c r="G208" s="306">
        <v>2300</v>
      </c>
      <c r="H208" s="83"/>
      <c r="I208" s="83"/>
      <c r="J208" s="83"/>
      <c r="K208" s="83"/>
      <c r="L208" s="83"/>
      <c r="M208" s="83"/>
      <c r="N208" s="83"/>
      <c r="O208" s="130">
        <f t="shared" si="47"/>
        <v>96200</v>
      </c>
      <c r="P208" s="211"/>
    </row>
    <row r="209" spans="2:16" s="50" customFormat="1" ht="12.75">
      <c r="B209" s="25"/>
      <c r="C209" s="15"/>
      <c r="D209" s="28">
        <v>4270</v>
      </c>
      <c r="E209" s="29" t="s">
        <v>40</v>
      </c>
      <c r="F209" s="43">
        <v>15000</v>
      </c>
      <c r="G209" s="306"/>
      <c r="H209" s="83"/>
      <c r="I209" s="83"/>
      <c r="J209" s="83"/>
      <c r="K209" s="83"/>
      <c r="L209" s="83"/>
      <c r="M209" s="83"/>
      <c r="N209" s="83"/>
      <c r="O209" s="130">
        <f t="shared" si="47"/>
        <v>15000</v>
      </c>
      <c r="P209" s="211"/>
    </row>
    <row r="210" spans="2:16" s="50" customFormat="1" ht="12.75">
      <c r="B210" s="25"/>
      <c r="C210" s="15"/>
      <c r="D210" s="28">
        <v>4280</v>
      </c>
      <c r="E210" s="29" t="s">
        <v>64</v>
      </c>
      <c r="F210" s="43">
        <v>3400</v>
      </c>
      <c r="G210" s="306"/>
      <c r="H210" s="83"/>
      <c r="I210" s="83"/>
      <c r="J210" s="83"/>
      <c r="K210" s="83"/>
      <c r="L210" s="83"/>
      <c r="M210" s="83"/>
      <c r="N210" s="83"/>
      <c r="O210" s="130">
        <f t="shared" si="47"/>
        <v>3400</v>
      </c>
      <c r="P210" s="211"/>
    </row>
    <row r="211" spans="2:16" s="50" customFormat="1" ht="12.75">
      <c r="B211" s="25"/>
      <c r="C211" s="15"/>
      <c r="D211" s="28">
        <v>4300</v>
      </c>
      <c r="E211" s="29" t="s">
        <v>41</v>
      </c>
      <c r="F211" s="43">
        <v>28000</v>
      </c>
      <c r="G211" s="306">
        <v>4625</v>
      </c>
      <c r="H211" s="83"/>
      <c r="I211" s="83"/>
      <c r="J211" s="83"/>
      <c r="K211" s="83"/>
      <c r="L211" s="83"/>
      <c r="M211" s="83"/>
      <c r="N211" s="83"/>
      <c r="O211" s="130">
        <f t="shared" si="47"/>
        <v>32625</v>
      </c>
      <c r="P211" s="211"/>
    </row>
    <row r="212" spans="2:16" s="50" customFormat="1" ht="12.75">
      <c r="B212" s="25"/>
      <c r="C212" s="15"/>
      <c r="D212" s="28">
        <v>4350</v>
      </c>
      <c r="E212" s="29" t="s">
        <v>65</v>
      </c>
      <c r="F212" s="43">
        <v>3600</v>
      </c>
      <c r="G212" s="306"/>
      <c r="H212" s="83"/>
      <c r="I212" s="83"/>
      <c r="J212" s="83"/>
      <c r="K212" s="83"/>
      <c r="L212" s="83"/>
      <c r="M212" s="83"/>
      <c r="N212" s="83"/>
      <c r="O212" s="130">
        <f t="shared" si="47"/>
        <v>3600</v>
      </c>
      <c r="P212" s="211"/>
    </row>
    <row r="213" spans="2:16" s="50" customFormat="1" ht="25.5">
      <c r="B213" s="25"/>
      <c r="C213" s="15"/>
      <c r="D213" s="28">
        <v>4360</v>
      </c>
      <c r="E213" s="29" t="s">
        <v>66</v>
      </c>
      <c r="F213" s="43">
        <v>1900</v>
      </c>
      <c r="G213" s="306"/>
      <c r="H213" s="83"/>
      <c r="I213" s="83"/>
      <c r="J213" s="83"/>
      <c r="K213" s="83"/>
      <c r="L213" s="83"/>
      <c r="M213" s="83"/>
      <c r="N213" s="83"/>
      <c r="O213" s="130">
        <f t="shared" si="47"/>
        <v>1900</v>
      </c>
      <c r="P213" s="211"/>
    </row>
    <row r="214" spans="2:16" s="50" customFormat="1" ht="25.5">
      <c r="B214" s="25"/>
      <c r="C214" s="15"/>
      <c r="D214" s="28">
        <v>4370</v>
      </c>
      <c r="E214" s="29" t="s">
        <v>67</v>
      </c>
      <c r="F214" s="43">
        <v>4600</v>
      </c>
      <c r="G214" s="327">
        <v>-600</v>
      </c>
      <c r="H214" s="83"/>
      <c r="I214" s="83"/>
      <c r="J214" s="83"/>
      <c r="K214" s="83"/>
      <c r="L214" s="83"/>
      <c r="M214" s="83"/>
      <c r="N214" s="83"/>
      <c r="O214" s="130">
        <f t="shared" si="47"/>
        <v>4000</v>
      </c>
      <c r="P214" s="211"/>
    </row>
    <row r="215" spans="2:16" s="50" customFormat="1" ht="12.75">
      <c r="B215" s="25"/>
      <c r="C215" s="15"/>
      <c r="D215" s="28">
        <v>4410</v>
      </c>
      <c r="E215" s="29" t="s">
        <v>60</v>
      </c>
      <c r="F215" s="43">
        <v>4700</v>
      </c>
      <c r="G215" s="306"/>
      <c r="H215" s="83"/>
      <c r="I215" s="83"/>
      <c r="J215" s="83"/>
      <c r="K215" s="83"/>
      <c r="L215" s="83"/>
      <c r="M215" s="83"/>
      <c r="N215" s="83"/>
      <c r="O215" s="130">
        <f t="shared" si="47"/>
        <v>4700</v>
      </c>
      <c r="P215" s="211"/>
    </row>
    <row r="216" spans="2:16" s="50" customFormat="1" ht="12.75">
      <c r="B216" s="25"/>
      <c r="C216" s="15"/>
      <c r="D216" s="28">
        <v>4420</v>
      </c>
      <c r="E216" s="29" t="s">
        <v>215</v>
      </c>
      <c r="F216" s="43">
        <v>3000</v>
      </c>
      <c r="G216" s="327">
        <v>-1008</v>
      </c>
      <c r="H216" s="83"/>
      <c r="I216" s="83"/>
      <c r="J216" s="83"/>
      <c r="K216" s="83"/>
      <c r="L216" s="83"/>
      <c r="M216" s="83"/>
      <c r="N216" s="83"/>
      <c r="O216" s="130">
        <f t="shared" si="47"/>
        <v>1992</v>
      </c>
      <c r="P216" s="211"/>
    </row>
    <row r="217" spans="2:16" s="50" customFormat="1" ht="12.75">
      <c r="B217" s="25"/>
      <c r="C217" s="15"/>
      <c r="D217" s="28">
        <v>4430</v>
      </c>
      <c r="E217" s="29" t="s">
        <v>154</v>
      </c>
      <c r="F217" s="43">
        <v>7000</v>
      </c>
      <c r="G217" s="327">
        <v>-3210</v>
      </c>
      <c r="H217" s="83"/>
      <c r="I217" s="83"/>
      <c r="J217" s="83"/>
      <c r="K217" s="83"/>
      <c r="L217" s="83"/>
      <c r="M217" s="83"/>
      <c r="N217" s="83"/>
      <c r="O217" s="130">
        <f t="shared" si="47"/>
        <v>3790</v>
      </c>
      <c r="P217" s="211"/>
    </row>
    <row r="218" spans="2:16" s="50" customFormat="1" ht="25.5">
      <c r="B218" s="25"/>
      <c r="C218" s="15"/>
      <c r="D218" s="28">
        <v>4440</v>
      </c>
      <c r="E218" s="29" t="s">
        <v>68</v>
      </c>
      <c r="F218" s="43">
        <v>70612</v>
      </c>
      <c r="G218" s="327">
        <v>-4312</v>
      </c>
      <c r="H218" s="83"/>
      <c r="I218" s="83"/>
      <c r="J218" s="83"/>
      <c r="K218" s="83"/>
      <c r="L218" s="83"/>
      <c r="M218" s="83"/>
      <c r="N218" s="83"/>
      <c r="O218" s="130">
        <f t="shared" si="47"/>
        <v>66300</v>
      </c>
      <c r="P218" s="211"/>
    </row>
    <row r="219" spans="2:16" s="50" customFormat="1" ht="25.5">
      <c r="B219" s="25"/>
      <c r="C219" s="15"/>
      <c r="D219" s="28">
        <v>4740</v>
      </c>
      <c r="E219" s="29" t="s">
        <v>69</v>
      </c>
      <c r="F219" s="43">
        <v>2000</v>
      </c>
      <c r="G219" s="306"/>
      <c r="H219" s="83"/>
      <c r="I219" s="83"/>
      <c r="J219" s="83"/>
      <c r="K219" s="83"/>
      <c r="L219" s="83"/>
      <c r="M219" s="83"/>
      <c r="N219" s="83"/>
      <c r="O219" s="130">
        <f t="shared" si="47"/>
        <v>2000</v>
      </c>
      <c r="P219" s="211"/>
    </row>
    <row r="220" spans="2:16" s="50" customFormat="1" ht="28.5" customHeight="1">
      <c r="B220" s="25"/>
      <c r="C220" s="15"/>
      <c r="D220" s="28">
        <v>4750</v>
      </c>
      <c r="E220" s="29" t="s">
        <v>70</v>
      </c>
      <c r="F220" s="43">
        <v>9500</v>
      </c>
      <c r="G220" s="327">
        <v>-1100</v>
      </c>
      <c r="H220" s="83"/>
      <c r="I220" s="83"/>
      <c r="J220" s="83"/>
      <c r="K220" s="83"/>
      <c r="L220" s="83"/>
      <c r="M220" s="83"/>
      <c r="N220" s="83"/>
      <c r="O220" s="130">
        <f t="shared" si="47"/>
        <v>8400</v>
      </c>
      <c r="P220" s="211"/>
    </row>
    <row r="221" spans="2:16" s="50" customFormat="1" ht="12.75">
      <c r="B221" s="25"/>
      <c r="C221" s="15"/>
      <c r="D221" s="28">
        <v>6050</v>
      </c>
      <c r="E221" s="29" t="s">
        <v>44</v>
      </c>
      <c r="F221" s="43">
        <v>21300</v>
      </c>
      <c r="G221" s="306"/>
      <c r="H221" s="83"/>
      <c r="I221" s="83"/>
      <c r="J221" s="83"/>
      <c r="K221" s="83"/>
      <c r="L221" s="83"/>
      <c r="M221" s="83"/>
      <c r="N221" s="83"/>
      <c r="O221" s="130">
        <f t="shared" si="47"/>
        <v>21300</v>
      </c>
      <c r="P221" s="211"/>
    </row>
    <row r="222" spans="2:16" s="50" customFormat="1" ht="25.5">
      <c r="B222" s="25"/>
      <c r="C222" s="15"/>
      <c r="D222" s="28">
        <v>6060</v>
      </c>
      <c r="E222" s="29" t="s">
        <v>55</v>
      </c>
      <c r="F222" s="43">
        <v>4811</v>
      </c>
      <c r="G222" s="306">
        <v>1755</v>
      </c>
      <c r="H222" s="83"/>
      <c r="I222" s="83"/>
      <c r="J222" s="83"/>
      <c r="K222" s="83"/>
      <c r="L222" s="83"/>
      <c r="M222" s="83"/>
      <c r="N222" s="83"/>
      <c r="O222" s="130">
        <f t="shared" si="47"/>
        <v>6566</v>
      </c>
      <c r="P222" s="211" t="s">
        <v>329</v>
      </c>
    </row>
    <row r="223" spans="2:16" s="50" customFormat="1" ht="12.75">
      <c r="B223" s="25"/>
      <c r="C223" s="15">
        <v>80113</v>
      </c>
      <c r="D223" s="15"/>
      <c r="E223" s="18" t="s">
        <v>158</v>
      </c>
      <c r="F223" s="58">
        <f>SUM(F224:F231)</f>
        <v>400440</v>
      </c>
      <c r="G223" s="293">
        <f>SUM(G224:G231)</f>
        <v>0</v>
      </c>
      <c r="H223" s="59">
        <f aca="true" t="shared" si="48" ref="H223:N223">SUM(H224:H231)</f>
        <v>0</v>
      </c>
      <c r="I223" s="59">
        <f t="shared" si="48"/>
        <v>0</v>
      </c>
      <c r="J223" s="59">
        <f t="shared" si="48"/>
        <v>0</v>
      </c>
      <c r="K223" s="59">
        <f t="shared" si="48"/>
        <v>0</v>
      </c>
      <c r="L223" s="59">
        <f t="shared" si="48"/>
        <v>0</v>
      </c>
      <c r="M223" s="59">
        <f t="shared" si="48"/>
        <v>0</v>
      </c>
      <c r="N223" s="59">
        <f t="shared" si="48"/>
        <v>0</v>
      </c>
      <c r="O223" s="168">
        <f>SUM(O224:O231)</f>
        <v>400440</v>
      </c>
      <c r="P223" s="244"/>
    </row>
    <row r="224" spans="2:16" s="50" customFormat="1" ht="25.5">
      <c r="B224" s="25"/>
      <c r="C224" s="15"/>
      <c r="D224" s="28">
        <v>3020</v>
      </c>
      <c r="E224" s="29" t="s">
        <v>61</v>
      </c>
      <c r="F224" s="43">
        <v>300</v>
      </c>
      <c r="G224" s="327">
        <v>-150</v>
      </c>
      <c r="H224" s="83"/>
      <c r="I224" s="83"/>
      <c r="J224" s="83"/>
      <c r="K224" s="83"/>
      <c r="L224" s="83"/>
      <c r="M224" s="83"/>
      <c r="N224" s="83"/>
      <c r="O224" s="130">
        <f aca="true" t="shared" si="49" ref="O224:O231">F224+G224+H224+I224+J224+K224+L224+M224+N224</f>
        <v>150</v>
      </c>
      <c r="P224" s="211"/>
    </row>
    <row r="225" spans="2:16" s="50" customFormat="1" ht="12.75">
      <c r="B225" s="25"/>
      <c r="C225" s="15"/>
      <c r="D225" s="28">
        <v>4010</v>
      </c>
      <c r="E225" s="29" t="s">
        <v>57</v>
      </c>
      <c r="F225" s="43">
        <v>36028</v>
      </c>
      <c r="G225" s="327">
        <v>-1200</v>
      </c>
      <c r="H225" s="83"/>
      <c r="I225" s="83"/>
      <c r="J225" s="83"/>
      <c r="K225" s="83"/>
      <c r="L225" s="83"/>
      <c r="M225" s="83"/>
      <c r="N225" s="83"/>
      <c r="O225" s="130">
        <f t="shared" si="49"/>
        <v>34828</v>
      </c>
      <c r="P225" s="211"/>
    </row>
    <row r="226" spans="2:16" s="50" customFormat="1" ht="12.75">
      <c r="B226" s="25"/>
      <c r="C226" s="15"/>
      <c r="D226" s="28">
        <v>4040</v>
      </c>
      <c r="E226" s="29" t="s">
        <v>62</v>
      </c>
      <c r="F226" s="43">
        <v>2572</v>
      </c>
      <c r="G226" s="306"/>
      <c r="H226" s="83"/>
      <c r="I226" s="83"/>
      <c r="J226" s="83"/>
      <c r="K226" s="83"/>
      <c r="L226" s="83"/>
      <c r="M226" s="83"/>
      <c r="N226" s="83"/>
      <c r="O226" s="130">
        <f t="shared" si="49"/>
        <v>2572</v>
      </c>
      <c r="P226" s="211"/>
    </row>
    <row r="227" spans="2:16" s="50" customFormat="1" ht="12.75">
      <c r="B227" s="25"/>
      <c r="C227" s="15"/>
      <c r="D227" s="28">
        <v>4110</v>
      </c>
      <c r="E227" s="29" t="s">
        <v>58</v>
      </c>
      <c r="F227" s="43">
        <v>6150</v>
      </c>
      <c r="G227" s="306"/>
      <c r="H227" s="83"/>
      <c r="I227" s="83"/>
      <c r="J227" s="83"/>
      <c r="K227" s="83"/>
      <c r="L227" s="83"/>
      <c r="M227" s="83"/>
      <c r="N227" s="83"/>
      <c r="O227" s="130">
        <f t="shared" si="49"/>
        <v>6150</v>
      </c>
      <c r="P227" s="211"/>
    </row>
    <row r="228" spans="2:16" s="50" customFormat="1" ht="12.75">
      <c r="B228" s="25"/>
      <c r="C228" s="15"/>
      <c r="D228" s="28">
        <v>4120</v>
      </c>
      <c r="E228" s="29" t="s">
        <v>150</v>
      </c>
      <c r="F228" s="43">
        <v>990</v>
      </c>
      <c r="G228" s="306"/>
      <c r="H228" s="83"/>
      <c r="I228" s="83"/>
      <c r="J228" s="83"/>
      <c r="K228" s="83"/>
      <c r="L228" s="83"/>
      <c r="M228" s="83"/>
      <c r="N228" s="83"/>
      <c r="O228" s="130">
        <f t="shared" si="49"/>
        <v>990</v>
      </c>
      <c r="P228" s="211"/>
    </row>
    <row r="229" spans="2:16" s="50" customFormat="1" ht="12.75">
      <c r="B229" s="25"/>
      <c r="C229" s="15"/>
      <c r="D229" s="28">
        <v>4280</v>
      </c>
      <c r="E229" s="29" t="s">
        <v>64</v>
      </c>
      <c r="F229" s="43">
        <v>200</v>
      </c>
      <c r="G229" s="327">
        <v>-200</v>
      </c>
      <c r="H229" s="83"/>
      <c r="I229" s="83"/>
      <c r="J229" s="83"/>
      <c r="K229" s="83"/>
      <c r="L229" s="83"/>
      <c r="M229" s="83"/>
      <c r="N229" s="83"/>
      <c r="O229" s="130">
        <f t="shared" si="49"/>
        <v>0</v>
      </c>
      <c r="P229" s="211"/>
    </row>
    <row r="230" spans="2:16" s="50" customFormat="1" ht="12.75">
      <c r="B230" s="25"/>
      <c r="C230" s="28"/>
      <c r="D230" s="28">
        <v>4300</v>
      </c>
      <c r="E230" s="29" t="s">
        <v>41</v>
      </c>
      <c r="F230" s="43">
        <v>352500</v>
      </c>
      <c r="G230" s="306">
        <v>1440</v>
      </c>
      <c r="H230" s="83"/>
      <c r="I230" s="83"/>
      <c r="J230" s="83"/>
      <c r="K230" s="83"/>
      <c r="L230" s="83"/>
      <c r="M230" s="83"/>
      <c r="N230" s="83"/>
      <c r="O230" s="130">
        <f t="shared" si="49"/>
        <v>353940</v>
      </c>
      <c r="P230" s="211"/>
    </row>
    <row r="231" spans="2:16" s="50" customFormat="1" ht="25.5">
      <c r="B231" s="25"/>
      <c r="C231" s="28"/>
      <c r="D231" s="28">
        <v>4440</v>
      </c>
      <c r="E231" s="29" t="s">
        <v>68</v>
      </c>
      <c r="F231" s="43">
        <v>1700</v>
      </c>
      <c r="G231" s="306">
        <v>110</v>
      </c>
      <c r="H231" s="83"/>
      <c r="I231" s="83"/>
      <c r="J231" s="83"/>
      <c r="K231" s="83"/>
      <c r="L231" s="83"/>
      <c r="M231" s="83"/>
      <c r="N231" s="83"/>
      <c r="O231" s="130">
        <f t="shared" si="49"/>
        <v>1810</v>
      </c>
      <c r="P231" s="211"/>
    </row>
    <row r="232" spans="2:16" s="50" customFormat="1" ht="12.75">
      <c r="B232" s="25"/>
      <c r="C232" s="15">
        <v>80114</v>
      </c>
      <c r="D232" s="15"/>
      <c r="E232" s="18" t="s">
        <v>76</v>
      </c>
      <c r="F232" s="58">
        <f>SUM(F233:F247)</f>
        <v>222750</v>
      </c>
      <c r="G232" s="293">
        <f>SUM(G233:G247)</f>
        <v>0</v>
      </c>
      <c r="H232" s="59">
        <f aca="true" t="shared" si="50" ref="H232:N232">SUM(H233:H247)</f>
        <v>0</v>
      </c>
      <c r="I232" s="59">
        <f t="shared" si="50"/>
        <v>0</v>
      </c>
      <c r="J232" s="59">
        <f t="shared" si="50"/>
        <v>0</v>
      </c>
      <c r="K232" s="59">
        <f t="shared" si="50"/>
        <v>0</v>
      </c>
      <c r="L232" s="59">
        <f t="shared" si="50"/>
        <v>0</v>
      </c>
      <c r="M232" s="59">
        <f t="shared" si="50"/>
        <v>0</v>
      </c>
      <c r="N232" s="59">
        <f t="shared" si="50"/>
        <v>0</v>
      </c>
      <c r="O232" s="168">
        <f>SUM(O233:O247)</f>
        <v>222750</v>
      </c>
      <c r="P232" s="244"/>
    </row>
    <row r="233" spans="2:16" s="50" customFormat="1" ht="25.5">
      <c r="B233" s="25"/>
      <c r="C233" s="28"/>
      <c r="D233" s="28">
        <v>3020</v>
      </c>
      <c r="E233" s="29" t="s">
        <v>61</v>
      </c>
      <c r="F233" s="43">
        <v>500</v>
      </c>
      <c r="G233" s="306"/>
      <c r="H233" s="83"/>
      <c r="I233" s="83"/>
      <c r="J233" s="83"/>
      <c r="K233" s="83"/>
      <c r="L233" s="83"/>
      <c r="M233" s="83"/>
      <c r="N233" s="83"/>
      <c r="O233" s="130">
        <f aca="true" t="shared" si="51" ref="O233:O247">F233+G233+H233+I233+J233+K233+L233+M233+N233</f>
        <v>500</v>
      </c>
      <c r="P233" s="211"/>
    </row>
    <row r="234" spans="2:16" s="50" customFormat="1" ht="12.75" customHeight="1">
      <c r="B234" s="25"/>
      <c r="C234" s="28"/>
      <c r="D234" s="28">
        <v>4010</v>
      </c>
      <c r="E234" s="29" t="s">
        <v>57</v>
      </c>
      <c r="F234" s="43">
        <v>150100</v>
      </c>
      <c r="G234" s="306"/>
      <c r="H234" s="83"/>
      <c r="I234" s="83"/>
      <c r="J234" s="83"/>
      <c r="K234" s="83"/>
      <c r="L234" s="83"/>
      <c r="M234" s="83"/>
      <c r="N234" s="83"/>
      <c r="O234" s="130">
        <f t="shared" si="51"/>
        <v>150100</v>
      </c>
      <c r="P234" s="211"/>
    </row>
    <row r="235" spans="2:16" s="50" customFormat="1" ht="12.75">
      <c r="B235" s="25"/>
      <c r="C235" s="28"/>
      <c r="D235" s="28">
        <v>4040</v>
      </c>
      <c r="E235" s="29" t="s">
        <v>62</v>
      </c>
      <c r="F235" s="43">
        <v>9284</v>
      </c>
      <c r="G235" s="306"/>
      <c r="H235" s="83"/>
      <c r="I235" s="83"/>
      <c r="J235" s="83"/>
      <c r="K235" s="83"/>
      <c r="L235" s="83"/>
      <c r="M235" s="83"/>
      <c r="N235" s="83"/>
      <c r="O235" s="130">
        <f t="shared" si="51"/>
        <v>9284</v>
      </c>
      <c r="P235" s="211"/>
    </row>
    <row r="236" spans="2:16" s="50" customFormat="1" ht="12.75">
      <c r="B236" s="25"/>
      <c r="C236" s="28"/>
      <c r="D236" s="28">
        <v>4110</v>
      </c>
      <c r="E236" s="29" t="s">
        <v>58</v>
      </c>
      <c r="F236" s="43">
        <v>25950</v>
      </c>
      <c r="G236" s="327">
        <v>-2800</v>
      </c>
      <c r="H236" s="83"/>
      <c r="I236" s="83"/>
      <c r="J236" s="83"/>
      <c r="K236" s="83"/>
      <c r="L236" s="83"/>
      <c r="M236" s="83"/>
      <c r="N236" s="83"/>
      <c r="O236" s="130">
        <f t="shared" si="51"/>
        <v>23150</v>
      </c>
      <c r="P236" s="211"/>
    </row>
    <row r="237" spans="2:16" s="50" customFormat="1" ht="12.75">
      <c r="B237" s="25"/>
      <c r="C237" s="28"/>
      <c r="D237" s="28">
        <v>4120</v>
      </c>
      <c r="E237" s="29" t="s">
        <v>150</v>
      </c>
      <c r="F237" s="43">
        <v>4000</v>
      </c>
      <c r="G237" s="306"/>
      <c r="H237" s="83"/>
      <c r="I237" s="83"/>
      <c r="J237" s="83"/>
      <c r="K237" s="83"/>
      <c r="L237" s="83"/>
      <c r="M237" s="83"/>
      <c r="N237" s="83"/>
      <c r="O237" s="130">
        <f t="shared" si="51"/>
        <v>4000</v>
      </c>
      <c r="P237" s="211"/>
    </row>
    <row r="238" spans="2:16" s="50" customFormat="1" ht="12.75">
      <c r="B238" s="25"/>
      <c r="C238" s="28"/>
      <c r="D238" s="28">
        <v>4210</v>
      </c>
      <c r="E238" s="29" t="s">
        <v>39</v>
      </c>
      <c r="F238" s="43">
        <v>4000</v>
      </c>
      <c r="G238" s="306">
        <v>710</v>
      </c>
      <c r="H238" s="83"/>
      <c r="I238" s="83"/>
      <c r="J238" s="83"/>
      <c r="K238" s="83"/>
      <c r="L238" s="83"/>
      <c r="M238" s="83"/>
      <c r="N238" s="83"/>
      <c r="O238" s="130">
        <f t="shared" si="51"/>
        <v>4710</v>
      </c>
      <c r="P238" s="211"/>
    </row>
    <row r="239" spans="2:16" s="50" customFormat="1" ht="12.75">
      <c r="B239" s="25"/>
      <c r="C239" s="28"/>
      <c r="D239" s="28">
        <v>4270</v>
      </c>
      <c r="E239" s="29" t="s">
        <v>40</v>
      </c>
      <c r="F239" s="43">
        <v>3800</v>
      </c>
      <c r="G239" s="327">
        <v>-800</v>
      </c>
      <c r="H239" s="83"/>
      <c r="I239" s="83"/>
      <c r="J239" s="83"/>
      <c r="K239" s="83"/>
      <c r="L239" s="83"/>
      <c r="M239" s="83"/>
      <c r="N239" s="83"/>
      <c r="O239" s="130">
        <f t="shared" si="51"/>
        <v>3000</v>
      </c>
      <c r="P239" s="211"/>
    </row>
    <row r="240" spans="2:16" s="50" customFormat="1" ht="12.75" customHeight="1">
      <c r="B240" s="25"/>
      <c r="C240" s="28"/>
      <c r="D240" s="28">
        <v>4280</v>
      </c>
      <c r="E240" s="29" t="s">
        <v>64</v>
      </c>
      <c r="F240" s="43">
        <v>300</v>
      </c>
      <c r="G240" s="327">
        <v>-200</v>
      </c>
      <c r="H240" s="83"/>
      <c r="I240" s="83"/>
      <c r="J240" s="83"/>
      <c r="K240" s="83"/>
      <c r="L240" s="83"/>
      <c r="M240" s="83"/>
      <c r="N240" s="83"/>
      <c r="O240" s="130">
        <f t="shared" si="51"/>
        <v>100</v>
      </c>
      <c r="P240" s="211"/>
    </row>
    <row r="241" spans="2:16" s="50" customFormat="1" ht="12.75">
      <c r="B241" s="25"/>
      <c r="C241" s="28"/>
      <c r="D241" s="28">
        <v>4300</v>
      </c>
      <c r="E241" s="29" t="s">
        <v>41</v>
      </c>
      <c r="F241" s="43">
        <v>9500</v>
      </c>
      <c r="G241" s="327">
        <v>-200</v>
      </c>
      <c r="H241" s="83"/>
      <c r="I241" s="83"/>
      <c r="J241" s="83"/>
      <c r="K241" s="83"/>
      <c r="L241" s="83"/>
      <c r="M241" s="83"/>
      <c r="N241" s="83"/>
      <c r="O241" s="130">
        <f t="shared" si="51"/>
        <v>9300</v>
      </c>
      <c r="P241" s="211"/>
    </row>
    <row r="242" spans="2:16" s="50" customFormat="1" ht="12.75">
      <c r="B242" s="25"/>
      <c r="C242" s="28"/>
      <c r="D242" s="28">
        <v>4410</v>
      </c>
      <c r="E242" s="29" t="s">
        <v>60</v>
      </c>
      <c r="F242" s="43">
        <v>2466</v>
      </c>
      <c r="G242" s="306">
        <v>140</v>
      </c>
      <c r="H242" s="83"/>
      <c r="I242" s="83"/>
      <c r="J242" s="83"/>
      <c r="K242" s="83"/>
      <c r="L242" s="83"/>
      <c r="M242" s="83"/>
      <c r="N242" s="83"/>
      <c r="O242" s="130">
        <f t="shared" si="51"/>
        <v>2606</v>
      </c>
      <c r="P242" s="211"/>
    </row>
    <row r="243" spans="2:16" s="50" customFormat="1" ht="25.5">
      <c r="B243" s="25"/>
      <c r="C243" s="28"/>
      <c r="D243" s="28">
        <v>4440</v>
      </c>
      <c r="E243" s="29" t="s">
        <v>68</v>
      </c>
      <c r="F243" s="43">
        <v>3300</v>
      </c>
      <c r="G243" s="306">
        <v>1540</v>
      </c>
      <c r="H243" s="83"/>
      <c r="I243" s="83"/>
      <c r="J243" s="83"/>
      <c r="K243" s="83"/>
      <c r="L243" s="83"/>
      <c r="M243" s="83"/>
      <c r="N243" s="83"/>
      <c r="O243" s="130">
        <f t="shared" si="51"/>
        <v>4840</v>
      </c>
      <c r="P243" s="211"/>
    </row>
    <row r="244" spans="2:16" s="50" customFormat="1" ht="25.5">
      <c r="B244" s="25"/>
      <c r="C244" s="28"/>
      <c r="D244" s="28">
        <v>4700</v>
      </c>
      <c r="E244" s="29" t="s">
        <v>214</v>
      </c>
      <c r="F244" s="43"/>
      <c r="G244" s="306">
        <v>800</v>
      </c>
      <c r="H244" s="83"/>
      <c r="I244" s="83"/>
      <c r="J244" s="83"/>
      <c r="K244" s="83"/>
      <c r="L244" s="83"/>
      <c r="M244" s="83"/>
      <c r="N244" s="83"/>
      <c r="O244" s="130">
        <f t="shared" si="51"/>
        <v>800</v>
      </c>
      <c r="P244" s="211"/>
    </row>
    <row r="245" spans="2:16" s="50" customFormat="1" ht="25.5">
      <c r="B245" s="25"/>
      <c r="C245" s="28"/>
      <c r="D245" s="28">
        <v>4740</v>
      </c>
      <c r="E245" s="29" t="s">
        <v>69</v>
      </c>
      <c r="F245" s="43">
        <v>350</v>
      </c>
      <c r="G245" s="306"/>
      <c r="H245" s="83"/>
      <c r="I245" s="83"/>
      <c r="J245" s="83"/>
      <c r="K245" s="83"/>
      <c r="L245" s="83"/>
      <c r="M245" s="83"/>
      <c r="N245" s="83"/>
      <c r="O245" s="130">
        <f t="shared" si="51"/>
        <v>350</v>
      </c>
      <c r="P245" s="211"/>
    </row>
    <row r="246" spans="2:16" s="50" customFormat="1" ht="25.5">
      <c r="B246" s="25"/>
      <c r="C246" s="28"/>
      <c r="D246" s="28">
        <v>4750</v>
      </c>
      <c r="E246" s="29" t="s">
        <v>70</v>
      </c>
      <c r="F246" s="43">
        <v>4200</v>
      </c>
      <c r="G246" s="306">
        <v>810</v>
      </c>
      <c r="H246" s="83"/>
      <c r="I246" s="83"/>
      <c r="J246" s="83"/>
      <c r="K246" s="83"/>
      <c r="L246" s="83"/>
      <c r="M246" s="83"/>
      <c r="N246" s="83"/>
      <c r="O246" s="130">
        <f t="shared" si="51"/>
        <v>5010</v>
      </c>
      <c r="P246" s="211"/>
    </row>
    <row r="247" spans="2:16" s="50" customFormat="1" ht="25.5">
      <c r="B247" s="25"/>
      <c r="C247" s="28"/>
      <c r="D247" s="28">
        <v>6060</v>
      </c>
      <c r="E247" s="29" t="s">
        <v>55</v>
      </c>
      <c r="F247" s="43">
        <v>5000</v>
      </c>
      <c r="G247" s="306"/>
      <c r="H247" s="83"/>
      <c r="I247" s="83"/>
      <c r="J247" s="83"/>
      <c r="K247" s="83"/>
      <c r="L247" s="83"/>
      <c r="M247" s="83"/>
      <c r="N247" s="83"/>
      <c r="O247" s="130">
        <f t="shared" si="51"/>
        <v>5000</v>
      </c>
      <c r="P247" s="211"/>
    </row>
    <row r="248" spans="2:16" s="50" customFormat="1" ht="12.75" customHeight="1">
      <c r="B248" s="25"/>
      <c r="C248" s="15">
        <v>80146</v>
      </c>
      <c r="D248" s="15"/>
      <c r="E248" s="18" t="s">
        <v>159</v>
      </c>
      <c r="F248" s="58">
        <f>SUM(F249:F250)</f>
        <v>27430</v>
      </c>
      <c r="G248" s="293">
        <f>SUM(G249:G250)</f>
        <v>0</v>
      </c>
      <c r="H248" s="59">
        <f aca="true" t="shared" si="52" ref="H248:N248">H249</f>
        <v>0</v>
      </c>
      <c r="I248" s="59">
        <f t="shared" si="52"/>
        <v>0</v>
      </c>
      <c r="J248" s="59">
        <f t="shared" si="52"/>
        <v>0</v>
      </c>
      <c r="K248" s="59">
        <f t="shared" si="52"/>
        <v>0</v>
      </c>
      <c r="L248" s="59">
        <f t="shared" si="52"/>
        <v>0</v>
      </c>
      <c r="M248" s="59">
        <f t="shared" si="52"/>
        <v>0</v>
      </c>
      <c r="N248" s="59">
        <f t="shared" si="52"/>
        <v>0</v>
      </c>
      <c r="O248" s="168">
        <f>SUM(O249:O250)</f>
        <v>27430</v>
      </c>
      <c r="P248" s="244"/>
    </row>
    <row r="249" spans="2:16" s="50" customFormat="1" ht="13.5" customHeight="1">
      <c r="B249" s="25"/>
      <c r="C249" s="28"/>
      <c r="D249" s="28">
        <v>4300</v>
      </c>
      <c r="E249" s="29" t="s">
        <v>41</v>
      </c>
      <c r="F249" s="43">
        <v>24430</v>
      </c>
      <c r="G249" s="306"/>
      <c r="H249" s="83"/>
      <c r="I249" s="83"/>
      <c r="J249" s="83"/>
      <c r="K249" s="83"/>
      <c r="L249" s="83"/>
      <c r="M249" s="83"/>
      <c r="N249" s="83"/>
      <c r="O249" s="130">
        <f>F249+G249+H249+I249+J249+K249+L249+M249+N249</f>
        <v>24430</v>
      </c>
      <c r="P249" s="211"/>
    </row>
    <row r="250" spans="2:16" s="50" customFormat="1" ht="12.75">
      <c r="B250" s="25"/>
      <c r="C250" s="28"/>
      <c r="D250" s="28">
        <v>4410</v>
      </c>
      <c r="E250" s="29" t="s">
        <v>60</v>
      </c>
      <c r="F250" s="43">
        <v>3000</v>
      </c>
      <c r="G250" s="306"/>
      <c r="H250" s="83"/>
      <c r="I250" s="83"/>
      <c r="J250" s="83"/>
      <c r="K250" s="83"/>
      <c r="L250" s="83"/>
      <c r="M250" s="83"/>
      <c r="N250" s="83"/>
      <c r="O250" s="130">
        <f>F250+G250+H250+I250+J250+K250+L250+M250+N250</f>
        <v>3000</v>
      </c>
      <c r="P250" s="211"/>
    </row>
    <row r="251" spans="2:16" s="50" customFormat="1" ht="12.75">
      <c r="B251" s="25"/>
      <c r="C251" s="15">
        <v>80195</v>
      </c>
      <c r="D251" s="15"/>
      <c r="E251" s="18" t="s">
        <v>34</v>
      </c>
      <c r="F251" s="58">
        <f>SUM(F252:F255)</f>
        <v>226178</v>
      </c>
      <c r="G251" s="293">
        <f>SUM(G252:G255)</f>
        <v>0</v>
      </c>
      <c r="H251" s="59">
        <f aca="true" t="shared" si="53" ref="H251:N251">SUM(H252:H253)</f>
        <v>0</v>
      </c>
      <c r="I251" s="59">
        <f t="shared" si="53"/>
        <v>0</v>
      </c>
      <c r="J251" s="59">
        <f t="shared" si="53"/>
        <v>0</v>
      </c>
      <c r="K251" s="59">
        <f t="shared" si="53"/>
        <v>0</v>
      </c>
      <c r="L251" s="59">
        <f t="shared" si="53"/>
        <v>0</v>
      </c>
      <c r="M251" s="59">
        <f t="shared" si="53"/>
        <v>0</v>
      </c>
      <c r="N251" s="59">
        <f t="shared" si="53"/>
        <v>0</v>
      </c>
      <c r="O251" s="168">
        <f>SUM(O252:O255)</f>
        <v>226178</v>
      </c>
      <c r="P251" s="244"/>
    </row>
    <row r="252" spans="2:16" s="50" customFormat="1" ht="12.75">
      <c r="B252" s="30"/>
      <c r="C252" s="28"/>
      <c r="D252" s="28">
        <v>4300</v>
      </c>
      <c r="E252" s="29" t="s">
        <v>41</v>
      </c>
      <c r="F252" s="43">
        <v>122915</v>
      </c>
      <c r="G252" s="306"/>
      <c r="H252" s="83"/>
      <c r="I252" s="83"/>
      <c r="J252" s="83"/>
      <c r="K252" s="83"/>
      <c r="L252" s="83"/>
      <c r="M252" s="83"/>
      <c r="N252" s="83"/>
      <c r="O252" s="130">
        <f>F252+G252+H252+I252+J252+K252+L252+M252+N252</f>
        <v>122915</v>
      </c>
      <c r="P252" s="200"/>
    </row>
    <row r="253" spans="2:16" s="50" customFormat="1" ht="25.5">
      <c r="B253" s="25"/>
      <c r="C253" s="28"/>
      <c r="D253" s="28">
        <v>4440</v>
      </c>
      <c r="E253" s="29" t="s">
        <v>68</v>
      </c>
      <c r="F253" s="43">
        <v>37230</v>
      </c>
      <c r="G253" s="306"/>
      <c r="H253" s="83"/>
      <c r="I253" s="83"/>
      <c r="J253" s="83"/>
      <c r="K253" s="83"/>
      <c r="L253" s="83"/>
      <c r="M253" s="83"/>
      <c r="N253" s="83"/>
      <c r="O253" s="130">
        <f>F253+G253+H253+I253+J253+K253+L253+M253+N253</f>
        <v>37230</v>
      </c>
      <c r="P253" s="211"/>
    </row>
    <row r="254" spans="2:16" s="50" customFormat="1" ht="12.75">
      <c r="B254" s="25"/>
      <c r="C254" s="28"/>
      <c r="D254" s="28">
        <v>6050</v>
      </c>
      <c r="E254" s="29" t="s">
        <v>44</v>
      </c>
      <c r="F254" s="43">
        <v>19200</v>
      </c>
      <c r="G254" s="306"/>
      <c r="H254" s="83"/>
      <c r="I254" s="83"/>
      <c r="J254" s="83"/>
      <c r="K254" s="83"/>
      <c r="L254" s="83"/>
      <c r="M254" s="83"/>
      <c r="N254" s="83"/>
      <c r="O254" s="130">
        <f>F254+G254+H254+I254+J254+K254+L254+M254+N254</f>
        <v>19200</v>
      </c>
      <c r="P254" s="211"/>
    </row>
    <row r="255" spans="2:16" s="50" customFormat="1" ht="25.5">
      <c r="B255" s="25"/>
      <c r="C255" s="28"/>
      <c r="D255" s="28">
        <v>6060</v>
      </c>
      <c r="E255" s="29" t="s">
        <v>55</v>
      </c>
      <c r="F255" s="43">
        <v>46833</v>
      </c>
      <c r="G255" s="306"/>
      <c r="H255" s="83"/>
      <c r="I255" s="83"/>
      <c r="J255" s="83"/>
      <c r="K255" s="83"/>
      <c r="L255" s="83"/>
      <c r="M255" s="83"/>
      <c r="N255" s="83"/>
      <c r="O255" s="130">
        <f>F255+G255+H255+I255+J255+K255+L255+M255+N255</f>
        <v>46833</v>
      </c>
      <c r="P255" s="211"/>
    </row>
    <row r="256" spans="2:16" s="50" customFormat="1" ht="12.75" hidden="1">
      <c r="B256" s="31">
        <v>851</v>
      </c>
      <c r="C256" s="42"/>
      <c r="D256" s="42"/>
      <c r="E256" s="33" t="s">
        <v>92</v>
      </c>
      <c r="F256" s="66">
        <f>F262+F257+F274</f>
        <v>127840</v>
      </c>
      <c r="G256" s="308">
        <f>G262+G257+G274</f>
        <v>0</v>
      </c>
      <c r="H256" s="66">
        <f aca="true" t="shared" si="54" ref="H256:N256">H262+H257</f>
        <v>0</v>
      </c>
      <c r="I256" s="66">
        <f t="shared" si="54"/>
        <v>0</v>
      </c>
      <c r="J256" s="66">
        <f t="shared" si="54"/>
        <v>0</v>
      </c>
      <c r="K256" s="66">
        <f t="shared" si="54"/>
        <v>0</v>
      </c>
      <c r="L256" s="66">
        <f t="shared" si="54"/>
        <v>0</v>
      </c>
      <c r="M256" s="66">
        <f t="shared" si="54"/>
        <v>0</v>
      </c>
      <c r="N256" s="66">
        <f t="shared" si="54"/>
        <v>0</v>
      </c>
      <c r="O256" s="66">
        <f>O262+O257+O274</f>
        <v>127840</v>
      </c>
      <c r="P256" s="245"/>
    </row>
    <row r="257" spans="2:16" s="70" customFormat="1" ht="12.75" hidden="1">
      <c r="B257" s="34"/>
      <c r="C257" s="37">
        <v>85153</v>
      </c>
      <c r="D257" s="113"/>
      <c r="E257" s="134" t="s">
        <v>226</v>
      </c>
      <c r="F257" s="39">
        <f>SUM(F258:F261)</f>
        <v>10170</v>
      </c>
      <c r="G257" s="290">
        <f>SUM(G258:G261)</f>
        <v>0</v>
      </c>
      <c r="H257" s="40">
        <f aca="true" t="shared" si="55" ref="H257:N257">SUM(H258:H261)</f>
        <v>0</v>
      </c>
      <c r="I257" s="40">
        <f t="shared" si="55"/>
        <v>0</v>
      </c>
      <c r="J257" s="40">
        <f t="shared" si="55"/>
        <v>0</v>
      </c>
      <c r="K257" s="40">
        <f t="shared" si="55"/>
        <v>0</v>
      </c>
      <c r="L257" s="40">
        <f t="shared" si="55"/>
        <v>0</v>
      </c>
      <c r="M257" s="40">
        <f t="shared" si="55"/>
        <v>0</v>
      </c>
      <c r="N257" s="40">
        <f t="shared" si="55"/>
        <v>0</v>
      </c>
      <c r="O257" s="168">
        <f>SUM(O258:O261)</f>
        <v>10170</v>
      </c>
      <c r="P257" s="246"/>
    </row>
    <row r="258" spans="2:16" s="70" customFormat="1" ht="12.75" hidden="1">
      <c r="B258" s="34"/>
      <c r="C258" s="113"/>
      <c r="D258" s="28">
        <v>4210</v>
      </c>
      <c r="E258" s="29" t="s">
        <v>39</v>
      </c>
      <c r="F258" s="38">
        <v>1700</v>
      </c>
      <c r="G258" s="309"/>
      <c r="H258" s="41"/>
      <c r="I258" s="41"/>
      <c r="J258" s="41"/>
      <c r="K258" s="41"/>
      <c r="L258" s="41"/>
      <c r="M258" s="41"/>
      <c r="N258" s="41"/>
      <c r="O258" s="130">
        <f>F258+G258+H258+I258+J258+K258+L258+M258+N258</f>
        <v>1700</v>
      </c>
      <c r="P258" s="220"/>
    </row>
    <row r="259" spans="2:16" s="70" customFormat="1" ht="12.75" hidden="1">
      <c r="B259" s="34"/>
      <c r="C259" s="113"/>
      <c r="D259" s="28">
        <v>4300</v>
      </c>
      <c r="E259" s="29" t="s">
        <v>41</v>
      </c>
      <c r="F259" s="38">
        <v>8170</v>
      </c>
      <c r="G259" s="309"/>
      <c r="H259" s="41"/>
      <c r="I259" s="41"/>
      <c r="J259" s="41"/>
      <c r="K259" s="41"/>
      <c r="L259" s="41"/>
      <c r="M259" s="41"/>
      <c r="N259" s="41"/>
      <c r="O259" s="130">
        <f>F259+G259+H259+I259+J259+K259+L259+M259+N259</f>
        <v>8170</v>
      </c>
      <c r="P259" s="220"/>
    </row>
    <row r="260" spans="2:16" s="70" customFormat="1" ht="12.75" hidden="1">
      <c r="B260" s="34"/>
      <c r="C260" s="113"/>
      <c r="D260" s="28">
        <v>4410</v>
      </c>
      <c r="E260" s="29" t="s">
        <v>60</v>
      </c>
      <c r="F260" s="38">
        <v>200</v>
      </c>
      <c r="G260" s="309"/>
      <c r="H260" s="41"/>
      <c r="I260" s="41"/>
      <c r="J260" s="41"/>
      <c r="K260" s="41"/>
      <c r="L260" s="41"/>
      <c r="M260" s="41"/>
      <c r="N260" s="41"/>
      <c r="O260" s="130">
        <f>F260+G260+H260+I260+J260+K260+L260+M260+N260</f>
        <v>200</v>
      </c>
      <c r="P260" s="220"/>
    </row>
    <row r="261" spans="2:16" s="70" customFormat="1" ht="25.5" hidden="1">
      <c r="B261" s="34"/>
      <c r="C261" s="113"/>
      <c r="D261" s="28">
        <v>4740</v>
      </c>
      <c r="E261" s="29" t="s">
        <v>69</v>
      </c>
      <c r="F261" s="38">
        <v>100</v>
      </c>
      <c r="G261" s="309"/>
      <c r="H261" s="41"/>
      <c r="I261" s="41"/>
      <c r="J261" s="41"/>
      <c r="K261" s="41"/>
      <c r="L261" s="41"/>
      <c r="M261" s="41"/>
      <c r="N261" s="41"/>
      <c r="O261" s="130">
        <f>F261+G261+H261+I261+J261+K261+L261+M261+N261</f>
        <v>100</v>
      </c>
      <c r="P261" s="220"/>
    </row>
    <row r="262" spans="2:16" s="50" customFormat="1" ht="12.75" hidden="1">
      <c r="B262" s="25"/>
      <c r="C262" s="15">
        <v>85154</v>
      </c>
      <c r="D262" s="15"/>
      <c r="E262" s="18" t="s">
        <v>93</v>
      </c>
      <c r="F262" s="58">
        <f>SUM(F263:F273)</f>
        <v>109670</v>
      </c>
      <c r="G262" s="293">
        <f>SUM(G263:G273)</f>
        <v>0</v>
      </c>
      <c r="H262" s="59">
        <f aca="true" t="shared" si="56" ref="H262:N262">SUM(H263:H272)</f>
        <v>0</v>
      </c>
      <c r="I262" s="59">
        <f t="shared" si="56"/>
        <v>0</v>
      </c>
      <c r="J262" s="59">
        <f t="shared" si="56"/>
        <v>0</v>
      </c>
      <c r="K262" s="59">
        <f t="shared" si="56"/>
        <v>0</v>
      </c>
      <c r="L262" s="59">
        <f t="shared" si="56"/>
        <v>0</v>
      </c>
      <c r="M262" s="59">
        <f t="shared" si="56"/>
        <v>0</v>
      </c>
      <c r="N262" s="59">
        <f t="shared" si="56"/>
        <v>0</v>
      </c>
      <c r="O262" s="168">
        <f>SUM(O263:O273)</f>
        <v>109670</v>
      </c>
      <c r="P262" s="244"/>
    </row>
    <row r="263" spans="2:16" s="50" customFormat="1" ht="38.25" hidden="1">
      <c r="B263" s="25"/>
      <c r="C263" s="15"/>
      <c r="D263" s="28">
        <v>2820</v>
      </c>
      <c r="E263" s="29" t="s">
        <v>200</v>
      </c>
      <c r="F263" s="43">
        <v>4000</v>
      </c>
      <c r="G263" s="306"/>
      <c r="H263" s="83"/>
      <c r="I263" s="83"/>
      <c r="J263" s="83"/>
      <c r="K263" s="83"/>
      <c r="L263" s="83"/>
      <c r="M263" s="83"/>
      <c r="N263" s="83"/>
      <c r="O263" s="130">
        <f aca="true" t="shared" si="57" ref="O263:O272">F263+G263+H263+I263+J263+K263+L263+M263+N263</f>
        <v>4000</v>
      </c>
      <c r="P263" s="211"/>
    </row>
    <row r="264" spans="2:16" s="50" customFormat="1" ht="12.75" customHeight="1" hidden="1">
      <c r="B264" s="25"/>
      <c r="C264" s="15"/>
      <c r="D264" s="28">
        <v>4170</v>
      </c>
      <c r="E264" s="29" t="s">
        <v>63</v>
      </c>
      <c r="F264" s="43">
        <f>15000+3000</f>
        <v>18000</v>
      </c>
      <c r="G264" s="306"/>
      <c r="H264" s="83"/>
      <c r="I264" s="83"/>
      <c r="J264" s="83"/>
      <c r="K264" s="83"/>
      <c r="L264" s="83"/>
      <c r="M264" s="83"/>
      <c r="N264" s="83"/>
      <c r="O264" s="130">
        <f t="shared" si="57"/>
        <v>18000</v>
      </c>
      <c r="P264" s="211"/>
    </row>
    <row r="265" spans="2:16" s="50" customFormat="1" ht="12.75" hidden="1">
      <c r="B265" s="25"/>
      <c r="C265" s="28"/>
      <c r="D265" s="28">
        <v>4210</v>
      </c>
      <c r="E265" s="29" t="s">
        <v>39</v>
      </c>
      <c r="F265" s="43">
        <v>22800</v>
      </c>
      <c r="G265" s="306"/>
      <c r="H265" s="83"/>
      <c r="I265" s="83"/>
      <c r="J265" s="83"/>
      <c r="K265" s="83"/>
      <c r="L265" s="83"/>
      <c r="M265" s="83"/>
      <c r="N265" s="83"/>
      <c r="O265" s="130">
        <f t="shared" si="57"/>
        <v>22800</v>
      </c>
      <c r="P265" s="211"/>
    </row>
    <row r="266" spans="2:16" s="50" customFormat="1" ht="12.75" hidden="1">
      <c r="B266" s="25"/>
      <c r="C266" s="28"/>
      <c r="D266" s="28">
        <v>4260</v>
      </c>
      <c r="E266" s="29" t="s">
        <v>59</v>
      </c>
      <c r="F266" s="43">
        <v>3500</v>
      </c>
      <c r="G266" s="306"/>
      <c r="H266" s="83"/>
      <c r="I266" s="83"/>
      <c r="J266" s="83"/>
      <c r="K266" s="83"/>
      <c r="L266" s="83"/>
      <c r="M266" s="83"/>
      <c r="N266" s="83"/>
      <c r="O266" s="130">
        <f t="shared" si="57"/>
        <v>3500</v>
      </c>
      <c r="P266" s="211"/>
    </row>
    <row r="267" spans="2:16" s="50" customFormat="1" ht="12.75" hidden="1">
      <c r="B267" s="25"/>
      <c r="C267" s="28"/>
      <c r="D267" s="28">
        <v>4270</v>
      </c>
      <c r="E267" s="29" t="s">
        <v>40</v>
      </c>
      <c r="F267" s="43">
        <v>2000</v>
      </c>
      <c r="G267" s="306"/>
      <c r="H267" s="83"/>
      <c r="I267" s="83"/>
      <c r="J267" s="83"/>
      <c r="K267" s="83"/>
      <c r="L267" s="83"/>
      <c r="M267" s="83"/>
      <c r="N267" s="83"/>
      <c r="O267" s="130">
        <f t="shared" si="57"/>
        <v>2000</v>
      </c>
      <c r="P267" s="211"/>
    </row>
    <row r="268" spans="2:16" s="50" customFormat="1" ht="12.75" hidden="1">
      <c r="B268" s="25"/>
      <c r="C268" s="28"/>
      <c r="D268" s="28">
        <v>4300</v>
      </c>
      <c r="E268" s="29" t="s">
        <v>41</v>
      </c>
      <c r="F268" s="43">
        <v>34470</v>
      </c>
      <c r="G268" s="306"/>
      <c r="H268" s="83"/>
      <c r="I268" s="83"/>
      <c r="J268" s="83"/>
      <c r="K268" s="83"/>
      <c r="L268" s="83"/>
      <c r="M268" s="83"/>
      <c r="N268" s="83"/>
      <c r="O268" s="130">
        <f t="shared" si="57"/>
        <v>34470</v>
      </c>
      <c r="P268" s="220"/>
    </row>
    <row r="269" spans="2:16" s="50" customFormat="1" ht="25.5" hidden="1">
      <c r="B269" s="25"/>
      <c r="C269" s="28"/>
      <c r="D269" s="28">
        <v>4370</v>
      </c>
      <c r="E269" s="29" t="s">
        <v>67</v>
      </c>
      <c r="F269" s="43">
        <v>600</v>
      </c>
      <c r="G269" s="306"/>
      <c r="H269" s="83"/>
      <c r="I269" s="83"/>
      <c r="J269" s="83"/>
      <c r="K269" s="83"/>
      <c r="L269" s="83"/>
      <c r="M269" s="83"/>
      <c r="N269" s="83"/>
      <c r="O269" s="130">
        <f t="shared" si="57"/>
        <v>600</v>
      </c>
      <c r="P269" s="211"/>
    </row>
    <row r="270" spans="2:16" s="50" customFormat="1" ht="12.75" hidden="1">
      <c r="B270" s="25"/>
      <c r="C270" s="28"/>
      <c r="D270" s="28">
        <v>4410</v>
      </c>
      <c r="E270" s="29" t="s">
        <v>60</v>
      </c>
      <c r="F270" s="43">
        <v>300</v>
      </c>
      <c r="G270" s="306"/>
      <c r="H270" s="83"/>
      <c r="I270" s="83"/>
      <c r="J270" s="83"/>
      <c r="K270" s="83"/>
      <c r="L270" s="83"/>
      <c r="M270" s="83"/>
      <c r="N270" s="83"/>
      <c r="O270" s="130">
        <f t="shared" si="57"/>
        <v>300</v>
      </c>
      <c r="P270" s="211"/>
    </row>
    <row r="271" spans="2:16" s="50" customFormat="1" ht="12.75" hidden="1">
      <c r="B271" s="25"/>
      <c r="C271" s="28"/>
      <c r="D271" s="28">
        <v>4430</v>
      </c>
      <c r="E271" s="29" t="s">
        <v>46</v>
      </c>
      <c r="F271" s="43">
        <v>500</v>
      </c>
      <c r="G271" s="306"/>
      <c r="H271" s="83"/>
      <c r="I271" s="83"/>
      <c r="J271" s="83"/>
      <c r="K271" s="83"/>
      <c r="L271" s="83"/>
      <c r="M271" s="83"/>
      <c r="N271" s="83"/>
      <c r="O271" s="130">
        <f t="shared" si="57"/>
        <v>500</v>
      </c>
      <c r="P271" s="211"/>
    </row>
    <row r="272" spans="2:16" s="50" customFormat="1" ht="25.5" hidden="1">
      <c r="B272" s="25"/>
      <c r="C272" s="28"/>
      <c r="D272" s="28">
        <v>4740</v>
      </c>
      <c r="E272" s="29" t="s">
        <v>69</v>
      </c>
      <c r="F272" s="43">
        <v>200</v>
      </c>
      <c r="G272" s="306"/>
      <c r="H272" s="83"/>
      <c r="I272" s="83"/>
      <c r="J272" s="83"/>
      <c r="K272" s="83"/>
      <c r="L272" s="83"/>
      <c r="M272" s="83"/>
      <c r="N272" s="83"/>
      <c r="O272" s="130">
        <f t="shared" si="57"/>
        <v>200</v>
      </c>
      <c r="P272" s="211"/>
    </row>
    <row r="273" spans="2:16" s="50" customFormat="1" ht="25.5" hidden="1">
      <c r="B273" s="25"/>
      <c r="C273" s="15"/>
      <c r="D273" s="28">
        <v>6060</v>
      </c>
      <c r="E273" s="29" t="s">
        <v>55</v>
      </c>
      <c r="F273" s="43">
        <v>23300</v>
      </c>
      <c r="G273" s="306"/>
      <c r="H273" s="59"/>
      <c r="I273" s="59"/>
      <c r="J273" s="59"/>
      <c r="K273" s="59"/>
      <c r="L273" s="59"/>
      <c r="M273" s="59"/>
      <c r="N273" s="59"/>
      <c r="O273" s="130">
        <f>F273+G273+H273+I273+J273+K273+L273+M273+N273</f>
        <v>23300</v>
      </c>
      <c r="P273" s="220"/>
    </row>
    <row r="274" spans="2:16" s="50" customFormat="1" ht="12.75" hidden="1">
      <c r="B274" s="25"/>
      <c r="C274" s="15">
        <v>85195</v>
      </c>
      <c r="D274" s="15"/>
      <c r="E274" s="18" t="s">
        <v>34</v>
      </c>
      <c r="F274" s="58">
        <f>F275</f>
        <v>8000</v>
      </c>
      <c r="G274" s="293">
        <f>G275</f>
        <v>0</v>
      </c>
      <c r="H274" s="59"/>
      <c r="I274" s="59"/>
      <c r="J274" s="59"/>
      <c r="K274" s="59"/>
      <c r="L274" s="59"/>
      <c r="M274" s="59"/>
      <c r="N274" s="59"/>
      <c r="O274" s="168">
        <f>O275</f>
        <v>8000</v>
      </c>
      <c r="P274" s="220"/>
    </row>
    <row r="275" spans="2:16" s="50" customFormat="1" ht="12.75" hidden="1">
      <c r="B275" s="25"/>
      <c r="C275" s="15"/>
      <c r="D275" s="28">
        <v>6050</v>
      </c>
      <c r="E275" s="29" t="s">
        <v>44</v>
      </c>
      <c r="F275" s="43">
        <v>8000</v>
      </c>
      <c r="G275" s="306"/>
      <c r="H275" s="59"/>
      <c r="I275" s="59"/>
      <c r="J275" s="59"/>
      <c r="K275" s="59"/>
      <c r="L275" s="59"/>
      <c r="M275" s="59"/>
      <c r="N275" s="59"/>
      <c r="O275" s="130">
        <f>F275+G275+H275+I275+J275+K275+L275+M275+N275</f>
        <v>8000</v>
      </c>
      <c r="P275" s="211"/>
    </row>
    <row r="276" spans="2:16" s="50" customFormat="1" ht="12.75">
      <c r="B276" s="31">
        <v>852</v>
      </c>
      <c r="C276" s="42"/>
      <c r="D276" s="42"/>
      <c r="E276" s="33" t="s">
        <v>171</v>
      </c>
      <c r="F276" s="66">
        <f>F287+F289+F293+F295+F317+F321+F277</f>
        <v>2924238</v>
      </c>
      <c r="G276" s="308">
        <f>G287+G289+G293+G295+G317+G321+G277</f>
        <v>0</v>
      </c>
      <c r="H276" s="67">
        <f aca="true" t="shared" si="58" ref="H276:N276">H287+H289+H293+H295+H317+H321+H277</f>
        <v>0</v>
      </c>
      <c r="I276" s="67">
        <f t="shared" si="58"/>
        <v>0</v>
      </c>
      <c r="J276" s="67">
        <f t="shared" si="58"/>
        <v>0</v>
      </c>
      <c r="K276" s="67">
        <f t="shared" si="58"/>
        <v>0</v>
      </c>
      <c r="L276" s="67">
        <f t="shared" si="58"/>
        <v>0</v>
      </c>
      <c r="M276" s="67">
        <f t="shared" si="58"/>
        <v>0</v>
      </c>
      <c r="N276" s="67">
        <f t="shared" si="58"/>
        <v>0</v>
      </c>
      <c r="O276" s="66">
        <f>O287+O289+O293+O295+O317+O321+O277</f>
        <v>2924238</v>
      </c>
      <c r="P276" s="245"/>
    </row>
    <row r="277" spans="2:16" s="70" customFormat="1" ht="38.25">
      <c r="B277" s="34"/>
      <c r="C277" s="37">
        <v>85212</v>
      </c>
      <c r="D277" s="113"/>
      <c r="E277" s="18" t="s">
        <v>172</v>
      </c>
      <c r="F277" s="39">
        <f>SUM(F278:F286)</f>
        <v>1784600</v>
      </c>
      <c r="G277" s="290">
        <f>SUM(G278:G286)</f>
        <v>0</v>
      </c>
      <c r="H277" s="40">
        <f aca="true" t="shared" si="59" ref="H277:N277">SUM(H278:H283)</f>
        <v>0</v>
      </c>
      <c r="I277" s="40">
        <f t="shared" si="59"/>
        <v>0</v>
      </c>
      <c r="J277" s="40">
        <f t="shared" si="59"/>
        <v>0</v>
      </c>
      <c r="K277" s="40">
        <f t="shared" si="59"/>
        <v>0</v>
      </c>
      <c r="L277" s="40">
        <f t="shared" si="59"/>
        <v>0</v>
      </c>
      <c r="M277" s="40">
        <f t="shared" si="59"/>
        <v>0</v>
      </c>
      <c r="N277" s="40">
        <f t="shared" si="59"/>
        <v>0</v>
      </c>
      <c r="O277" s="168">
        <f>SUM(O278:O286)</f>
        <v>1784600</v>
      </c>
      <c r="P277" s="246"/>
    </row>
    <row r="278" spans="2:16" s="70" customFormat="1" ht="12.75">
      <c r="B278" s="34"/>
      <c r="C278" s="113"/>
      <c r="D278" s="28">
        <v>3110</v>
      </c>
      <c r="E278" s="29" t="s">
        <v>176</v>
      </c>
      <c r="F278" s="38">
        <v>1726697</v>
      </c>
      <c r="G278" s="309"/>
      <c r="H278" s="41"/>
      <c r="I278" s="41"/>
      <c r="J278" s="41"/>
      <c r="K278" s="41"/>
      <c r="L278" s="41"/>
      <c r="M278" s="41"/>
      <c r="N278" s="41"/>
      <c r="O278" s="130">
        <f aca="true" t="shared" si="60" ref="O278:O286">F278+G278+H278+I278+J278+K278+L278+M278+N278</f>
        <v>1726697</v>
      </c>
      <c r="P278" s="234"/>
    </row>
    <row r="279" spans="2:16" s="70" customFormat="1" ht="12.75">
      <c r="B279" s="34"/>
      <c r="C279" s="113"/>
      <c r="D279" s="28">
        <v>4010</v>
      </c>
      <c r="E279" s="29" t="s">
        <v>57</v>
      </c>
      <c r="F279" s="38">
        <v>34798</v>
      </c>
      <c r="G279" s="309"/>
      <c r="H279" s="41"/>
      <c r="I279" s="41"/>
      <c r="J279" s="41"/>
      <c r="K279" s="41"/>
      <c r="L279" s="41"/>
      <c r="M279" s="41"/>
      <c r="N279" s="41"/>
      <c r="O279" s="130">
        <f t="shared" si="60"/>
        <v>34798</v>
      </c>
      <c r="P279" s="234"/>
    </row>
    <row r="280" spans="2:16" s="70" customFormat="1" ht="12.75">
      <c r="B280" s="34"/>
      <c r="C280" s="113"/>
      <c r="D280" s="28">
        <v>4110</v>
      </c>
      <c r="E280" s="29" t="s">
        <v>58</v>
      </c>
      <c r="F280" s="38">
        <v>5255</v>
      </c>
      <c r="G280" s="309"/>
      <c r="H280" s="41"/>
      <c r="I280" s="41"/>
      <c r="J280" s="41"/>
      <c r="K280" s="41"/>
      <c r="L280" s="41"/>
      <c r="M280" s="41"/>
      <c r="N280" s="41"/>
      <c r="O280" s="130">
        <f t="shared" si="60"/>
        <v>5255</v>
      </c>
      <c r="P280" s="234"/>
    </row>
    <row r="281" spans="2:16" s="70" customFormat="1" ht="12.75">
      <c r="B281" s="34"/>
      <c r="C281" s="113"/>
      <c r="D281" s="28">
        <v>4210</v>
      </c>
      <c r="E281" s="29" t="s">
        <v>39</v>
      </c>
      <c r="F281" s="38">
        <v>2159</v>
      </c>
      <c r="G281" s="309"/>
      <c r="H281" s="41"/>
      <c r="I281" s="41"/>
      <c r="J281" s="41"/>
      <c r="K281" s="41"/>
      <c r="L281" s="41"/>
      <c r="M281" s="41"/>
      <c r="N281" s="41"/>
      <c r="O281" s="130">
        <f t="shared" si="60"/>
        <v>2159</v>
      </c>
      <c r="P281" s="234"/>
    </row>
    <row r="282" spans="2:16" s="70" customFormat="1" ht="12.75">
      <c r="B282" s="34"/>
      <c r="C282" s="113"/>
      <c r="D282" s="28">
        <v>4300</v>
      </c>
      <c r="E282" s="29" t="s">
        <v>41</v>
      </c>
      <c r="F282" s="38">
        <v>8500</v>
      </c>
      <c r="G282" s="328">
        <v>-1354</v>
      </c>
      <c r="H282" s="41"/>
      <c r="I282" s="41"/>
      <c r="J282" s="41"/>
      <c r="K282" s="41"/>
      <c r="L282" s="41"/>
      <c r="M282" s="41"/>
      <c r="N282" s="41"/>
      <c r="O282" s="130">
        <f t="shared" si="60"/>
        <v>7146</v>
      </c>
      <c r="P282" s="234"/>
    </row>
    <row r="283" spans="2:16" s="70" customFormat="1" ht="12.75">
      <c r="B283" s="34"/>
      <c r="C283" s="113"/>
      <c r="D283" s="28">
        <v>4410</v>
      </c>
      <c r="E283" s="29" t="s">
        <v>60</v>
      </c>
      <c r="F283" s="38">
        <v>191</v>
      </c>
      <c r="G283" s="309"/>
      <c r="H283" s="41"/>
      <c r="I283" s="41"/>
      <c r="J283" s="41"/>
      <c r="K283" s="41"/>
      <c r="L283" s="41"/>
      <c r="M283" s="41"/>
      <c r="N283" s="41"/>
      <c r="O283" s="130">
        <f t="shared" si="60"/>
        <v>191</v>
      </c>
      <c r="P283" s="234"/>
    </row>
    <row r="284" spans="2:16" s="70" customFormat="1" ht="25.5">
      <c r="B284" s="34"/>
      <c r="C284" s="113"/>
      <c r="D284" s="28">
        <v>4700</v>
      </c>
      <c r="E284" s="29" t="s">
        <v>214</v>
      </c>
      <c r="F284" s="38">
        <v>2500</v>
      </c>
      <c r="G284" s="309">
        <v>254</v>
      </c>
      <c r="H284" s="41"/>
      <c r="I284" s="41"/>
      <c r="J284" s="41"/>
      <c r="K284" s="41"/>
      <c r="L284" s="41"/>
      <c r="M284" s="41"/>
      <c r="N284" s="41"/>
      <c r="O284" s="130">
        <f t="shared" si="60"/>
        <v>2754</v>
      </c>
      <c r="P284" s="234"/>
    </row>
    <row r="285" spans="2:16" s="70" customFormat="1" ht="25.5">
      <c r="B285" s="34"/>
      <c r="C285" s="113"/>
      <c r="D285" s="28">
        <v>4750</v>
      </c>
      <c r="E285" s="29" t="s">
        <v>70</v>
      </c>
      <c r="F285" s="38"/>
      <c r="G285" s="309">
        <v>1100</v>
      </c>
      <c r="H285" s="41"/>
      <c r="I285" s="41"/>
      <c r="J285" s="41"/>
      <c r="K285" s="41"/>
      <c r="L285" s="41"/>
      <c r="M285" s="41"/>
      <c r="N285" s="41"/>
      <c r="O285" s="130">
        <f t="shared" si="60"/>
        <v>1100</v>
      </c>
      <c r="P285" s="234"/>
    </row>
    <row r="286" spans="2:16" s="70" customFormat="1" ht="25.5">
      <c r="B286" s="34"/>
      <c r="C286" s="113"/>
      <c r="D286" s="28">
        <v>6060</v>
      </c>
      <c r="E286" s="29" t="s">
        <v>55</v>
      </c>
      <c r="F286" s="38">
        <v>4500</v>
      </c>
      <c r="G286" s="309"/>
      <c r="H286" s="41"/>
      <c r="I286" s="41"/>
      <c r="J286" s="41"/>
      <c r="K286" s="41"/>
      <c r="L286" s="41"/>
      <c r="M286" s="41"/>
      <c r="N286" s="41"/>
      <c r="O286" s="130">
        <f t="shared" si="60"/>
        <v>4500</v>
      </c>
      <c r="P286" s="234"/>
    </row>
    <row r="287" spans="2:16" s="70" customFormat="1" ht="38.25">
      <c r="B287" s="34"/>
      <c r="C287" s="15">
        <v>85213</v>
      </c>
      <c r="D287" s="15"/>
      <c r="E287" s="18" t="s">
        <v>173</v>
      </c>
      <c r="F287" s="58">
        <f aca="true" t="shared" si="61" ref="F287:N287">F288</f>
        <v>9000</v>
      </c>
      <c r="G287" s="293">
        <f t="shared" si="61"/>
        <v>0</v>
      </c>
      <c r="H287" s="59">
        <f t="shared" si="61"/>
        <v>0</v>
      </c>
      <c r="I287" s="59">
        <f t="shared" si="61"/>
        <v>0</v>
      </c>
      <c r="J287" s="59">
        <f t="shared" si="61"/>
        <v>0</v>
      </c>
      <c r="K287" s="59">
        <f t="shared" si="61"/>
        <v>0</v>
      </c>
      <c r="L287" s="59">
        <f t="shared" si="61"/>
        <v>0</v>
      </c>
      <c r="M287" s="59">
        <f t="shared" si="61"/>
        <v>0</v>
      </c>
      <c r="N287" s="59">
        <f t="shared" si="61"/>
        <v>0</v>
      </c>
      <c r="O287" s="168">
        <f>O288</f>
        <v>9000</v>
      </c>
      <c r="P287" s="244"/>
    </row>
    <row r="288" spans="2:16" s="70" customFormat="1" ht="12.75">
      <c r="B288" s="34"/>
      <c r="C288" s="113"/>
      <c r="D288" s="28">
        <v>4130</v>
      </c>
      <c r="E288" s="29" t="s">
        <v>177</v>
      </c>
      <c r="F288" s="38">
        <v>9000</v>
      </c>
      <c r="G288" s="309"/>
      <c r="H288" s="41"/>
      <c r="I288" s="41"/>
      <c r="J288" s="41"/>
      <c r="K288" s="41"/>
      <c r="L288" s="41"/>
      <c r="M288" s="41"/>
      <c r="N288" s="41"/>
      <c r="O288" s="130">
        <f>F288+G288+H288+I288+J288+K288+L288+M288+N288</f>
        <v>9000</v>
      </c>
      <c r="P288" s="203"/>
    </row>
    <row r="289" spans="2:16" s="50" customFormat="1" ht="25.5">
      <c r="B289" s="25"/>
      <c r="C289" s="15">
        <v>85214</v>
      </c>
      <c r="D289" s="15"/>
      <c r="E289" s="18" t="s">
        <v>174</v>
      </c>
      <c r="F289" s="58">
        <f>SUM(F290:F292)</f>
        <v>346330</v>
      </c>
      <c r="G289" s="293">
        <f>SUM(G290:G292)</f>
        <v>0</v>
      </c>
      <c r="H289" s="59">
        <f aca="true" t="shared" si="62" ref="H289:N289">SUM(H290:H292)</f>
        <v>0</v>
      </c>
      <c r="I289" s="59">
        <f t="shared" si="62"/>
        <v>0</v>
      </c>
      <c r="J289" s="59">
        <f t="shared" si="62"/>
        <v>0</v>
      </c>
      <c r="K289" s="59">
        <f t="shared" si="62"/>
        <v>0</v>
      </c>
      <c r="L289" s="59">
        <f t="shared" si="62"/>
        <v>0</v>
      </c>
      <c r="M289" s="59">
        <f t="shared" si="62"/>
        <v>0</v>
      </c>
      <c r="N289" s="59">
        <f t="shared" si="62"/>
        <v>0</v>
      </c>
      <c r="O289" s="168">
        <f>SUM(O290:O292)</f>
        <v>346330</v>
      </c>
      <c r="P289" s="244"/>
    </row>
    <row r="290" spans="2:16" s="50" customFormat="1" ht="12.75">
      <c r="B290" s="25"/>
      <c r="C290" s="28"/>
      <c r="D290" s="28">
        <v>3110</v>
      </c>
      <c r="E290" s="29" t="s">
        <v>176</v>
      </c>
      <c r="F290" s="43">
        <v>242830</v>
      </c>
      <c r="G290" s="306">
        <v>6000</v>
      </c>
      <c r="H290" s="83"/>
      <c r="I290" s="83"/>
      <c r="J290" s="83"/>
      <c r="K290" s="83"/>
      <c r="L290" s="83"/>
      <c r="M290" s="83"/>
      <c r="N290" s="83"/>
      <c r="O290" s="130">
        <f>F290+G290+H290+I290+J290+K290+L290+M290+N290</f>
        <v>248830</v>
      </c>
      <c r="P290" s="203"/>
    </row>
    <row r="291" spans="2:16" s="50" customFormat="1" ht="12.75">
      <c r="B291" s="25"/>
      <c r="C291" s="28"/>
      <c r="D291" s="28">
        <v>4110</v>
      </c>
      <c r="E291" s="29" t="s">
        <v>178</v>
      </c>
      <c r="F291" s="43">
        <v>3500</v>
      </c>
      <c r="G291" s="306"/>
      <c r="H291" s="83"/>
      <c r="I291" s="83"/>
      <c r="J291" s="83"/>
      <c r="K291" s="83"/>
      <c r="L291" s="83"/>
      <c r="M291" s="83"/>
      <c r="N291" s="83"/>
      <c r="O291" s="130">
        <f>F291+G291+H291+I291+J291+K291+L291+M291+N291</f>
        <v>3500</v>
      </c>
      <c r="P291" s="211"/>
    </row>
    <row r="292" spans="2:16" s="50" customFormat="1" ht="38.25">
      <c r="B292" s="25"/>
      <c r="C292" s="28"/>
      <c r="D292" s="28">
        <v>4330</v>
      </c>
      <c r="E292" s="29" t="s">
        <v>179</v>
      </c>
      <c r="F292" s="43">
        <v>100000</v>
      </c>
      <c r="G292" s="327">
        <v>-6000</v>
      </c>
      <c r="H292" s="83"/>
      <c r="I292" s="83"/>
      <c r="J292" s="83"/>
      <c r="K292" s="83"/>
      <c r="L292" s="83"/>
      <c r="M292" s="83"/>
      <c r="N292" s="83"/>
      <c r="O292" s="130">
        <f>F292+G292+H292+I292+J292+K292+L292+M292+N292</f>
        <v>94000</v>
      </c>
      <c r="P292" s="211"/>
    </row>
    <row r="293" spans="2:16" s="50" customFormat="1" ht="12.75">
      <c r="B293" s="25"/>
      <c r="C293" s="15">
        <v>85215</v>
      </c>
      <c r="D293" s="15"/>
      <c r="E293" s="18" t="s">
        <v>180</v>
      </c>
      <c r="F293" s="58">
        <f aca="true" t="shared" si="63" ref="F293:N293">SUM(F294)</f>
        <v>190000</v>
      </c>
      <c r="G293" s="293">
        <f t="shared" si="63"/>
        <v>0</v>
      </c>
      <c r="H293" s="59">
        <f t="shared" si="63"/>
        <v>0</v>
      </c>
      <c r="I293" s="59">
        <f t="shared" si="63"/>
        <v>0</v>
      </c>
      <c r="J293" s="59">
        <f t="shared" si="63"/>
        <v>0</v>
      </c>
      <c r="K293" s="59">
        <f t="shared" si="63"/>
        <v>0</v>
      </c>
      <c r="L293" s="59">
        <f t="shared" si="63"/>
        <v>0</v>
      </c>
      <c r="M293" s="59">
        <f t="shared" si="63"/>
        <v>0</v>
      </c>
      <c r="N293" s="59">
        <f t="shared" si="63"/>
        <v>0</v>
      </c>
      <c r="O293" s="168">
        <f>SUM(O294)</f>
        <v>190000</v>
      </c>
      <c r="P293" s="244"/>
    </row>
    <row r="294" spans="2:16" s="50" customFormat="1" ht="12.75">
      <c r="B294" s="25"/>
      <c r="C294" s="28"/>
      <c r="D294" s="28">
        <v>3110</v>
      </c>
      <c r="E294" s="29" t="s">
        <v>176</v>
      </c>
      <c r="F294" s="43">
        <v>190000</v>
      </c>
      <c r="G294" s="306"/>
      <c r="H294" s="83"/>
      <c r="I294" s="83"/>
      <c r="J294" s="83"/>
      <c r="K294" s="83"/>
      <c r="L294" s="83"/>
      <c r="M294" s="83"/>
      <c r="N294" s="83"/>
      <c r="O294" s="130">
        <f>F294+G294+H294+I294+J294+K294+L294+M294+N294</f>
        <v>190000</v>
      </c>
      <c r="P294" s="211"/>
    </row>
    <row r="295" spans="2:16" s="50" customFormat="1" ht="15.75" customHeight="1">
      <c r="B295" s="25"/>
      <c r="C295" s="15">
        <v>85219</v>
      </c>
      <c r="D295" s="15"/>
      <c r="E295" s="18" t="s">
        <v>175</v>
      </c>
      <c r="F295" s="58">
        <f>SUM(F296:F316)</f>
        <v>502008</v>
      </c>
      <c r="G295" s="293">
        <f>SUM(G296:G316)</f>
        <v>0</v>
      </c>
      <c r="H295" s="59">
        <f aca="true" t="shared" si="64" ref="H295:N295">SUM(H296:H316)</f>
        <v>0</v>
      </c>
      <c r="I295" s="59">
        <f t="shared" si="64"/>
        <v>0</v>
      </c>
      <c r="J295" s="59">
        <f t="shared" si="64"/>
        <v>0</v>
      </c>
      <c r="K295" s="59">
        <f t="shared" si="64"/>
        <v>0</v>
      </c>
      <c r="L295" s="59">
        <f t="shared" si="64"/>
        <v>0</v>
      </c>
      <c r="M295" s="59">
        <f t="shared" si="64"/>
        <v>0</v>
      </c>
      <c r="N295" s="59">
        <f t="shared" si="64"/>
        <v>0</v>
      </c>
      <c r="O295" s="168">
        <f>SUM(O296:O316)</f>
        <v>502008</v>
      </c>
      <c r="P295" s="244"/>
    </row>
    <row r="296" spans="2:16" s="50" customFormat="1" ht="25.5">
      <c r="B296" s="25"/>
      <c r="C296" s="28"/>
      <c r="D296" s="28">
        <v>3020</v>
      </c>
      <c r="E296" s="29" t="s">
        <v>61</v>
      </c>
      <c r="F296" s="43">
        <v>6000</v>
      </c>
      <c r="G296" s="306">
        <v>1326</v>
      </c>
      <c r="H296" s="83"/>
      <c r="I296" s="83"/>
      <c r="J296" s="83"/>
      <c r="K296" s="83"/>
      <c r="L296" s="83"/>
      <c r="M296" s="83"/>
      <c r="N296" s="83"/>
      <c r="O296" s="130">
        <f aca="true" t="shared" si="65" ref="O296:O316">F296+G296+H296+I296+J296+K296+L296+M296+N296</f>
        <v>7326</v>
      </c>
      <c r="P296" s="211"/>
    </row>
    <row r="297" spans="2:16" s="50" customFormat="1" ht="12.75">
      <c r="B297" s="25"/>
      <c r="C297" s="28"/>
      <c r="D297" s="28">
        <v>4010</v>
      </c>
      <c r="E297" s="29" t="s">
        <v>57</v>
      </c>
      <c r="F297" s="43">
        <v>306000</v>
      </c>
      <c r="G297" s="306"/>
      <c r="H297" s="83"/>
      <c r="I297" s="83"/>
      <c r="J297" s="83"/>
      <c r="K297" s="83"/>
      <c r="L297" s="83"/>
      <c r="M297" s="83"/>
      <c r="N297" s="83"/>
      <c r="O297" s="130">
        <f t="shared" si="65"/>
        <v>306000</v>
      </c>
      <c r="P297" s="200"/>
    </row>
    <row r="298" spans="2:16" s="50" customFormat="1" ht="12.75">
      <c r="B298" s="25"/>
      <c r="C298" s="28"/>
      <c r="D298" s="28">
        <v>4040</v>
      </c>
      <c r="E298" s="29" t="s">
        <v>62</v>
      </c>
      <c r="F298" s="43">
        <v>19485</v>
      </c>
      <c r="G298" s="306">
        <v>1</v>
      </c>
      <c r="H298" s="83"/>
      <c r="I298" s="83"/>
      <c r="J298" s="83"/>
      <c r="K298" s="83"/>
      <c r="L298" s="83"/>
      <c r="M298" s="83"/>
      <c r="N298" s="83"/>
      <c r="O298" s="130">
        <f t="shared" si="65"/>
        <v>19486</v>
      </c>
      <c r="P298" s="211"/>
    </row>
    <row r="299" spans="2:16" s="50" customFormat="1" ht="12.75">
      <c r="B299" s="25"/>
      <c r="C299" s="28"/>
      <c r="D299" s="28">
        <v>4110</v>
      </c>
      <c r="E299" s="29" t="s">
        <v>58</v>
      </c>
      <c r="F299" s="43">
        <v>50900</v>
      </c>
      <c r="G299" s="306">
        <v>147</v>
      </c>
      <c r="H299" s="83"/>
      <c r="I299" s="83"/>
      <c r="J299" s="83"/>
      <c r="K299" s="83"/>
      <c r="L299" s="83"/>
      <c r="M299" s="83"/>
      <c r="N299" s="83"/>
      <c r="O299" s="130">
        <f t="shared" si="65"/>
        <v>51047</v>
      </c>
      <c r="P299" s="211"/>
    </row>
    <row r="300" spans="2:16" s="50" customFormat="1" ht="12.75">
      <c r="B300" s="25"/>
      <c r="C300" s="28"/>
      <c r="D300" s="28">
        <v>4120</v>
      </c>
      <c r="E300" s="29" t="s">
        <v>181</v>
      </c>
      <c r="F300" s="43">
        <v>7700</v>
      </c>
      <c r="G300" s="306"/>
      <c r="H300" s="83"/>
      <c r="I300" s="83"/>
      <c r="J300" s="83"/>
      <c r="K300" s="83"/>
      <c r="L300" s="83"/>
      <c r="M300" s="83"/>
      <c r="N300" s="83"/>
      <c r="O300" s="130">
        <f t="shared" si="65"/>
        <v>7700</v>
      </c>
      <c r="P300" s="211"/>
    </row>
    <row r="301" spans="2:16" s="50" customFormat="1" ht="12.75">
      <c r="B301" s="25"/>
      <c r="C301" s="28"/>
      <c r="D301" s="28">
        <v>4170</v>
      </c>
      <c r="E301" s="29" t="s">
        <v>63</v>
      </c>
      <c r="F301" s="43">
        <v>9000</v>
      </c>
      <c r="G301" s="306"/>
      <c r="H301" s="83"/>
      <c r="I301" s="83"/>
      <c r="J301" s="83"/>
      <c r="K301" s="83"/>
      <c r="L301" s="83"/>
      <c r="M301" s="83"/>
      <c r="N301" s="83"/>
      <c r="O301" s="130">
        <f t="shared" si="65"/>
        <v>9000</v>
      </c>
      <c r="P301" s="211"/>
    </row>
    <row r="302" spans="2:16" s="50" customFormat="1" ht="12.75">
      <c r="B302" s="25"/>
      <c r="C302" s="28"/>
      <c r="D302" s="28">
        <v>4210</v>
      </c>
      <c r="E302" s="29" t="s">
        <v>39</v>
      </c>
      <c r="F302" s="43">
        <v>17508</v>
      </c>
      <c r="G302" s="306">
        <v>192</v>
      </c>
      <c r="H302" s="83"/>
      <c r="I302" s="83"/>
      <c r="J302" s="83"/>
      <c r="K302" s="83"/>
      <c r="L302" s="83"/>
      <c r="M302" s="83"/>
      <c r="N302" s="83"/>
      <c r="O302" s="130">
        <f t="shared" si="65"/>
        <v>17700</v>
      </c>
      <c r="P302" s="222"/>
    </row>
    <row r="303" spans="2:16" s="50" customFormat="1" ht="15.75" customHeight="1">
      <c r="B303" s="25"/>
      <c r="C303" s="28"/>
      <c r="D303" s="28">
        <v>4260</v>
      </c>
      <c r="E303" s="29" t="s">
        <v>59</v>
      </c>
      <c r="F303" s="43">
        <v>9600</v>
      </c>
      <c r="G303" s="306">
        <v>1</v>
      </c>
      <c r="H303" s="83"/>
      <c r="I303" s="83"/>
      <c r="J303" s="83"/>
      <c r="K303" s="83"/>
      <c r="L303" s="83"/>
      <c r="M303" s="83"/>
      <c r="N303" s="83"/>
      <c r="O303" s="130">
        <f t="shared" si="65"/>
        <v>9601</v>
      </c>
      <c r="P303" s="211"/>
    </row>
    <row r="304" spans="2:16" s="50" customFormat="1" ht="16.5" customHeight="1">
      <c r="B304" s="25"/>
      <c r="C304" s="28"/>
      <c r="D304" s="28">
        <v>4270</v>
      </c>
      <c r="E304" s="29" t="s">
        <v>71</v>
      </c>
      <c r="F304" s="43">
        <v>8000</v>
      </c>
      <c r="G304" s="327">
        <v>-1667</v>
      </c>
      <c r="H304" s="83"/>
      <c r="I304" s="83"/>
      <c r="J304" s="83"/>
      <c r="K304" s="83"/>
      <c r="L304" s="83"/>
      <c r="M304" s="83"/>
      <c r="N304" s="83"/>
      <c r="O304" s="130">
        <f t="shared" si="65"/>
        <v>6333</v>
      </c>
      <c r="P304" s="211"/>
    </row>
    <row r="305" spans="2:16" s="50" customFormat="1" ht="15.75" customHeight="1">
      <c r="B305" s="25"/>
      <c r="C305" s="28"/>
      <c r="D305" s="28">
        <v>4280</v>
      </c>
      <c r="E305" s="29" t="s">
        <v>64</v>
      </c>
      <c r="F305" s="43">
        <v>1000</v>
      </c>
      <c r="G305" s="306"/>
      <c r="H305" s="83"/>
      <c r="I305" s="83"/>
      <c r="J305" s="83"/>
      <c r="K305" s="83"/>
      <c r="L305" s="83"/>
      <c r="M305" s="83"/>
      <c r="N305" s="83"/>
      <c r="O305" s="130">
        <f t="shared" si="65"/>
        <v>1000</v>
      </c>
      <c r="P305" s="211"/>
    </row>
    <row r="306" spans="2:16" s="50" customFormat="1" ht="12.75">
      <c r="B306" s="25"/>
      <c r="C306" s="28"/>
      <c r="D306" s="28">
        <v>4300</v>
      </c>
      <c r="E306" s="29" t="s">
        <v>41</v>
      </c>
      <c r="F306" s="43">
        <v>10000</v>
      </c>
      <c r="G306" s="306"/>
      <c r="H306" s="83"/>
      <c r="I306" s="83"/>
      <c r="J306" s="83"/>
      <c r="K306" s="83"/>
      <c r="L306" s="83"/>
      <c r="M306" s="83"/>
      <c r="N306" s="83"/>
      <c r="O306" s="130">
        <f t="shared" si="65"/>
        <v>10000</v>
      </c>
      <c r="P306" s="211"/>
    </row>
    <row r="307" spans="2:16" s="50" customFormat="1" ht="12.75">
      <c r="B307" s="25"/>
      <c r="C307" s="28"/>
      <c r="D307" s="28">
        <v>4350</v>
      </c>
      <c r="E307" s="29" t="s">
        <v>65</v>
      </c>
      <c r="F307" s="43">
        <v>1000</v>
      </c>
      <c r="G307" s="306"/>
      <c r="H307" s="83"/>
      <c r="I307" s="83"/>
      <c r="J307" s="83"/>
      <c r="K307" s="83"/>
      <c r="L307" s="83"/>
      <c r="M307" s="83"/>
      <c r="N307" s="83"/>
      <c r="O307" s="130">
        <f t="shared" si="65"/>
        <v>1000</v>
      </c>
      <c r="P307" s="211"/>
    </row>
    <row r="308" spans="2:16" s="50" customFormat="1" ht="25.5">
      <c r="B308" s="25"/>
      <c r="C308" s="28"/>
      <c r="D308" s="28">
        <v>4370</v>
      </c>
      <c r="E308" s="29" t="s">
        <v>67</v>
      </c>
      <c r="F308" s="43">
        <v>8215</v>
      </c>
      <c r="G308" s="306"/>
      <c r="H308" s="83"/>
      <c r="I308" s="83"/>
      <c r="J308" s="83"/>
      <c r="K308" s="83"/>
      <c r="L308" s="83"/>
      <c r="M308" s="83"/>
      <c r="N308" s="83"/>
      <c r="O308" s="130">
        <f t="shared" si="65"/>
        <v>8215</v>
      </c>
      <c r="P308" s="211"/>
    </row>
    <row r="309" spans="2:16" s="50" customFormat="1" ht="25.5">
      <c r="B309" s="25"/>
      <c r="C309" s="28"/>
      <c r="D309" s="28">
        <v>4400</v>
      </c>
      <c r="E309" s="29" t="s">
        <v>227</v>
      </c>
      <c r="F309" s="43">
        <v>9600</v>
      </c>
      <c r="G309" s="306"/>
      <c r="H309" s="83"/>
      <c r="I309" s="83"/>
      <c r="J309" s="83"/>
      <c r="K309" s="83"/>
      <c r="L309" s="83"/>
      <c r="M309" s="83"/>
      <c r="N309" s="83"/>
      <c r="O309" s="130">
        <f t="shared" si="65"/>
        <v>9600</v>
      </c>
      <c r="P309" s="211"/>
    </row>
    <row r="310" spans="2:16" s="50" customFormat="1" ht="15.75" customHeight="1">
      <c r="B310" s="25"/>
      <c r="C310" s="28"/>
      <c r="D310" s="28">
        <v>4410</v>
      </c>
      <c r="E310" s="29" t="s">
        <v>60</v>
      </c>
      <c r="F310" s="43">
        <v>11000</v>
      </c>
      <c r="G310" s="306"/>
      <c r="H310" s="83"/>
      <c r="I310" s="83"/>
      <c r="J310" s="83"/>
      <c r="K310" s="83"/>
      <c r="L310" s="83"/>
      <c r="M310" s="83"/>
      <c r="N310" s="83"/>
      <c r="O310" s="130">
        <f t="shared" si="65"/>
        <v>11000</v>
      </c>
      <c r="P310" s="211"/>
    </row>
    <row r="311" spans="2:16" s="50" customFormat="1" ht="15.75" customHeight="1">
      <c r="B311" s="25"/>
      <c r="C311" s="28"/>
      <c r="D311" s="28">
        <v>4430</v>
      </c>
      <c r="E311" s="29" t="s">
        <v>46</v>
      </c>
      <c r="F311" s="43">
        <v>1000</v>
      </c>
      <c r="G311" s="306"/>
      <c r="H311" s="83"/>
      <c r="I311" s="83"/>
      <c r="J311" s="83"/>
      <c r="K311" s="83"/>
      <c r="L311" s="83"/>
      <c r="M311" s="83"/>
      <c r="N311" s="83"/>
      <c r="O311" s="130">
        <f t="shared" si="65"/>
        <v>1000</v>
      </c>
      <c r="P311" s="211"/>
    </row>
    <row r="312" spans="2:16" s="50" customFormat="1" ht="25.5">
      <c r="B312" s="25"/>
      <c r="C312" s="28"/>
      <c r="D312" s="28">
        <v>4440</v>
      </c>
      <c r="E312" s="29" t="s">
        <v>68</v>
      </c>
      <c r="F312" s="43">
        <v>9822</v>
      </c>
      <c r="G312" s="306"/>
      <c r="H312" s="83"/>
      <c r="I312" s="83"/>
      <c r="J312" s="83"/>
      <c r="K312" s="83"/>
      <c r="L312" s="83"/>
      <c r="M312" s="83"/>
      <c r="N312" s="83"/>
      <c r="O312" s="130">
        <f t="shared" si="65"/>
        <v>9822</v>
      </c>
      <c r="P312" s="211"/>
    </row>
    <row r="313" spans="2:16" s="50" customFormat="1" ht="25.5">
      <c r="B313" s="25"/>
      <c r="C313" s="28"/>
      <c r="D313" s="28">
        <v>4700</v>
      </c>
      <c r="E313" s="29" t="s">
        <v>214</v>
      </c>
      <c r="F313" s="43">
        <v>4000</v>
      </c>
      <c r="G313" s="306"/>
      <c r="H313" s="83"/>
      <c r="I313" s="83"/>
      <c r="J313" s="83"/>
      <c r="K313" s="83"/>
      <c r="L313" s="83"/>
      <c r="M313" s="83"/>
      <c r="N313" s="83"/>
      <c r="O313" s="130">
        <f t="shared" si="65"/>
        <v>4000</v>
      </c>
      <c r="P313" s="211"/>
    </row>
    <row r="314" spans="2:16" s="50" customFormat="1" ht="25.5">
      <c r="B314" s="25"/>
      <c r="C314" s="28"/>
      <c r="D314" s="28">
        <v>4740</v>
      </c>
      <c r="E314" s="29" t="s">
        <v>69</v>
      </c>
      <c r="F314" s="43">
        <v>3000</v>
      </c>
      <c r="G314" s="306"/>
      <c r="H314" s="83"/>
      <c r="I314" s="83"/>
      <c r="J314" s="83"/>
      <c r="K314" s="83"/>
      <c r="L314" s="83"/>
      <c r="M314" s="83"/>
      <c r="N314" s="83"/>
      <c r="O314" s="130">
        <f t="shared" si="65"/>
        <v>3000</v>
      </c>
      <c r="P314" s="211"/>
    </row>
    <row r="315" spans="2:16" s="50" customFormat="1" ht="25.5">
      <c r="B315" s="25"/>
      <c r="C315" s="28"/>
      <c r="D315" s="28">
        <v>4750</v>
      </c>
      <c r="E315" s="29" t="s">
        <v>70</v>
      </c>
      <c r="F315" s="43">
        <v>9178</v>
      </c>
      <c r="G315" s="306"/>
      <c r="H315" s="83"/>
      <c r="I315" s="83"/>
      <c r="J315" s="83"/>
      <c r="K315" s="83"/>
      <c r="L315" s="83"/>
      <c r="M315" s="83"/>
      <c r="N315" s="83"/>
      <c r="O315" s="130">
        <f t="shared" si="65"/>
        <v>9178</v>
      </c>
      <c r="P315" s="211"/>
    </row>
    <row r="316" spans="2:16" s="50" customFormat="1" ht="26.25" customHeight="1">
      <c r="B316" s="25"/>
      <c r="C316" s="28"/>
      <c r="D316" s="28">
        <v>6060</v>
      </c>
      <c r="E316" s="29" t="s">
        <v>55</v>
      </c>
      <c r="F316" s="43"/>
      <c r="G316" s="306"/>
      <c r="H316" s="83"/>
      <c r="I316" s="83"/>
      <c r="J316" s="83"/>
      <c r="K316" s="83"/>
      <c r="L316" s="83"/>
      <c r="M316" s="83"/>
      <c r="N316" s="83"/>
      <c r="O316" s="130">
        <f t="shared" si="65"/>
        <v>0</v>
      </c>
      <c r="P316" s="211"/>
    </row>
    <row r="317" spans="2:16" s="50" customFormat="1" ht="25.5">
      <c r="B317" s="25"/>
      <c r="C317" s="15">
        <v>85228</v>
      </c>
      <c r="D317" s="15"/>
      <c r="E317" s="18" t="s">
        <v>182</v>
      </c>
      <c r="F317" s="58">
        <f>SUM(F318:F320)</f>
        <v>10900</v>
      </c>
      <c r="G317" s="293">
        <f aca="true" t="shared" si="66" ref="G317:O317">SUM(G318:G320)</f>
        <v>0</v>
      </c>
      <c r="H317" s="58">
        <f t="shared" si="66"/>
        <v>0</v>
      </c>
      <c r="I317" s="58">
        <f t="shared" si="66"/>
        <v>0</v>
      </c>
      <c r="J317" s="58">
        <f t="shared" si="66"/>
        <v>0</v>
      </c>
      <c r="K317" s="58">
        <f t="shared" si="66"/>
        <v>0</v>
      </c>
      <c r="L317" s="58">
        <f t="shared" si="66"/>
        <v>0</v>
      </c>
      <c r="M317" s="58">
        <f t="shared" si="66"/>
        <v>0</v>
      </c>
      <c r="N317" s="58">
        <f t="shared" si="66"/>
        <v>0</v>
      </c>
      <c r="O317" s="168">
        <f t="shared" si="66"/>
        <v>10900</v>
      </c>
      <c r="P317" s="244"/>
    </row>
    <row r="318" spans="2:16" s="50" customFormat="1" ht="19.5" customHeight="1">
      <c r="B318" s="25"/>
      <c r="C318" s="28"/>
      <c r="D318" s="28">
        <v>4170</v>
      </c>
      <c r="E318" s="29" t="s">
        <v>63</v>
      </c>
      <c r="F318" s="43">
        <v>9200</v>
      </c>
      <c r="G318" s="306"/>
      <c r="H318" s="83"/>
      <c r="I318" s="83"/>
      <c r="J318" s="83"/>
      <c r="K318" s="83"/>
      <c r="L318" s="83"/>
      <c r="M318" s="83"/>
      <c r="N318" s="83"/>
      <c r="O318" s="130">
        <f>F318+G318+H318+I318+J318+K318+L318+M318+N318</f>
        <v>9200</v>
      </c>
      <c r="P318" s="211"/>
    </row>
    <row r="319" spans="2:16" s="50" customFormat="1" ht="19.5" customHeight="1">
      <c r="B319" s="25"/>
      <c r="C319" s="28"/>
      <c r="D319" s="28">
        <v>4110</v>
      </c>
      <c r="E319" s="29" t="s">
        <v>58</v>
      </c>
      <c r="F319" s="43">
        <v>1500</v>
      </c>
      <c r="G319" s="306"/>
      <c r="H319" s="83"/>
      <c r="I319" s="83"/>
      <c r="J319" s="83"/>
      <c r="K319" s="83"/>
      <c r="L319" s="83"/>
      <c r="M319" s="83"/>
      <c r="N319" s="83"/>
      <c r="O319" s="130">
        <f>F319+G319+H319+I319+J319+K319+L319+M319+N319</f>
        <v>1500</v>
      </c>
      <c r="P319" s="211"/>
    </row>
    <row r="320" spans="2:16" s="50" customFormat="1" ht="19.5" customHeight="1">
      <c r="B320" s="25"/>
      <c r="C320" s="28"/>
      <c r="D320" s="28">
        <v>4120</v>
      </c>
      <c r="E320" s="29" t="s">
        <v>181</v>
      </c>
      <c r="F320" s="43">
        <v>200</v>
      </c>
      <c r="G320" s="306"/>
      <c r="H320" s="83"/>
      <c r="I320" s="83"/>
      <c r="J320" s="83"/>
      <c r="K320" s="83"/>
      <c r="L320" s="83"/>
      <c r="M320" s="83"/>
      <c r="N320" s="83"/>
      <c r="O320" s="130">
        <f>F320+G320+H320+I320+J320+K320+L320+M320+N320</f>
        <v>200</v>
      </c>
      <c r="P320" s="211"/>
    </row>
    <row r="321" spans="2:16" s="50" customFormat="1" ht="15" customHeight="1">
      <c r="B321" s="25"/>
      <c r="C321" s="15">
        <v>85295</v>
      </c>
      <c r="D321" s="15"/>
      <c r="E321" s="18" t="s">
        <v>34</v>
      </c>
      <c r="F321" s="58">
        <f>SUM(F322:F324)</f>
        <v>81400</v>
      </c>
      <c r="G321" s="293">
        <f>SUM(G322:G324)</f>
        <v>0</v>
      </c>
      <c r="H321" s="59">
        <f aca="true" t="shared" si="67" ref="H321:N321">SUM(H322:H324)</f>
        <v>0</v>
      </c>
      <c r="I321" s="59">
        <f t="shared" si="67"/>
        <v>0</v>
      </c>
      <c r="J321" s="59">
        <f t="shared" si="67"/>
        <v>0</v>
      </c>
      <c r="K321" s="59">
        <f t="shared" si="67"/>
        <v>0</v>
      </c>
      <c r="L321" s="59">
        <f t="shared" si="67"/>
        <v>0</v>
      </c>
      <c r="M321" s="59">
        <f t="shared" si="67"/>
        <v>0</v>
      </c>
      <c r="N321" s="59">
        <f t="shared" si="67"/>
        <v>0</v>
      </c>
      <c r="O321" s="168">
        <f>SUM(O322:O324)</f>
        <v>81400</v>
      </c>
      <c r="P321" s="244"/>
    </row>
    <row r="322" spans="2:16" s="50" customFormat="1" ht="12.75">
      <c r="B322" s="25"/>
      <c r="C322" s="15"/>
      <c r="D322" s="28">
        <v>3110</v>
      </c>
      <c r="E322" s="29" t="s">
        <v>176</v>
      </c>
      <c r="F322" s="63">
        <v>74400</v>
      </c>
      <c r="G322" s="307"/>
      <c r="H322" s="65"/>
      <c r="I322" s="65"/>
      <c r="J322" s="65"/>
      <c r="K322" s="65"/>
      <c r="L322" s="65"/>
      <c r="M322" s="65"/>
      <c r="N322" s="65"/>
      <c r="O322" s="130">
        <f>F322+G322+H322+I322+J322+K322+L322+M322+N322</f>
        <v>74400</v>
      </c>
      <c r="P322" s="200"/>
    </row>
    <row r="323" spans="2:16" s="50" customFormat="1" ht="12.75">
      <c r="B323" s="25"/>
      <c r="C323" s="15"/>
      <c r="D323" s="28">
        <v>4210</v>
      </c>
      <c r="E323" s="29" t="s">
        <v>39</v>
      </c>
      <c r="F323" s="63">
        <v>5000</v>
      </c>
      <c r="G323" s="307"/>
      <c r="H323" s="65"/>
      <c r="I323" s="65"/>
      <c r="J323" s="65"/>
      <c r="K323" s="65"/>
      <c r="L323" s="65"/>
      <c r="M323" s="65"/>
      <c r="N323" s="65"/>
      <c r="O323" s="130">
        <f>F323+G323+H323+I323+J323+K323+L323+M323+N323</f>
        <v>5000</v>
      </c>
      <c r="P323" s="211"/>
    </row>
    <row r="324" spans="2:16" s="50" customFormat="1" ht="15" customHeight="1">
      <c r="B324" s="25"/>
      <c r="C324" s="15"/>
      <c r="D324" s="28">
        <v>4300</v>
      </c>
      <c r="E324" s="29" t="s">
        <v>41</v>
      </c>
      <c r="F324" s="63">
        <v>2000</v>
      </c>
      <c r="G324" s="307"/>
      <c r="H324" s="65"/>
      <c r="I324" s="65"/>
      <c r="J324" s="65"/>
      <c r="K324" s="65"/>
      <c r="L324" s="65"/>
      <c r="M324" s="65"/>
      <c r="N324" s="65"/>
      <c r="O324" s="130">
        <f>F324+G324+H324+I324+J324+K324+L324+M324+N324</f>
        <v>2000</v>
      </c>
      <c r="P324" s="211"/>
    </row>
    <row r="325" spans="2:16" s="50" customFormat="1" ht="12.75">
      <c r="B325" s="31">
        <v>854</v>
      </c>
      <c r="C325" s="32"/>
      <c r="D325" s="32"/>
      <c r="E325" s="33" t="s">
        <v>184</v>
      </c>
      <c r="F325" s="66">
        <f>F326</f>
        <v>91099</v>
      </c>
      <c r="G325" s="308">
        <f>G326</f>
        <v>187</v>
      </c>
      <c r="H325" s="67">
        <f aca="true" t="shared" si="68" ref="H325:N326">H326</f>
        <v>0</v>
      </c>
      <c r="I325" s="67">
        <f t="shared" si="68"/>
        <v>0</v>
      </c>
      <c r="J325" s="67">
        <f t="shared" si="68"/>
        <v>0</v>
      </c>
      <c r="K325" s="67">
        <f t="shared" si="68"/>
        <v>0</v>
      </c>
      <c r="L325" s="67">
        <f t="shared" si="68"/>
        <v>0</v>
      </c>
      <c r="M325" s="67">
        <f t="shared" si="68"/>
        <v>0</v>
      </c>
      <c r="N325" s="67">
        <f t="shared" si="68"/>
        <v>0</v>
      </c>
      <c r="O325" s="66">
        <f>O326</f>
        <v>91286</v>
      </c>
      <c r="P325" s="245"/>
    </row>
    <row r="326" spans="2:16" s="50" customFormat="1" ht="12.75">
      <c r="B326" s="25"/>
      <c r="C326" s="15">
        <v>85415</v>
      </c>
      <c r="D326" s="133"/>
      <c r="E326" s="134" t="s">
        <v>185</v>
      </c>
      <c r="F326" s="58">
        <f>F327</f>
        <v>91099</v>
      </c>
      <c r="G326" s="293">
        <f>G327</f>
        <v>187</v>
      </c>
      <c r="H326" s="59">
        <f t="shared" si="68"/>
        <v>0</v>
      </c>
      <c r="I326" s="59">
        <f t="shared" si="68"/>
        <v>0</v>
      </c>
      <c r="J326" s="59">
        <f t="shared" si="68"/>
        <v>0</v>
      </c>
      <c r="K326" s="59">
        <f t="shared" si="68"/>
        <v>0</v>
      </c>
      <c r="L326" s="59">
        <f t="shared" si="68"/>
        <v>0</v>
      </c>
      <c r="M326" s="59">
        <f t="shared" si="68"/>
        <v>0</v>
      </c>
      <c r="N326" s="59">
        <f t="shared" si="68"/>
        <v>0</v>
      </c>
      <c r="O326" s="168">
        <f>O327</f>
        <v>91286</v>
      </c>
      <c r="P326" s="211"/>
    </row>
    <row r="327" spans="2:16" s="50" customFormat="1" ht="33.75">
      <c r="B327" s="25"/>
      <c r="C327" s="15"/>
      <c r="D327" s="28">
        <v>3260</v>
      </c>
      <c r="E327" s="29" t="s">
        <v>199</v>
      </c>
      <c r="F327" s="63">
        <v>91099</v>
      </c>
      <c r="G327" s="307">
        <v>187</v>
      </c>
      <c r="H327" s="65"/>
      <c r="I327" s="65"/>
      <c r="J327" s="65"/>
      <c r="K327" s="65"/>
      <c r="L327" s="65"/>
      <c r="M327" s="65"/>
      <c r="N327" s="65"/>
      <c r="O327" s="130">
        <f>F327+G327+H327+I327+J327+K327+L327+M327+N327</f>
        <v>91286</v>
      </c>
      <c r="P327" s="222" t="s">
        <v>318</v>
      </c>
    </row>
    <row r="328" spans="2:16" s="50" customFormat="1" ht="12.75">
      <c r="B328" s="31">
        <v>900</v>
      </c>
      <c r="C328" s="32"/>
      <c r="D328" s="32"/>
      <c r="E328" s="33" t="s">
        <v>35</v>
      </c>
      <c r="F328" s="66">
        <f>F329+F335</f>
        <v>736839</v>
      </c>
      <c r="G328" s="308">
        <f>G329+G335</f>
        <v>1000</v>
      </c>
      <c r="H328" s="67">
        <f aca="true" t="shared" si="69" ref="H328:N328">H329+H335</f>
        <v>0</v>
      </c>
      <c r="I328" s="67">
        <f t="shared" si="69"/>
        <v>0</v>
      </c>
      <c r="J328" s="67">
        <f t="shared" si="69"/>
        <v>0</v>
      </c>
      <c r="K328" s="67">
        <f t="shared" si="69"/>
        <v>0</v>
      </c>
      <c r="L328" s="67">
        <f t="shared" si="69"/>
        <v>0</v>
      </c>
      <c r="M328" s="67">
        <f t="shared" si="69"/>
        <v>0</v>
      </c>
      <c r="N328" s="67">
        <f t="shared" si="69"/>
        <v>0</v>
      </c>
      <c r="O328" s="66">
        <f>O329+O335</f>
        <v>737839</v>
      </c>
      <c r="P328" s="245"/>
    </row>
    <row r="329" spans="2:16" s="50" customFormat="1" ht="12.75">
      <c r="B329" s="25"/>
      <c r="C329" s="15">
        <v>90015</v>
      </c>
      <c r="D329" s="15"/>
      <c r="E329" s="18" t="s">
        <v>78</v>
      </c>
      <c r="F329" s="58">
        <f>SUM(F330:F334)</f>
        <v>432739</v>
      </c>
      <c r="G329" s="293">
        <f>SUM(G330:G334)</f>
        <v>1000</v>
      </c>
      <c r="H329" s="59">
        <f aca="true" t="shared" si="70" ref="H329:N329">SUM(H330:H334)</f>
        <v>0</v>
      </c>
      <c r="I329" s="59">
        <f t="shared" si="70"/>
        <v>0</v>
      </c>
      <c r="J329" s="59">
        <f t="shared" si="70"/>
        <v>0</v>
      </c>
      <c r="K329" s="59">
        <f t="shared" si="70"/>
        <v>0</v>
      </c>
      <c r="L329" s="59">
        <f t="shared" si="70"/>
        <v>0</v>
      </c>
      <c r="M329" s="59">
        <f t="shared" si="70"/>
        <v>0</v>
      </c>
      <c r="N329" s="59">
        <f t="shared" si="70"/>
        <v>0</v>
      </c>
      <c r="O329" s="168">
        <f>SUM(O330:O334)</f>
        <v>433739</v>
      </c>
      <c r="P329" s="244"/>
    </row>
    <row r="330" spans="2:16" s="50" customFormat="1" ht="12.75">
      <c r="B330" s="25"/>
      <c r="C330" s="28"/>
      <c r="D330" s="28">
        <v>4210</v>
      </c>
      <c r="E330" s="29" t="s">
        <v>39</v>
      </c>
      <c r="F330" s="43">
        <v>9500</v>
      </c>
      <c r="G330" s="306"/>
      <c r="H330" s="83"/>
      <c r="I330" s="83"/>
      <c r="J330" s="83"/>
      <c r="K330" s="83"/>
      <c r="L330" s="83"/>
      <c r="M330" s="83"/>
      <c r="N330" s="83"/>
      <c r="O330" s="130">
        <f>F330+G330+H330+I330+J330+K330+L330+M330+N330</f>
        <v>9500</v>
      </c>
      <c r="P330" s="211"/>
    </row>
    <row r="331" spans="2:16" s="50" customFormat="1" ht="12.75">
      <c r="B331" s="25"/>
      <c r="C331" s="28"/>
      <c r="D331" s="28">
        <v>4260</v>
      </c>
      <c r="E331" s="29" t="s">
        <v>59</v>
      </c>
      <c r="F331" s="43">
        <v>120000</v>
      </c>
      <c r="G331" s="306"/>
      <c r="H331" s="83"/>
      <c r="I331" s="83"/>
      <c r="J331" s="83"/>
      <c r="K331" s="83"/>
      <c r="L331" s="83"/>
      <c r="M331" s="83"/>
      <c r="N331" s="83"/>
      <c r="O331" s="130">
        <f>F331+G331+H331+I331+J331+K331+L331+M331+N331</f>
        <v>120000</v>
      </c>
      <c r="P331" s="211"/>
    </row>
    <row r="332" spans="2:16" s="50" customFormat="1" ht="12.75">
      <c r="B332" s="25"/>
      <c r="C332" s="28"/>
      <c r="D332" s="28">
        <v>4270</v>
      </c>
      <c r="E332" s="29" t="s">
        <v>71</v>
      </c>
      <c r="F332" s="43">
        <v>200000</v>
      </c>
      <c r="G332" s="306"/>
      <c r="H332" s="83"/>
      <c r="I332" s="83"/>
      <c r="J332" s="83"/>
      <c r="K332" s="83"/>
      <c r="L332" s="83"/>
      <c r="M332" s="83"/>
      <c r="N332" s="83"/>
      <c r="O332" s="130">
        <f>F332+G332+H332+I332+J332+K332+L332+M332+N332</f>
        <v>200000</v>
      </c>
      <c r="P332" s="211"/>
    </row>
    <row r="333" spans="2:16" s="50" customFormat="1" ht="30.75" customHeight="1">
      <c r="B333" s="25"/>
      <c r="C333" s="28"/>
      <c r="D333" s="28">
        <v>4300</v>
      </c>
      <c r="E333" s="29" t="s">
        <v>41</v>
      </c>
      <c r="F333" s="43">
        <v>8000</v>
      </c>
      <c r="G333" s="306">
        <v>1000</v>
      </c>
      <c r="H333" s="83"/>
      <c r="I333" s="83"/>
      <c r="J333" s="83"/>
      <c r="K333" s="83"/>
      <c r="L333" s="83"/>
      <c r="M333" s="83"/>
      <c r="N333" s="83"/>
      <c r="O333" s="130">
        <f>F333+G333+H333+I333+J333+K333+L333+M333+N333</f>
        <v>9000</v>
      </c>
      <c r="P333" s="211" t="s">
        <v>271</v>
      </c>
    </row>
    <row r="334" spans="2:16" s="50" customFormat="1" ht="12.75">
      <c r="B334" s="25"/>
      <c r="C334" s="28"/>
      <c r="D334" s="28">
        <v>6050</v>
      </c>
      <c r="E334" s="29" t="s">
        <v>44</v>
      </c>
      <c r="F334" s="43">
        <v>95239</v>
      </c>
      <c r="G334" s="306"/>
      <c r="H334" s="83"/>
      <c r="I334" s="83"/>
      <c r="J334" s="83"/>
      <c r="K334" s="83"/>
      <c r="L334" s="83"/>
      <c r="M334" s="83"/>
      <c r="N334" s="83"/>
      <c r="O334" s="130">
        <f>F334+G334+H334+I334+J334+K334+L334+M334+N334</f>
        <v>95239</v>
      </c>
      <c r="P334" s="221"/>
    </row>
    <row r="335" spans="2:16" s="50" customFormat="1" ht="12.75">
      <c r="B335" s="25"/>
      <c r="C335" s="15">
        <v>90095</v>
      </c>
      <c r="D335" s="15"/>
      <c r="E335" s="18" t="s">
        <v>34</v>
      </c>
      <c r="F335" s="58">
        <f>SUM(F336:F341)</f>
        <v>304100</v>
      </c>
      <c r="G335" s="293">
        <f>SUM(G336:G341)</f>
        <v>0</v>
      </c>
      <c r="H335" s="59">
        <f aca="true" t="shared" si="71" ref="H335:N335">SUM(H336:H340)</f>
        <v>0</v>
      </c>
      <c r="I335" s="59">
        <f t="shared" si="71"/>
        <v>0</v>
      </c>
      <c r="J335" s="59">
        <f t="shared" si="71"/>
        <v>0</v>
      </c>
      <c r="K335" s="59">
        <f t="shared" si="71"/>
        <v>0</v>
      </c>
      <c r="L335" s="59">
        <f t="shared" si="71"/>
        <v>0</v>
      </c>
      <c r="M335" s="59">
        <f t="shared" si="71"/>
        <v>0</v>
      </c>
      <c r="N335" s="59">
        <f t="shared" si="71"/>
        <v>0</v>
      </c>
      <c r="O335" s="168">
        <f>SUM(O336:O341)</f>
        <v>304100</v>
      </c>
      <c r="P335" s="244"/>
    </row>
    <row r="336" spans="2:16" s="50" customFormat="1" ht="12.75">
      <c r="B336" s="25"/>
      <c r="C336" s="15"/>
      <c r="D336" s="28">
        <v>4170</v>
      </c>
      <c r="E336" s="29" t="s">
        <v>10</v>
      </c>
      <c r="F336" s="43">
        <v>20000</v>
      </c>
      <c r="G336" s="306"/>
      <c r="H336" s="83"/>
      <c r="I336" s="83"/>
      <c r="J336" s="83"/>
      <c r="K336" s="83"/>
      <c r="L336" s="83"/>
      <c r="M336" s="83"/>
      <c r="N336" s="83"/>
      <c r="O336" s="130">
        <f aca="true" t="shared" si="72" ref="O336:O341">F336+G336+H336+I336+J336+K336+L336+M336+N336</f>
        <v>20000</v>
      </c>
      <c r="P336" s="211"/>
    </row>
    <row r="337" spans="2:16" s="50" customFormat="1" ht="12.75">
      <c r="B337" s="25"/>
      <c r="C337" s="15"/>
      <c r="D337" s="28">
        <v>4210</v>
      </c>
      <c r="E337" s="29" t="s">
        <v>39</v>
      </c>
      <c r="F337" s="43">
        <f>5000+1500</f>
        <v>6500</v>
      </c>
      <c r="G337" s="306"/>
      <c r="H337" s="83"/>
      <c r="I337" s="83"/>
      <c r="J337" s="83"/>
      <c r="K337" s="83"/>
      <c r="L337" s="83"/>
      <c r="M337" s="83"/>
      <c r="N337" s="83"/>
      <c r="O337" s="130">
        <f t="shared" si="72"/>
        <v>6500</v>
      </c>
      <c r="P337" s="211"/>
    </row>
    <row r="338" spans="2:16" s="50" customFormat="1" ht="12.75">
      <c r="B338" s="25"/>
      <c r="C338" s="28"/>
      <c r="D338" s="28">
        <v>4260</v>
      </c>
      <c r="E338" s="29" t="s">
        <v>59</v>
      </c>
      <c r="F338" s="43">
        <v>3600</v>
      </c>
      <c r="G338" s="306"/>
      <c r="H338" s="83"/>
      <c r="I338" s="83"/>
      <c r="J338" s="83"/>
      <c r="K338" s="83"/>
      <c r="L338" s="83"/>
      <c r="M338" s="83"/>
      <c r="N338" s="83"/>
      <c r="O338" s="130">
        <f t="shared" si="72"/>
        <v>3600</v>
      </c>
      <c r="P338" s="211"/>
    </row>
    <row r="339" spans="2:16" s="50" customFormat="1" ht="12.75">
      <c r="B339" s="25"/>
      <c r="C339" s="28"/>
      <c r="D339" s="28">
        <v>4300</v>
      </c>
      <c r="E339" s="29" t="s">
        <v>41</v>
      </c>
      <c r="F339" s="43">
        <v>74000</v>
      </c>
      <c r="G339" s="306"/>
      <c r="H339" s="83"/>
      <c r="I339" s="83"/>
      <c r="J339" s="83"/>
      <c r="K339" s="83"/>
      <c r="L339" s="83"/>
      <c r="M339" s="83"/>
      <c r="N339" s="83"/>
      <c r="O339" s="130">
        <f t="shared" si="72"/>
        <v>74000</v>
      </c>
      <c r="P339" s="211"/>
    </row>
    <row r="340" spans="2:16" s="50" customFormat="1" ht="12.75">
      <c r="B340" s="25"/>
      <c r="C340" s="28"/>
      <c r="D340" s="28">
        <v>4430</v>
      </c>
      <c r="E340" s="29" t="s">
        <v>46</v>
      </c>
      <c r="F340" s="43">
        <v>0</v>
      </c>
      <c r="G340" s="306"/>
      <c r="H340" s="83"/>
      <c r="I340" s="83"/>
      <c r="J340" s="83"/>
      <c r="K340" s="83"/>
      <c r="L340" s="83"/>
      <c r="M340" s="83"/>
      <c r="N340" s="83"/>
      <c r="O340" s="130">
        <f t="shared" si="72"/>
        <v>0</v>
      </c>
      <c r="P340" s="211"/>
    </row>
    <row r="341" spans="2:16" s="50" customFormat="1" ht="12.75">
      <c r="B341" s="25"/>
      <c r="C341" s="28"/>
      <c r="D341" s="28">
        <v>6050</v>
      </c>
      <c r="E341" s="29" t="s">
        <v>44</v>
      </c>
      <c r="F341" s="43">
        <v>200000</v>
      </c>
      <c r="G341" s="306"/>
      <c r="H341" s="83"/>
      <c r="I341" s="83"/>
      <c r="J341" s="83"/>
      <c r="K341" s="83"/>
      <c r="L341" s="83"/>
      <c r="M341" s="83"/>
      <c r="N341" s="83"/>
      <c r="O341" s="130">
        <f t="shared" si="72"/>
        <v>200000</v>
      </c>
      <c r="P341" s="211"/>
    </row>
    <row r="342" spans="2:16" s="50" customFormat="1" ht="12.75">
      <c r="B342" s="31">
        <v>921</v>
      </c>
      <c r="C342" s="32"/>
      <c r="D342" s="32"/>
      <c r="E342" s="33" t="s">
        <v>186</v>
      </c>
      <c r="F342" s="66">
        <f>F343+F345</f>
        <v>577200</v>
      </c>
      <c r="G342" s="308">
        <f>G343+G345</f>
        <v>6100</v>
      </c>
      <c r="H342" s="67">
        <f aca="true" t="shared" si="73" ref="H342:N342">H343+H345</f>
        <v>0</v>
      </c>
      <c r="I342" s="67">
        <f t="shared" si="73"/>
        <v>0</v>
      </c>
      <c r="J342" s="67">
        <f t="shared" si="73"/>
        <v>0</v>
      </c>
      <c r="K342" s="67">
        <f t="shared" si="73"/>
        <v>0</v>
      </c>
      <c r="L342" s="67">
        <f t="shared" si="73"/>
        <v>0</v>
      </c>
      <c r="M342" s="67">
        <f t="shared" si="73"/>
        <v>0</v>
      </c>
      <c r="N342" s="67">
        <f t="shared" si="73"/>
        <v>0</v>
      </c>
      <c r="O342" s="66">
        <f>O343+O345</f>
        <v>583300</v>
      </c>
      <c r="P342" s="245"/>
    </row>
    <row r="343" spans="2:16" s="50" customFormat="1" ht="12.75">
      <c r="B343" s="25"/>
      <c r="C343" s="15">
        <v>92109</v>
      </c>
      <c r="D343" s="15"/>
      <c r="E343" s="18" t="s">
        <v>11</v>
      </c>
      <c r="F343" s="58">
        <f aca="true" t="shared" si="74" ref="F343:N343">SUM(F344:F344)</f>
        <v>242200</v>
      </c>
      <c r="G343" s="293">
        <f t="shared" si="74"/>
        <v>6100</v>
      </c>
      <c r="H343" s="59">
        <f t="shared" si="74"/>
        <v>0</v>
      </c>
      <c r="I343" s="59">
        <f t="shared" si="74"/>
        <v>0</v>
      </c>
      <c r="J343" s="59">
        <f t="shared" si="74"/>
        <v>0</v>
      </c>
      <c r="K343" s="59">
        <f t="shared" si="74"/>
        <v>0</v>
      </c>
      <c r="L343" s="59">
        <f t="shared" si="74"/>
        <v>0</v>
      </c>
      <c r="M343" s="59">
        <f t="shared" si="74"/>
        <v>0</v>
      </c>
      <c r="N343" s="59">
        <f t="shared" si="74"/>
        <v>0</v>
      </c>
      <c r="O343" s="168">
        <f>SUM(O344:O344)</f>
        <v>248300</v>
      </c>
      <c r="P343" s="244"/>
    </row>
    <row r="344" spans="2:16" s="50" customFormat="1" ht="25.5">
      <c r="B344" s="25"/>
      <c r="C344" s="28"/>
      <c r="D344" s="28">
        <v>2480</v>
      </c>
      <c r="E344" s="29" t="s">
        <v>12</v>
      </c>
      <c r="F344" s="43">
        <v>242200</v>
      </c>
      <c r="G344" s="306">
        <v>6100</v>
      </c>
      <c r="H344" s="83"/>
      <c r="I344" s="83"/>
      <c r="J344" s="83"/>
      <c r="K344" s="83"/>
      <c r="L344" s="83"/>
      <c r="M344" s="83"/>
      <c r="N344" s="83"/>
      <c r="O344" s="130">
        <f>F344+G344+H344+I344+J344+K344+L344+M344+N344</f>
        <v>248300</v>
      </c>
      <c r="P344" s="211" t="s">
        <v>319</v>
      </c>
    </row>
    <row r="345" spans="2:16" s="50" customFormat="1" ht="12.75">
      <c r="B345" s="25"/>
      <c r="C345" s="15">
        <v>92116</v>
      </c>
      <c r="D345" s="15"/>
      <c r="E345" s="18" t="s">
        <v>187</v>
      </c>
      <c r="F345" s="58">
        <f aca="true" t="shared" si="75" ref="F345:N345">SUM(F346:F346)</f>
        <v>335000</v>
      </c>
      <c r="G345" s="293">
        <f t="shared" si="75"/>
        <v>0</v>
      </c>
      <c r="H345" s="59">
        <f t="shared" si="75"/>
        <v>0</v>
      </c>
      <c r="I345" s="59">
        <f t="shared" si="75"/>
        <v>0</v>
      </c>
      <c r="J345" s="59">
        <f t="shared" si="75"/>
        <v>0</v>
      </c>
      <c r="K345" s="59">
        <f t="shared" si="75"/>
        <v>0</v>
      </c>
      <c r="L345" s="59">
        <f t="shared" si="75"/>
        <v>0</v>
      </c>
      <c r="M345" s="59">
        <f t="shared" si="75"/>
        <v>0</v>
      </c>
      <c r="N345" s="59">
        <f t="shared" si="75"/>
        <v>0</v>
      </c>
      <c r="O345" s="168">
        <f>SUM(O346:O346)</f>
        <v>335000</v>
      </c>
      <c r="P345" s="244"/>
    </row>
    <row r="346" spans="2:16" s="50" customFormat="1" ht="25.5">
      <c r="B346" s="25"/>
      <c r="C346" s="28"/>
      <c r="D346" s="28">
        <v>2480</v>
      </c>
      <c r="E346" s="29" t="s">
        <v>12</v>
      </c>
      <c r="F346" s="43">
        <v>335000</v>
      </c>
      <c r="G346" s="306"/>
      <c r="H346" s="83"/>
      <c r="I346" s="83"/>
      <c r="J346" s="83"/>
      <c r="K346" s="83"/>
      <c r="L346" s="83"/>
      <c r="M346" s="83"/>
      <c r="N346" s="83"/>
      <c r="O346" s="130">
        <f>F346+G346+H346+I346+J346+K346+L346+M346+N346</f>
        <v>335000</v>
      </c>
      <c r="P346" s="211"/>
    </row>
    <row r="347" spans="2:16" s="50" customFormat="1" ht="12.75">
      <c r="B347" s="31">
        <v>926</v>
      </c>
      <c r="C347" s="32"/>
      <c r="D347" s="32"/>
      <c r="E347" s="33" t="s">
        <v>13</v>
      </c>
      <c r="F347" s="66">
        <f>F348+F351</f>
        <v>294682</v>
      </c>
      <c r="G347" s="308">
        <f>G348+G351</f>
        <v>6000</v>
      </c>
      <c r="H347" s="67">
        <f aca="true" t="shared" si="76" ref="H347:N347">H348+H351</f>
        <v>0</v>
      </c>
      <c r="I347" s="67">
        <f t="shared" si="76"/>
        <v>0</v>
      </c>
      <c r="J347" s="67">
        <f t="shared" si="76"/>
        <v>0</v>
      </c>
      <c r="K347" s="67">
        <f t="shared" si="76"/>
        <v>0</v>
      </c>
      <c r="L347" s="67">
        <f t="shared" si="76"/>
        <v>0</v>
      </c>
      <c r="M347" s="67">
        <f t="shared" si="76"/>
        <v>0</v>
      </c>
      <c r="N347" s="67">
        <f t="shared" si="76"/>
        <v>0</v>
      </c>
      <c r="O347" s="66">
        <f>O348+O351</f>
        <v>300682</v>
      </c>
      <c r="P347" s="245"/>
    </row>
    <row r="348" spans="2:16" s="50" customFormat="1" ht="12.75">
      <c r="B348" s="25"/>
      <c r="C348" s="15">
        <v>92605</v>
      </c>
      <c r="D348" s="15"/>
      <c r="E348" s="18" t="s">
        <v>14</v>
      </c>
      <c r="F348" s="58">
        <f>SUM(F349:F350)</f>
        <v>122300</v>
      </c>
      <c r="G348" s="293">
        <f>SUM(G349:G350)</f>
        <v>0</v>
      </c>
      <c r="H348" s="59">
        <f aca="true" t="shared" si="77" ref="H348:N348">SUM(H349:H349)</f>
        <v>0</v>
      </c>
      <c r="I348" s="59">
        <f t="shared" si="77"/>
        <v>0</v>
      </c>
      <c r="J348" s="59">
        <f t="shared" si="77"/>
        <v>0</v>
      </c>
      <c r="K348" s="59">
        <f t="shared" si="77"/>
        <v>0</v>
      </c>
      <c r="L348" s="59">
        <f t="shared" si="77"/>
        <v>0</v>
      </c>
      <c r="M348" s="59">
        <f t="shared" si="77"/>
        <v>0</v>
      </c>
      <c r="N348" s="59">
        <f t="shared" si="77"/>
        <v>0</v>
      </c>
      <c r="O348" s="168">
        <f>SUM(O349:O350)</f>
        <v>122300</v>
      </c>
      <c r="P348" s="244"/>
    </row>
    <row r="349" spans="2:16" s="50" customFormat="1" ht="38.25">
      <c r="B349" s="25"/>
      <c r="C349" s="15"/>
      <c r="D349" s="28">
        <v>2820</v>
      </c>
      <c r="E349" s="29" t="s">
        <v>200</v>
      </c>
      <c r="F349" s="63">
        <v>33000</v>
      </c>
      <c r="G349" s="307"/>
      <c r="H349" s="65"/>
      <c r="I349" s="65"/>
      <c r="J349" s="65"/>
      <c r="K349" s="65"/>
      <c r="L349" s="65"/>
      <c r="M349" s="65"/>
      <c r="N349" s="65"/>
      <c r="O349" s="130">
        <f>F349+G349+H349+I349+J349+K349+L349+M349+N349</f>
        <v>33000</v>
      </c>
      <c r="P349" s="211"/>
    </row>
    <row r="350" spans="2:16" s="50" customFormat="1" ht="12.75">
      <c r="B350" s="25"/>
      <c r="C350" s="15"/>
      <c r="D350" s="28">
        <v>4270</v>
      </c>
      <c r="E350" s="29" t="s">
        <v>71</v>
      </c>
      <c r="F350" s="63">
        <v>89300</v>
      </c>
      <c r="G350" s="307"/>
      <c r="H350" s="65"/>
      <c r="I350" s="65"/>
      <c r="J350" s="65"/>
      <c r="K350" s="65"/>
      <c r="L350" s="65"/>
      <c r="M350" s="65"/>
      <c r="N350" s="65"/>
      <c r="O350" s="130">
        <f>F350+G350+H350+I350+J350+K350+L350+M350+N350</f>
        <v>89300</v>
      </c>
      <c r="P350" s="211"/>
    </row>
    <row r="351" spans="2:16" s="50" customFormat="1" ht="17.25" customHeight="1">
      <c r="B351" s="25"/>
      <c r="C351" s="15">
        <v>92695</v>
      </c>
      <c r="D351" s="15"/>
      <c r="E351" s="18" t="s">
        <v>34</v>
      </c>
      <c r="F351" s="58">
        <f>SUM(F352:F359)</f>
        <v>172382</v>
      </c>
      <c r="G351" s="293">
        <f>SUM(G352:G359)</f>
        <v>6000</v>
      </c>
      <c r="H351" s="59">
        <f aca="true" t="shared" si="78" ref="H351:N351">SUM(H352:H358)</f>
        <v>0</v>
      </c>
      <c r="I351" s="59">
        <f t="shared" si="78"/>
        <v>0</v>
      </c>
      <c r="J351" s="59">
        <f t="shared" si="78"/>
        <v>0</v>
      </c>
      <c r="K351" s="59">
        <f t="shared" si="78"/>
        <v>0</v>
      </c>
      <c r="L351" s="59">
        <f t="shared" si="78"/>
        <v>0</v>
      </c>
      <c r="M351" s="59">
        <f t="shared" si="78"/>
        <v>0</v>
      </c>
      <c r="N351" s="59">
        <f t="shared" si="78"/>
        <v>0</v>
      </c>
      <c r="O351" s="168">
        <f>SUM(O352:O359)</f>
        <v>178382</v>
      </c>
      <c r="P351" s="244"/>
    </row>
    <row r="352" spans="2:16" s="50" customFormat="1" ht="12.75">
      <c r="B352" s="25"/>
      <c r="C352" s="28"/>
      <c r="D352" s="28">
        <v>4170</v>
      </c>
      <c r="E352" s="29" t="s">
        <v>63</v>
      </c>
      <c r="F352" s="43">
        <v>9632</v>
      </c>
      <c r="G352" s="306"/>
      <c r="H352" s="83"/>
      <c r="I352" s="83"/>
      <c r="J352" s="83"/>
      <c r="K352" s="83"/>
      <c r="L352" s="83"/>
      <c r="M352" s="83"/>
      <c r="N352" s="83"/>
      <c r="O352" s="130">
        <f aca="true" t="shared" si="79" ref="O352:O359">F352+G352+H352+I352+J352+K352+L352+M352+N352</f>
        <v>9632</v>
      </c>
      <c r="P352" s="211"/>
    </row>
    <row r="353" spans="2:16" s="50" customFormat="1" ht="22.5" customHeight="1">
      <c r="B353" s="25"/>
      <c r="C353" s="28"/>
      <c r="D353" s="28">
        <v>4210</v>
      </c>
      <c r="E353" s="29" t="s">
        <v>39</v>
      </c>
      <c r="F353" s="43">
        <v>25600</v>
      </c>
      <c r="G353" s="306"/>
      <c r="H353" s="83"/>
      <c r="I353" s="83"/>
      <c r="J353" s="83"/>
      <c r="K353" s="83"/>
      <c r="L353" s="83"/>
      <c r="M353" s="83"/>
      <c r="N353" s="83"/>
      <c r="O353" s="130">
        <f t="shared" si="79"/>
        <v>25600</v>
      </c>
      <c r="P353" s="211"/>
    </row>
    <row r="354" spans="2:16" s="50" customFormat="1" ht="12.75">
      <c r="B354" s="25"/>
      <c r="C354" s="28"/>
      <c r="D354" s="28">
        <v>4260</v>
      </c>
      <c r="E354" s="29" t="s">
        <v>59</v>
      </c>
      <c r="F354" s="43">
        <v>16200</v>
      </c>
      <c r="G354" s="306"/>
      <c r="H354" s="83"/>
      <c r="I354" s="83"/>
      <c r="J354" s="83"/>
      <c r="K354" s="83"/>
      <c r="L354" s="83"/>
      <c r="M354" s="83"/>
      <c r="N354" s="83"/>
      <c r="O354" s="130">
        <f t="shared" si="79"/>
        <v>16200</v>
      </c>
      <c r="P354" s="211"/>
    </row>
    <row r="355" spans="2:16" s="50" customFormat="1" ht="12.75">
      <c r="B355" s="25"/>
      <c r="C355" s="28"/>
      <c r="D355" s="28">
        <v>4300</v>
      </c>
      <c r="E355" s="29" t="s">
        <v>41</v>
      </c>
      <c r="F355" s="43">
        <v>71000</v>
      </c>
      <c r="G355" s="306"/>
      <c r="H355" s="83"/>
      <c r="I355" s="83"/>
      <c r="J355" s="83"/>
      <c r="K355" s="83"/>
      <c r="L355" s="83"/>
      <c r="M355" s="83"/>
      <c r="N355" s="83"/>
      <c r="O355" s="130">
        <f t="shared" si="79"/>
        <v>71000</v>
      </c>
      <c r="P355" s="211"/>
    </row>
    <row r="356" spans="2:16" s="50" customFormat="1" ht="12.75">
      <c r="B356" s="25"/>
      <c r="C356" s="28"/>
      <c r="D356" s="28">
        <v>4410</v>
      </c>
      <c r="E356" s="29" t="s">
        <v>60</v>
      </c>
      <c r="F356" s="43">
        <v>500</v>
      </c>
      <c r="G356" s="327">
        <v>-300</v>
      </c>
      <c r="H356" s="83"/>
      <c r="I356" s="83"/>
      <c r="J356" s="83"/>
      <c r="K356" s="83"/>
      <c r="L356" s="83"/>
      <c r="M356" s="83"/>
      <c r="N356" s="83"/>
      <c r="O356" s="130">
        <f t="shared" si="79"/>
        <v>200</v>
      </c>
      <c r="P356" s="211"/>
    </row>
    <row r="357" spans="2:16" s="50" customFormat="1" ht="12.75">
      <c r="B357" s="25"/>
      <c r="C357" s="28"/>
      <c r="D357" s="28">
        <v>4430</v>
      </c>
      <c r="E357" s="29" t="s">
        <v>46</v>
      </c>
      <c r="F357" s="43">
        <v>1000</v>
      </c>
      <c r="G357" s="306">
        <v>300</v>
      </c>
      <c r="H357" s="83"/>
      <c r="I357" s="83"/>
      <c r="J357" s="83"/>
      <c r="K357" s="83"/>
      <c r="L357" s="83"/>
      <c r="M357" s="83"/>
      <c r="N357" s="83"/>
      <c r="O357" s="130">
        <f t="shared" si="79"/>
        <v>1300</v>
      </c>
      <c r="P357" s="211"/>
    </row>
    <row r="358" spans="2:16" s="50" customFormat="1" ht="24">
      <c r="B358" s="140"/>
      <c r="C358" s="213"/>
      <c r="D358" s="28">
        <v>6050</v>
      </c>
      <c r="E358" s="29" t="s">
        <v>44</v>
      </c>
      <c r="F358" s="43">
        <v>36000</v>
      </c>
      <c r="G358" s="306">
        <v>6000</v>
      </c>
      <c r="H358" s="83"/>
      <c r="I358" s="83"/>
      <c r="J358" s="83"/>
      <c r="K358" s="83"/>
      <c r="L358" s="83"/>
      <c r="M358" s="83"/>
      <c r="N358" s="83"/>
      <c r="O358" s="130">
        <f t="shared" si="79"/>
        <v>42000</v>
      </c>
      <c r="P358" s="60" t="s">
        <v>330</v>
      </c>
    </row>
    <row r="359" spans="2:16" s="50" customFormat="1" ht="25.5">
      <c r="B359" s="140"/>
      <c r="C359" s="213"/>
      <c r="D359" s="28">
        <v>6060</v>
      </c>
      <c r="E359" s="29" t="s">
        <v>55</v>
      </c>
      <c r="F359" s="229">
        <v>12450</v>
      </c>
      <c r="G359" s="310"/>
      <c r="H359" s="230"/>
      <c r="I359" s="230"/>
      <c r="J359" s="230"/>
      <c r="K359" s="230"/>
      <c r="L359" s="230"/>
      <c r="M359" s="230"/>
      <c r="N359" s="230"/>
      <c r="O359" s="130">
        <f t="shared" si="79"/>
        <v>12450</v>
      </c>
      <c r="P359" s="248"/>
    </row>
    <row r="360" spans="2:16" s="50" customFormat="1" ht="13.5" thickBot="1">
      <c r="B360" s="87"/>
      <c r="C360" s="88"/>
      <c r="D360" s="88"/>
      <c r="E360" s="89" t="s">
        <v>79</v>
      </c>
      <c r="F360" s="311"/>
      <c r="G360" s="311">
        <f>G4+G24+G30+G46+G91+G94+G129+G132+G256+G276+G328+G342+G347+G38+G126+G120+G20+G325</f>
        <v>0</v>
      </c>
      <c r="H360" s="173" t="e">
        <f aca="true" t="shared" si="80" ref="H360:N360">H4+H24+H30+H46+H91+H94+H129+H132+H256+H276+H328+H342+H347+H38+H126+H120+H20+H325</f>
        <v>#REF!</v>
      </c>
      <c r="I360" s="173" t="e">
        <f t="shared" si="80"/>
        <v>#REF!</v>
      </c>
      <c r="J360" s="173" t="e">
        <f t="shared" si="80"/>
        <v>#REF!</v>
      </c>
      <c r="K360" s="173" t="e">
        <f t="shared" si="80"/>
        <v>#REF!</v>
      </c>
      <c r="L360" s="172" t="e">
        <f t="shared" si="80"/>
        <v>#REF!</v>
      </c>
      <c r="M360" s="173" t="e">
        <f t="shared" si="80"/>
        <v>#REF!</v>
      </c>
      <c r="N360" s="172" t="e">
        <f t="shared" si="80"/>
        <v>#REF!</v>
      </c>
      <c r="O360" s="311"/>
      <c r="P360" s="249"/>
    </row>
    <row r="361" spans="6:16" s="50" customFormat="1" ht="12.75">
      <c r="F361" s="92"/>
      <c r="G361" s="312"/>
      <c r="H361" s="92"/>
      <c r="I361" s="92"/>
      <c r="J361" s="92"/>
      <c r="K361" s="92"/>
      <c r="L361" s="92"/>
      <c r="M361" s="93"/>
      <c r="N361" s="93"/>
      <c r="O361" s="97"/>
      <c r="P361" s="214"/>
    </row>
    <row r="362" spans="6:15" ht="12.75">
      <c r="F362" s="135"/>
      <c r="G362" s="313"/>
      <c r="O362" s="161"/>
    </row>
    <row r="363" spans="6:15" ht="12.75">
      <c r="F363" s="135"/>
      <c r="O363" s="135"/>
    </row>
    <row r="364" spans="6:15" ht="12.75">
      <c r="F364" s="135"/>
      <c r="O364" s="135"/>
    </row>
    <row r="365" spans="5:15" ht="12.75">
      <c r="E365" s="216"/>
      <c r="F365" s="135"/>
      <c r="O365" s="135"/>
    </row>
    <row r="366" spans="5:15" ht="12.75">
      <c r="E366" s="216"/>
      <c r="F366" s="135"/>
      <c r="O366" s="135"/>
    </row>
    <row r="367" spans="6:15" ht="12.75">
      <c r="F367" s="217"/>
      <c r="O367" s="217"/>
    </row>
    <row r="368" ht="12.75">
      <c r="O368" s="161"/>
    </row>
    <row r="369" ht="12.75">
      <c r="O369" s="161"/>
    </row>
    <row r="370" spans="6:15" ht="12.75">
      <c r="F370" s="135"/>
      <c r="G370" s="313"/>
      <c r="O370" s="135"/>
    </row>
    <row r="371" ht="12.75">
      <c r="O371" s="161"/>
    </row>
    <row r="372" ht="12.75">
      <c r="O372" s="161"/>
    </row>
    <row r="373" ht="12.75">
      <c r="O373" s="161"/>
    </row>
    <row r="374" ht="12.75">
      <c r="O374" s="161"/>
    </row>
    <row r="375" ht="12.75">
      <c r="O375" s="161"/>
    </row>
    <row r="376" ht="12.75">
      <c r="O376" s="161"/>
    </row>
    <row r="377" ht="12.75">
      <c r="O377" s="161"/>
    </row>
    <row r="378" ht="12.75">
      <c r="O378" s="161"/>
    </row>
    <row r="379" ht="12.75">
      <c r="O379" s="161"/>
    </row>
    <row r="380" ht="12.75">
      <c r="O380" s="161"/>
    </row>
    <row r="381" ht="12.75">
      <c r="O381" s="161"/>
    </row>
    <row r="382" ht="12.75">
      <c r="O382" s="161"/>
    </row>
    <row r="383" ht="12.75">
      <c r="O383" s="161"/>
    </row>
    <row r="384" ht="12.75">
      <c r="O384" s="161"/>
    </row>
    <row r="385" ht="12.75">
      <c r="O385" s="161"/>
    </row>
    <row r="386" ht="12.75">
      <c r="O386" s="161"/>
    </row>
    <row r="387" ht="12.75">
      <c r="O387" s="161"/>
    </row>
    <row r="388" ht="12.75">
      <c r="O388" s="161"/>
    </row>
    <row r="389" ht="12.75">
      <c r="O389" s="161"/>
    </row>
    <row r="390" ht="12.75">
      <c r="O390" s="161"/>
    </row>
    <row r="391" ht="12.75">
      <c r="O391" s="161"/>
    </row>
    <row r="392" ht="12.75">
      <c r="O392" s="161"/>
    </row>
    <row r="393" ht="12.75">
      <c r="O393" s="161"/>
    </row>
    <row r="394" ht="12.75">
      <c r="O394" s="161"/>
    </row>
    <row r="395" ht="12.75">
      <c r="O395" s="161"/>
    </row>
    <row r="396" ht="12.75">
      <c r="O396" s="161"/>
    </row>
    <row r="397" ht="12.75">
      <c r="O397" s="161"/>
    </row>
    <row r="398" ht="12.75">
      <c r="O398" s="161"/>
    </row>
    <row r="399" ht="12.75">
      <c r="O399" s="161"/>
    </row>
    <row r="400" ht="12.75">
      <c r="O400" s="161"/>
    </row>
    <row r="401" ht="12.75">
      <c r="O401" s="161"/>
    </row>
    <row r="402" ht="12.75">
      <c r="O402" s="161"/>
    </row>
    <row r="403" ht="12.75">
      <c r="O403" s="161"/>
    </row>
    <row r="404" ht="12.75">
      <c r="O404" s="161"/>
    </row>
    <row r="405" ht="12.75">
      <c r="O405" s="161"/>
    </row>
    <row r="406" ht="12.75">
      <c r="O406" s="161"/>
    </row>
    <row r="407" ht="12.75">
      <c r="O407" s="161"/>
    </row>
    <row r="408" ht="12.75">
      <c r="O408" s="161"/>
    </row>
    <row r="409" ht="12.75">
      <c r="O409" s="161"/>
    </row>
    <row r="410" ht="12.75">
      <c r="O410" s="161"/>
    </row>
    <row r="411" ht="12.75">
      <c r="O411" s="161"/>
    </row>
    <row r="412" ht="12.75">
      <c r="O412" s="161"/>
    </row>
    <row r="413" ht="12.75">
      <c r="O413" s="161"/>
    </row>
  </sheetData>
  <sheetProtection/>
  <mergeCells count="3">
    <mergeCell ref="P66:P80"/>
    <mergeCell ref="P85:P87"/>
    <mergeCell ref="P92:P93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zoomScale="150" zoomScaleNormal="150" zoomScalePageLayoutView="0" workbookViewId="0" topLeftCell="E1">
      <selection activeCell="J15" sqref="J15:J16"/>
    </sheetView>
  </sheetViews>
  <sheetFormatPr defaultColWidth="9.140625" defaultRowHeight="12.75"/>
  <cols>
    <col min="1" max="1" width="4.421875" style="250" customWidth="1"/>
    <col min="2" max="2" width="6.7109375" style="250" customWidth="1"/>
    <col min="3" max="3" width="31.7109375" style="250" customWidth="1"/>
    <col min="4" max="4" width="15.8515625" style="250" customWidth="1"/>
    <col min="5" max="5" width="11.57421875" style="250" customWidth="1"/>
    <col min="6" max="6" width="14.7109375" style="250" customWidth="1"/>
    <col min="7" max="7" width="14.28125" style="250" customWidth="1"/>
    <col min="8" max="8" width="12.00390625" style="250" customWidth="1"/>
    <col min="9" max="9" width="14.00390625" style="250" customWidth="1"/>
    <col min="10" max="10" width="21.57421875" style="250" customWidth="1"/>
    <col min="11" max="13" width="9.140625" style="250" customWidth="1"/>
    <col min="14" max="14" width="7.8515625" style="250" customWidth="1"/>
    <col min="15" max="15" width="19.28125" style="250" customWidth="1"/>
    <col min="16" max="16" width="14.57421875" style="250" customWidth="1"/>
    <col min="17" max="17" width="14.140625" style="250" customWidth="1"/>
    <col min="18" max="18" width="14.421875" style="250" customWidth="1"/>
    <col min="19" max="19" width="14.57421875" style="250" customWidth="1"/>
    <col min="20" max="20" width="13.140625" style="250" customWidth="1"/>
    <col min="21" max="21" width="17.28125" style="250" customWidth="1"/>
    <col min="22" max="16384" width="9.140625" style="250" customWidth="1"/>
  </cols>
  <sheetData>
    <row r="2" spans="9:11" ht="21" customHeight="1">
      <c r="I2" s="251"/>
      <c r="J2" s="352" t="s">
        <v>335</v>
      </c>
      <c r="K2" s="218"/>
    </row>
    <row r="3" spans="2:11" ht="21" customHeight="1">
      <c r="B3" s="353" t="s">
        <v>272</v>
      </c>
      <c r="C3" s="353"/>
      <c r="D3" s="353"/>
      <c r="E3" s="353"/>
      <c r="F3" s="353"/>
      <c r="G3" s="353"/>
      <c r="H3" s="353"/>
      <c r="I3" s="353"/>
      <c r="J3" s="352"/>
      <c r="K3" s="218"/>
    </row>
    <row r="4" spans="2:9" ht="12.75">
      <c r="B4" s="353"/>
      <c r="C4" s="353"/>
      <c r="D4" s="353"/>
      <c r="E4" s="353"/>
      <c r="F4" s="353"/>
      <c r="G4" s="353"/>
      <c r="H4" s="353"/>
      <c r="I4" s="353"/>
    </row>
    <row r="6" spans="2:10" ht="12.75" customHeight="1">
      <c r="B6" s="354" t="s">
        <v>273</v>
      </c>
      <c r="C6" s="354" t="s">
        <v>274</v>
      </c>
      <c r="D6" s="347" t="s">
        <v>275</v>
      </c>
      <c r="E6" s="357" t="s">
        <v>19</v>
      </c>
      <c r="F6" s="347" t="s">
        <v>276</v>
      </c>
      <c r="G6" s="347" t="s">
        <v>277</v>
      </c>
      <c r="H6" s="357" t="s">
        <v>19</v>
      </c>
      <c r="I6" s="347" t="s">
        <v>278</v>
      </c>
      <c r="J6" s="347" t="s">
        <v>20</v>
      </c>
    </row>
    <row r="7" spans="2:10" s="4" customFormat="1" ht="12.75" customHeight="1">
      <c r="B7" s="355"/>
      <c r="C7" s="355"/>
      <c r="D7" s="348"/>
      <c r="E7" s="358"/>
      <c r="F7" s="348"/>
      <c r="G7" s="348"/>
      <c r="H7" s="358"/>
      <c r="I7" s="348"/>
      <c r="J7" s="348"/>
    </row>
    <row r="8" spans="2:10" ht="12.75" customHeight="1">
      <c r="B8" s="356"/>
      <c r="C8" s="356"/>
      <c r="D8" s="349"/>
      <c r="E8" s="359"/>
      <c r="F8" s="349"/>
      <c r="G8" s="349"/>
      <c r="H8" s="359"/>
      <c r="I8" s="349"/>
      <c r="J8" s="349"/>
    </row>
    <row r="9" spans="2:10" ht="12.75" customHeight="1">
      <c r="B9" s="252"/>
      <c r="C9" s="252"/>
      <c r="D9" s="252"/>
      <c r="E9" s="253"/>
      <c r="F9" s="252"/>
      <c r="G9" s="252"/>
      <c r="H9" s="253"/>
      <c r="I9" s="252"/>
      <c r="J9" s="252"/>
    </row>
    <row r="10" spans="2:10" s="22" customFormat="1" ht="34.5" customHeight="1">
      <c r="B10" s="8">
        <v>400</v>
      </c>
      <c r="C10" s="9" t="s">
        <v>279</v>
      </c>
      <c r="D10" s="254">
        <v>777670</v>
      </c>
      <c r="E10" s="255"/>
      <c r="F10" s="254">
        <f>D10+E10</f>
        <v>777670</v>
      </c>
      <c r="G10" s="254">
        <v>777670</v>
      </c>
      <c r="H10" s="338"/>
      <c r="I10" s="341">
        <f>G10+H10</f>
        <v>777670</v>
      </c>
      <c r="J10" s="344"/>
    </row>
    <row r="11" spans="2:10" s="22" customFormat="1" ht="12.75" customHeight="1" hidden="1">
      <c r="B11" s="8"/>
      <c r="C11" s="256" t="s">
        <v>280</v>
      </c>
      <c r="D11" s="254"/>
      <c r="E11" s="255"/>
      <c r="F11" s="254"/>
      <c r="G11" s="257"/>
      <c r="H11" s="339"/>
      <c r="I11" s="342"/>
      <c r="J11" s="345"/>
    </row>
    <row r="12" spans="2:10" s="22" customFormat="1" ht="12.75" customHeight="1" hidden="1">
      <c r="B12" s="8"/>
      <c r="C12" s="258" t="s">
        <v>281</v>
      </c>
      <c r="D12" s="259"/>
      <c r="E12" s="260"/>
      <c r="F12" s="261">
        <f aca="true" t="shared" si="0" ref="F12:F23">D12+E12</f>
        <v>0</v>
      </c>
      <c r="G12" s="257"/>
      <c r="H12" s="339"/>
      <c r="I12" s="342"/>
      <c r="J12" s="345"/>
    </row>
    <row r="13" spans="2:10" s="22" customFormat="1" ht="12.75" customHeight="1" hidden="1">
      <c r="B13" s="8"/>
      <c r="C13" s="258" t="s">
        <v>282</v>
      </c>
      <c r="D13" s="259"/>
      <c r="E13" s="260"/>
      <c r="F13" s="261">
        <f t="shared" si="0"/>
        <v>0</v>
      </c>
      <c r="G13" s="262"/>
      <c r="H13" s="340"/>
      <c r="I13" s="343"/>
      <c r="J13" s="346"/>
    </row>
    <row r="14" spans="2:10" s="22" customFormat="1" ht="12.75">
      <c r="B14" s="263"/>
      <c r="C14" s="264"/>
      <c r="D14" s="265"/>
      <c r="E14" s="266"/>
      <c r="F14" s="267"/>
      <c r="G14" s="268"/>
      <c r="H14" s="269"/>
      <c r="I14" s="268"/>
      <c r="J14" s="265"/>
    </row>
    <row r="15" spans="2:10" s="22" customFormat="1" ht="20.25" customHeight="1">
      <c r="B15" s="8">
        <v>600</v>
      </c>
      <c r="C15" s="270" t="s">
        <v>47</v>
      </c>
      <c r="D15" s="254">
        <v>226300</v>
      </c>
      <c r="E15" s="255"/>
      <c r="F15" s="254">
        <f t="shared" si="0"/>
        <v>226300</v>
      </c>
      <c r="G15" s="350">
        <v>226300</v>
      </c>
      <c r="H15" s="338"/>
      <c r="I15" s="341">
        <f>G15+H15</f>
        <v>226300</v>
      </c>
      <c r="J15" s="344"/>
    </row>
    <row r="16" spans="2:10" s="22" customFormat="1" ht="22.5" customHeight="1">
      <c r="B16" s="8"/>
      <c r="C16" s="258" t="s">
        <v>283</v>
      </c>
      <c r="D16" s="259">
        <v>226300</v>
      </c>
      <c r="E16" s="260"/>
      <c r="F16" s="261">
        <f t="shared" si="0"/>
        <v>226300</v>
      </c>
      <c r="G16" s="351"/>
      <c r="H16" s="340"/>
      <c r="I16" s="343"/>
      <c r="J16" s="346"/>
    </row>
    <row r="17" spans="2:10" s="22" customFormat="1" ht="12.75">
      <c r="B17" s="263"/>
      <c r="C17" s="264"/>
      <c r="D17" s="265"/>
      <c r="E17" s="266"/>
      <c r="F17" s="267"/>
      <c r="G17" s="268"/>
      <c r="H17" s="269"/>
      <c r="I17" s="268"/>
      <c r="J17" s="265"/>
    </row>
    <row r="18" spans="2:10" s="22" customFormat="1" ht="27.75" customHeight="1">
      <c r="B18" s="8">
        <v>700</v>
      </c>
      <c r="C18" s="9" t="s">
        <v>21</v>
      </c>
      <c r="D18" s="254">
        <v>357370</v>
      </c>
      <c r="E18" s="255"/>
      <c r="F18" s="254">
        <f t="shared" si="0"/>
        <v>357370</v>
      </c>
      <c r="G18" s="254">
        <v>357370</v>
      </c>
      <c r="H18" s="338"/>
      <c r="I18" s="341">
        <f>G18+H18</f>
        <v>357370</v>
      </c>
      <c r="J18" s="360"/>
    </row>
    <row r="19" spans="2:10" s="22" customFormat="1" ht="12.75" hidden="1">
      <c r="B19" s="8"/>
      <c r="C19" s="258" t="s">
        <v>283</v>
      </c>
      <c r="D19" s="259">
        <v>0</v>
      </c>
      <c r="E19" s="260"/>
      <c r="F19" s="261">
        <f t="shared" si="0"/>
        <v>0</v>
      </c>
      <c r="G19" s="262"/>
      <c r="H19" s="340"/>
      <c r="I19" s="343"/>
      <c r="J19" s="361"/>
    </row>
    <row r="20" spans="2:10" s="22" customFormat="1" ht="12.75">
      <c r="B20" s="263"/>
      <c r="C20" s="264"/>
      <c r="D20" s="265"/>
      <c r="E20" s="266"/>
      <c r="F20" s="267"/>
      <c r="G20" s="268"/>
      <c r="H20" s="269"/>
      <c r="I20" s="268"/>
      <c r="J20" s="265"/>
    </row>
    <row r="21" spans="2:10" s="22" customFormat="1" ht="33.75" customHeight="1">
      <c r="B21" s="8">
        <v>900</v>
      </c>
      <c r="C21" s="9" t="s">
        <v>284</v>
      </c>
      <c r="D21" s="254">
        <v>2229455</v>
      </c>
      <c r="E21" s="255">
        <v>8400</v>
      </c>
      <c r="F21" s="254">
        <f t="shared" si="0"/>
        <v>2237855</v>
      </c>
      <c r="G21" s="335">
        <v>2229455</v>
      </c>
      <c r="H21" s="338">
        <v>8400</v>
      </c>
      <c r="I21" s="341">
        <f>G21+H21</f>
        <v>2237855</v>
      </c>
      <c r="J21" s="344" t="s">
        <v>331</v>
      </c>
    </row>
    <row r="22" spans="2:10" s="22" customFormat="1" ht="12.75">
      <c r="B22" s="8"/>
      <c r="C22" s="258" t="s">
        <v>283</v>
      </c>
      <c r="D22" s="259">
        <v>179975</v>
      </c>
      <c r="E22" s="260"/>
      <c r="F22" s="261">
        <f t="shared" si="0"/>
        <v>179975</v>
      </c>
      <c r="G22" s="336"/>
      <c r="H22" s="339"/>
      <c r="I22" s="342"/>
      <c r="J22" s="345"/>
    </row>
    <row r="23" spans="2:10" s="22" customFormat="1" ht="12.75">
      <c r="B23" s="8"/>
      <c r="C23" s="258" t="s">
        <v>282</v>
      </c>
      <c r="D23" s="259">
        <v>160775</v>
      </c>
      <c r="E23" s="271"/>
      <c r="F23" s="261">
        <f t="shared" si="0"/>
        <v>160775</v>
      </c>
      <c r="G23" s="337"/>
      <c r="H23" s="340"/>
      <c r="I23" s="343"/>
      <c r="J23" s="346"/>
    </row>
    <row r="24" spans="2:10" s="272" customFormat="1" ht="15.75">
      <c r="B24" s="273"/>
      <c r="C24" s="274"/>
      <c r="D24" s="275">
        <f aca="true" t="shared" si="1" ref="D24:I24">D10+D18+D21+D15</f>
        <v>3590795</v>
      </c>
      <c r="E24" s="276">
        <f t="shared" si="1"/>
        <v>8400</v>
      </c>
      <c r="F24" s="275">
        <f t="shared" si="1"/>
        <v>3599195</v>
      </c>
      <c r="G24" s="275">
        <f t="shared" si="1"/>
        <v>3590795</v>
      </c>
      <c r="H24" s="276">
        <f t="shared" si="1"/>
        <v>8400</v>
      </c>
      <c r="I24" s="275">
        <f t="shared" si="1"/>
        <v>3599195</v>
      </c>
      <c r="J24" s="277"/>
    </row>
    <row r="25" spans="4:10" ht="12.75">
      <c r="D25" s="278"/>
      <c r="E25" s="278"/>
      <c r="F25" s="278"/>
      <c r="G25" s="278"/>
      <c r="H25" s="278"/>
      <c r="I25" s="278"/>
      <c r="J25" s="278"/>
    </row>
    <row r="26" spans="4:10" ht="12.75">
      <c r="D26" s="278"/>
      <c r="E26" s="278"/>
      <c r="F26" s="278"/>
      <c r="G26" s="278"/>
      <c r="H26" s="278"/>
      <c r="I26" s="278"/>
      <c r="J26" s="278"/>
    </row>
    <row r="27" spans="4:10" ht="12.75">
      <c r="D27" s="278"/>
      <c r="E27" s="278"/>
      <c r="F27" s="278"/>
      <c r="G27" s="278"/>
      <c r="H27" s="278"/>
      <c r="I27" s="278"/>
      <c r="J27" s="278"/>
    </row>
    <row r="29" spans="4:8" ht="12.75">
      <c r="D29" s="329"/>
      <c r="E29" s="329"/>
      <c r="F29" s="329"/>
      <c r="G29" s="329"/>
      <c r="H29" s="329"/>
    </row>
    <row r="30" spans="4:8" ht="12.75">
      <c r="D30" s="278"/>
      <c r="E30" s="278"/>
      <c r="F30" s="278"/>
      <c r="G30" s="278"/>
      <c r="H30" s="278"/>
    </row>
    <row r="31" spans="4:8" ht="12.75">
      <c r="D31" s="278"/>
      <c r="E31" s="278"/>
      <c r="F31" s="278"/>
      <c r="G31" s="278"/>
      <c r="H31" s="278"/>
    </row>
    <row r="33" ht="12.75">
      <c r="D33" s="278"/>
    </row>
    <row r="34" ht="12.75">
      <c r="D34" s="278"/>
    </row>
    <row r="35" ht="12.75">
      <c r="D35" s="278"/>
    </row>
  </sheetData>
  <sheetProtection/>
  <mergeCells count="25">
    <mergeCell ref="G6:G8"/>
    <mergeCell ref="H6:H8"/>
    <mergeCell ref="H18:H19"/>
    <mergeCell ref="I18:I19"/>
    <mergeCell ref="J18:J19"/>
    <mergeCell ref="H15:H16"/>
    <mergeCell ref="I15:I16"/>
    <mergeCell ref="J15:J16"/>
    <mergeCell ref="J2:J3"/>
    <mergeCell ref="B3:I4"/>
    <mergeCell ref="B6:B8"/>
    <mergeCell ref="C6:C8"/>
    <mergeCell ref="D6:D8"/>
    <mergeCell ref="E6:E8"/>
    <mergeCell ref="F6:F8"/>
    <mergeCell ref="G21:G23"/>
    <mergeCell ref="H21:H23"/>
    <mergeCell ref="I21:I23"/>
    <mergeCell ref="J21:J23"/>
    <mergeCell ref="I6:I8"/>
    <mergeCell ref="J6:J8"/>
    <mergeCell ref="H10:H13"/>
    <mergeCell ref="I10:I13"/>
    <mergeCell ref="J10:J13"/>
    <mergeCell ref="G15:G16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4"/>
  <sheetViews>
    <sheetView tabSelected="1" zoomScale="150" zoomScaleNormal="150" zoomScalePageLayoutView="0" workbookViewId="0" topLeftCell="F1">
      <selection activeCell="H125" sqref="H125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6" width="20.140625" style="47" customWidth="1"/>
    <col min="7" max="7" width="14.00390625" style="314" customWidth="1"/>
    <col min="8" max="8" width="17.57421875" style="47" customWidth="1"/>
    <col min="9" max="9" width="16.8515625" style="301" hidden="1" customWidth="1"/>
    <col min="10" max="10" width="18.421875" style="47" hidden="1" customWidth="1"/>
    <col min="11" max="11" width="47.57421875" style="100" customWidth="1"/>
    <col min="12" max="16384" width="9.140625" style="47" customWidth="1"/>
  </cols>
  <sheetData>
    <row r="1" spans="2:12" ht="24.75" customHeight="1">
      <c r="B1" s="44" t="s">
        <v>228</v>
      </c>
      <c r="C1" s="45"/>
      <c r="D1" s="46"/>
      <c r="F1" s="48"/>
      <c r="G1" s="303"/>
      <c r="H1" s="48"/>
      <c r="I1" s="279"/>
      <c r="J1" s="48"/>
      <c r="K1" s="352" t="s">
        <v>332</v>
      </c>
      <c r="L1" s="218"/>
    </row>
    <row r="2" spans="2:12" ht="6" customHeight="1">
      <c r="B2" s="44"/>
      <c r="C2" s="45"/>
      <c r="D2" s="46"/>
      <c r="F2" s="48"/>
      <c r="G2" s="303"/>
      <c r="H2" s="48"/>
      <c r="I2" s="279"/>
      <c r="J2" s="48"/>
      <c r="K2" s="352"/>
      <c r="L2" s="218"/>
    </row>
    <row r="3" spans="2:11" s="50" customFormat="1" ht="15.75" customHeight="1">
      <c r="B3" s="365" t="s">
        <v>15</v>
      </c>
      <c r="C3" s="365" t="s">
        <v>36</v>
      </c>
      <c r="D3" s="365" t="s">
        <v>17</v>
      </c>
      <c r="E3" s="365" t="s">
        <v>18</v>
      </c>
      <c r="F3" s="365" t="s">
        <v>229</v>
      </c>
      <c r="G3" s="366" t="s">
        <v>19</v>
      </c>
      <c r="H3" s="365" t="s">
        <v>230</v>
      </c>
      <c r="I3" s="367" t="s">
        <v>285</v>
      </c>
      <c r="J3" s="369" t="s">
        <v>286</v>
      </c>
      <c r="K3" s="362"/>
    </row>
    <row r="4" spans="2:11" s="51" customFormat="1" ht="23.25" customHeight="1">
      <c r="B4" s="365"/>
      <c r="C4" s="365"/>
      <c r="D4" s="365"/>
      <c r="E4" s="365"/>
      <c r="F4" s="365"/>
      <c r="G4" s="366"/>
      <c r="H4" s="365"/>
      <c r="I4" s="368"/>
      <c r="J4" s="370"/>
      <c r="K4" s="363"/>
    </row>
    <row r="5" spans="2:11" ht="12.75">
      <c r="B5" s="52"/>
      <c r="C5" s="52"/>
      <c r="D5" s="52"/>
      <c r="E5" s="52"/>
      <c r="F5" s="52"/>
      <c r="G5" s="315"/>
      <c r="H5" s="52"/>
      <c r="I5" s="280"/>
      <c r="J5" s="52"/>
      <c r="K5" s="53"/>
    </row>
    <row r="6" spans="2:11" ht="51" customHeight="1" hidden="1">
      <c r="B6" s="52"/>
      <c r="C6" s="52"/>
      <c r="D6" s="52"/>
      <c r="E6" s="52"/>
      <c r="F6" s="54" t="s">
        <v>80</v>
      </c>
      <c r="G6" s="316"/>
      <c r="H6" s="54"/>
      <c r="I6" s="281"/>
      <c r="J6" s="54"/>
      <c r="K6" s="53"/>
    </row>
    <row r="7" spans="2:11" ht="12.75">
      <c r="B7" s="55" t="s">
        <v>37</v>
      </c>
      <c r="C7" s="23"/>
      <c r="D7" s="23"/>
      <c r="E7" s="24" t="s">
        <v>38</v>
      </c>
      <c r="F7" s="56">
        <f>F8</f>
        <v>845700</v>
      </c>
      <c r="G7" s="317">
        <f>G8</f>
        <v>0</v>
      </c>
      <c r="H7" s="56">
        <f>H8</f>
        <v>845700</v>
      </c>
      <c r="I7" s="282">
        <f>I8</f>
        <v>475705.20999999996</v>
      </c>
      <c r="J7" s="56">
        <f>J8</f>
        <v>369994.79</v>
      </c>
      <c r="K7" s="57"/>
    </row>
    <row r="8" spans="2:11" s="50" customFormat="1" ht="38.25">
      <c r="B8" s="15"/>
      <c r="C8" s="26" t="s">
        <v>42</v>
      </c>
      <c r="D8" s="15"/>
      <c r="E8" s="18" t="s">
        <v>43</v>
      </c>
      <c r="F8" s="58">
        <f>SUM(F9:F9)</f>
        <v>845700</v>
      </c>
      <c r="G8" s="293">
        <f>SUM(G9:G9)</f>
        <v>0</v>
      </c>
      <c r="H8" s="58">
        <f>SUM(H9:H9)</f>
        <v>845700</v>
      </c>
      <c r="I8" s="283">
        <f>SUM(I9:I9)</f>
        <v>475705.20999999996</v>
      </c>
      <c r="J8" s="58">
        <f>SUM(J9:J9)</f>
        <v>369994.79</v>
      </c>
      <c r="K8" s="60"/>
    </row>
    <row r="9" spans="2:11" s="50" customFormat="1" ht="25.5">
      <c r="B9" s="28"/>
      <c r="C9" s="61"/>
      <c r="D9" s="29">
        <v>6050</v>
      </c>
      <c r="E9" s="29" t="s">
        <v>44</v>
      </c>
      <c r="F9" s="62">
        <f>SUM(F10:F16)</f>
        <v>845700</v>
      </c>
      <c r="G9" s="318">
        <f>SUM(G10:G16)</f>
        <v>0</v>
      </c>
      <c r="H9" s="62">
        <f>SUM(H10:H16)</f>
        <v>845700</v>
      </c>
      <c r="I9" s="284">
        <f>SUM(I10:I16)</f>
        <v>475705.20999999996</v>
      </c>
      <c r="J9" s="62">
        <f>SUM(J10:J16)</f>
        <v>369994.79</v>
      </c>
      <c r="K9" s="60"/>
    </row>
    <row r="10" spans="2:11" s="50" customFormat="1" ht="12.75">
      <c r="B10" s="28"/>
      <c r="C10" s="61"/>
      <c r="D10" s="29"/>
      <c r="E10" s="29"/>
      <c r="F10" s="63">
        <v>25000</v>
      </c>
      <c r="G10" s="307"/>
      <c r="H10" s="63">
        <f aca="true" t="shared" si="0" ref="H10:H16">F10+G10</f>
        <v>25000</v>
      </c>
      <c r="I10" s="285">
        <v>25000</v>
      </c>
      <c r="J10" s="132">
        <f>H10-I10</f>
        <v>0</v>
      </c>
      <c r="K10" s="64" t="s">
        <v>81</v>
      </c>
    </row>
    <row r="11" spans="2:11" s="50" customFormat="1" ht="12.75">
      <c r="B11" s="28"/>
      <c r="C11" s="61"/>
      <c r="D11" s="29"/>
      <c r="E11" s="29"/>
      <c r="F11" s="63">
        <v>15000</v>
      </c>
      <c r="G11" s="307"/>
      <c r="H11" s="63">
        <f t="shared" si="0"/>
        <v>15000</v>
      </c>
      <c r="I11" s="285">
        <v>15000</v>
      </c>
      <c r="J11" s="132">
        <f aca="true" t="shared" si="1" ref="J11:J16">H11-I11</f>
        <v>0</v>
      </c>
      <c r="K11" s="64" t="s">
        <v>231</v>
      </c>
    </row>
    <row r="12" spans="2:11" s="50" customFormat="1" ht="24">
      <c r="B12" s="28"/>
      <c r="C12" s="61"/>
      <c r="D12" s="29"/>
      <c r="E12" s="29"/>
      <c r="F12" s="63">
        <v>155000</v>
      </c>
      <c r="G12" s="307"/>
      <c r="H12" s="63">
        <f t="shared" si="0"/>
        <v>155000</v>
      </c>
      <c r="I12" s="285">
        <v>70000</v>
      </c>
      <c r="J12" s="132">
        <f t="shared" si="1"/>
        <v>85000</v>
      </c>
      <c r="K12" s="64" t="s">
        <v>232</v>
      </c>
    </row>
    <row r="13" spans="2:11" s="50" customFormat="1" ht="12.75">
      <c r="B13" s="28"/>
      <c r="C13" s="61"/>
      <c r="D13" s="29"/>
      <c r="E13" s="29"/>
      <c r="F13" s="63">
        <v>0</v>
      </c>
      <c r="G13" s="307"/>
      <c r="H13" s="63">
        <f t="shared" si="0"/>
        <v>0</v>
      </c>
      <c r="I13" s="285"/>
      <c r="J13" s="63">
        <f t="shared" si="1"/>
        <v>0</v>
      </c>
      <c r="K13" s="64" t="s">
        <v>247</v>
      </c>
    </row>
    <row r="14" spans="2:11" s="50" customFormat="1" ht="12.75">
      <c r="B14" s="28"/>
      <c r="C14" s="61"/>
      <c r="D14" s="29"/>
      <c r="E14" s="29"/>
      <c r="F14" s="63">
        <v>205000</v>
      </c>
      <c r="G14" s="307"/>
      <c r="H14" s="63">
        <f t="shared" si="0"/>
        <v>205000</v>
      </c>
      <c r="I14" s="285">
        <v>204674.3</v>
      </c>
      <c r="J14" s="63">
        <f t="shared" si="1"/>
        <v>325.70000000001164</v>
      </c>
      <c r="K14" s="64" t="s">
        <v>82</v>
      </c>
    </row>
    <row r="15" spans="2:11" s="50" customFormat="1" ht="24">
      <c r="B15" s="28"/>
      <c r="C15" s="61"/>
      <c r="D15" s="29"/>
      <c r="E15" s="29"/>
      <c r="F15" s="63">
        <v>425700</v>
      </c>
      <c r="G15" s="307"/>
      <c r="H15" s="63">
        <f t="shared" si="0"/>
        <v>425700</v>
      </c>
      <c r="I15" s="285">
        <v>141030.91</v>
      </c>
      <c r="J15" s="63">
        <f t="shared" si="1"/>
        <v>284669.08999999997</v>
      </c>
      <c r="K15" s="64" t="s">
        <v>248</v>
      </c>
    </row>
    <row r="16" spans="2:11" s="50" customFormat="1" ht="12.75">
      <c r="B16" s="28"/>
      <c r="C16" s="61"/>
      <c r="D16" s="29"/>
      <c r="E16" s="29"/>
      <c r="F16" s="63">
        <v>20000</v>
      </c>
      <c r="G16" s="307"/>
      <c r="H16" s="63">
        <f t="shared" si="0"/>
        <v>20000</v>
      </c>
      <c r="I16" s="285">
        <v>20000</v>
      </c>
      <c r="J16" s="132">
        <f t="shared" si="1"/>
        <v>0</v>
      </c>
      <c r="K16" s="64" t="s">
        <v>233</v>
      </c>
    </row>
    <row r="17" spans="2:11" s="50" customFormat="1" ht="12.75">
      <c r="B17" s="32">
        <v>600</v>
      </c>
      <c r="C17" s="32"/>
      <c r="D17" s="32"/>
      <c r="E17" s="33" t="s">
        <v>47</v>
      </c>
      <c r="F17" s="66">
        <f>F20+F18</f>
        <v>1188800</v>
      </c>
      <c r="G17" s="235">
        <f>G20+G18</f>
        <v>-24000</v>
      </c>
      <c r="H17" s="66">
        <f>H20+H18</f>
        <v>1164800</v>
      </c>
      <c r="I17" s="286">
        <f>I20+I18</f>
        <v>992460.96</v>
      </c>
      <c r="J17" s="66">
        <f>J20+J18</f>
        <v>172339.04</v>
      </c>
      <c r="K17" s="68"/>
    </row>
    <row r="18" spans="2:11" s="70" customFormat="1" ht="25.5">
      <c r="B18" s="37"/>
      <c r="C18" s="15">
        <v>60014</v>
      </c>
      <c r="D18" s="15"/>
      <c r="E18" s="18" t="s">
        <v>48</v>
      </c>
      <c r="F18" s="39">
        <f>F19</f>
        <v>136000</v>
      </c>
      <c r="G18" s="228">
        <f>G19</f>
        <v>-24000</v>
      </c>
      <c r="H18" s="39">
        <f>H19</f>
        <v>112000</v>
      </c>
      <c r="I18" s="287">
        <f>I19</f>
        <v>112000</v>
      </c>
      <c r="J18" s="39">
        <f>J19</f>
        <v>0</v>
      </c>
      <c r="K18" s="69"/>
    </row>
    <row r="19" spans="2:11" s="70" customFormat="1" ht="80.25" customHeight="1">
      <c r="B19" s="37"/>
      <c r="C19" s="15"/>
      <c r="D19" s="28">
        <v>6300</v>
      </c>
      <c r="E19" s="29" t="s">
        <v>50</v>
      </c>
      <c r="F19" s="38">
        <v>136000</v>
      </c>
      <c r="G19" s="319">
        <v>-24000</v>
      </c>
      <c r="H19" s="63">
        <f>F19+G19</f>
        <v>112000</v>
      </c>
      <c r="I19" s="285">
        <v>112000</v>
      </c>
      <c r="J19" s="63">
        <f>H19-I19</f>
        <v>0</v>
      </c>
      <c r="K19" s="71" t="s">
        <v>287</v>
      </c>
    </row>
    <row r="20" spans="2:11" s="50" customFormat="1" ht="12.75">
      <c r="B20" s="15"/>
      <c r="C20" s="15">
        <v>60016</v>
      </c>
      <c r="D20" s="15"/>
      <c r="E20" s="18" t="s">
        <v>51</v>
      </c>
      <c r="F20" s="58">
        <f>SUM(F21:F21)</f>
        <v>1052800</v>
      </c>
      <c r="G20" s="293">
        <f>SUM(G21:G21)</f>
        <v>0</v>
      </c>
      <c r="H20" s="58">
        <f>SUM(H21:H21)</f>
        <v>1052800</v>
      </c>
      <c r="I20" s="283">
        <f>SUM(I21:I21)</f>
        <v>880460.96</v>
      </c>
      <c r="J20" s="58">
        <f>SUM(J21:J21)</f>
        <v>172339.04</v>
      </c>
      <c r="K20" s="364"/>
    </row>
    <row r="21" spans="2:11" s="50" customFormat="1" ht="25.5">
      <c r="B21" s="28"/>
      <c r="C21" s="27"/>
      <c r="D21" s="28">
        <v>6050</v>
      </c>
      <c r="E21" s="29" t="s">
        <v>44</v>
      </c>
      <c r="F21" s="62">
        <f>SUM(F22:F25)</f>
        <v>1052800</v>
      </c>
      <c r="G21" s="318">
        <f>SUM(G22:G25)</f>
        <v>0</v>
      </c>
      <c r="H21" s="62">
        <f>SUM(H22:H25)</f>
        <v>1052800</v>
      </c>
      <c r="I21" s="284">
        <f>SUM(I22:I25)</f>
        <v>880460.96</v>
      </c>
      <c r="J21" s="62">
        <f>SUM(J22:J25)</f>
        <v>172339.04</v>
      </c>
      <c r="K21" s="364"/>
    </row>
    <row r="22" spans="2:11" s="50" customFormat="1" ht="24">
      <c r="B22" s="28"/>
      <c r="C22" s="27"/>
      <c r="D22" s="28"/>
      <c r="E22" s="29"/>
      <c r="F22" s="63">
        <v>436958</v>
      </c>
      <c r="G22" s="307"/>
      <c r="H22" s="63">
        <f>F22+G22</f>
        <v>436958</v>
      </c>
      <c r="I22" s="285">
        <v>436957.81</v>
      </c>
      <c r="J22" s="63">
        <f>H22-I22</f>
        <v>0.1900000000023283</v>
      </c>
      <c r="K22" s="64" t="s">
        <v>234</v>
      </c>
    </row>
    <row r="23" spans="2:11" s="50" customFormat="1" ht="12.75">
      <c r="B23" s="28"/>
      <c r="C23" s="27"/>
      <c r="D23" s="28"/>
      <c r="E23" s="29"/>
      <c r="F23" s="63">
        <v>30000</v>
      </c>
      <c r="G23" s="307"/>
      <c r="H23" s="63">
        <f>F23+G23</f>
        <v>30000</v>
      </c>
      <c r="I23" s="285">
        <v>29900</v>
      </c>
      <c r="J23" s="63">
        <f>H23-I23</f>
        <v>100</v>
      </c>
      <c r="K23" s="231" t="s">
        <v>288</v>
      </c>
    </row>
    <row r="24" spans="2:11" s="50" customFormat="1" ht="24">
      <c r="B24" s="28"/>
      <c r="C24" s="28"/>
      <c r="D24" s="28"/>
      <c r="E24" s="29"/>
      <c r="F24" s="63">
        <v>155842</v>
      </c>
      <c r="G24" s="307"/>
      <c r="H24" s="63">
        <f>F24+G24</f>
        <v>155842</v>
      </c>
      <c r="I24" s="285">
        <v>155841.15</v>
      </c>
      <c r="J24" s="63">
        <f>H24-I24</f>
        <v>0.8500000000058208</v>
      </c>
      <c r="K24" s="219" t="s">
        <v>289</v>
      </c>
    </row>
    <row r="25" spans="2:11" s="50" customFormat="1" ht="12.75">
      <c r="B25" s="28"/>
      <c r="C25" s="27"/>
      <c r="D25" s="28"/>
      <c r="E25" s="29"/>
      <c r="F25" s="63">
        <v>430000</v>
      </c>
      <c r="G25" s="307"/>
      <c r="H25" s="63">
        <f>F25+G25</f>
        <v>430000</v>
      </c>
      <c r="I25" s="285">
        <v>257762</v>
      </c>
      <c r="J25" s="63">
        <f>H25-I25</f>
        <v>172238</v>
      </c>
      <c r="K25" s="64" t="s">
        <v>160</v>
      </c>
    </row>
    <row r="26" spans="2:11" s="50" customFormat="1" ht="25.5">
      <c r="B26" s="72">
        <v>700</v>
      </c>
      <c r="C26" s="72"/>
      <c r="D26" s="72"/>
      <c r="E26" s="73" t="s">
        <v>21</v>
      </c>
      <c r="F26" s="74">
        <f>F32+F27</f>
        <v>1033536</v>
      </c>
      <c r="G26" s="320">
        <f>G32+G27</f>
        <v>0</v>
      </c>
      <c r="H26" s="74">
        <f>H32+H27</f>
        <v>1033536</v>
      </c>
      <c r="I26" s="288">
        <f>I32+I27</f>
        <v>742100.79</v>
      </c>
      <c r="J26" s="74">
        <f>J32+J27</f>
        <v>291435.20999999996</v>
      </c>
      <c r="K26" s="75"/>
    </row>
    <row r="27" spans="2:11" s="136" customFormat="1" ht="38.25">
      <c r="B27" s="37"/>
      <c r="C27" s="15">
        <v>70004</v>
      </c>
      <c r="D27" s="15"/>
      <c r="E27" s="18" t="s">
        <v>52</v>
      </c>
      <c r="F27" s="39">
        <f>F28</f>
        <v>160775</v>
      </c>
      <c r="G27" s="290">
        <f>G28</f>
        <v>0</v>
      </c>
      <c r="H27" s="39">
        <f>H28</f>
        <v>160775</v>
      </c>
      <c r="I27" s="287">
        <f>I28</f>
        <v>160774.08000000002</v>
      </c>
      <c r="J27" s="39">
        <f>J28</f>
        <v>0.9199999999982538</v>
      </c>
      <c r="K27" s="69"/>
    </row>
    <row r="28" spans="2:11" s="48" customFormat="1" ht="80.25" customHeight="1">
      <c r="B28" s="76"/>
      <c r="C28" s="76"/>
      <c r="D28" s="77">
        <v>6210</v>
      </c>
      <c r="E28" s="78" t="s">
        <v>54</v>
      </c>
      <c r="F28" s="137">
        <v>160775</v>
      </c>
      <c r="G28" s="321"/>
      <c r="H28" s="137">
        <f>SUM(H29:H31)</f>
        <v>160775</v>
      </c>
      <c r="I28" s="289">
        <f>SUM(I29:I31)</f>
        <v>160774.08000000002</v>
      </c>
      <c r="J28" s="137">
        <f>SUM(J29:J31)</f>
        <v>0.9199999999982538</v>
      </c>
      <c r="K28" s="85"/>
    </row>
    <row r="29" spans="2:11" s="48" customFormat="1" ht="29.25" customHeight="1">
      <c r="B29" s="76"/>
      <c r="C29" s="76"/>
      <c r="D29" s="77"/>
      <c r="E29" s="78"/>
      <c r="F29" s="79">
        <v>123096</v>
      </c>
      <c r="G29" s="322"/>
      <c r="H29" s="63">
        <f>F29+G29</f>
        <v>123096</v>
      </c>
      <c r="I29" s="285">
        <v>123096</v>
      </c>
      <c r="J29" s="63">
        <f>H29-I29</f>
        <v>0</v>
      </c>
      <c r="K29" s="71" t="s">
        <v>249</v>
      </c>
    </row>
    <row r="30" spans="2:11" s="48" customFormat="1" ht="29.25" customHeight="1">
      <c r="B30" s="76"/>
      <c r="C30" s="76"/>
      <c r="D30" s="77"/>
      <c r="E30" s="78"/>
      <c r="F30" s="79">
        <v>37679</v>
      </c>
      <c r="G30" s="322"/>
      <c r="H30" s="63">
        <f>F30+G30</f>
        <v>37679</v>
      </c>
      <c r="I30" s="285">
        <v>37678.08</v>
      </c>
      <c r="J30" s="63">
        <f>H30-I30</f>
        <v>0.9199999999982538</v>
      </c>
      <c r="K30" s="71" t="s">
        <v>261</v>
      </c>
    </row>
    <row r="31" spans="2:11" s="48" customFormat="1" ht="29.25" customHeight="1">
      <c r="B31" s="76"/>
      <c r="C31" s="76"/>
      <c r="D31" s="77"/>
      <c r="E31" s="78"/>
      <c r="F31" s="79">
        <v>0</v>
      </c>
      <c r="G31" s="322"/>
      <c r="H31" s="63">
        <f>F31+G31</f>
        <v>0</v>
      </c>
      <c r="I31" s="285"/>
      <c r="J31" s="63">
        <f>H31-I31</f>
        <v>0</v>
      </c>
      <c r="K31" s="71" t="s">
        <v>290</v>
      </c>
    </row>
    <row r="32" spans="2:11" s="81" customFormat="1" ht="29.25" customHeight="1">
      <c r="B32" s="37"/>
      <c r="C32" s="15">
        <v>70005</v>
      </c>
      <c r="D32" s="15"/>
      <c r="E32" s="18" t="s">
        <v>22</v>
      </c>
      <c r="F32" s="58">
        <f>F33+F37</f>
        <v>872761</v>
      </c>
      <c r="G32" s="293">
        <f>G33+G37</f>
        <v>0</v>
      </c>
      <c r="H32" s="58">
        <f>H33+H37</f>
        <v>872761</v>
      </c>
      <c r="I32" s="283">
        <f>I33+I37</f>
        <v>581326.7100000001</v>
      </c>
      <c r="J32" s="58">
        <f>J33+J37</f>
        <v>291434.29</v>
      </c>
      <c r="K32" s="80"/>
    </row>
    <row r="33" spans="2:11" s="81" customFormat="1" ht="25.5">
      <c r="B33" s="37"/>
      <c r="C33" s="37"/>
      <c r="D33" s="28">
        <v>6050</v>
      </c>
      <c r="E33" s="29" t="s">
        <v>44</v>
      </c>
      <c r="F33" s="39">
        <f>SUM(F34:F36)</f>
        <v>180000</v>
      </c>
      <c r="G33" s="290">
        <f>SUM(G34:G36)</f>
        <v>0</v>
      </c>
      <c r="H33" s="39">
        <f>SUM(H34:H36)</f>
        <v>180000</v>
      </c>
      <c r="I33" s="287">
        <f>SUM(I34:I36)</f>
        <v>4308.68</v>
      </c>
      <c r="J33" s="39">
        <f>SUM(J34:J36)</f>
        <v>175691.32</v>
      </c>
      <c r="K33" s="82"/>
    </row>
    <row r="34" spans="2:11" s="81" customFormat="1" ht="12.75">
      <c r="B34" s="37"/>
      <c r="C34" s="37"/>
      <c r="D34" s="28"/>
      <c r="E34" s="29"/>
      <c r="F34" s="38">
        <v>90000</v>
      </c>
      <c r="G34" s="309"/>
      <c r="H34" s="63">
        <f>F34+G34</f>
        <v>90000</v>
      </c>
      <c r="I34" s="285">
        <v>4308.68</v>
      </c>
      <c r="J34" s="63">
        <f aca="true" t="shared" si="2" ref="J34:J39">H34-I34</f>
        <v>85691.32</v>
      </c>
      <c r="K34" s="82" t="s">
        <v>250</v>
      </c>
    </row>
    <row r="35" spans="2:11" s="81" customFormat="1" ht="12.75">
      <c r="B35" s="37"/>
      <c r="C35" s="37"/>
      <c r="D35" s="28"/>
      <c r="E35" s="29"/>
      <c r="F35" s="38">
        <v>30000</v>
      </c>
      <c r="G35" s="309"/>
      <c r="H35" s="63">
        <f>F35+G35</f>
        <v>30000</v>
      </c>
      <c r="I35" s="285"/>
      <c r="J35" s="63">
        <f t="shared" si="2"/>
        <v>30000</v>
      </c>
      <c r="K35" s="82" t="s">
        <v>235</v>
      </c>
    </row>
    <row r="36" spans="2:11" s="81" customFormat="1" ht="12.75">
      <c r="B36" s="37"/>
      <c r="C36" s="37"/>
      <c r="D36" s="28"/>
      <c r="E36" s="29"/>
      <c r="F36" s="38">
        <v>60000</v>
      </c>
      <c r="G36" s="309"/>
      <c r="H36" s="63">
        <f>F36+G36</f>
        <v>60000</v>
      </c>
      <c r="I36" s="285"/>
      <c r="J36" s="63">
        <f t="shared" si="2"/>
        <v>60000</v>
      </c>
      <c r="K36" s="82" t="s">
        <v>236</v>
      </c>
    </row>
    <row r="37" spans="2:11" s="81" customFormat="1" ht="38.25">
      <c r="B37" s="37"/>
      <c r="C37" s="37"/>
      <c r="D37" s="28">
        <v>6060</v>
      </c>
      <c r="E37" s="29" t="s">
        <v>55</v>
      </c>
      <c r="F37" s="39">
        <f>SUM(F38:F39)</f>
        <v>692761</v>
      </c>
      <c r="G37" s="290">
        <f>SUM(G38:G39)</f>
        <v>0</v>
      </c>
      <c r="H37" s="39">
        <f>SUM(H38:H39)</f>
        <v>692761</v>
      </c>
      <c r="I37" s="287">
        <f>SUM(I38:I39)</f>
        <v>577018.03</v>
      </c>
      <c r="J37" s="39">
        <f>SUM(J38:J39)</f>
        <v>115742.96999999997</v>
      </c>
      <c r="K37" s="82"/>
    </row>
    <row r="38" spans="2:11" s="81" customFormat="1" ht="12.75">
      <c r="B38" s="37"/>
      <c r="C38" s="37"/>
      <c r="D38" s="28"/>
      <c r="E38" s="29"/>
      <c r="F38" s="38">
        <v>91453</v>
      </c>
      <c r="G38" s="328">
        <v>-85000</v>
      </c>
      <c r="H38" s="63">
        <f>F38+G38</f>
        <v>6453</v>
      </c>
      <c r="I38" s="285">
        <v>6405</v>
      </c>
      <c r="J38" s="63">
        <f t="shared" si="2"/>
        <v>48</v>
      </c>
      <c r="K38" s="82" t="s">
        <v>83</v>
      </c>
    </row>
    <row r="39" spans="2:11" s="81" customFormat="1" ht="12.75">
      <c r="B39" s="37"/>
      <c r="C39" s="37"/>
      <c r="D39" s="28"/>
      <c r="E39" s="29"/>
      <c r="F39" s="38">
        <v>601308</v>
      </c>
      <c r="G39" s="309">
        <v>85000</v>
      </c>
      <c r="H39" s="63">
        <f>F39+G39</f>
        <v>686308</v>
      </c>
      <c r="I39" s="285">
        <f>561408.63+9204.4</f>
        <v>570613.03</v>
      </c>
      <c r="J39" s="63">
        <f t="shared" si="2"/>
        <v>115694.96999999997</v>
      </c>
      <c r="K39" s="82" t="s">
        <v>84</v>
      </c>
    </row>
    <row r="40" spans="2:11" s="50" customFormat="1" ht="25.5">
      <c r="B40" s="32">
        <v>750</v>
      </c>
      <c r="C40" s="32"/>
      <c r="D40" s="32"/>
      <c r="E40" s="33" t="s">
        <v>25</v>
      </c>
      <c r="F40" s="66">
        <f>F41+F46</f>
        <v>328074</v>
      </c>
      <c r="G40" s="308">
        <f>G41</f>
        <v>14500</v>
      </c>
      <c r="H40" s="66">
        <f>H41+H46</f>
        <v>342574</v>
      </c>
      <c r="I40" s="286">
        <f>I41+I46</f>
        <v>314509.28</v>
      </c>
      <c r="J40" s="66">
        <f>J41+J46</f>
        <v>14929.720000000007</v>
      </c>
      <c r="K40" s="68"/>
    </row>
    <row r="41" spans="2:11" s="50" customFormat="1" ht="12.75">
      <c r="B41" s="15"/>
      <c r="C41" s="15">
        <v>75023</v>
      </c>
      <c r="D41" s="15"/>
      <c r="E41" s="18" t="s">
        <v>27</v>
      </c>
      <c r="F41" s="58">
        <f>F42+F43</f>
        <v>57000</v>
      </c>
      <c r="G41" s="293">
        <f>G42+G43+G46</f>
        <v>14500</v>
      </c>
      <c r="H41" s="58">
        <f>H42+H43</f>
        <v>61500</v>
      </c>
      <c r="I41" s="283">
        <f>I42+I43</f>
        <v>46908</v>
      </c>
      <c r="J41" s="58">
        <f>J42+J43</f>
        <v>14592</v>
      </c>
      <c r="K41" s="60"/>
    </row>
    <row r="42" spans="2:11" s="50" customFormat="1" ht="36">
      <c r="B42" s="15"/>
      <c r="C42" s="15"/>
      <c r="D42" s="28">
        <v>6050</v>
      </c>
      <c r="E42" s="29" t="s">
        <v>44</v>
      </c>
      <c r="F42" s="43">
        <v>15000</v>
      </c>
      <c r="G42" s="306"/>
      <c r="H42" s="63">
        <f>F42+G42</f>
        <v>15000</v>
      </c>
      <c r="I42" s="285">
        <v>6954</v>
      </c>
      <c r="J42" s="63">
        <f>H42-I42</f>
        <v>8046</v>
      </c>
      <c r="K42" s="71" t="s">
        <v>251</v>
      </c>
    </row>
    <row r="43" spans="2:11" s="50" customFormat="1" ht="38.25" customHeight="1">
      <c r="B43" s="15"/>
      <c r="C43" s="28"/>
      <c r="D43" s="28">
        <v>6060</v>
      </c>
      <c r="E43" s="29" t="s">
        <v>55</v>
      </c>
      <c r="F43" s="58">
        <f>SUM(F44:F45)</f>
        <v>42000</v>
      </c>
      <c r="G43" s="293">
        <f>SUM(G44:G45)</f>
        <v>4500</v>
      </c>
      <c r="H43" s="58">
        <f>SUM(H44:H45)</f>
        <v>46500</v>
      </c>
      <c r="I43" s="283">
        <f>SUM(I44:I45)</f>
        <v>39954</v>
      </c>
      <c r="J43" s="58">
        <f>SUM(J44:J45)</f>
        <v>6546</v>
      </c>
      <c r="K43" s="60"/>
    </row>
    <row r="44" spans="2:11" s="50" customFormat="1" ht="12.75">
      <c r="B44" s="15"/>
      <c r="C44" s="28"/>
      <c r="D44" s="28"/>
      <c r="E44" s="29"/>
      <c r="F44" s="43">
        <v>12000</v>
      </c>
      <c r="G44" s="306"/>
      <c r="H44" s="63">
        <f>F44+G44</f>
        <v>12000</v>
      </c>
      <c r="I44" s="285">
        <v>11102</v>
      </c>
      <c r="J44" s="63">
        <f>H44-I44</f>
        <v>898</v>
      </c>
      <c r="K44" s="60" t="s">
        <v>237</v>
      </c>
    </row>
    <row r="45" spans="2:11" s="50" customFormat="1" ht="12.75">
      <c r="B45" s="15"/>
      <c r="C45" s="28"/>
      <c r="D45" s="28"/>
      <c r="E45" s="29"/>
      <c r="F45" s="43">
        <v>30000</v>
      </c>
      <c r="G45" s="306">
        <v>4500</v>
      </c>
      <c r="H45" s="63">
        <f>F45+G45</f>
        <v>34500</v>
      </c>
      <c r="I45" s="285">
        <v>28852</v>
      </c>
      <c r="J45" s="63">
        <f>H45-I45</f>
        <v>5648</v>
      </c>
      <c r="K45" s="60" t="s">
        <v>85</v>
      </c>
    </row>
    <row r="46" spans="2:11" s="50" customFormat="1" ht="14.25" customHeight="1">
      <c r="B46" s="15"/>
      <c r="C46" s="15">
        <v>75095</v>
      </c>
      <c r="D46" s="15"/>
      <c r="E46" s="18" t="s">
        <v>34</v>
      </c>
      <c r="F46" s="58">
        <f>F47+F53</f>
        <v>271074</v>
      </c>
      <c r="G46" s="293">
        <f>G47+G53</f>
        <v>10000</v>
      </c>
      <c r="H46" s="58">
        <f>H47+H53</f>
        <v>281074</v>
      </c>
      <c r="I46" s="283">
        <f>I47+I53</f>
        <v>267601.28</v>
      </c>
      <c r="J46" s="58">
        <f>J47+J53</f>
        <v>337.7200000000066</v>
      </c>
      <c r="K46" s="60"/>
    </row>
    <row r="47" spans="2:11" s="50" customFormat="1" ht="25.5">
      <c r="B47" s="15"/>
      <c r="C47" s="28"/>
      <c r="D47" s="28">
        <v>6050</v>
      </c>
      <c r="E47" s="29" t="s">
        <v>44</v>
      </c>
      <c r="F47" s="58">
        <f>SUM(F48:F52)</f>
        <v>262303</v>
      </c>
      <c r="G47" s="293">
        <f>SUM(G48:G52)</f>
        <v>10000</v>
      </c>
      <c r="H47" s="58">
        <f>SUM(H48:H52)</f>
        <v>272303</v>
      </c>
      <c r="I47" s="283">
        <f>SUM(I48:I52)</f>
        <v>258830.89</v>
      </c>
      <c r="J47" s="58">
        <f>SUM(J48:J52)</f>
        <v>337.11000000000604</v>
      </c>
      <c r="K47" s="84"/>
    </row>
    <row r="48" spans="2:11" s="50" customFormat="1" ht="12.75">
      <c r="B48" s="15"/>
      <c r="C48" s="28"/>
      <c r="D48" s="28"/>
      <c r="E48" s="29"/>
      <c r="F48" s="43">
        <v>170000</v>
      </c>
      <c r="G48" s="306"/>
      <c r="H48" s="63">
        <f>F48+G48</f>
        <v>170000</v>
      </c>
      <c r="I48" s="285">
        <v>169964.81</v>
      </c>
      <c r="J48" s="63">
        <f aca="true" t="shared" si="3" ref="J48:J54">H48-I48</f>
        <v>35.19000000000233</v>
      </c>
      <c r="K48" s="84" t="s">
        <v>86</v>
      </c>
    </row>
    <row r="49" spans="2:11" s="50" customFormat="1" ht="12.75">
      <c r="B49" s="15"/>
      <c r="C49" s="28"/>
      <c r="D49" s="28"/>
      <c r="E49" s="29"/>
      <c r="F49" s="43">
        <v>30000</v>
      </c>
      <c r="G49" s="327">
        <v>-2508</v>
      </c>
      <c r="H49" s="63">
        <f>F49+G49</f>
        <v>27492</v>
      </c>
      <c r="I49" s="285">
        <v>27491.87</v>
      </c>
      <c r="J49" s="63">
        <f t="shared" si="3"/>
        <v>0.13000000000101863</v>
      </c>
      <c r="K49" s="60" t="s">
        <v>255</v>
      </c>
    </row>
    <row r="50" spans="2:11" s="50" customFormat="1" ht="24">
      <c r="B50" s="15"/>
      <c r="C50" s="28"/>
      <c r="D50" s="28"/>
      <c r="E50" s="29"/>
      <c r="F50" s="43">
        <v>8000</v>
      </c>
      <c r="G50" s="327">
        <v>-627</v>
      </c>
      <c r="H50" s="63">
        <f>F50+G50</f>
        <v>7373</v>
      </c>
      <c r="I50" s="285">
        <v>7072.01</v>
      </c>
      <c r="J50" s="63">
        <f t="shared" si="3"/>
        <v>300.9899999999998</v>
      </c>
      <c r="K50" s="60" t="s">
        <v>291</v>
      </c>
    </row>
    <row r="51" spans="2:11" s="50" customFormat="1" ht="12.75">
      <c r="B51" s="15"/>
      <c r="C51" s="28"/>
      <c r="D51" s="28"/>
      <c r="E51" s="29"/>
      <c r="F51" s="43"/>
      <c r="G51" s="306">
        <v>13135</v>
      </c>
      <c r="H51" s="63">
        <f>F51+G51</f>
        <v>13135</v>
      </c>
      <c r="I51" s="285"/>
      <c r="J51" s="63"/>
      <c r="K51" s="60" t="s">
        <v>333</v>
      </c>
    </row>
    <row r="52" spans="2:11" s="50" customFormat="1" ht="12.75">
      <c r="B52" s="15"/>
      <c r="C52" s="28"/>
      <c r="D52" s="28"/>
      <c r="E52" s="29"/>
      <c r="F52" s="43">
        <v>54303</v>
      </c>
      <c r="G52" s="306"/>
      <c r="H52" s="63">
        <f>F52+G52</f>
        <v>54303</v>
      </c>
      <c r="I52" s="285">
        <v>54302.2</v>
      </c>
      <c r="J52" s="63">
        <f t="shared" si="3"/>
        <v>0.8000000000029104</v>
      </c>
      <c r="K52" s="84" t="s">
        <v>238</v>
      </c>
    </row>
    <row r="53" spans="2:11" s="50" customFormat="1" ht="38.25">
      <c r="B53" s="15"/>
      <c r="C53" s="28"/>
      <c r="D53" s="28">
        <v>6060</v>
      </c>
      <c r="E53" s="29" t="s">
        <v>55</v>
      </c>
      <c r="F53" s="58">
        <f>SUM(F54:F55)</f>
        <v>8771</v>
      </c>
      <c r="G53" s="293">
        <f>SUM(G54:G55)</f>
        <v>0</v>
      </c>
      <c r="H53" s="58">
        <f>SUM(H54:H55)</f>
        <v>8771</v>
      </c>
      <c r="I53" s="283">
        <f>SUM(I54:I55)</f>
        <v>8770.39</v>
      </c>
      <c r="J53" s="58">
        <f>SUM(J54:J55)</f>
        <v>0.6100000000005821</v>
      </c>
      <c r="K53" s="84"/>
    </row>
    <row r="54" spans="2:11" s="50" customFormat="1" ht="12.75">
      <c r="B54" s="15"/>
      <c r="C54" s="28"/>
      <c r="D54" s="28"/>
      <c r="E54" s="29"/>
      <c r="F54" s="43">
        <v>8771</v>
      </c>
      <c r="G54" s="306"/>
      <c r="H54" s="63">
        <f>F54+G54</f>
        <v>8771</v>
      </c>
      <c r="I54" s="285">
        <v>8770.39</v>
      </c>
      <c r="J54" s="63">
        <f t="shared" si="3"/>
        <v>0.6100000000005821</v>
      </c>
      <c r="K54" s="84" t="s">
        <v>239</v>
      </c>
    </row>
    <row r="55" spans="2:11" s="50" customFormat="1" ht="12.75" hidden="1">
      <c r="B55" s="15"/>
      <c r="C55" s="28"/>
      <c r="D55" s="28"/>
      <c r="E55" s="29"/>
      <c r="F55" s="43"/>
      <c r="G55" s="306"/>
      <c r="H55" s="63">
        <f>F55+G55</f>
        <v>0</v>
      </c>
      <c r="I55" s="285">
        <f>G55+H55</f>
        <v>0</v>
      </c>
      <c r="J55" s="63">
        <f>H55+I55</f>
        <v>0</v>
      </c>
      <c r="K55" s="84" t="s">
        <v>161</v>
      </c>
    </row>
    <row r="56" spans="2:11" s="50" customFormat="1" ht="38.25">
      <c r="B56" s="32">
        <v>754</v>
      </c>
      <c r="C56" s="32"/>
      <c r="D56" s="32"/>
      <c r="E56" s="33" t="s">
        <v>72</v>
      </c>
      <c r="F56" s="66">
        <f>F57</f>
        <v>66251</v>
      </c>
      <c r="G56" s="308">
        <f>G57</f>
        <v>0</v>
      </c>
      <c r="H56" s="66">
        <f>H57</f>
        <v>66251</v>
      </c>
      <c r="I56" s="286">
        <f>I57</f>
        <v>32735.93</v>
      </c>
      <c r="J56" s="66">
        <f>J57</f>
        <v>33515.07</v>
      </c>
      <c r="K56" s="68"/>
    </row>
    <row r="57" spans="2:11" s="50" customFormat="1" ht="25.5">
      <c r="B57" s="15"/>
      <c r="C57" s="15">
        <v>75412</v>
      </c>
      <c r="D57" s="15"/>
      <c r="E57" s="18" t="s">
        <v>73</v>
      </c>
      <c r="F57" s="58">
        <f>F58+F59</f>
        <v>66251</v>
      </c>
      <c r="G57" s="293">
        <f>G58+G59</f>
        <v>0</v>
      </c>
      <c r="H57" s="58">
        <f>H58+H59</f>
        <v>66251</v>
      </c>
      <c r="I57" s="283">
        <f>I58+I59</f>
        <v>32735.93</v>
      </c>
      <c r="J57" s="58">
        <f>J58+J59</f>
        <v>33515.07</v>
      </c>
      <c r="K57" s="60"/>
    </row>
    <row r="58" spans="2:11" s="50" customFormat="1" ht="38.25">
      <c r="B58" s="15"/>
      <c r="C58" s="15"/>
      <c r="D58" s="28">
        <v>6060</v>
      </c>
      <c r="E58" s="29" t="s">
        <v>55</v>
      </c>
      <c r="F58" s="58">
        <v>7771</v>
      </c>
      <c r="G58" s="306"/>
      <c r="H58" s="43">
        <f>F58+G58</f>
        <v>7771</v>
      </c>
      <c r="I58" s="291">
        <v>7770.18</v>
      </c>
      <c r="J58" s="63">
        <f>H58-I58</f>
        <v>0.819999999999709</v>
      </c>
      <c r="K58" s="211" t="s">
        <v>292</v>
      </c>
    </row>
    <row r="59" spans="2:11" s="50" customFormat="1" ht="63.75" customHeight="1">
      <c r="B59" s="15"/>
      <c r="C59" s="15"/>
      <c r="D59" s="28">
        <v>6230</v>
      </c>
      <c r="E59" s="29" t="s">
        <v>74</v>
      </c>
      <c r="F59" s="58">
        <f>SUM(F60:F61)</f>
        <v>58480</v>
      </c>
      <c r="G59" s="293">
        <f>SUM(G60:G61)</f>
        <v>0</v>
      </c>
      <c r="H59" s="58">
        <f>SUM(H60:H61)</f>
        <v>58480</v>
      </c>
      <c r="I59" s="283">
        <f>SUM(I60:I61)</f>
        <v>24965.75</v>
      </c>
      <c r="J59" s="58">
        <f>SUM(J60:J61)</f>
        <v>33514.25</v>
      </c>
      <c r="K59" s="60" t="s">
        <v>87</v>
      </c>
    </row>
    <row r="60" spans="2:11" s="50" customFormat="1" ht="24">
      <c r="B60" s="15"/>
      <c r="C60" s="15"/>
      <c r="D60" s="28"/>
      <c r="E60" s="29"/>
      <c r="F60" s="43">
        <v>24966</v>
      </c>
      <c r="G60" s="306"/>
      <c r="H60" s="43">
        <f>F60+G60</f>
        <v>24966</v>
      </c>
      <c r="I60" s="291">
        <v>24965.75</v>
      </c>
      <c r="J60" s="63">
        <f>H60-I60</f>
        <v>0.25</v>
      </c>
      <c r="K60" s="60" t="s">
        <v>87</v>
      </c>
    </row>
    <row r="61" spans="2:11" s="50" customFormat="1" ht="36">
      <c r="B61" s="15"/>
      <c r="C61" s="15"/>
      <c r="D61" s="28"/>
      <c r="E61" s="29"/>
      <c r="F61" s="43">
        <v>33514</v>
      </c>
      <c r="G61" s="306"/>
      <c r="H61" s="43">
        <f>F61+G61</f>
        <v>33514</v>
      </c>
      <c r="I61" s="291"/>
      <c r="J61" s="63">
        <f>H61-I61</f>
        <v>33514</v>
      </c>
      <c r="K61" s="60" t="s">
        <v>293</v>
      </c>
    </row>
    <row r="62" spans="2:11" s="50" customFormat="1" ht="12.75">
      <c r="B62" s="32">
        <v>801</v>
      </c>
      <c r="C62" s="32"/>
      <c r="D62" s="32"/>
      <c r="E62" s="33" t="s">
        <v>29</v>
      </c>
      <c r="F62" s="66">
        <f>F70+F80+F63+F88+F90+F68</f>
        <v>166641</v>
      </c>
      <c r="G62" s="308">
        <f>G70+G80+G63+G88+G90+G68</f>
        <v>4925</v>
      </c>
      <c r="H62" s="66">
        <f>H70+H80+H63+H88+H90+H68</f>
        <v>171566</v>
      </c>
      <c r="I62" s="286">
        <f>I70+I80+I63+I88+I90+I68</f>
        <v>46333</v>
      </c>
      <c r="J62" s="66">
        <f>J70+J80+J63+J88+J90+J68</f>
        <v>125233</v>
      </c>
      <c r="K62" s="68"/>
    </row>
    <row r="63" spans="2:11" s="70" customFormat="1" ht="12.75">
      <c r="B63" s="37"/>
      <c r="C63" s="15">
        <v>80101</v>
      </c>
      <c r="D63" s="15"/>
      <c r="E63" s="18" t="s">
        <v>30</v>
      </c>
      <c r="F63" s="39">
        <f>F64+F65</f>
        <v>30897</v>
      </c>
      <c r="G63" s="290">
        <f>G64+G65</f>
        <v>0</v>
      </c>
      <c r="H63" s="39">
        <f>H64+H65</f>
        <v>30897</v>
      </c>
      <c r="I63" s="287">
        <f>I64+I65</f>
        <v>0</v>
      </c>
      <c r="J63" s="39">
        <f>J64+J65</f>
        <v>30897</v>
      </c>
      <c r="K63" s="69"/>
    </row>
    <row r="64" spans="2:11" s="70" customFormat="1" ht="25.5">
      <c r="B64" s="37"/>
      <c r="C64" s="15"/>
      <c r="D64" s="28">
        <v>6050</v>
      </c>
      <c r="E64" s="29" t="s">
        <v>44</v>
      </c>
      <c r="F64" s="38">
        <v>4800</v>
      </c>
      <c r="G64" s="309"/>
      <c r="H64" s="43">
        <f>F64+G64</f>
        <v>4800</v>
      </c>
      <c r="I64" s="291"/>
      <c r="J64" s="63">
        <f aca="true" t="shared" si="4" ref="J64:J71">H64-I64</f>
        <v>4800</v>
      </c>
      <c r="K64" s="69" t="s">
        <v>256</v>
      </c>
    </row>
    <row r="65" spans="2:11" s="50" customFormat="1" ht="38.25">
      <c r="B65" s="15"/>
      <c r="C65" s="28"/>
      <c r="D65" s="28">
        <v>6060</v>
      </c>
      <c r="E65" s="29" t="s">
        <v>55</v>
      </c>
      <c r="F65" s="58">
        <f>F66+F67</f>
        <v>26097</v>
      </c>
      <c r="G65" s="293">
        <f>G66+G67</f>
        <v>0</v>
      </c>
      <c r="H65" s="58">
        <f>H66+H67</f>
        <v>26097</v>
      </c>
      <c r="I65" s="285"/>
      <c r="J65" s="63">
        <f t="shared" si="4"/>
        <v>26097</v>
      </c>
      <c r="K65" s="60"/>
    </row>
    <row r="66" spans="2:11" s="50" customFormat="1" ht="12.75">
      <c r="B66" s="15"/>
      <c r="C66" s="28"/>
      <c r="D66" s="28"/>
      <c r="E66" s="29"/>
      <c r="F66" s="43">
        <v>21197</v>
      </c>
      <c r="G66" s="306"/>
      <c r="H66" s="63">
        <f>F66+G66</f>
        <v>21197</v>
      </c>
      <c r="I66" s="285"/>
      <c r="J66" s="63"/>
      <c r="K66" s="60" t="s">
        <v>88</v>
      </c>
    </row>
    <row r="67" spans="2:11" s="50" customFormat="1" ht="12.75">
      <c r="B67" s="15"/>
      <c r="C67" s="28"/>
      <c r="D67" s="28"/>
      <c r="E67" s="29"/>
      <c r="F67" s="43">
        <v>4900</v>
      </c>
      <c r="G67" s="306"/>
      <c r="H67" s="63">
        <f>F67+G67</f>
        <v>4900</v>
      </c>
      <c r="I67" s="285"/>
      <c r="J67" s="63"/>
      <c r="K67" s="60" t="s">
        <v>294</v>
      </c>
    </row>
    <row r="68" spans="2:11" s="50" customFormat="1" ht="38.25">
      <c r="B68" s="15"/>
      <c r="C68" s="15">
        <v>80103</v>
      </c>
      <c r="D68" s="15"/>
      <c r="E68" s="18" t="s">
        <v>155</v>
      </c>
      <c r="F68" s="58">
        <f>F69</f>
        <v>3600</v>
      </c>
      <c r="G68" s="293">
        <f>G69</f>
        <v>0</v>
      </c>
      <c r="H68" s="58">
        <f>H69</f>
        <v>3600</v>
      </c>
      <c r="I68" s="283">
        <f>I69</f>
        <v>0</v>
      </c>
      <c r="J68" s="58">
        <f>J69</f>
        <v>3600</v>
      </c>
      <c r="K68" s="60"/>
    </row>
    <row r="69" spans="2:11" s="50" customFormat="1" ht="25.5">
      <c r="B69" s="15"/>
      <c r="C69" s="28"/>
      <c r="D69" s="28">
        <v>6050</v>
      </c>
      <c r="E69" s="29" t="s">
        <v>44</v>
      </c>
      <c r="F69" s="43">
        <v>3600</v>
      </c>
      <c r="G69" s="306"/>
      <c r="H69" s="63">
        <f>F69+G69</f>
        <v>3600</v>
      </c>
      <c r="I69" s="285"/>
      <c r="J69" s="63">
        <f t="shared" si="4"/>
        <v>3600</v>
      </c>
      <c r="K69" s="60" t="s">
        <v>295</v>
      </c>
    </row>
    <row r="70" spans="2:11" s="50" customFormat="1" ht="12.75">
      <c r="B70" s="15"/>
      <c r="C70" s="15">
        <v>80104</v>
      </c>
      <c r="D70" s="15"/>
      <c r="E70" s="18" t="s">
        <v>32</v>
      </c>
      <c r="F70" s="58">
        <f>F71+F75</f>
        <v>35000</v>
      </c>
      <c r="G70" s="290">
        <f>G71+G75</f>
        <v>3170</v>
      </c>
      <c r="H70" s="58">
        <f>H71+H75</f>
        <v>38170</v>
      </c>
      <c r="I70" s="283">
        <f>I71+I75</f>
        <v>0</v>
      </c>
      <c r="J70" s="58">
        <f>J71+J75</f>
        <v>38170</v>
      </c>
      <c r="K70" s="60"/>
    </row>
    <row r="71" spans="2:11" s="50" customFormat="1" ht="25.5">
      <c r="B71" s="15"/>
      <c r="C71" s="28"/>
      <c r="D71" s="28">
        <v>6050</v>
      </c>
      <c r="E71" s="29" t="s">
        <v>44</v>
      </c>
      <c r="F71" s="43">
        <f>SUM(F78:F79)</f>
        <v>35000</v>
      </c>
      <c r="G71" s="43">
        <f>SUM(G78:G79)</f>
        <v>3170</v>
      </c>
      <c r="H71" s="43">
        <f>SUM(H78:H79)</f>
        <v>38170</v>
      </c>
      <c r="I71" s="285"/>
      <c r="J71" s="63">
        <f t="shared" si="4"/>
        <v>38170</v>
      </c>
      <c r="K71" s="60"/>
    </row>
    <row r="72" spans="2:11" s="50" customFormat="1" ht="12.75" hidden="1">
      <c r="B72" s="15"/>
      <c r="C72" s="28"/>
      <c r="D72" s="28"/>
      <c r="E72" s="29"/>
      <c r="F72" s="43"/>
      <c r="G72" s="306"/>
      <c r="H72" s="63">
        <f>F72+G72</f>
        <v>0</v>
      </c>
      <c r="I72" s="285">
        <f aca="true" t="shared" si="5" ref="I72:J74">G72+H72</f>
        <v>0</v>
      </c>
      <c r="J72" s="63">
        <f t="shared" si="5"/>
        <v>0</v>
      </c>
      <c r="K72" s="60" t="s">
        <v>89</v>
      </c>
    </row>
    <row r="73" spans="2:11" s="50" customFormat="1" ht="12.75" hidden="1">
      <c r="B73" s="15"/>
      <c r="C73" s="28"/>
      <c r="D73" s="28"/>
      <c r="E73" s="29"/>
      <c r="F73" s="43"/>
      <c r="G73" s="306"/>
      <c r="H73" s="63">
        <f>F73+G73</f>
        <v>0</v>
      </c>
      <c r="I73" s="285">
        <f t="shared" si="5"/>
        <v>0</v>
      </c>
      <c r="J73" s="63">
        <f t="shared" si="5"/>
        <v>0</v>
      </c>
      <c r="K73" s="60" t="s">
        <v>96</v>
      </c>
    </row>
    <row r="74" spans="2:11" s="50" customFormat="1" ht="12.75" hidden="1">
      <c r="B74" s="15"/>
      <c r="C74" s="28"/>
      <c r="D74" s="28"/>
      <c r="E74" s="29"/>
      <c r="F74" s="43"/>
      <c r="G74" s="306"/>
      <c r="H74" s="63">
        <f>F74+G74</f>
        <v>0</v>
      </c>
      <c r="I74" s="285">
        <f t="shared" si="5"/>
        <v>0</v>
      </c>
      <c r="J74" s="63">
        <f t="shared" si="5"/>
        <v>0</v>
      </c>
      <c r="K74" s="85" t="s">
        <v>90</v>
      </c>
    </row>
    <row r="75" spans="2:11" s="50" customFormat="1" ht="27.75" customHeight="1" hidden="1">
      <c r="B75" s="15"/>
      <c r="C75" s="28"/>
      <c r="D75" s="28">
        <v>6060</v>
      </c>
      <c r="E75" s="29" t="s">
        <v>55</v>
      </c>
      <c r="F75" s="58">
        <f>SUM(F76:F77)</f>
        <v>0</v>
      </c>
      <c r="G75" s="293">
        <f>SUM(G76:G77)</f>
        <v>0</v>
      </c>
      <c r="H75" s="58">
        <f>SUM(H76:H77)</f>
        <v>0</v>
      </c>
      <c r="I75" s="283">
        <f>SUM(I76:I77)</f>
        <v>0</v>
      </c>
      <c r="J75" s="58">
        <f>SUM(J76:J77)</f>
        <v>0</v>
      </c>
      <c r="K75" s="86"/>
    </row>
    <row r="76" spans="2:11" s="50" customFormat="1" ht="12.75" hidden="1">
      <c r="B76" s="15"/>
      <c r="C76" s="28"/>
      <c r="D76" s="28"/>
      <c r="E76" s="29"/>
      <c r="F76" s="43"/>
      <c r="G76" s="306"/>
      <c r="H76" s="63">
        <f aca="true" t="shared" si="6" ref="H76:J79">F76+G76</f>
        <v>0</v>
      </c>
      <c r="I76" s="285">
        <f t="shared" si="6"/>
        <v>0</v>
      </c>
      <c r="J76" s="63">
        <f t="shared" si="6"/>
        <v>0</v>
      </c>
      <c r="K76" s="86" t="s">
        <v>91</v>
      </c>
    </row>
    <row r="77" spans="2:11" s="50" customFormat="1" ht="12.75" hidden="1">
      <c r="B77" s="15"/>
      <c r="C77" s="28"/>
      <c r="D77" s="28"/>
      <c r="E77" s="29"/>
      <c r="F77" s="43"/>
      <c r="G77" s="306"/>
      <c r="H77" s="63">
        <f t="shared" si="6"/>
        <v>0</v>
      </c>
      <c r="I77" s="285">
        <f t="shared" si="6"/>
        <v>0</v>
      </c>
      <c r="J77" s="63">
        <f t="shared" si="6"/>
        <v>0</v>
      </c>
      <c r="K77" s="86" t="s">
        <v>157</v>
      </c>
    </row>
    <row r="78" spans="2:11" s="50" customFormat="1" ht="12.75">
      <c r="B78" s="15"/>
      <c r="C78" s="28"/>
      <c r="D78" s="28"/>
      <c r="E78" s="29"/>
      <c r="F78" s="43">
        <v>35000</v>
      </c>
      <c r="G78" s="327">
        <v>-5172</v>
      </c>
      <c r="H78" s="63">
        <f t="shared" si="6"/>
        <v>29828</v>
      </c>
      <c r="I78" s="285"/>
      <c r="J78" s="63"/>
      <c r="K78" s="60" t="s">
        <v>240</v>
      </c>
    </row>
    <row r="79" spans="2:11" s="50" customFormat="1" ht="12.75">
      <c r="B79" s="15"/>
      <c r="C79" s="28"/>
      <c r="D79" s="28"/>
      <c r="E79" s="29"/>
      <c r="F79" s="43"/>
      <c r="G79" s="306">
        <v>8342</v>
      </c>
      <c r="H79" s="63">
        <f t="shared" si="6"/>
        <v>8342</v>
      </c>
      <c r="I79" s="285"/>
      <c r="J79" s="63"/>
      <c r="K79" s="86" t="s">
        <v>334</v>
      </c>
    </row>
    <row r="80" spans="2:11" s="50" customFormat="1" ht="12.75">
      <c r="B80" s="15"/>
      <c r="C80" s="15">
        <v>80110</v>
      </c>
      <c r="D80" s="15"/>
      <c r="E80" s="18" t="s">
        <v>33</v>
      </c>
      <c r="F80" s="58">
        <f>F81+F85</f>
        <v>26111</v>
      </c>
      <c r="G80" s="293">
        <f>G81+G85</f>
        <v>1755</v>
      </c>
      <c r="H80" s="58">
        <f>H81+H85</f>
        <v>27866</v>
      </c>
      <c r="I80" s="283">
        <f>I81+I85</f>
        <v>0</v>
      </c>
      <c r="J80" s="58">
        <f>J81+J85</f>
        <v>27866</v>
      </c>
      <c r="K80" s="60"/>
    </row>
    <row r="81" spans="2:11" s="50" customFormat="1" ht="25.5">
      <c r="B81" s="15"/>
      <c r="C81" s="15"/>
      <c r="D81" s="28">
        <v>6050</v>
      </c>
      <c r="E81" s="29" t="s">
        <v>44</v>
      </c>
      <c r="F81" s="58">
        <f>SUM(F82:F84)</f>
        <v>21300</v>
      </c>
      <c r="G81" s="293">
        <f>SUM(G82:G84)</f>
        <v>0</v>
      </c>
      <c r="H81" s="58">
        <f>SUM(H82:H84)</f>
        <v>21300</v>
      </c>
      <c r="I81" s="283">
        <f>SUM(I82:I84)</f>
        <v>0</v>
      </c>
      <c r="J81" s="58">
        <f>SUM(J82:J84)</f>
        <v>21300</v>
      </c>
      <c r="K81" s="60"/>
    </row>
    <row r="82" spans="2:11" s="50" customFormat="1" ht="19.5" customHeight="1">
      <c r="B82" s="15"/>
      <c r="C82" s="15"/>
      <c r="D82" s="28"/>
      <c r="E82" s="29"/>
      <c r="F82" s="43">
        <v>21300</v>
      </c>
      <c r="G82" s="306"/>
      <c r="H82" s="63">
        <f>F82+G82</f>
        <v>21300</v>
      </c>
      <c r="I82" s="285"/>
      <c r="J82" s="63">
        <f>H82-I82</f>
        <v>21300</v>
      </c>
      <c r="K82" s="60" t="s">
        <v>162</v>
      </c>
    </row>
    <row r="83" spans="2:11" s="50" customFormat="1" ht="12.75">
      <c r="B83" s="15"/>
      <c r="C83" s="15"/>
      <c r="D83" s="28"/>
      <c r="E83" s="29"/>
      <c r="F83" s="43">
        <v>0</v>
      </c>
      <c r="G83" s="306"/>
      <c r="H83" s="63">
        <f>F83+G83</f>
        <v>0</v>
      </c>
      <c r="I83" s="285"/>
      <c r="J83" s="63">
        <f>H83-I83</f>
        <v>0</v>
      </c>
      <c r="K83" s="60" t="s">
        <v>257</v>
      </c>
    </row>
    <row r="84" spans="2:11" s="50" customFormat="1" ht="12.75" hidden="1">
      <c r="B84" s="15"/>
      <c r="C84" s="15"/>
      <c r="D84" s="28"/>
      <c r="E84" s="29"/>
      <c r="F84" s="43"/>
      <c r="G84" s="306"/>
      <c r="H84" s="63">
        <f>F84+G84</f>
        <v>0</v>
      </c>
      <c r="I84" s="285">
        <f>G84+H84</f>
        <v>0</v>
      </c>
      <c r="J84" s="63">
        <f>H84+I84</f>
        <v>0</v>
      </c>
      <c r="K84" s="60" t="s">
        <v>163</v>
      </c>
    </row>
    <row r="85" spans="2:11" s="50" customFormat="1" ht="42" customHeight="1">
      <c r="B85" s="15"/>
      <c r="C85" s="15"/>
      <c r="D85" s="28">
        <v>6060</v>
      </c>
      <c r="E85" s="29" t="s">
        <v>55</v>
      </c>
      <c r="F85" s="58">
        <f>SUM(F86:F87)</f>
        <v>4811</v>
      </c>
      <c r="G85" s="293">
        <f>SUM(G86:G87)</f>
        <v>1755</v>
      </c>
      <c r="H85" s="58">
        <f>SUM(H86:H87)</f>
        <v>6566</v>
      </c>
      <c r="I85" s="283">
        <f>SUM(I86:I87)</f>
        <v>0</v>
      </c>
      <c r="J85" s="58">
        <f>SUM(J86:J87)</f>
        <v>6566</v>
      </c>
      <c r="K85" s="60"/>
    </row>
    <row r="86" spans="2:11" s="50" customFormat="1" ht="12.75">
      <c r="B86" s="15"/>
      <c r="C86" s="15"/>
      <c r="D86" s="28"/>
      <c r="E86" s="29"/>
      <c r="F86" s="43">
        <v>4811</v>
      </c>
      <c r="G86" s="309">
        <v>1755</v>
      </c>
      <c r="H86" s="63">
        <f>F86+G86</f>
        <v>6566</v>
      </c>
      <c r="I86" s="285"/>
      <c r="J86" s="63">
        <f aca="true" t="shared" si="7" ref="J86:J92">H86-I86</f>
        <v>6566</v>
      </c>
      <c r="K86" s="60" t="s">
        <v>241</v>
      </c>
    </row>
    <row r="87" spans="2:11" s="50" customFormat="1" ht="12.75">
      <c r="B87" s="15"/>
      <c r="C87" s="15"/>
      <c r="D87" s="28"/>
      <c r="E87" s="29"/>
      <c r="F87" s="43">
        <v>0</v>
      </c>
      <c r="G87" s="306"/>
      <c r="H87" s="63">
        <f>F87+G87</f>
        <v>0</v>
      </c>
      <c r="I87" s="285"/>
      <c r="J87" s="63">
        <f t="shared" si="7"/>
        <v>0</v>
      </c>
      <c r="K87" s="60" t="s">
        <v>242</v>
      </c>
    </row>
    <row r="88" spans="2:11" s="50" customFormat="1" ht="25.5">
      <c r="B88" s="15"/>
      <c r="C88" s="15">
        <v>80114</v>
      </c>
      <c r="D88" s="15"/>
      <c r="E88" s="18" t="s">
        <v>76</v>
      </c>
      <c r="F88" s="58">
        <f>F89</f>
        <v>5000</v>
      </c>
      <c r="G88" s="293">
        <f>G89</f>
        <v>0</v>
      </c>
      <c r="H88" s="58">
        <f>H89</f>
        <v>5000</v>
      </c>
      <c r="I88" s="283">
        <f>I89</f>
        <v>0</v>
      </c>
      <c r="J88" s="58">
        <f>J89</f>
        <v>5000</v>
      </c>
      <c r="K88" s="60"/>
    </row>
    <row r="89" spans="2:11" s="50" customFormat="1" ht="38.25">
      <c r="B89" s="15"/>
      <c r="C89" s="15"/>
      <c r="D89" s="28">
        <v>6060</v>
      </c>
      <c r="E89" s="29" t="s">
        <v>55</v>
      </c>
      <c r="F89" s="43">
        <v>5000</v>
      </c>
      <c r="G89" s="306"/>
      <c r="H89" s="63">
        <f>F89+G89</f>
        <v>5000</v>
      </c>
      <c r="I89" s="285"/>
      <c r="J89" s="63">
        <f t="shared" si="7"/>
        <v>5000</v>
      </c>
      <c r="K89" s="60" t="s">
        <v>88</v>
      </c>
    </row>
    <row r="90" spans="2:11" s="50" customFormat="1" ht="12.75">
      <c r="B90" s="15"/>
      <c r="C90" s="15">
        <v>80195</v>
      </c>
      <c r="D90" s="15"/>
      <c r="E90" s="18" t="s">
        <v>34</v>
      </c>
      <c r="F90" s="58">
        <f>F92+F91</f>
        <v>66033</v>
      </c>
      <c r="G90" s="293">
        <f>G92+G91</f>
        <v>0</v>
      </c>
      <c r="H90" s="58">
        <f>H92+H91</f>
        <v>66033</v>
      </c>
      <c r="I90" s="283">
        <f>I92+I91</f>
        <v>46333</v>
      </c>
      <c r="J90" s="58">
        <f>J92+J91</f>
        <v>19700</v>
      </c>
      <c r="K90" s="60"/>
    </row>
    <row r="91" spans="2:11" s="50" customFormat="1" ht="25.5">
      <c r="B91" s="15"/>
      <c r="C91" s="15"/>
      <c r="D91" s="28">
        <v>6050</v>
      </c>
      <c r="E91" s="29" t="s">
        <v>44</v>
      </c>
      <c r="F91" s="43">
        <v>19200</v>
      </c>
      <c r="G91" s="306"/>
      <c r="H91" s="63">
        <f>F91+G91</f>
        <v>19200</v>
      </c>
      <c r="I91" s="285"/>
      <c r="J91" s="63">
        <f t="shared" si="7"/>
        <v>19200</v>
      </c>
      <c r="K91" s="60" t="s">
        <v>296</v>
      </c>
    </row>
    <row r="92" spans="2:11" s="50" customFormat="1" ht="38.25">
      <c r="B92" s="15"/>
      <c r="C92" s="15"/>
      <c r="D92" s="28">
        <v>6060</v>
      </c>
      <c r="E92" s="29" t="s">
        <v>55</v>
      </c>
      <c r="F92" s="63">
        <v>46833</v>
      </c>
      <c r="G92" s="306"/>
      <c r="H92" s="63">
        <f>F92+G92</f>
        <v>46833</v>
      </c>
      <c r="I92" s="285">
        <v>46333</v>
      </c>
      <c r="J92" s="63">
        <f t="shared" si="7"/>
        <v>500</v>
      </c>
      <c r="K92" s="60" t="s">
        <v>262</v>
      </c>
    </row>
    <row r="93" spans="2:11" s="50" customFormat="1" ht="12.75">
      <c r="B93" s="31">
        <v>851</v>
      </c>
      <c r="C93" s="42"/>
      <c r="D93" s="42"/>
      <c r="E93" s="33" t="s">
        <v>92</v>
      </c>
      <c r="F93" s="66">
        <f>F94+F98</f>
        <v>31300</v>
      </c>
      <c r="G93" s="308">
        <f>G94+G98</f>
        <v>0</v>
      </c>
      <c r="H93" s="66">
        <f>H94+H98</f>
        <v>31300</v>
      </c>
      <c r="I93" s="286">
        <f>I94+I98</f>
        <v>30133.83</v>
      </c>
      <c r="J93" s="66">
        <f>J94+J98</f>
        <v>1166.17</v>
      </c>
      <c r="K93" s="68"/>
    </row>
    <row r="94" spans="2:11" s="50" customFormat="1" ht="25.5">
      <c r="B94" s="25"/>
      <c r="C94" s="15">
        <v>85154</v>
      </c>
      <c r="D94" s="15"/>
      <c r="E94" s="18" t="s">
        <v>93</v>
      </c>
      <c r="F94" s="58">
        <f>F95</f>
        <v>23300</v>
      </c>
      <c r="G94" s="293">
        <f>G95</f>
        <v>0</v>
      </c>
      <c r="H94" s="58">
        <f>H95</f>
        <v>23300</v>
      </c>
      <c r="I94" s="283">
        <f>I95</f>
        <v>22512.82</v>
      </c>
      <c r="J94" s="58">
        <f>J95</f>
        <v>787.1800000000003</v>
      </c>
      <c r="K94" s="60"/>
    </row>
    <row r="95" spans="2:11" s="50" customFormat="1" ht="38.25">
      <c r="B95" s="15"/>
      <c r="C95" s="15"/>
      <c r="D95" s="28">
        <v>6060</v>
      </c>
      <c r="E95" s="29" t="s">
        <v>55</v>
      </c>
      <c r="F95" s="62">
        <f>SUM(F96:F97)</f>
        <v>23300</v>
      </c>
      <c r="G95" s="318">
        <f>SUM(G96:G97)</f>
        <v>0</v>
      </c>
      <c r="H95" s="62">
        <f>SUM(H96:H97)</f>
        <v>23300</v>
      </c>
      <c r="I95" s="284">
        <f>SUM(I96:I97)</f>
        <v>22512.82</v>
      </c>
      <c r="J95" s="62">
        <f>SUM(J96:J97)</f>
        <v>787.1800000000003</v>
      </c>
      <c r="K95" s="60"/>
    </row>
    <row r="96" spans="2:11" s="50" customFormat="1" ht="12.75">
      <c r="B96" s="15"/>
      <c r="C96" s="15"/>
      <c r="D96" s="28"/>
      <c r="E96" s="29"/>
      <c r="F96" s="43">
        <v>5700</v>
      </c>
      <c r="G96" s="306"/>
      <c r="H96" s="63">
        <f>F96+G96</f>
        <v>5700</v>
      </c>
      <c r="I96" s="285">
        <v>5700</v>
      </c>
      <c r="J96" s="63">
        <f>H96-I96</f>
        <v>0</v>
      </c>
      <c r="K96" s="60" t="s">
        <v>243</v>
      </c>
    </row>
    <row r="97" spans="2:11" s="50" customFormat="1" ht="12.75">
      <c r="B97" s="15"/>
      <c r="C97" s="15"/>
      <c r="D97" s="28"/>
      <c r="E97" s="29"/>
      <c r="F97" s="43">
        <v>17600</v>
      </c>
      <c r="G97" s="306"/>
      <c r="H97" s="63">
        <f>F97+G97</f>
        <v>17600</v>
      </c>
      <c r="I97" s="285">
        <v>16812.82</v>
      </c>
      <c r="J97" s="63">
        <f>H97-I97</f>
        <v>787.1800000000003</v>
      </c>
      <c r="K97" s="60" t="s">
        <v>263</v>
      </c>
    </row>
    <row r="98" spans="2:11" s="50" customFormat="1" ht="12.75">
      <c r="B98" s="15"/>
      <c r="C98" s="15">
        <v>85195</v>
      </c>
      <c r="D98" s="15"/>
      <c r="E98" s="18" t="s">
        <v>34</v>
      </c>
      <c r="F98" s="58">
        <f>F99</f>
        <v>8000</v>
      </c>
      <c r="G98" s="293">
        <f>G99</f>
        <v>0</v>
      </c>
      <c r="H98" s="58">
        <f>H99</f>
        <v>8000</v>
      </c>
      <c r="I98" s="283">
        <f>I99</f>
        <v>7621.01</v>
      </c>
      <c r="J98" s="58">
        <f>J99</f>
        <v>378.9899999999998</v>
      </c>
      <c r="K98" s="60"/>
    </row>
    <row r="99" spans="2:11" s="50" customFormat="1" ht="25.5">
      <c r="B99" s="15"/>
      <c r="C99" s="15"/>
      <c r="D99" s="28">
        <v>6050</v>
      </c>
      <c r="E99" s="29" t="s">
        <v>44</v>
      </c>
      <c r="F99" s="43">
        <v>8000</v>
      </c>
      <c r="G99" s="306"/>
      <c r="H99" s="63">
        <f>F99+G99</f>
        <v>8000</v>
      </c>
      <c r="I99" s="285">
        <v>7621.01</v>
      </c>
      <c r="J99" s="63">
        <f>H99-I99</f>
        <v>378.9899999999998</v>
      </c>
      <c r="K99" s="294" t="s">
        <v>297</v>
      </c>
    </row>
    <row r="100" spans="2:11" s="50" customFormat="1" ht="12.75">
      <c r="B100" s="31">
        <v>852</v>
      </c>
      <c r="C100" s="42"/>
      <c r="D100" s="42"/>
      <c r="E100" s="33" t="s">
        <v>171</v>
      </c>
      <c r="F100" s="66">
        <f aca="true" t="shared" si="8" ref="F100:J101">F101</f>
        <v>4500</v>
      </c>
      <c r="G100" s="308">
        <f t="shared" si="8"/>
        <v>0</v>
      </c>
      <c r="H100" s="66">
        <f t="shared" si="8"/>
        <v>4500</v>
      </c>
      <c r="I100" s="286">
        <f t="shared" si="8"/>
        <v>4499.99</v>
      </c>
      <c r="J100" s="66">
        <f t="shared" si="8"/>
        <v>0.010000000000218279</v>
      </c>
      <c r="K100" s="295"/>
    </row>
    <row r="101" spans="2:11" s="50" customFormat="1" ht="89.25">
      <c r="B101" s="34"/>
      <c r="C101" s="37">
        <v>85212</v>
      </c>
      <c r="D101" s="113"/>
      <c r="E101" s="18" t="s">
        <v>172</v>
      </c>
      <c r="F101" s="58">
        <f t="shared" si="8"/>
        <v>4500</v>
      </c>
      <c r="G101" s="293">
        <f t="shared" si="8"/>
        <v>0</v>
      </c>
      <c r="H101" s="58">
        <f t="shared" si="8"/>
        <v>4500</v>
      </c>
      <c r="I101" s="283">
        <f t="shared" si="8"/>
        <v>4499.99</v>
      </c>
      <c r="J101" s="58">
        <f t="shared" si="8"/>
        <v>0.010000000000218279</v>
      </c>
      <c r="K101" s="294"/>
    </row>
    <row r="102" spans="2:11" s="50" customFormat="1" ht="38.25">
      <c r="B102" s="15"/>
      <c r="C102" s="15"/>
      <c r="D102" s="28">
        <v>6060</v>
      </c>
      <c r="E102" s="29" t="s">
        <v>55</v>
      </c>
      <c r="F102" s="43">
        <v>4500</v>
      </c>
      <c r="G102" s="306"/>
      <c r="H102" s="63">
        <f>F102+G102</f>
        <v>4500</v>
      </c>
      <c r="I102" s="285">
        <v>4499.99</v>
      </c>
      <c r="J102" s="63">
        <f>H102-I102</f>
        <v>0.010000000000218279</v>
      </c>
      <c r="K102" s="294" t="s">
        <v>85</v>
      </c>
    </row>
    <row r="103" spans="2:11" s="50" customFormat="1" ht="25.5">
      <c r="B103" s="32">
        <v>900</v>
      </c>
      <c r="C103" s="32"/>
      <c r="D103" s="32"/>
      <c r="E103" s="33" t="s">
        <v>35</v>
      </c>
      <c r="F103" s="66">
        <f>F106+F112</f>
        <v>295239</v>
      </c>
      <c r="G103" s="308">
        <f>G106+G112</f>
        <v>0</v>
      </c>
      <c r="H103" s="66">
        <f>H106+H112</f>
        <v>295239</v>
      </c>
      <c r="I103" s="286">
        <f>I106+I112</f>
        <v>87738.38</v>
      </c>
      <c r="J103" s="66">
        <f>J106+J112</f>
        <v>207500.62</v>
      </c>
      <c r="K103" s="68"/>
    </row>
    <row r="104" spans="2:11" s="70" customFormat="1" ht="25.5" hidden="1">
      <c r="B104" s="37"/>
      <c r="C104" s="15">
        <v>90001</v>
      </c>
      <c r="D104" s="15"/>
      <c r="E104" s="18" t="s">
        <v>77</v>
      </c>
      <c r="F104" s="39">
        <f>F105</f>
        <v>0</v>
      </c>
      <c r="G104" s="290">
        <f>G105</f>
        <v>0</v>
      </c>
      <c r="H104" s="39">
        <f>H105</f>
        <v>0</v>
      </c>
      <c r="I104" s="287">
        <f>I105</f>
        <v>0</v>
      </c>
      <c r="J104" s="39">
        <f>J105</f>
        <v>0</v>
      </c>
      <c r="K104" s="69"/>
    </row>
    <row r="105" spans="2:11" s="70" customFormat="1" ht="25.5" hidden="1">
      <c r="B105" s="37"/>
      <c r="C105" s="37"/>
      <c r="D105" s="28">
        <v>6050</v>
      </c>
      <c r="E105" s="29" t="s">
        <v>44</v>
      </c>
      <c r="F105" s="38">
        <v>0</v>
      </c>
      <c r="G105" s="309"/>
      <c r="H105" s="63">
        <f>F105+G105</f>
        <v>0</v>
      </c>
      <c r="I105" s="285">
        <f>G105+H105</f>
        <v>0</v>
      </c>
      <c r="J105" s="63">
        <f>H105+I105</f>
        <v>0</v>
      </c>
      <c r="K105" s="69" t="s">
        <v>94</v>
      </c>
    </row>
    <row r="106" spans="2:11" s="50" customFormat="1" ht="25.5">
      <c r="B106" s="15"/>
      <c r="C106" s="15">
        <v>90015</v>
      </c>
      <c r="D106" s="15"/>
      <c r="E106" s="18" t="s">
        <v>78</v>
      </c>
      <c r="F106" s="58">
        <f>F107</f>
        <v>95239</v>
      </c>
      <c r="G106" s="293">
        <f>G107</f>
        <v>0</v>
      </c>
      <c r="H106" s="58">
        <f>H107</f>
        <v>95239</v>
      </c>
      <c r="I106" s="283">
        <f>I107</f>
        <v>87738.38</v>
      </c>
      <c r="J106" s="58">
        <f>J107</f>
        <v>7500.619999999995</v>
      </c>
      <c r="K106" s="60"/>
    </row>
    <row r="107" spans="2:11" s="50" customFormat="1" ht="28.5" customHeight="1">
      <c r="B107" s="15"/>
      <c r="C107" s="28"/>
      <c r="D107" s="28">
        <v>6050</v>
      </c>
      <c r="E107" s="29" t="s">
        <v>44</v>
      </c>
      <c r="F107" s="58">
        <f>SUM(F110:F111)</f>
        <v>95239</v>
      </c>
      <c r="G107" s="293">
        <f>SUM(G110:G111)</f>
        <v>0</v>
      </c>
      <c r="H107" s="58">
        <f>SUM(H110:H111)</f>
        <v>95239</v>
      </c>
      <c r="I107" s="283">
        <f>SUM(I110:I111)</f>
        <v>87738.38</v>
      </c>
      <c r="J107" s="58">
        <f>SUM(J110:J111)</f>
        <v>7500.619999999995</v>
      </c>
      <c r="K107" s="60"/>
    </row>
    <row r="108" spans="2:11" s="50" customFormat="1" ht="12.75" hidden="1">
      <c r="B108" s="15"/>
      <c r="C108" s="15">
        <v>90095</v>
      </c>
      <c r="D108" s="15"/>
      <c r="E108" s="18" t="s">
        <v>34</v>
      </c>
      <c r="F108" s="58">
        <f>SUM(F109:F109)</f>
        <v>0</v>
      </c>
      <c r="G108" s="293">
        <f>SUM(G109:G109)</f>
        <v>0</v>
      </c>
      <c r="H108" s="58">
        <f>SUM(H109:H109)</f>
        <v>0</v>
      </c>
      <c r="I108" s="283">
        <f>SUM(I109:I109)</f>
        <v>0</v>
      </c>
      <c r="J108" s="58">
        <f>SUM(J109:J109)</f>
        <v>0</v>
      </c>
      <c r="K108" s="60"/>
    </row>
    <row r="109" spans="2:11" s="50" customFormat="1" ht="25.5" hidden="1">
      <c r="B109" s="15"/>
      <c r="C109" s="28"/>
      <c r="D109" s="28">
        <v>6050</v>
      </c>
      <c r="E109" s="29" t="s">
        <v>44</v>
      </c>
      <c r="F109" s="43"/>
      <c r="G109" s="306"/>
      <c r="H109" s="63">
        <f>F109+G109</f>
        <v>0</v>
      </c>
      <c r="I109" s="285">
        <f>G109+H109</f>
        <v>0</v>
      </c>
      <c r="J109" s="63">
        <f>H109+I109</f>
        <v>0</v>
      </c>
      <c r="K109" s="60" t="s">
        <v>95</v>
      </c>
    </row>
    <row r="110" spans="2:11" s="50" customFormat="1" ht="24">
      <c r="B110" s="15"/>
      <c r="C110" s="28"/>
      <c r="D110" s="28"/>
      <c r="E110" s="29"/>
      <c r="F110" s="43">
        <v>87739</v>
      </c>
      <c r="G110" s="306"/>
      <c r="H110" s="63">
        <f>F110+G110</f>
        <v>87739</v>
      </c>
      <c r="I110" s="285">
        <v>87738.38</v>
      </c>
      <c r="J110" s="63">
        <f>H110-I110</f>
        <v>0.6199999999953434</v>
      </c>
      <c r="K110" s="60" t="s">
        <v>244</v>
      </c>
    </row>
    <row r="111" spans="2:11" s="50" customFormat="1" ht="12.75">
      <c r="B111" s="15"/>
      <c r="C111" s="28"/>
      <c r="D111" s="28"/>
      <c r="E111" s="29"/>
      <c r="F111" s="43">
        <v>7500</v>
      </c>
      <c r="G111" s="306"/>
      <c r="H111" s="63">
        <f>F111+G111</f>
        <v>7500</v>
      </c>
      <c r="I111" s="285"/>
      <c r="J111" s="63">
        <f>H111-I111</f>
        <v>7500</v>
      </c>
      <c r="K111" s="60" t="s">
        <v>252</v>
      </c>
    </row>
    <row r="112" spans="2:11" s="50" customFormat="1" ht="12.75">
      <c r="B112" s="138"/>
      <c r="C112" s="15">
        <v>90095</v>
      </c>
      <c r="D112" s="15"/>
      <c r="E112" s="18" t="s">
        <v>34</v>
      </c>
      <c r="F112" s="58">
        <f>F113</f>
        <v>200000</v>
      </c>
      <c r="G112" s="293">
        <f>G113</f>
        <v>0</v>
      </c>
      <c r="H112" s="58">
        <f>H113</f>
        <v>200000</v>
      </c>
      <c r="I112" s="283">
        <f>I113</f>
        <v>0</v>
      </c>
      <c r="J112" s="58">
        <f>J113</f>
        <v>200000</v>
      </c>
      <c r="K112" s="60"/>
    </row>
    <row r="113" spans="2:11" s="50" customFormat="1" ht="25.5">
      <c r="B113" s="138"/>
      <c r="C113" s="28"/>
      <c r="D113" s="28">
        <v>6050</v>
      </c>
      <c r="E113" s="29" t="s">
        <v>44</v>
      </c>
      <c r="F113" s="43">
        <v>200000</v>
      </c>
      <c r="G113" s="306"/>
      <c r="H113" s="63">
        <f>F113+G113</f>
        <v>200000</v>
      </c>
      <c r="I113" s="285"/>
      <c r="J113" s="63">
        <f>H113-I113</f>
        <v>200000</v>
      </c>
      <c r="K113" s="212" t="s">
        <v>254</v>
      </c>
    </row>
    <row r="114" spans="2:11" s="50" customFormat="1" ht="12.75">
      <c r="B114" s="31">
        <v>926</v>
      </c>
      <c r="C114" s="32"/>
      <c r="D114" s="32"/>
      <c r="E114" s="33" t="s">
        <v>13</v>
      </c>
      <c r="F114" s="66">
        <f>F115</f>
        <v>48450</v>
      </c>
      <c r="G114" s="308">
        <f>G115</f>
        <v>6000</v>
      </c>
      <c r="H114" s="66">
        <f>H115</f>
        <v>54450</v>
      </c>
      <c r="I114" s="286">
        <f>I115</f>
        <v>54265.869999999995</v>
      </c>
      <c r="J114" s="66">
        <f>J115</f>
        <v>184.13000000000466</v>
      </c>
      <c r="K114" s="68"/>
    </row>
    <row r="115" spans="2:11" s="50" customFormat="1" ht="12.75">
      <c r="B115" s="15"/>
      <c r="C115" s="15">
        <v>92695</v>
      </c>
      <c r="D115" s="15"/>
      <c r="E115" s="18" t="s">
        <v>34</v>
      </c>
      <c r="F115" s="58">
        <f>F116+F119</f>
        <v>48450</v>
      </c>
      <c r="G115" s="293">
        <f>G116+G119</f>
        <v>6000</v>
      </c>
      <c r="H115" s="58">
        <f>H116+H119</f>
        <v>54450</v>
      </c>
      <c r="I115" s="283">
        <f>I116+I119</f>
        <v>54265.869999999995</v>
      </c>
      <c r="J115" s="58">
        <f>J116+J119</f>
        <v>184.13000000000466</v>
      </c>
      <c r="K115" s="60"/>
    </row>
    <row r="116" spans="2:11" s="50" customFormat="1" ht="25.5">
      <c r="B116" s="15"/>
      <c r="C116" s="28"/>
      <c r="D116" s="28">
        <v>6050</v>
      </c>
      <c r="E116" s="29" t="s">
        <v>44</v>
      </c>
      <c r="F116" s="58">
        <f>F117+F118</f>
        <v>36000</v>
      </c>
      <c r="G116" s="293">
        <f>G117+G118</f>
        <v>6000</v>
      </c>
      <c r="H116" s="58">
        <f>H117+H118</f>
        <v>42000</v>
      </c>
      <c r="I116" s="283">
        <f>I117+I118</f>
        <v>41815.869999999995</v>
      </c>
      <c r="J116" s="58">
        <f>J117+J118</f>
        <v>184.13000000000466</v>
      </c>
      <c r="K116" s="60"/>
    </row>
    <row r="117" spans="2:11" s="50" customFormat="1" ht="24">
      <c r="B117" s="15"/>
      <c r="C117" s="28"/>
      <c r="D117" s="28"/>
      <c r="E117" s="29"/>
      <c r="F117" s="43">
        <v>0</v>
      </c>
      <c r="G117" s="306"/>
      <c r="H117" s="63">
        <f>F117+G117</f>
        <v>0</v>
      </c>
      <c r="I117" s="285"/>
      <c r="J117" s="63">
        <f>H117-I117</f>
        <v>0</v>
      </c>
      <c r="K117" s="60" t="s">
        <v>245</v>
      </c>
    </row>
    <row r="118" spans="2:11" s="50" customFormat="1" ht="12.75">
      <c r="B118" s="15"/>
      <c r="C118" s="28"/>
      <c r="D118" s="28"/>
      <c r="E118" s="29"/>
      <c r="F118" s="43">
        <v>36000</v>
      </c>
      <c r="G118" s="306">
        <v>6000</v>
      </c>
      <c r="H118" s="63">
        <f>F118+G118</f>
        <v>42000</v>
      </c>
      <c r="I118" s="285">
        <f>18.67+2635.2+29280+9882</f>
        <v>41815.869999999995</v>
      </c>
      <c r="J118" s="63">
        <f>H118-I118</f>
        <v>184.13000000000466</v>
      </c>
      <c r="K118" s="60" t="s">
        <v>298</v>
      </c>
    </row>
    <row r="119" spans="2:11" s="50" customFormat="1" ht="38.25">
      <c r="B119" s="15"/>
      <c r="C119" s="28"/>
      <c r="D119" s="28">
        <v>6060</v>
      </c>
      <c r="E119" s="29" t="s">
        <v>55</v>
      </c>
      <c r="F119" s="43">
        <v>12450</v>
      </c>
      <c r="G119" s="306"/>
      <c r="H119" s="63">
        <f>F119+G119</f>
        <v>12450</v>
      </c>
      <c r="I119" s="285">
        <v>12450</v>
      </c>
      <c r="J119" s="63">
        <f>H119-I119</f>
        <v>0</v>
      </c>
      <c r="K119" s="232" t="s">
        <v>258</v>
      </c>
    </row>
    <row r="120" spans="2:11" s="50" customFormat="1" ht="12.75">
      <c r="B120" s="87"/>
      <c r="C120" s="88"/>
      <c r="D120" s="88"/>
      <c r="E120" s="89" t="s">
        <v>79</v>
      </c>
      <c r="F120" s="90">
        <f>F7+F17+F26+F40+F56+F62+F103+F93+F114+F100</f>
        <v>4008491</v>
      </c>
      <c r="G120" s="296">
        <f>G7+G17+G26+G40+G56+G62+G103+G93+G114+G100</f>
        <v>1425</v>
      </c>
      <c r="H120" s="90">
        <f>H7+H17+H26+H40+H56+H62+H103+H93+H114+H100</f>
        <v>4009916</v>
      </c>
      <c r="I120" s="297">
        <f>I7+I17+I26+I40+I56+I62+I103+I93+I114+I100</f>
        <v>2780483.2400000007</v>
      </c>
      <c r="J120" s="90">
        <f>J7+J17+J26+J40+J56+J62+J103+J93+J114+J100</f>
        <v>1216297.7599999995</v>
      </c>
      <c r="K120" s="91"/>
    </row>
    <row r="121" spans="6:11" s="50" customFormat="1" ht="12.75">
      <c r="F121" s="92"/>
      <c r="G121" s="312"/>
      <c r="H121" s="92"/>
      <c r="I121" s="298"/>
      <c r="J121" s="92"/>
      <c r="K121" s="94"/>
    </row>
    <row r="122" spans="5:11" s="50" customFormat="1" ht="15.75">
      <c r="E122" s="95"/>
      <c r="F122" s="96"/>
      <c r="G122" s="323"/>
      <c r="H122" s="96"/>
      <c r="I122" s="299"/>
      <c r="J122" s="96"/>
      <c r="K122" s="94"/>
    </row>
    <row r="123" spans="4:11" s="50" customFormat="1" ht="12.75">
      <c r="D123" s="97"/>
      <c r="E123" s="92"/>
      <c r="G123" s="324"/>
      <c r="I123" s="300"/>
      <c r="K123" s="98"/>
    </row>
    <row r="124" spans="7:11" s="50" customFormat="1" ht="12.75">
      <c r="G124" s="324"/>
      <c r="I124" s="300"/>
      <c r="K124" s="98"/>
    </row>
    <row r="125" spans="5:11" s="50" customFormat="1" ht="12.75">
      <c r="E125" s="92"/>
      <c r="F125" s="92"/>
      <c r="G125" s="312"/>
      <c r="H125" s="92"/>
      <c r="I125" s="298"/>
      <c r="J125" s="92"/>
      <c r="K125" s="98"/>
    </row>
    <row r="126" spans="6:11" s="50" customFormat="1" ht="12.75">
      <c r="F126" s="92"/>
      <c r="G126" s="312"/>
      <c r="H126" s="92"/>
      <c r="I126" s="298"/>
      <c r="J126" s="92"/>
      <c r="K126" s="98"/>
    </row>
    <row r="127" spans="6:11" s="50" customFormat="1" ht="12.75">
      <c r="F127" s="92"/>
      <c r="G127" s="312"/>
      <c r="H127" s="92"/>
      <c r="I127" s="298"/>
      <c r="J127" s="92"/>
      <c r="K127" s="98"/>
    </row>
    <row r="128" spans="6:11" s="50" customFormat="1" ht="12.75">
      <c r="F128" s="92"/>
      <c r="G128" s="312"/>
      <c r="H128" s="92"/>
      <c r="I128" s="298"/>
      <c r="J128" s="92"/>
      <c r="K128" s="98"/>
    </row>
    <row r="129" spans="6:11" s="50" customFormat="1" ht="12.75">
      <c r="F129" s="92"/>
      <c r="G129" s="312"/>
      <c r="H129" s="92"/>
      <c r="I129" s="298"/>
      <c r="J129" s="92"/>
      <c r="K129" s="98"/>
    </row>
    <row r="130" spans="6:11" s="50" customFormat="1" ht="12.75">
      <c r="F130" s="92"/>
      <c r="G130" s="312"/>
      <c r="H130" s="92"/>
      <c r="I130" s="298"/>
      <c r="J130" s="92"/>
      <c r="K130" s="98"/>
    </row>
    <row r="131" spans="6:11" s="50" customFormat="1" ht="12.75">
      <c r="F131" s="92"/>
      <c r="G131" s="312"/>
      <c r="H131" s="92"/>
      <c r="I131" s="298"/>
      <c r="J131" s="92"/>
      <c r="K131" s="98"/>
    </row>
    <row r="132" spans="6:11" s="50" customFormat="1" ht="12.75">
      <c r="F132" s="92"/>
      <c r="G132" s="312"/>
      <c r="H132" s="92"/>
      <c r="I132" s="298"/>
      <c r="J132" s="92"/>
      <c r="K132" s="98"/>
    </row>
    <row r="133" spans="7:11" s="50" customFormat="1" ht="12.75">
      <c r="G133" s="324"/>
      <c r="I133" s="300"/>
      <c r="K133" s="98"/>
    </row>
    <row r="134" spans="7:11" s="50" customFormat="1" ht="12.75">
      <c r="G134" s="324"/>
      <c r="I134" s="300"/>
      <c r="K134" s="98"/>
    </row>
    <row r="146" ht="11.25" customHeight="1"/>
  </sheetData>
  <sheetProtection/>
  <mergeCells count="12">
    <mergeCell ref="I3:I4"/>
    <mergeCell ref="J3:J4"/>
    <mergeCell ref="K3:K4"/>
    <mergeCell ref="K20:K21"/>
    <mergeCell ref="K1:K2"/>
    <mergeCell ref="B3:B4"/>
    <mergeCell ref="C3:C4"/>
    <mergeCell ref="D3:D4"/>
    <mergeCell ref="E3:E4"/>
    <mergeCell ref="F3:F4"/>
    <mergeCell ref="G3:G4"/>
    <mergeCell ref="H3:H4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Małgorzata Jaworska</cp:lastModifiedBy>
  <cp:lastPrinted>2008-04-28T08:36:12Z</cp:lastPrinted>
  <dcterms:created xsi:type="dcterms:W3CDTF">2007-07-24T12:50:32Z</dcterms:created>
  <dcterms:modified xsi:type="dcterms:W3CDTF">2009-01-12T07:45:01Z</dcterms:modified>
  <cp:category/>
  <cp:version/>
  <cp:contentType/>
  <cp:contentStatus/>
</cp:coreProperties>
</file>