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firstSheet="1" activeTab="9"/>
  </bookViews>
  <sheets>
    <sheet name="Zał.nr 1" sheetId="1" r:id="rId1"/>
    <sheet name="Zał.nr 2" sheetId="2" r:id="rId2"/>
    <sheet name="Zał.nr 3" sheetId="3" r:id="rId3"/>
    <sheet name="Zał.nr 4" sheetId="4" r:id="rId4"/>
    <sheet name="Prognoza długu" sheetId="5" r:id="rId5"/>
    <sheet name="Zał.nr 5" sheetId="6" r:id="rId6"/>
    <sheet name="Zał.nr 6" sheetId="7" r:id="rId7"/>
    <sheet name="Zał.nr 7" sheetId="8" r:id="rId8"/>
    <sheet name="Zał.nr 8" sheetId="9" r:id="rId9"/>
    <sheet name="Zał.nr 9" sheetId="10" r:id="rId10"/>
    <sheet name="Zał.nr 10" sheetId="11" r:id="rId11"/>
  </sheets>
  <definedNames>
    <definedName name="_xlnm.Print_Area" localSheetId="4">'Prognoza długu'!$B$2:$L$159</definedName>
    <definedName name="_xlnm.Print_Area" localSheetId="0">'Zał.nr 1'!$A$1:$F$129</definedName>
    <definedName name="_xlnm.Print_Area" localSheetId="10">'Zał.nr 10'!$B$2:$D$22</definedName>
    <definedName name="_xlnm.Print_Area" localSheetId="1">'Zał.nr 2'!$B$1:$I$380</definedName>
    <definedName name="_xlnm.Print_Area" localSheetId="2">'Zał.nr 3'!$A$1:$Y$36</definedName>
    <definedName name="_xlnm.Print_Area" localSheetId="3">'Zał.nr 4'!$A$3:$I$15</definedName>
    <definedName name="_xlnm.Print_Area" localSheetId="5">'Zał.nr 5'!$B$2:$I$22</definedName>
    <definedName name="_xlnm.Print_Area" localSheetId="6">'Zał.nr 6'!$A$1:$F$18</definedName>
    <definedName name="_xlnm.Print_Area" localSheetId="7">'Zał.nr 7'!$B$2:$I$26</definedName>
    <definedName name="_xlnm.Print_Area" localSheetId="8">'Zał.nr 8'!$B$1:$I$112</definedName>
    <definedName name="_xlnm.Print_Titles" localSheetId="0">'Zał.nr 1'!$3:$4</definedName>
    <definedName name="_xlnm.Print_Titles" localSheetId="1">'Zał.nr 2'!$3:$4</definedName>
    <definedName name="_xlnm.Print_Titles" localSheetId="2">'Zał.nr 3'!$2:$3</definedName>
  </definedNames>
  <calcPr fullCalcOnLoad="1"/>
</workbook>
</file>

<file path=xl/sharedStrings.xml><?xml version="1.0" encoding="utf-8"?>
<sst xmlns="http://schemas.openxmlformats.org/spreadsheetml/2006/main" count="1439" uniqueCount="730">
  <si>
    <t>Ubezpieczenia budynków</t>
  </si>
  <si>
    <t>Odpis na Zakładowy Fundusz Świadczeń Socjalnych</t>
  </si>
  <si>
    <t>Papier do drukarek i kopiarek</t>
  </si>
  <si>
    <t>Zakup programów edukacyjnych, programu do wydruku świadectw oraz inne akcesoria komputerowe (klawiatury, myszki itp.)</t>
  </si>
  <si>
    <r>
      <t xml:space="preserve">SP Sokolniki Wielkie wymiana okien </t>
    </r>
    <r>
      <rPr>
        <b/>
        <sz val="8"/>
        <rFont val="Times New Roman"/>
        <family val="1"/>
      </rPr>
      <t>10.000,00</t>
    </r>
    <r>
      <rPr>
        <sz val="8"/>
        <rFont val="Times New Roman"/>
        <family val="1"/>
      </rPr>
      <t xml:space="preserve">, SP Bytyń-adaptacja poddasza </t>
    </r>
    <r>
      <rPr>
        <b/>
        <sz val="8"/>
        <rFont val="Times New Roman"/>
        <family val="1"/>
      </rPr>
      <t>20.000,00</t>
    </r>
    <r>
      <rPr>
        <sz val="8"/>
        <rFont val="Times New Roman"/>
        <family val="1"/>
      </rPr>
      <t xml:space="preserve">, wymiana okien </t>
    </r>
    <r>
      <rPr>
        <b/>
        <sz val="8"/>
        <rFont val="Times New Roman"/>
        <family val="1"/>
      </rPr>
      <t>15.000,00</t>
    </r>
    <r>
      <rPr>
        <sz val="8"/>
        <rFont val="Times New Roman"/>
        <family val="1"/>
      </rPr>
      <t xml:space="preserve">, SP Gaj Wielki -modernizacja kotłowni </t>
    </r>
    <r>
      <rPr>
        <b/>
        <sz val="8"/>
        <rFont val="Times New Roman"/>
        <family val="1"/>
      </rPr>
      <t>35.000,00</t>
    </r>
  </si>
  <si>
    <t xml:space="preserve"> SP Sokolniki Wielkie zakup projektora i laptopa</t>
  </si>
  <si>
    <t>Artykuły biurowe, środki czystości, meble</t>
  </si>
  <si>
    <t>Pomoce dydaktyczne, książki, wyposażenie kącików tematycznych</t>
  </si>
  <si>
    <t>Energia, woda, gaz</t>
  </si>
  <si>
    <t>Naprawy, konserwacje sprzętu, remont elewacji w SP Bytyń.</t>
  </si>
  <si>
    <t>Opłaty RTV,  usługi komunalne, pralnie,  prowizje bankowe</t>
  </si>
  <si>
    <t xml:space="preserve">Koszty podłaczenia do internetu </t>
  </si>
  <si>
    <t>Koszty delegacji służbowych</t>
  </si>
  <si>
    <t>Zakup programów edukacyjnych</t>
  </si>
  <si>
    <t>Bytyń (2 zestawy komputerowe i drukarka), Gaj Wielki (wyposażenie placu zabaw), Sokolniki Wielkie (zestaw komputerowy)</t>
  </si>
  <si>
    <t>Porozumienie z Gminą Tarnowo Podgórne (5 dzieci)</t>
  </si>
  <si>
    <r>
      <t xml:space="preserve">Dotacje dla przedszkoli niepublicznych Sokolniki Wielkie  </t>
    </r>
    <r>
      <rPr>
        <b/>
        <sz val="8"/>
        <rFont val="Times New Roman"/>
        <family val="1"/>
      </rPr>
      <t>198.000,00,</t>
    </r>
    <r>
      <rPr>
        <sz val="8"/>
        <rFont val="Times New Roman"/>
        <family val="1"/>
      </rPr>
      <t xml:space="preserve"> pozostałe </t>
    </r>
    <r>
      <rPr>
        <b/>
        <sz val="8"/>
        <rFont val="Times New Roman"/>
        <family val="1"/>
      </rPr>
      <t>25.000,00 (</t>
    </r>
    <r>
      <rPr>
        <sz val="8"/>
        <rFont val="Times New Roman"/>
        <family val="1"/>
      </rPr>
      <t>zgodnie z Uchwałą Nr XVIII/119/04 Rady Gminy Kaźmierz z dn.05.03.2004r.)</t>
    </r>
  </si>
  <si>
    <t>Dodatki mieszkaniowe, dodatki wiejskie, środki Bhp dla nauczycieli i pracowników oświaty</t>
  </si>
  <si>
    <t>Artykuły biurowe, środki czystości, wyposażenie (odkurzacze, rolety okienne, sprzęt RTV)</t>
  </si>
  <si>
    <t xml:space="preserve">Energia, woda, gaz oraz CO </t>
  </si>
  <si>
    <t>Naprwy, konserwacje, naprawa opierzenia na budynku przedszkola, remont toalety dla personelu, cyklinowanie parkietu</t>
  </si>
  <si>
    <t xml:space="preserve">Opłaty za połączenia telefoniczne sieci komórkowej dyrektorów </t>
  </si>
  <si>
    <t>Koszty delegacji nauczycieli</t>
  </si>
  <si>
    <t>Ubezpieczenie budynków</t>
  </si>
  <si>
    <t>Modernizacja bloku żywieniowego (zalecenie SANEPID do VIII 2008 r.)</t>
  </si>
  <si>
    <t>Meble do 2 sal, zestaw komuterowy, wyposażenie placu zabaw</t>
  </si>
  <si>
    <t>Wynagrodzenia osobowe</t>
  </si>
  <si>
    <t xml:space="preserve">Materiały biurowe, środki czystości, wyposażenie </t>
  </si>
  <si>
    <t xml:space="preserve">Książki, pomoce dydaktyczne do pracowni przedmiotowych </t>
  </si>
  <si>
    <t xml:space="preserve">Energia, woda,gaz </t>
  </si>
  <si>
    <t>Bieżące remonty, naprawy, konserwacje</t>
  </si>
  <si>
    <t>Opłaty RTV,  usługi komunalne, inne</t>
  </si>
  <si>
    <t>Opłata za pracownie internetowe</t>
  </si>
  <si>
    <t>Wymiana pamięci RAM i procesorów na większe w pracowniach i w sekretariacie, zakup pendriverów</t>
  </si>
  <si>
    <t>Wydatki inwestycyjne w Gimnazjum-wygłuszenie sali gimnastycznej</t>
  </si>
  <si>
    <t>2 zestawy komputerowe, wieszaki do hali sportowej</t>
  </si>
  <si>
    <t>Bhp</t>
  </si>
  <si>
    <t xml:space="preserve">Wynagrodzenia dla opiekunów dzieci w czasie dowożenia </t>
  </si>
  <si>
    <r>
      <t xml:space="preserve">Usługa dowożenia dzieci do szkół  </t>
    </r>
    <r>
      <rPr>
        <b/>
        <sz val="8"/>
        <rFont val="Times New Roman"/>
        <family val="1"/>
      </rPr>
      <t>360.000,00</t>
    </r>
    <r>
      <rPr>
        <sz val="8"/>
        <rFont val="Times New Roman"/>
        <family val="1"/>
      </rPr>
      <t xml:space="preserve">, dowożenie dzieci niepełnosprawnych </t>
    </r>
    <r>
      <rPr>
        <b/>
        <sz val="8"/>
        <rFont val="Times New Roman"/>
        <family val="1"/>
      </rPr>
      <t>10.000,00</t>
    </r>
  </si>
  <si>
    <t>Świadczenia rzeczowe dotyczące Bhp</t>
  </si>
  <si>
    <t>Wynagrodzenie pracowników GZO oraz osób zatrudnionych z programu Szwajcarski Zegarek</t>
  </si>
  <si>
    <t>Artykuły biurowe, książki i czasopisma fachowe, tonery do drukarek</t>
  </si>
  <si>
    <t>Serwis sieci komputerowej</t>
  </si>
  <si>
    <t>Prowizje bankowe, doskonalenie zawodowe, pozostałe usługi, aktualizacje SIGID</t>
  </si>
  <si>
    <t>Koszty delegacji pracowników GZO</t>
  </si>
  <si>
    <t>Papier do drukarek</t>
  </si>
  <si>
    <t>Zakup drukarki i 1 zestaw komputerowy</t>
  </si>
  <si>
    <r>
      <t xml:space="preserve">1% planowanych rocznych środków na wynagrodzenia nauczycieli art.70a ustawy Karta Nauczyciela (jako podstawę przyjęto sumę §4010 w działach 80101,80103, 80104, 80110 </t>
    </r>
    <r>
      <rPr>
        <b/>
        <sz val="8"/>
        <rFont val="Times New Roman"/>
        <family val="1"/>
      </rPr>
      <t>pomniejszone o wynagrodzenia obsługi</t>
    </r>
    <r>
      <rPr>
        <sz val="8"/>
        <rFont val="Times New Roman"/>
        <family val="1"/>
      </rPr>
      <t>)</t>
    </r>
  </si>
  <si>
    <t>Stołówki szkolne</t>
  </si>
  <si>
    <t>Wynagrodzenie pracowników  i pochodne</t>
  </si>
  <si>
    <t>Wynagrodzenie dla komisji - awans zawodowy nauczycieli</t>
  </si>
  <si>
    <t xml:space="preserve">Dofinansowanie kosztów przygotowania zawodowego młodocianych pracowników </t>
  </si>
  <si>
    <r>
      <t xml:space="preserve">FŚS dla emerytowanych nauczycieli i pracowników oświaty </t>
    </r>
  </si>
  <si>
    <t>Środki na  realizację Gminnego Programu Przeciwdziałania Narkomanii  (Uchwała nr XI/62/07 Rady Gminy Kaźmierz z dnia 17.08.2007 r.)</t>
  </si>
  <si>
    <r>
      <t xml:space="preserve">Środki na działalność Gminnej Komisji Rozwiązywania Problemów Alkoholowych </t>
    </r>
  </si>
  <si>
    <t>Kotłownia w dudynku Ośrodka Zdrowia w Kaźmierzu</t>
  </si>
  <si>
    <t xml:space="preserve">Świadczenia rodzinne i zaliczki alimentacyjne </t>
  </si>
  <si>
    <t>Koszty obsługi</t>
  </si>
  <si>
    <t>Składka na ubezpieczenie zdrowotne za osoby pobierające niektóre świadczenia z pomocy społecznej oraz niektóre świadczenia rodzinne ustalona przy założeniu, że w 2009 r. składka na ubezpieczenie zdrowotne wyniesie 9% podstawy wymiaru składki</t>
  </si>
  <si>
    <r>
      <t xml:space="preserve">zadania zlecone WUW P-ń </t>
    </r>
    <r>
      <rPr>
        <b/>
        <sz val="8"/>
        <rFont val="Times New Roman"/>
        <family val="1"/>
      </rPr>
      <t>51.400,00</t>
    </r>
    <r>
      <rPr>
        <sz val="8"/>
        <rFont val="Times New Roman"/>
        <family val="1"/>
      </rPr>
      <t xml:space="preserve">, zad.własne Gminy </t>
    </r>
    <r>
      <rPr>
        <b/>
        <sz val="8"/>
        <rFont val="Times New Roman"/>
        <family val="1"/>
      </rPr>
      <t>98.600,00</t>
    </r>
  </si>
  <si>
    <t xml:space="preserve"> Składka opłacana za osobę, która zrezygnuje z zatrudnienia w związku z koniecznością sprawowania bezpośredniej, osobistej opieki nad długotrwale lub ciężko chorym czlonkiem rodziny oraz wspólnie nie zamieszkującymi matką, ojcem lub rodzeństwem</t>
  </si>
  <si>
    <t>Odpłatność za pobyt w Domu Pomocy Społecznej</t>
  </si>
  <si>
    <t>Podstawa naliczenia dodatków: ustawa o dodatkach mieszkaniowych z dnia 21.06.2001r (Dz.U.Nr 71, poz.734) i Rozp.RM z dnia 28.12.2001 (Dz.U.Nr 156, poz.1817)</t>
  </si>
  <si>
    <r>
      <t xml:space="preserve">WUW </t>
    </r>
    <r>
      <rPr>
        <b/>
        <sz val="8"/>
        <rFont val="Times New Roman"/>
        <family val="1"/>
      </rPr>
      <t>39.300,00</t>
    </r>
    <r>
      <rPr>
        <sz val="8"/>
        <rFont val="Times New Roman"/>
        <family val="1"/>
      </rPr>
      <t xml:space="preserve">, UG </t>
    </r>
    <r>
      <rPr>
        <b/>
        <sz val="8"/>
        <rFont val="Times New Roman"/>
        <family val="1"/>
      </rPr>
      <t>501.900,00</t>
    </r>
  </si>
  <si>
    <t>Środki Bhp dla 8 pracowników, ekwiwalent za pranie</t>
  </si>
  <si>
    <t>Wynagrodzenia pracowników wraz z pochodnymi</t>
  </si>
  <si>
    <t>Radca prawny, informatyk - umowy zlecenie</t>
  </si>
  <si>
    <t>Artykuły biurowe, czasopisma fachowe, środki bieżącego urtrzymania ośrodka</t>
  </si>
  <si>
    <t>Energia, woda, CO</t>
  </si>
  <si>
    <t>Naprawa i konserwacja sprzętu</t>
  </si>
  <si>
    <t>Opłaty pocztowe,czynsz lokalowy, koszty i prowizje bankowe, dokształcanie pracowników.</t>
  </si>
  <si>
    <t>Delegacje pracowników i ryczałty samochodowe</t>
  </si>
  <si>
    <t>Ubezpieczenie sprzętu elektronicznego</t>
  </si>
  <si>
    <r>
      <t xml:space="preserve">Dożywianie uczniów w szkołach WUW  </t>
    </r>
    <r>
      <rPr>
        <b/>
        <sz val="8"/>
        <rFont val="Times New Roman"/>
        <family val="1"/>
      </rPr>
      <t>24.000,00</t>
    </r>
    <r>
      <rPr>
        <sz val="8"/>
        <rFont val="Times New Roman"/>
        <family val="1"/>
      </rPr>
      <t xml:space="preserve">, UG  </t>
    </r>
    <r>
      <rPr>
        <b/>
        <sz val="8"/>
        <rFont val="Times New Roman"/>
        <family val="1"/>
      </rPr>
      <t>27.000,00</t>
    </r>
  </si>
  <si>
    <t>Zakup upominków i słodyczy na spotkania integracyjne</t>
  </si>
  <si>
    <t>Usłga dotycząca przewozu osób na spotkanie integracyjne</t>
  </si>
  <si>
    <t>Pomoc materialna dla uczniów w ramach Narodowego Funduszu Stypendialnego</t>
  </si>
  <si>
    <t>Zakup żarówek, opraw oświetleniowych, czujników</t>
  </si>
  <si>
    <t>Energia na oświetlenie uliczne</t>
  </si>
  <si>
    <r>
      <t>Konserwacja i modernizacja oświetlenia ulicznego</t>
    </r>
    <r>
      <rPr>
        <b/>
        <sz val="8"/>
        <rFont val="Times New Roman"/>
        <family val="1"/>
      </rPr>
      <t xml:space="preserve"> </t>
    </r>
  </si>
  <si>
    <t>Bieżąca obsługa oświetlenia ulicznego, wykonanie projektów oświetlenia na terenie gminy ( deptak rej.ul.Szamotulskiej i rej.ul.Nowowiejskiej, krzyżówka w Witkowicach przy trasie A2)</t>
  </si>
  <si>
    <r>
      <t xml:space="preserve">Oświetlenie dróg osiedlowych na terenie gminy Kaźmierz: Komorowo </t>
    </r>
    <r>
      <rPr>
        <b/>
        <sz val="8"/>
        <rFont val="Times New Roman"/>
        <family val="1"/>
      </rPr>
      <t>30.000,00</t>
    </r>
    <r>
      <rPr>
        <sz val="8"/>
        <rFont val="Times New Roman"/>
        <family val="1"/>
      </rPr>
      <t xml:space="preserve">, Kaźmierz rej.ul.Konopnickiej-Dolnej </t>
    </r>
    <r>
      <rPr>
        <b/>
        <sz val="8"/>
        <rFont val="Times New Roman"/>
        <family val="1"/>
      </rPr>
      <t>25.000,00</t>
    </r>
  </si>
  <si>
    <t xml:space="preserve">Umowa zlecenie z pracownikiem obsługującym toalety publiczne </t>
  </si>
  <si>
    <r>
      <t xml:space="preserve">Zakup materiałów bieżącego utrzymania toalet publicznych </t>
    </r>
    <r>
      <rPr>
        <b/>
        <sz val="8"/>
        <rFont val="Times New Roman"/>
        <family val="1"/>
      </rPr>
      <t>2.000,00</t>
    </r>
    <r>
      <rPr>
        <sz val="8"/>
        <rFont val="Times New Roman"/>
        <family val="1"/>
      </rPr>
      <t xml:space="preserve">, zakup pojemników do selektywnej zbiórki </t>
    </r>
    <r>
      <rPr>
        <b/>
        <sz val="8"/>
        <rFont val="Times New Roman"/>
        <family val="1"/>
      </rPr>
      <t xml:space="preserve">3.000,00 </t>
    </r>
  </si>
  <si>
    <r>
      <t xml:space="preserve">Gaz </t>
    </r>
    <r>
      <rPr>
        <b/>
        <sz val="8"/>
        <rFont val="Times New Roman"/>
        <family val="1"/>
      </rPr>
      <t xml:space="preserve">1.000,00 </t>
    </r>
    <r>
      <rPr>
        <sz val="8"/>
        <rFont val="Times New Roman"/>
        <family val="1"/>
      </rPr>
      <t xml:space="preserve">i energia </t>
    </r>
    <r>
      <rPr>
        <b/>
        <sz val="8"/>
        <rFont val="Times New Roman"/>
        <family val="1"/>
      </rPr>
      <t>1.200,00</t>
    </r>
    <r>
      <rPr>
        <sz val="8"/>
        <rFont val="Times New Roman"/>
        <family val="1"/>
      </rPr>
      <t xml:space="preserve"> w toaletach</t>
    </r>
  </si>
  <si>
    <r>
      <t xml:space="preserve">Inne usługi związane z utrzymaniem toalet publicznych </t>
    </r>
    <r>
      <rPr>
        <b/>
        <sz val="8"/>
        <rFont val="Times New Roman"/>
        <family val="1"/>
      </rPr>
      <t>2.000,00</t>
    </r>
    <r>
      <rPr>
        <sz val="8"/>
        <rFont val="Times New Roman"/>
        <family val="1"/>
      </rPr>
      <t>, usługa transportowa</t>
    </r>
    <r>
      <rPr>
        <b/>
        <sz val="8"/>
        <rFont val="Times New Roman"/>
        <family val="1"/>
      </rPr>
      <t xml:space="preserve"> 55.000,00</t>
    </r>
  </si>
  <si>
    <r>
      <t>Wydatki związane z bezpańskimi psami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(Umowa ze schroniskiem bezpańskich zwierząt)</t>
    </r>
  </si>
  <si>
    <t>Dotacja dla Gminnego Ośrodka Kultury w Kaźmierzu</t>
  </si>
  <si>
    <t>Dotacja dla Biblioteki Publicznej Gminy Kaźmierz</t>
  </si>
  <si>
    <t>Wsparcie finansowe na realizację zadań w zakresie kultury fizycznej i sportu (art.5 ust 4.pkt.2 ustawy z dn.24.04.2003r o działalności pożytku publicznego i o wolontariacie)</t>
  </si>
  <si>
    <t>Środki na pozostałą działalność sportową prowadzoną na terenie gminy</t>
  </si>
  <si>
    <r>
      <t xml:space="preserve">Gospodarz obiektu sportowego w K-rzu </t>
    </r>
    <r>
      <rPr>
        <b/>
        <sz val="8"/>
        <rFont val="Times New Roman"/>
        <family val="1"/>
      </rPr>
      <t>3.120,00</t>
    </r>
    <r>
      <rPr>
        <sz val="8"/>
        <rFont val="Times New Roman"/>
        <family val="1"/>
      </rPr>
      <t xml:space="preserve"> i Bytyniu</t>
    </r>
    <r>
      <rPr>
        <b/>
        <sz val="8"/>
        <rFont val="Times New Roman"/>
        <family val="1"/>
      </rPr>
      <t xml:space="preserve"> 832,00</t>
    </r>
    <r>
      <rPr>
        <sz val="8"/>
        <rFont val="Times New Roman"/>
        <family val="1"/>
      </rPr>
      <t xml:space="preserve">, obsługa strzelnicy i siłowni LOK </t>
    </r>
    <r>
      <rPr>
        <b/>
        <sz val="8"/>
        <rFont val="Times New Roman"/>
        <family val="1"/>
      </rPr>
      <t>3.680,00</t>
    </r>
    <r>
      <rPr>
        <sz val="8"/>
        <rFont val="Times New Roman"/>
        <family val="1"/>
      </rPr>
      <t xml:space="preserve">, sanitariaty - boisko K-rz </t>
    </r>
    <r>
      <rPr>
        <b/>
        <sz val="8"/>
        <rFont val="Times New Roman"/>
        <family val="1"/>
      </rPr>
      <t>2.000,00</t>
    </r>
    <r>
      <rPr>
        <sz val="8"/>
        <rFont val="Times New Roman"/>
        <family val="1"/>
      </rPr>
      <t>,</t>
    </r>
  </si>
  <si>
    <t xml:space="preserve">Zakup materiałów bieżącego utrzymania oraz materiałów na organizację imprez plenerowo-sportowych, zakup sprzętu sportowego , zakup trawy, nawozów </t>
  </si>
  <si>
    <t>Energia i woda w obiektach sportowo-rekreacyjnych</t>
  </si>
  <si>
    <t>Monitorowanie obiektu , utrzymanie płyty boiska w Kaźmierzu i Bytyniu, usługi komunalne, pozostałe usługi</t>
  </si>
  <si>
    <t>Ubezpieczenia gminnych obiektów sportowych i imprez masowych</t>
  </si>
  <si>
    <r>
      <t xml:space="preserve">Budowa centrum rekreacyjno-sportowego w rejonie ul.Leśnej w Kaźmierzu </t>
    </r>
    <r>
      <rPr>
        <b/>
        <sz val="8"/>
        <rFont val="Times New Roman"/>
        <family val="1"/>
      </rPr>
      <t>50.000,00</t>
    </r>
    <r>
      <rPr>
        <sz val="8"/>
        <rFont val="Times New Roman"/>
        <family val="1"/>
      </rPr>
      <t xml:space="preserve">, Budowa kompleksu boisk wielofunkcyjnych Orlik 2012 </t>
    </r>
    <r>
      <rPr>
        <b/>
        <sz val="8"/>
        <rFont val="Times New Roman"/>
        <family val="1"/>
      </rPr>
      <t>600.000,00</t>
    </r>
  </si>
  <si>
    <t>Zał.Nr 3 do Uchwały  Nr XXXIII/174/08 Rady Gminy Kaźmierz z dn.18.12.2008 r.</t>
  </si>
  <si>
    <t>DOCHODY I WYDATKI NA ZADANIA ZLECONE GMINOM</t>
  </si>
  <si>
    <t>NA 2009 r.</t>
  </si>
  <si>
    <t>DOCHODY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</si>
  <si>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</si>
  <si>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</si>
  <si>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</si>
  <si>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</si>
  <si>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Zał.Nr 4 do Uchwały  Nr XXXIII/174/08 Rady Gminy Kaźmierz z dn.18.12.2008 r.</t>
  </si>
  <si>
    <t>Załącznik nr 9 do uchwały nr XXXIII/174/08 Rady Gminy Kaźmierz z dnia 18 grudnia 2008r.</t>
  </si>
  <si>
    <t>Plan wydatków na wieloletnie programy inwestycyjne.</t>
  </si>
  <si>
    <t>Lp.</t>
  </si>
  <si>
    <t xml:space="preserve">Nazwa i cel programu </t>
  </si>
  <si>
    <t>Okres realizacji programu</t>
  </si>
  <si>
    <t>Wysokość wydatków w okresie realizacji</t>
  </si>
  <si>
    <t>Źródła finansowania</t>
  </si>
  <si>
    <t>Ogółem</t>
  </si>
  <si>
    <t>2009r.</t>
  </si>
  <si>
    <t>2010r.</t>
  </si>
  <si>
    <t>2011r.</t>
  </si>
  <si>
    <t>Koszty poniesione w latach poprz.</t>
  </si>
  <si>
    <t>środki własne</t>
  </si>
  <si>
    <t>środki bezzwrotne z UE</t>
  </si>
  <si>
    <t>kredyt</t>
  </si>
  <si>
    <t>inne żródła</t>
  </si>
  <si>
    <t>1.</t>
  </si>
  <si>
    <t>Budowa stacji wodociągowej w Gaju Wielkim</t>
  </si>
  <si>
    <t>2007-2010</t>
  </si>
  <si>
    <t xml:space="preserve">Okres realizacji zadania, z uwagi na brak środków planowanych na rok 2009, został wydłużony o 1 rok, tj. do 2010r. , środki zaplanowanew w roku 2008 w wysokości 20 000 zł nie zostały wykorzystanie, w związku z tym zwiększa się o tę kwotę wydatki planowane w latach kolejnych. </t>
  </si>
  <si>
    <t>2.</t>
  </si>
  <si>
    <t>Rozbudowa sieci wodociągowej na terenie Kaźmierza:</t>
  </si>
  <si>
    <t>a)</t>
  </si>
  <si>
    <t>Sieć wodociągowa Kaźmierz, rej. ul. Polna - Reja</t>
  </si>
  <si>
    <t>2004-2009</t>
  </si>
  <si>
    <t>b)</t>
  </si>
  <si>
    <t>Sieć wodociągowa Kaźmierz, rej. ul. Szkolnej</t>
  </si>
  <si>
    <t>2004-2013</t>
  </si>
  <si>
    <t>c)</t>
  </si>
  <si>
    <t>Sieć wodociągowa w m. Kaźmierz rej.ul. Konopnickiej-Dolnej</t>
  </si>
  <si>
    <t>2006-2010</t>
  </si>
  <si>
    <t>d)</t>
  </si>
  <si>
    <t xml:space="preserve">Sieć wodociagowa Kaźmierz ul. Poznańska w kierunku do m. Brzezno </t>
  </si>
  <si>
    <t>2007-2011</t>
  </si>
  <si>
    <t>Okres realizacji zadania został wydłużony o 1 rok, tj. do roku 2011. Wydatki planowane w latach ubiegłych na rok 2009 nie mogą zostać zrealizowane z uwagi na brak środków i zostają przesunięte na rok 2010, natomiast wydatki z roku 2010 na 2011.</t>
  </si>
  <si>
    <t>3.</t>
  </si>
  <si>
    <t xml:space="preserve">Sieć wodociągowa Radzyny rej. ul. Krańcowej I, II, III </t>
  </si>
  <si>
    <t>4.</t>
  </si>
  <si>
    <t>Sieć wodociągowa w Kopaninie</t>
  </si>
  <si>
    <t>5.</t>
  </si>
  <si>
    <t>Sieć wodociągowa Radzyny - Chrusty</t>
  </si>
  <si>
    <t>6.</t>
  </si>
  <si>
    <t>2008-2009</t>
  </si>
  <si>
    <t xml:space="preserve">Ze środków w wysokości 110 000,00 zł zaplanowanych w roku 2008 została wykorzystana kwota 20 000,00 zł. W związku z powyższym kwota 90 000,00 zostaje zaplanowana w roku 2009 i tym samym zadanie staje się zadaniem wieloletnim. </t>
  </si>
  <si>
    <t>7.</t>
  </si>
  <si>
    <t>Rozbudowa oczyszczalni ścieków w Kiaczynie wraz z siecią kanalizacji sanitarnej w aglomeracji Kaźmierz</t>
  </si>
  <si>
    <t>Z kwoty 5 710 000,00 zł zaplanowanej wcześniej na rok 2009 pozostaje kwota 145 000,00 zł przeznaczona na przygotowanie wniosku do II etapu konkursu na pozyskanie środków z UE. Pozostała kwota zostaje przesunięta na lata kolejne, ponieważ rozstrzygnięcie konkursów planowane jest dopiero na rok 2010.</t>
  </si>
  <si>
    <t>8.</t>
  </si>
  <si>
    <t>Budowa kanalizacji sanitarnej w Gaju Wielkim (z przerzutem do Rumianka)</t>
  </si>
  <si>
    <t>2011-2012</t>
  </si>
  <si>
    <t>9.</t>
  </si>
  <si>
    <t>Przebudowa płyty Rynku w Kaźmierzu</t>
  </si>
  <si>
    <t>2004-2010</t>
  </si>
  <si>
    <t>Okres realizacji zadania został wydłużony o 1 rok, tj do 2010r., z uwagi na brak wystarczających środków w roku 2009. Środki zaplanowane w roku 2008 w kwocie 90 000,00 zł nie zostały wykorzystane w całości, pozostała kwota planowana jest na lata kolejne.</t>
  </si>
  <si>
    <t>10.</t>
  </si>
  <si>
    <t>Budowa punktu widokowego w Radzynach ze ścieżką rowerową i infrastrukturą</t>
  </si>
  <si>
    <t>11.</t>
  </si>
  <si>
    <t>Budowa punktu widokowego w Komorowie z infrastrukturą</t>
  </si>
  <si>
    <t>12.</t>
  </si>
  <si>
    <t>Budowa drogi dojazdowej do gruntów rolnych Kopanina</t>
  </si>
  <si>
    <t xml:space="preserve">Z uwagi na brak środków w roku 2009 planowane zadanie przesuwa się w czasie na rok 2010. </t>
  </si>
  <si>
    <t>13.</t>
  </si>
  <si>
    <t>Budowa drogi dojazdowej do gruntów rolnych Witkowice  - Gorszewice</t>
  </si>
  <si>
    <t xml:space="preserve">Z uwagi na brak środków w roku 2010 planowane zadanie przesuwa się w czasie na rok 2011. </t>
  </si>
  <si>
    <t>14.</t>
  </si>
  <si>
    <t>Przebudowa ul Okrężnej w Kaźmierzu</t>
  </si>
  <si>
    <t>2008-2010</t>
  </si>
  <si>
    <t xml:space="preserve">Z uwagi na brak środków w roku 2009 planowane środki zostają przesunięte na rok 2010. Środki niewykorzystane w 2008r. w wysokości 172 237,80 zł planuje się wydatkować w roku 2010. </t>
  </si>
  <si>
    <t>15.</t>
  </si>
  <si>
    <t>Budowa drogi dojazdowej do gruntów rolnych Chlewiska-Dolne Pole</t>
  </si>
  <si>
    <t>16.</t>
  </si>
  <si>
    <t>Przebudowa drogi gminnej w Gorszewicach</t>
  </si>
  <si>
    <t>2010-2011</t>
  </si>
  <si>
    <t xml:space="preserve">Z uwagi na brak środków w roku 2009 planowane zadanie przesuwa się w czasie na lata 2010-2011. </t>
  </si>
  <si>
    <t>17.</t>
  </si>
  <si>
    <t>Przebudowa drogi gminnej do Sierpówka</t>
  </si>
  <si>
    <t>18.</t>
  </si>
  <si>
    <t>Oświetlenie uliczne w Komorowie</t>
  </si>
  <si>
    <t xml:space="preserve">Z uwagi na brak wystarczających środków w roku 2009 okres realizacji zadania został wydlużony do roku 2010. </t>
  </si>
  <si>
    <t>19.</t>
  </si>
  <si>
    <t xml:space="preserve">Oświetlenie dróg osiedlowych rejon ul. Konopnickiej i Dolnej </t>
  </si>
  <si>
    <t>2009-2010</t>
  </si>
  <si>
    <t>Oświetlenie dróg osiedlowych w rejonie ulic Szamotulska - Cisowa  w Kaźmierzu</t>
  </si>
  <si>
    <t>Rezygnuje się z wykonania zadania w latach 2010-2011</t>
  </si>
  <si>
    <t>20.</t>
  </si>
  <si>
    <t xml:space="preserve">Rozbudowa budynku administracyjnego Urzędu Gminy w Kaźmierzu z uwzględnieniem dostosowania budynku dla osób niepełnosprawnych </t>
  </si>
  <si>
    <t xml:space="preserve">Z uwagi na brak wystarczających środków w roku 2009 okres realizacji zadania został wydlużony do roku 2011. </t>
  </si>
  <si>
    <t>21.</t>
  </si>
  <si>
    <t xml:space="preserve">Budowa centrum rekreacyjno - sportowego w rejonie ul. Leśnej w Kaźmierzu </t>
  </si>
  <si>
    <t>2008-2011</t>
  </si>
  <si>
    <t>22.</t>
  </si>
  <si>
    <t xml:space="preserve">Powyższe zadanie zostało wprowadzone w miejsce zadania pn "Budowa boiska ze sztuczną nawierzchnią przy szkole podstawowej w Kaźmierzu". </t>
  </si>
  <si>
    <t>23.</t>
  </si>
  <si>
    <t>Gminny ośrodek sportu i rekreracji w Radzynach</t>
  </si>
  <si>
    <t>2011-2013</t>
  </si>
  <si>
    <t>24.</t>
  </si>
  <si>
    <t>2008 - 2010</t>
  </si>
  <si>
    <t>25.</t>
  </si>
  <si>
    <t>26.</t>
  </si>
  <si>
    <t>Budowa kotłowni gazowej w budynku Ośrodka Zdrowia w Kaźmierzu</t>
  </si>
  <si>
    <t>27.</t>
  </si>
  <si>
    <t>Budowa placów zabaw</t>
  </si>
  <si>
    <t>PRZYCHODY I ROZCHODY 2009 r.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</si>
  <si>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</si>
  <si>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</si>
  <si>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</si>
  <si>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</si>
  <si>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</si>
  <si>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</si>
  <si>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Przychody z zaciągniętych pożyczek i kredytów na rynku krajowym</t>
  </si>
  <si>
    <t>Przychody z tytułu innych rozliceń krajowych</t>
  </si>
  <si>
    <t>Wolne środki zgodnie z bilansem za rok 2007</t>
  </si>
  <si>
    <t>Spłaty otrzymanych krajowych pożyczek i kredytów</t>
  </si>
  <si>
    <r>
      <rPr>
        <b/>
        <sz val="8"/>
        <rFont val="Times New Roman CE"/>
        <family val="0"/>
      </rPr>
      <t>1</t>
    </r>
    <r>
      <rPr>
        <sz val="8"/>
        <rFont val="Times New Roman CE"/>
        <family val="0"/>
      </rPr>
      <t>. Umowa Nr 12309/2000273/2003  z BS w Dusznikach o kredyt długoterminowy z przeznaczeniem na inwestycje gminne  -</t>
    </r>
    <r>
      <rPr>
        <b/>
        <sz val="8"/>
        <rFont val="Times New Roman CE"/>
        <family val="0"/>
      </rPr>
      <t xml:space="preserve">102.564,00 </t>
    </r>
    <r>
      <rPr>
        <sz val="8"/>
        <rFont val="Times New Roman CE"/>
        <family val="0"/>
      </rPr>
      <t xml:space="preserve">    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0"/>
      </rPr>
      <t xml:space="preserve"> Umowa Nr 05/1117 o kredyt ze środków Europejskiego Banku Inwestycyjnego na zadanie pn.Budowa gimnazjum wraz z salą gimnastyczną w Kaźmierzu- </t>
    </r>
    <r>
      <rPr>
        <b/>
        <sz val="8"/>
        <rFont val="Times New Roman CE"/>
        <family val="0"/>
      </rPr>
      <t>200.000,00</t>
    </r>
    <r>
      <rPr>
        <sz val="8"/>
        <rFont val="Times New Roman CE"/>
        <family val="0"/>
      </rPr>
      <t xml:space="preserve">                                                                                             </t>
    </r>
    <r>
      <rPr>
        <b/>
        <sz val="8"/>
        <rFont val="Times New Roman CE"/>
        <family val="0"/>
      </rPr>
      <t>3.</t>
    </r>
    <r>
      <rPr>
        <sz val="8"/>
        <rFont val="Times New Roman CE"/>
        <family val="0"/>
      </rPr>
      <t xml:space="preserve"> Umowa pożyczki Nr 71/P/OW-ks/I/07 z WFOŚiGW w Poznaniu na budowę kanalizacji sanitarnej w Piersku - </t>
    </r>
    <r>
      <rPr>
        <b/>
        <sz val="8"/>
        <rFont val="Times New Roman CE"/>
        <family val="0"/>
      </rPr>
      <t>80.000,00</t>
    </r>
  </si>
  <si>
    <t>Spłaty pożyczek otrzymanych  na finansowanie zadań realizowanych z udziałem środków pochodzących z budżetu Unii Europejskiej</t>
  </si>
  <si>
    <t>Prognoza długu Gminy Kaźmierz na lata 2009 - 2019</t>
  </si>
  <si>
    <t>1. Zadłużenie gminy Kaźmierz na 31.12.2008 r.</t>
  </si>
  <si>
    <t>2. Planowane w budżecie przychody z tyt.kredytów i pożyczek</t>
  </si>
  <si>
    <t>3. Kwota przewidziana w budżecie na spłatę zadłużeń:</t>
  </si>
  <si>
    <t>a</t>
  </si>
  <si>
    <t>- raty kapitałowe</t>
  </si>
  <si>
    <t>b</t>
  </si>
  <si>
    <t>- odsetki</t>
  </si>
  <si>
    <t>4. Prognozowana kwota długu na dzień 31.12.2009 r. (poz.1+2-3a)</t>
  </si>
  <si>
    <t>5. Planowane dochody budżetu gminy na 2009 r.</t>
  </si>
  <si>
    <t>6. Łączna kwota do spłaty rat kredytów i pożyczek wraz z odsetkami w</t>
  </si>
  <si>
    <t xml:space="preserve">    stosunku doplanowanych dochodów gminy na 2009 r. (poz.3/poz.5)</t>
  </si>
  <si>
    <t>7. Stosunek łącznej kwoty długu na koniec roku budżetowego do dochodów</t>
  </si>
  <si>
    <t xml:space="preserve">    gminy (poz.4/poz.5) w tym roku budżetowym wynosić będzie</t>
  </si>
  <si>
    <t>Prognoza na rok 2010</t>
  </si>
  <si>
    <t>1. Zadłużenie gminy Kaźmierz na początek roku budżetowego</t>
  </si>
  <si>
    <t>4. Prognozowana kwota długu na dzień 31.12.2010 r. (poz.1+2-3a)</t>
  </si>
  <si>
    <t>5. Planowane dochody budżetu gminy na 2010 r.</t>
  </si>
  <si>
    <t xml:space="preserve">    stosunku doplanowanych dochodów gminy na 2010 r. (poz.3/poz.5)</t>
  </si>
  <si>
    <t>Prognoza na rok 2011</t>
  </si>
  <si>
    <t>4. Prognozowana kwota długu na dzień 31.12.2011 r. (poz.1+2-3a)</t>
  </si>
  <si>
    <t>5. Planowane dochody budżetu gminy na 2011 r.</t>
  </si>
  <si>
    <t xml:space="preserve">    stosunku doplanowanych dochodów gminy na 2011 r. (poz.3/poz.5)</t>
  </si>
  <si>
    <t>Prognoza na rok 2012</t>
  </si>
  <si>
    <t>4. Prognozowana kwota długu na dzień 31.12.2012 r. (poz.1+2-3a)</t>
  </si>
  <si>
    <t>5. Planowane dochody budżetu gminy na 2012 r.</t>
  </si>
  <si>
    <t xml:space="preserve">    stosunku doplanowanych dochodów gminy na 2012 r. (poz.3/poz.5)</t>
  </si>
  <si>
    <t>Prognoza na rok 2013</t>
  </si>
  <si>
    <t>4. Prognozowana kwota długu na dzień 31.12.2013 r. (poz.1+2-3a)</t>
  </si>
  <si>
    <t>5. Planowane dochody budżetu gminy na 2013 r.</t>
  </si>
  <si>
    <t xml:space="preserve">    stosunku doplanowanych dochodów gminy na 2013 r. (poz.3/poz.5)</t>
  </si>
  <si>
    <t>Prognoza na rok 2014</t>
  </si>
  <si>
    <t>4. Prognozowana kwota długu na dzień 31.12.2014 r. (poz.1+2-3a)</t>
  </si>
  <si>
    <t>5. Planowane dochody budżetu gminy na 2014 r.</t>
  </si>
  <si>
    <t xml:space="preserve">    stosunku doplanowanych dochodów gminy na 2014 r. (poz.3/poz.5)</t>
  </si>
  <si>
    <t>Prognoza na rok 2015</t>
  </si>
  <si>
    <t>4. Prognozowana kwota długu na dzień 31.12.2015 r. (poz.1+2-3a)</t>
  </si>
  <si>
    <t>5. Planowane dochody budżetu gminy na 2015 r.</t>
  </si>
  <si>
    <t xml:space="preserve">    stosunku doplanowanych dochodów gminy na 2015 r. (poz.3/poz.5)</t>
  </si>
  <si>
    <t>Prognoza na rok 2016</t>
  </si>
  <si>
    <t>4. Prognozowana kwota długu na dzień 31.12.2016 r. (poz.1+2-3a)</t>
  </si>
  <si>
    <t>5. Planowane dochody budżetu gminy na 2016 r.</t>
  </si>
  <si>
    <t xml:space="preserve">    stosunku doplanowanych dochodów gminy na 2016 r. (poz.3/poz.5)</t>
  </si>
  <si>
    <t>Prognoza na rok 2017</t>
  </si>
  <si>
    <t>4. Prognozowana kwota długu na dzień 31.12.2017 r. (poz.1+2-3a)</t>
  </si>
  <si>
    <t>5. Planowane dochody budżetu gminy na 2017 r.</t>
  </si>
  <si>
    <t xml:space="preserve">    stosunku doplanowanych dochodów gminy na 2017 r. (poz.3/poz.5)</t>
  </si>
  <si>
    <t>Prognoza na rok 2018</t>
  </si>
  <si>
    <t>4. Prognozowana kwota długu na dzień 31.12.2018 r. (poz.1+2-3a)</t>
  </si>
  <si>
    <t>5. Planowane dochody budżetu gminy na 2018 r.</t>
  </si>
  <si>
    <t xml:space="preserve">    stosunku doplanowanych dochodów gminy na 2018 r. (poz.3/poz.5)</t>
  </si>
  <si>
    <t>Prognoza na rok 2019</t>
  </si>
  <si>
    <t>4. Prognozowana kwota długu na dzień 31.12.2019 r. (poz.1+2-3a)</t>
  </si>
  <si>
    <t>5. Planowane dochody budżetu gminy na 2019 r.</t>
  </si>
  <si>
    <t xml:space="preserve">    stosunku doplanowanych dochodów gminy na 2019 r. (poz.3/poz.5)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</si>
  <si>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</si>
  <si>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</si>
  <si>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>Zał.Nr 5 do Uchwały  Nr XXXIII/174/08 Rady Gminy Kaźmierz z dn.18.12.2008 r.</t>
  </si>
  <si>
    <t xml:space="preserve">DOCHODY ZWIĄZANE Z REALIZACJĄ ZADAŃ Z ZAKRESU </t>
  </si>
  <si>
    <t>ADMINISTRACJI RZĄDOWEJ ORAZ INNYCH ZADAŃ ZLECONYCH</t>
  </si>
  <si>
    <t xml:space="preserve"> JEDNOSTCE SAMORZĄDU TERYTORIALNEGO USTAWAMI</t>
  </si>
  <si>
    <t>Dz.      750</t>
  </si>
  <si>
    <t>Rozdz.75011</t>
  </si>
  <si>
    <t>§         2350</t>
  </si>
  <si>
    <t xml:space="preserve">Powyższe środki pobrane przez jednostkę samorządu terytorialnego odprowadza się na rachunek </t>
  </si>
  <si>
    <t>budżetu państwa, zgodnie z art.189 ust.2 Ustawy z dnia 30 czerwca 2005 r. o finansach publicznych</t>
  </si>
  <si>
    <t>(Dz.U. Nr 249, poz.2104, Nr 169, poz.1420, z 2006 r. Nr 45, poz.319, Nr 104, poz.708, Nr 170, poz.1217, Nr 170, poz.1218, Nr 187, poz.1381, Nr 249, poz.1832 z 2007 r. Nr 82, poz.560, Nr 88, poz.587, Nr 115, poz.791, Nr 140, poz.984, z 2008 r. Nr 180, poz.1112 )</t>
  </si>
  <si>
    <t>Zał.Nr 6 do Uchwały  Nr XXXIII/174/08 Rady Gminy Kaźmierz z dn.18.12.2008 r.</t>
  </si>
  <si>
    <t>Plan przychodów i wydatków</t>
  </si>
  <si>
    <t>Gminnego Funduszu Ochrony Środowiska i Gospodarki Wodnej</t>
  </si>
  <si>
    <t>na 2009 rok</t>
  </si>
  <si>
    <t>Plan przychodów/wydatków w 2009 r.</t>
  </si>
  <si>
    <t>Wykonanie na 30.06.2005r.</t>
  </si>
  <si>
    <t>PRZYCHODY</t>
  </si>
  <si>
    <t>Stan konta bankowego na 01.01.2009 r.</t>
  </si>
  <si>
    <r>
      <t xml:space="preserve">Wpływy na rzecz funduszu pochodzące z opłat za gospodarcze korzystanie ze środowiska przez podmioty gospodarcze z terenu gminy </t>
    </r>
    <r>
      <rPr>
        <b/>
        <sz val="10"/>
        <rFont val="Times New Roman CE"/>
        <family val="0"/>
      </rPr>
      <t>40.000,00</t>
    </r>
    <r>
      <rPr>
        <sz val="10"/>
        <rFont val="Times New Roman CE"/>
        <family val="1"/>
      </rPr>
      <t>, przejęcie przez gminę świadczenia usług na podstawie art.6 ust.6 ustawy z dnia 13.09.1996r. o utrzymaniu czystości i porządku w gminach (Dz.U. z 1996r. Nr 132, poz.622 z późn.zm.)</t>
    </r>
    <r>
      <rPr>
        <b/>
        <sz val="10"/>
        <rFont val="Times New Roman CE"/>
        <family val="0"/>
      </rPr>
      <t xml:space="preserve"> 1.000,00,</t>
    </r>
    <r>
      <rPr>
        <sz val="10"/>
        <rFont val="Times New Roman CE"/>
        <family val="0"/>
      </rPr>
      <t xml:space="preserve"> inne dochody</t>
    </r>
    <r>
      <rPr>
        <b/>
        <sz val="10"/>
        <rFont val="Times New Roman CE"/>
        <family val="0"/>
      </rPr>
      <t xml:space="preserve"> 2.000,00</t>
    </r>
  </si>
  <si>
    <t>Wydatki związane z: akcją Sprzątanie Świata, realizacją Gminnego Programu Ochrony Środowiska i Planu Gospodarki Odpadami, obchodami Dnia Ziemi, opracowanie materiału do wydawnictwa obejmującego dolinę rzeki Samy i Zbiornik retencyjny w Radzynach, badania, opracowania i opinie dtyczące stanu i ochrony środowiska, pozostałymi wydatkami związanymi z ochroną środowiska na terenie gminy</t>
  </si>
  <si>
    <t>Dotacja do zakupu pojazdu pożarniczego dla OSP w Kaźmierzu</t>
  </si>
  <si>
    <t>Zał.Nr 7 do Uchwały  Nr XXXIII/174/08 Rady Gminy Kaźmierz z dn.18.12.2008 r.</t>
  </si>
  <si>
    <t>Zał.Nr 4 do Uchwały Nr _____ Rady Gminy Kaźmierz z dn.27.06.2008 r.</t>
  </si>
  <si>
    <t>PLAN PRZYCHODÓW I WYDATKÓW ZAKŁADU USŁUG  KOMUNALNYCH W KAŹMIERZU W 2009 r.</t>
  </si>
  <si>
    <t>Zwiększenie dotacji przedmiotowej na utrzymanie dróg gminnych.</t>
  </si>
  <si>
    <t>WYDATKI MAJĄTKOWE GMINY KAŹMIERZ W 2009 r.</t>
  </si>
  <si>
    <t>Zał.Nr 8 do Uchwały  Nr XXXIII/174/08 Rady Gminy Kaźmierz z dn.18.12.2008 r.</t>
  </si>
  <si>
    <t xml:space="preserve">Plan wydatków majątkowych na 2009 r. </t>
  </si>
  <si>
    <t>Budowa sieci wodociągowej w m.K-rz  rej.ul.Konopnickiej-Dolnej</t>
  </si>
  <si>
    <t>Budowa sieci wodociągowej w m.Radzyny rej.ul.Krańcowej</t>
  </si>
  <si>
    <t>Budowa sieci wodociągowej w m.Kopanina</t>
  </si>
  <si>
    <t>Budowa sieci wodociągowej w m.Radzyny - Chrusty</t>
  </si>
  <si>
    <t>Przebudowa szkolnych przystanków autobusowych</t>
  </si>
  <si>
    <t>Klimatyzacja pomieszczeń</t>
  </si>
  <si>
    <t>Ocieplenie budynku świetlicy wiejskiej w Radzynach</t>
  </si>
  <si>
    <t>Budowa boiska sportowego w m.Witkowice</t>
  </si>
  <si>
    <t>Wyniana okien w Szkole Podstawowej w Sokolnikach Wielkich</t>
  </si>
  <si>
    <t>Adaptacja poddasza w Szkole Podstawowej w Bytyniu</t>
  </si>
  <si>
    <t>Wyniana okien w Szkole Podstawowej w Bytyniu</t>
  </si>
  <si>
    <t>Modernizacja kotłowni w Szkole Podstawowej w Gaju Wielkim</t>
  </si>
  <si>
    <t>Zakup laptopa - Szkoła Podstawowa w Sokolnikach Wielkich</t>
  </si>
  <si>
    <t>Zakup projektora - Szkoła Podstawowa w Sokolnikach Wielkich</t>
  </si>
  <si>
    <t>Oświetlenie dróg osiedlowych na terenie gminy Kaźmierz: m.Komorowo</t>
  </si>
  <si>
    <t>Oświetlenie dróg osiedlowych na terenie gminy Kaźmierz: m.Kaźmierz rej.ul.Konopnickiej - Dolnej</t>
  </si>
  <si>
    <t>Zał.Nr 10 do Uchwały  Nr XXXIII/174/08 Rady Gminy Kaźmierz z dn.18.12.2008 r.</t>
  </si>
  <si>
    <t>PLAN PRZYCHODÓW  I  WYDATKÓW RACHUNKU DOCHODÓW WŁASNYCH W 2009 r.</t>
  </si>
  <si>
    <t>Przychody</t>
  </si>
  <si>
    <t>Przedszkole w Kaźmierzu</t>
  </si>
  <si>
    <t>Szkoła Podstawowa w Bytyniu</t>
  </si>
  <si>
    <t>Szkoła Podstawowa w Gaju Wielkim</t>
  </si>
  <si>
    <t>Szkoła Podstawowa w Kaźmierzu</t>
  </si>
  <si>
    <t>Gimnazjum w Kaźmierzu</t>
  </si>
  <si>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</si>
  <si>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</si>
  <si>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</si>
  <si>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</si>
  <si>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</si>
  <si>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</si>
  <si>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</si>
  <si>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</si>
  <si>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</si>
  <si>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</si>
  <si>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</si>
  <si>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</si>
  <si>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</si>
  <si>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</si>
  <si>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</si>
  <si>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</si>
  <si>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</si>
  <si>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</si>
  <si>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</si>
  <si>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</si>
  <si>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</si>
  <si>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</si>
  <si>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</si>
  <si>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</si>
  <si>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</si>
  <si>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</si>
  <si>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</si>
  <si>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</si>
  <si>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</si>
  <si>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</si>
  <si>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</si>
  <si>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</si>
  <si>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</si>
  <si>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</si>
  <si>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</si>
  <si>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</si>
  <si>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</si>
  <si>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</si>
  <si>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</si>
  <si>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</si>
  <si>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</si>
  <si>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</si>
  <si>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</si>
  <si>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</si>
  <si>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</si>
  <si>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</si>
  <si>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</si>
  <si>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</si>
  <si>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</si>
  <si>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</si>
  <si>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</si>
  <si>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</si>
  <si>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</si>
  <si>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</si>
  <si>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</si>
  <si>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</si>
  <si>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</si>
  <si>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</si>
  <si>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</si>
  <si>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</si>
  <si>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</si>
  <si>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</si>
  <si>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</si>
  <si>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</si>
  <si>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</si>
  <si>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</si>
  <si>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</si>
  <si>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</si>
  <si>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</si>
  <si>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</si>
  <si>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</si>
  <si>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</si>
  <si>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</si>
  <si>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</si>
  <si>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</si>
  <si>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</si>
  <si>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</si>
  <si>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</si>
  <si>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</si>
  <si>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</si>
  <si>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</si>
  <si>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</si>
  <si>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Wykup działek</t>
  </si>
  <si>
    <t>Wykup dróg</t>
  </si>
  <si>
    <t xml:space="preserve">Zakup sprzętu komputerowego 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</si>
  <si>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</si>
  <si>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</si>
  <si>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</si>
  <si>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</si>
  <si>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</si>
  <si>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Ochrona zdrowia</t>
  </si>
  <si>
    <t>Przeciwdziałanie alkoholizmowi</t>
  </si>
  <si>
    <t>Przeniesienie do działu 010-01010-6050</t>
  </si>
  <si>
    <t>Budowa sieci gazowej na terenie gminy.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</si>
  <si>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</si>
  <si>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</si>
  <si>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</si>
  <si>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</si>
  <si>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</si>
  <si>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</si>
  <si>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</si>
  <si>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</si>
  <si>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</si>
  <si>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</si>
  <si>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</si>
  <si>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</si>
  <si>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</si>
  <si>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</si>
  <si>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</si>
  <si>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</si>
  <si>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</si>
  <si>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</si>
  <si>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</si>
  <si>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</si>
  <si>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</si>
  <si>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</si>
  <si>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</si>
  <si>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</si>
  <si>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</si>
  <si>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</si>
  <si>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</si>
  <si>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</si>
  <si>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</si>
  <si>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</si>
  <si>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</si>
  <si>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</si>
  <si>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</si>
  <si>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</si>
  <si>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</si>
  <si>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</si>
  <si>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</si>
  <si>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</si>
  <si>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</si>
  <si>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</si>
  <si>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</si>
  <si>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</si>
  <si>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</si>
  <si>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</si>
  <si>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</si>
  <si>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</si>
  <si>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</si>
  <si>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</si>
  <si>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</si>
  <si>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</si>
  <si>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</si>
  <si>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</si>
  <si>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</si>
  <si>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</si>
  <si>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</si>
  <si>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</si>
  <si>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</si>
  <si>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</si>
  <si>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</si>
  <si>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</si>
  <si>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</si>
  <si>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</si>
  <si>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</si>
  <si>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</si>
  <si>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</si>
  <si>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</si>
  <si>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</si>
  <si>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</si>
  <si>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</si>
  <si>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</si>
  <si>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</si>
  <si>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</si>
  <si>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</si>
  <si>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</si>
  <si>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</si>
  <si>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</si>
  <si>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</si>
  <si>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</si>
  <si>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</si>
  <si>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</si>
  <si>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</si>
  <si>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</si>
  <si>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</si>
  <si>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</si>
  <si>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</si>
  <si>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</si>
  <si>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</si>
  <si>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</si>
  <si>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</si>
  <si>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</si>
  <si>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</si>
  <si>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</si>
  <si>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</si>
  <si>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</si>
  <si>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</si>
  <si>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</si>
  <si>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</si>
  <si>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</si>
  <si>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</si>
  <si>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</si>
  <si>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</si>
  <si>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</si>
  <si>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</si>
  <si>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</si>
  <si>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</si>
  <si>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</si>
  <si>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</si>
  <si>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</si>
  <si>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</si>
  <si>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</si>
  <si>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</si>
  <si>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t>Dotacje celowe otrzymane z budżetu państwa na zadania bieżące realizowane przez gminę na podstawie porozumień z organami administracji rządowej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</si>
  <si>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</si>
  <si>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</si>
  <si>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</si>
  <si>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</si>
  <si>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</si>
  <si>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</si>
  <si>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</si>
  <si>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</si>
  <si>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</si>
  <si>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</si>
  <si>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</si>
  <si>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</si>
  <si>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</si>
  <si>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</si>
  <si>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Plan wydatków majątkowych na 2008 r. po zmianach</t>
  </si>
  <si>
    <t>Budowa sieci wodociągowej w m.K-rz ul.Szkolna</t>
  </si>
  <si>
    <t>Budowa sieci kanalizacji sanitarnej Kaźmierz ul.Nowowiejska</t>
  </si>
  <si>
    <t>Budowa drogi dojazdowej do gruntów rolnych Gaj Wielki - Jankowice</t>
  </si>
  <si>
    <t>Budowa targowiska w Kaźmierzu</t>
  </si>
  <si>
    <t>Budowa budynku mieszkalnego socjalnego w Kiączynie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</si>
  <si>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</si>
  <si>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</si>
  <si>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</si>
  <si>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</si>
  <si>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</si>
  <si>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Alkomat</t>
  </si>
  <si>
    <t>Budowa centrum rekreacyjno-sportowego w rejonie ul.Leśnej w Kaźmierzu</t>
  </si>
  <si>
    <t>Dotacje celowe przekazane gminie na zadania bieżące realizowane na podstawie porozumień (umów) między jednostkami samorządu terytorialnego</t>
  </si>
  <si>
    <t>Budowa SUW w m.Gaj Wielki</t>
  </si>
  <si>
    <t>Rozbudowa oczyszczalni ścieków w Kiączynie wraz z siecią kanalizacji sanitarnej (tzw.układ Kaźmierz-Kiączyn)</t>
  </si>
  <si>
    <t>Samochód śmieciarka.</t>
  </si>
  <si>
    <t xml:space="preserve">Remont i przebudowa płyty Rynku w Kaźmierzu </t>
  </si>
  <si>
    <t>Rozbudowa budynku administracyjnego Urzędu Gminy w Kaźmierzu z uwzględnieniem dostosowania budynku dla osób niepełnosprawnych.</t>
  </si>
  <si>
    <t>Rekompensaty utraconych dochodów w podatkach i opłatach lokalnych</t>
  </si>
  <si>
    <t>Budowa sieci gazowej (bez przyłączy) od m.Pólko przez m.Piersko do m.Bytyń</t>
  </si>
  <si>
    <t>Monitoring wizyjny w Gimnazjum w Kaźmierzu</t>
  </si>
  <si>
    <t>Odsetki za nieterminowe regulowanie należności podatkowych</t>
  </si>
  <si>
    <t>Wpływ z tytułu  pomocy finansowej udzielanej między jednostkami samorządu terytorialnego na dofinansowanie własnych zadań bieżących</t>
  </si>
  <si>
    <t>Beczkowóz asenizacyjny.</t>
  </si>
  <si>
    <t>Autobus do przewozu niepełnosprawnych uczniów zamieszkujących teren Gminy</t>
  </si>
  <si>
    <t>Urządzenia monitorujące Rynek w Kaźmierzu</t>
  </si>
  <si>
    <t>0960</t>
  </si>
  <si>
    <t>Otrzymane spadki, zapisy i darowizny w postaci pieniężnej</t>
  </si>
  <si>
    <t>Dotacje celowe otrzymane z budżetu państwa na inwestycje i zakupy inwestycyjne z zakresu administracji rządowej oraz innych zadań zleconych gminom ustawami</t>
  </si>
  <si>
    <t>Dział</t>
  </si>
  <si>
    <t>Nazwa</t>
  </si>
  <si>
    <t xml:space="preserve">Przychody </t>
  </si>
  <si>
    <t>Przychody po zmianach</t>
  </si>
  <si>
    <t>Wydatki</t>
  </si>
  <si>
    <t>Wydatki po zmianach</t>
  </si>
  <si>
    <t>Wytwarzanie i zaopatrywanie w energię elektryczną, gaz i wodę</t>
  </si>
  <si>
    <t>w tym dotacje:</t>
  </si>
  <si>
    <t>przedmiotowa</t>
  </si>
  <si>
    <t>na zakupy inwestycyjne</t>
  </si>
  <si>
    <t>w tym dotacja przedmiotowa</t>
  </si>
  <si>
    <t>Gospodarka komunalna i ochrona srodowiska</t>
  </si>
  <si>
    <t>Budowa kotłowni gazowej  w budynku Ośrodka Zdrowia w Kaźmierzu</t>
  </si>
  <si>
    <t>Budowa kompleksu boisk wielofunkcyjnych Orlik 2012</t>
  </si>
  <si>
    <t>DOCHODY GMINY KAŹMIERZ W 2009r.</t>
  </si>
  <si>
    <t>Zał.Nr 1 do Uchwały  Nr XXXIII/174/08 Rady Gminy Kaźmierz z dn.18.12.2008 r.</t>
  </si>
  <si>
    <t xml:space="preserve">Plan dochodów budżetowych na 2009 r.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</si>
  <si>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</si>
  <si>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</si>
  <si>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</si>
  <si>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</si>
  <si>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</si>
  <si>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</si>
  <si>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</si>
  <si>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</si>
  <si>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</si>
  <si>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</si>
  <si>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</si>
  <si>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</si>
  <si>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Wykonanie  na _____.2009</t>
  </si>
  <si>
    <t>%</t>
  </si>
  <si>
    <t>Uchwała nr XXI/114/08  Rady Gminy Kaźmierz z dn.05.03.2008</t>
  </si>
  <si>
    <t>Uchwała nr XXII/120/08 Rady Gminy Kaźmierz z dn.22.04.2008</t>
  </si>
  <si>
    <t>Uchwała nr XXIV/135/08 Rady Gminy Kaźmierz z dn.27.06.2008</t>
  </si>
  <si>
    <t>Uchwała nr XXVI/144/08 Rady Gminy Kaźmierz z dn.25.07.2008</t>
  </si>
  <si>
    <t>Uchwała nr ___ Rady Gminy Kaźmierz z dn._____</t>
  </si>
  <si>
    <t xml:space="preserve">Za dzierżawę  obwodów łowieckich </t>
  </si>
  <si>
    <t>FOGR 58.500</t>
  </si>
  <si>
    <r>
      <t xml:space="preserve">Opłaty za grunty oddane w użytkowanie wieczyste </t>
    </r>
    <r>
      <rPr>
        <b/>
        <sz val="8"/>
        <rFont val="Times New Roman CE"/>
        <family val="0"/>
      </rPr>
      <t>22.528,00</t>
    </r>
    <r>
      <rPr>
        <sz val="8"/>
        <rFont val="Times New Roman CE"/>
        <family val="0"/>
      </rPr>
      <t xml:space="preserve"> i trwały zarząd </t>
    </r>
    <r>
      <rPr>
        <b/>
        <sz val="8"/>
        <rFont val="Times New Roman CE"/>
        <family val="0"/>
      </rPr>
      <t>17.316,00</t>
    </r>
  </si>
  <si>
    <r>
      <t xml:space="preserve">Za dzierżawę gruntów rolnych </t>
    </r>
    <r>
      <rPr>
        <b/>
        <sz val="8"/>
        <rFont val="Times New Roman CE"/>
        <family val="0"/>
      </rPr>
      <t>20.815,00</t>
    </r>
    <r>
      <rPr>
        <sz val="8"/>
        <rFont val="Times New Roman CE"/>
        <family val="0"/>
      </rPr>
      <t xml:space="preserve">,  gruntów pod usługi </t>
    </r>
    <r>
      <rPr>
        <b/>
        <sz val="8"/>
        <rFont val="Times New Roman CE"/>
        <family val="0"/>
      </rPr>
      <t>1.600,00</t>
    </r>
    <r>
      <rPr>
        <sz val="8"/>
        <rFont val="Times New Roman CE"/>
        <family val="0"/>
      </rPr>
      <t xml:space="preserve">,  gruntów pod wieżą telefonii komórkowej </t>
    </r>
    <r>
      <rPr>
        <b/>
        <sz val="8"/>
        <rFont val="Times New Roman CE"/>
        <family val="0"/>
      </rPr>
      <t>36.000,00</t>
    </r>
    <r>
      <rPr>
        <sz val="8"/>
        <rFont val="Times New Roman CE"/>
        <family val="0"/>
      </rPr>
      <t xml:space="preserve">,  za najem lokali użytkowych </t>
    </r>
    <r>
      <rPr>
        <b/>
        <sz val="8"/>
        <rFont val="Times New Roman CE"/>
        <family val="0"/>
      </rPr>
      <t xml:space="preserve">9.120,00, </t>
    </r>
    <r>
      <rPr>
        <sz val="8"/>
        <rFont val="Times New Roman CE"/>
        <family val="0"/>
      </rPr>
      <t>za dzierżawy przydrożnych alei drzew owocowych</t>
    </r>
    <r>
      <rPr>
        <b/>
        <sz val="8"/>
        <rFont val="Times New Roman CE"/>
        <family val="0"/>
      </rPr>
      <t xml:space="preserve"> 300,00, </t>
    </r>
    <r>
      <rPr>
        <sz val="8"/>
        <rFont val="Times New Roman CE"/>
        <family val="0"/>
      </rPr>
      <t>inne</t>
    </r>
    <r>
      <rPr>
        <b/>
        <sz val="8"/>
        <rFont val="Times New Roman CE"/>
        <family val="0"/>
      </rPr>
      <t xml:space="preserve"> 793,00</t>
    </r>
  </si>
  <si>
    <r>
      <t xml:space="preserve">Raty za wykup mieszkań i budynków </t>
    </r>
    <r>
      <rPr>
        <b/>
        <sz val="8"/>
        <rFont val="Times New Roman CE"/>
        <family val="0"/>
      </rPr>
      <t>5.600,00</t>
    </r>
    <r>
      <rPr>
        <sz val="8"/>
        <rFont val="Times New Roman CE"/>
        <family val="0"/>
      </rPr>
      <t xml:space="preserve"> , sprzedaż nieruchomości </t>
    </r>
    <r>
      <rPr>
        <b/>
        <sz val="8"/>
        <rFont val="Times New Roman CE"/>
        <family val="0"/>
      </rPr>
      <t>760.000,00</t>
    </r>
    <r>
      <rPr>
        <sz val="8"/>
        <rFont val="Times New Roman CE"/>
        <family val="0"/>
      </rPr>
      <t xml:space="preserve"> ( dz.174 w Kopaninie pod budownictwo jednorodzinne, dz.32/7 w Kaźmierzu pod budownictwo jednorodzinne, dz.918 w Kaźmierzu brak przeznaczenia) </t>
    </r>
  </si>
  <si>
    <t>Odsetki za nieterminowe regulowanie należności</t>
  </si>
  <si>
    <t>Odsetki z ratalnej sprzedaży mieszkań i budynków</t>
  </si>
  <si>
    <t>Pismo Wojewody Wielkopolskiego z dnia 20.10.2008 r., znak FB.I-6.3010-13/06</t>
  </si>
  <si>
    <t>5% kwoty zaplanowanej przez Wojewodę Wielkopolskiego (pismo Wojewody Wielkopolskiego z dnia 20.10.2008 r., znak FB.I-6.3010-13/08)</t>
  </si>
  <si>
    <t>Opłaty za druki i specyfikacje do przetargów,  inne opłaty</t>
  </si>
  <si>
    <t xml:space="preserve">Umowy darowizny </t>
  </si>
  <si>
    <t>Dotacja na prowadzenie stałego rejestru wyborców w 2009 r. ( pismo Krajowego Biura Wyborczego Delegatura w Pile z dnia 08.10.2008 r., znak DPL 3101-17/08 )</t>
  </si>
  <si>
    <t>Pismo Wojewody Wielkopolskiego z dnia 23.10.2006r., znak FB.I-3.3010-28/06</t>
  </si>
  <si>
    <t>Wplywy z podatku od działalności gospodarczej osób fizycznych, opłacany w formie karty podatkowej</t>
  </si>
  <si>
    <t>Uchwała nr XXX/158/08 Rady Gminy Kaźmierz z dnia 29 października 2008 r.</t>
  </si>
  <si>
    <t>Uchwała nr XV/83/07 Rady Gminy Kaźmierz                                                                                               z dnia 29 października 2007 r.</t>
  </si>
  <si>
    <t>Uchwała nr XV/101/03 Rady Gminy Kaźmierz z dnia 27 listopada 2003 r.</t>
  </si>
  <si>
    <r>
      <t xml:space="preserve">Wpływy z opłaty planistycznej </t>
    </r>
    <r>
      <rPr>
        <b/>
        <sz val="8"/>
        <rFont val="Times New Roman CE"/>
        <family val="0"/>
      </rPr>
      <t>327.000,00</t>
    </r>
    <r>
      <rPr>
        <sz val="8"/>
        <rFont val="Times New Roman CE"/>
        <family val="0"/>
      </rPr>
      <t xml:space="preserve">, opłata adiacencka i podziałowa </t>
    </r>
    <r>
      <rPr>
        <b/>
        <sz val="8"/>
        <rFont val="Times New Roman CE"/>
        <family val="0"/>
      </rPr>
      <t>250.000,00</t>
    </r>
    <r>
      <rPr>
        <sz val="8"/>
        <rFont val="Times New Roman CE"/>
        <family val="0"/>
      </rPr>
      <t xml:space="preserve"> z opłat za wpis i zmianę wpisu do ewidencji działalności gospodarczej </t>
    </r>
    <r>
      <rPr>
        <b/>
        <sz val="8"/>
        <rFont val="Times New Roman CE"/>
        <family val="0"/>
      </rPr>
      <t xml:space="preserve">6.000,00, </t>
    </r>
    <r>
      <rPr>
        <sz val="8"/>
        <rFont val="Times New Roman CE"/>
        <family val="0"/>
      </rPr>
      <t>za zajęcie pasa</t>
    </r>
    <r>
      <rPr>
        <b/>
        <sz val="8"/>
        <rFont val="Times New Roman CE"/>
        <family val="0"/>
      </rPr>
      <t xml:space="preserve"> </t>
    </r>
    <r>
      <rPr>
        <sz val="8"/>
        <rFont val="Times New Roman CE"/>
        <family val="0"/>
      </rPr>
      <t>drogowego</t>
    </r>
    <r>
      <rPr>
        <b/>
        <sz val="8"/>
        <rFont val="Times New Roman CE"/>
        <family val="0"/>
      </rPr>
      <t xml:space="preserve"> 2.280,00</t>
    </r>
  </si>
  <si>
    <t>Załącznik do pisma Ministra Finansów z dnia 10.10.2008 r., znak ST3-4820/21/2008</t>
  </si>
  <si>
    <t>Udział Gminy w podatku dochodowym od osób prawnych</t>
  </si>
  <si>
    <t>Środki z kapitalizacji odsetek na kontach bankowych</t>
  </si>
  <si>
    <t>Dochody z tytułu zwrotu za CO w Szkole Podstawowej w Bytyniu oraz za wynajem gruntu pod reklamę</t>
  </si>
  <si>
    <t>Uchwała nr XV/78/07 Rady Gminy Kaźmierz                                                                                     z dnia 29 października  2007 r.</t>
  </si>
  <si>
    <t>Refundacja zastępczej służby wojskowej</t>
  </si>
  <si>
    <t>Dofinansowanie projektu w ramach Priorytetu 3 z środków ZPORR</t>
  </si>
  <si>
    <t>Dofinansowanie projektu w ramach Priorytetu 3 z środków budżetu Państwa</t>
  </si>
  <si>
    <t>Kapitalizacja odsetek na koncie bankowym GZO</t>
  </si>
  <si>
    <t>Refundacja programu Szwajcarski Zegarek</t>
  </si>
  <si>
    <t>Pismo Wojewody Wielkopolskiego z dnia 20.10.2008 r., znak FB.I-6.3010-13/08</t>
  </si>
  <si>
    <t>Należności z tytułu dochodów związanych z realizacją zadań z zakresu wypłaty zaliczek alimentacyjnych.</t>
  </si>
  <si>
    <t>Kapitalizacja odsetek na koncie bankowym GOPS</t>
  </si>
  <si>
    <t>Odpłatność za świadczone usługi opiekuńcze</t>
  </si>
  <si>
    <t>Wpływ z opłaty produktowej</t>
  </si>
  <si>
    <t>Wpływy z opłat za toalety publiczne</t>
  </si>
  <si>
    <t>WYDATKI GMINY KAŹMIERZ W 2009 r.</t>
  </si>
  <si>
    <t>Zał.Nr 2 do Uchwały  Nr XXXIII/174/08 Rady Gminy Kaźmierz z dn.18.12.2008 r.</t>
  </si>
  <si>
    <t xml:space="preserve">Plan wydatków budżetowych na 2009 r. </t>
  </si>
  <si>
    <t>Uchwała nr -----  Rady Gminy Kaźmierz z dn.-----</t>
  </si>
  <si>
    <t>WYDZIAŁY                                 JEDNOSTKI</t>
  </si>
  <si>
    <t>WÓJT ZARZĄDZENIE</t>
  </si>
  <si>
    <t>Materiały melioracyjne</t>
  </si>
  <si>
    <t>Bieżące utrzymanie urządzeń melioracji wodnej, konserawcja , odmulanie dna, odbudowa skarp, wykaszanie skarp i dna, hakowanie oraz czyszczenie wylotów drenarskich oraz czyszczenie rzeki Samy</t>
  </si>
  <si>
    <r>
      <t xml:space="preserve">Likwidacja studni przejętych od ANR </t>
    </r>
  </si>
  <si>
    <r>
      <t xml:space="preserve">Budowa sieci wodociągowych:K-rz ul.Polna-Reja </t>
    </r>
    <r>
      <rPr>
        <b/>
        <sz val="8"/>
        <rFont val="Times New Roman"/>
        <family val="1"/>
      </rPr>
      <t xml:space="preserve">75.000,00, </t>
    </r>
    <r>
      <rPr>
        <sz val="8"/>
        <rFont val="Times New Roman"/>
        <family val="1"/>
      </rPr>
      <t xml:space="preserve">K-rz ul.Szkolna </t>
    </r>
    <r>
      <rPr>
        <b/>
        <sz val="8"/>
        <rFont val="Times New Roman"/>
        <family val="1"/>
      </rPr>
      <t>20.000,00</t>
    </r>
    <r>
      <rPr>
        <sz val="8"/>
        <rFont val="Times New Roman"/>
        <family val="1"/>
      </rPr>
      <t xml:space="preserve">, K-rz rej.ul.Konopnickiej-Dolnej </t>
    </r>
    <r>
      <rPr>
        <b/>
        <sz val="8"/>
        <rFont val="Times New Roman"/>
        <family val="1"/>
      </rPr>
      <t>19.293,00</t>
    </r>
    <r>
      <rPr>
        <sz val="8"/>
        <rFont val="Times New Roman"/>
        <family val="1"/>
      </rPr>
      <t xml:space="preserve">, Radzyny rej.ul.Krańcowej </t>
    </r>
    <r>
      <rPr>
        <b/>
        <sz val="8"/>
        <rFont val="Times New Roman"/>
        <family val="1"/>
      </rPr>
      <t>40.000,00</t>
    </r>
    <r>
      <rPr>
        <sz val="8"/>
        <rFont val="Times New Roman"/>
        <family val="1"/>
      </rPr>
      <t xml:space="preserve">,w m.Kopanina </t>
    </r>
    <r>
      <rPr>
        <b/>
        <sz val="8"/>
        <rFont val="Times New Roman"/>
        <family val="1"/>
      </rPr>
      <t>10.000,00</t>
    </r>
    <r>
      <rPr>
        <sz val="8"/>
        <rFont val="Times New Roman"/>
        <family val="1"/>
      </rPr>
      <t xml:space="preserve">, w m.Radzyny - Chrusty </t>
    </r>
    <r>
      <rPr>
        <b/>
        <sz val="8"/>
        <rFont val="Times New Roman"/>
        <family val="1"/>
      </rPr>
      <t>30.400,00</t>
    </r>
    <r>
      <rPr>
        <sz val="8"/>
        <rFont val="Times New Roman"/>
        <family val="1"/>
      </rPr>
      <t xml:space="preserve">, SUW Gaj Wielki </t>
    </r>
    <r>
      <rPr>
        <b/>
        <sz val="8"/>
        <rFont val="Times New Roman"/>
        <family val="1"/>
      </rPr>
      <t>74.000,00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>Rozbudowa oczyszczalni ścieków w Kiączynie wraz z siecią kanalizacji sanitarnej w aglomeracji Kaźmierz</t>
    </r>
    <r>
      <rPr>
        <b/>
        <sz val="8"/>
        <rFont val="Times New Roman"/>
        <family val="1"/>
      </rPr>
      <t xml:space="preserve"> 145.000,00 , </t>
    </r>
    <r>
      <rPr>
        <sz val="8"/>
        <rFont val="Times New Roman"/>
        <family val="1"/>
      </rPr>
      <t>budowa kanalizacji sanitarnej w rej.ul.Nowoiejskiej w Kaźmierzu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70.000,00</t>
    </r>
  </si>
  <si>
    <t>Koszty związane z odbiorem padliny z terenu gminy zgodnie z art.9 ust.1 i 7 ustawy z dnia 24 kwietnia 1997r. o zwalczaniu chorób zakaźnych zwierząt (Dz.U. z 1999r. Nr 66 poz.752 z późn.zmianami) Umowa z firmą Farmutil HS</t>
  </si>
  <si>
    <t>Odpis w wysokości 2% należne izbom rolniczym art..35 ust.1 pkt1 ustawy z dnia 14.12.1995r. o izbach rolniczych (t.j. Dz.U. z 2002r. Nr101, poz 927 ze zm.)</t>
  </si>
  <si>
    <r>
      <t xml:space="preserve">Organizacja Dożynek 2009 r. i Dni Kaźmierza </t>
    </r>
    <r>
      <rPr>
        <b/>
        <sz val="8"/>
        <rFont val="Times New Roman"/>
        <family val="1"/>
      </rPr>
      <t>71.000,00</t>
    </r>
    <r>
      <rPr>
        <sz val="8"/>
        <rFont val="Times New Roman"/>
        <family val="1"/>
      </rPr>
      <t xml:space="preserve">, konkurs Piękna Wieś </t>
    </r>
    <r>
      <rPr>
        <b/>
        <sz val="8"/>
        <rFont val="Times New Roman"/>
        <family val="1"/>
      </rPr>
      <t>5.000,00</t>
    </r>
  </si>
  <si>
    <t>Zakup drzewek, palików, środków ochrony roślin</t>
  </si>
  <si>
    <t>Cięcie i wycinka drzew, odnowienie zadrzewień</t>
  </si>
  <si>
    <t>Drogi publiczne wojewódzkie</t>
  </si>
  <si>
    <t>Pomoc finansowa dla Województwa Wielkopolskiego na budowę chodnika w ciągu drogi wojewódzkiej Nr 306 w m.Pólko</t>
  </si>
  <si>
    <t>Partycypacja w remontach drogi powiatowej Pólko-Piersko wprowdzić 112.000,00</t>
  </si>
  <si>
    <t>Pomoc finansowa dla Powiatu Szamotulskiego na budowę dróg i chodników leżących na terenie Gminy Kaźmierz</t>
  </si>
  <si>
    <r>
      <t>Przebudowa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szkolnych przystanków autobusowych</t>
    </r>
  </si>
  <si>
    <t>Dotacja przedmiotowa dla ZUK w Kaźmierzu, zgodnie z uchwałą Nr XX/109/08 Rady Gminy Kaźmierz z dn.30.01.2008 r.</t>
  </si>
  <si>
    <r>
      <t xml:space="preserve">Ogłoszenia o przetargach </t>
    </r>
    <r>
      <rPr>
        <b/>
        <sz val="8"/>
        <rFont val="Times New Roman"/>
        <family val="1"/>
      </rPr>
      <t>15.000,00</t>
    </r>
    <r>
      <rPr>
        <sz val="8"/>
        <rFont val="Times New Roman"/>
        <family val="1"/>
      </rPr>
      <t xml:space="preserve">, wycena nieruchomości </t>
    </r>
    <r>
      <rPr>
        <b/>
        <sz val="8"/>
        <rFont val="Times New Roman"/>
        <family val="1"/>
      </rPr>
      <t>35.000,00</t>
    </r>
    <r>
      <rPr>
        <sz val="8"/>
        <rFont val="Times New Roman"/>
        <family val="1"/>
      </rPr>
      <t xml:space="preserve">, podziały nieruchomości </t>
    </r>
    <r>
      <rPr>
        <b/>
        <sz val="8"/>
        <rFont val="Times New Roman"/>
        <family val="1"/>
      </rPr>
      <t>10.000,00</t>
    </r>
    <r>
      <rPr>
        <sz val="8"/>
        <rFont val="Times New Roman"/>
        <family val="1"/>
      </rPr>
      <t xml:space="preserve">, opłaty sądowe za założenie księgi wieczystej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i za wypis prawa własności, mapy </t>
    </r>
    <r>
      <rPr>
        <b/>
        <sz val="8"/>
        <rFont val="Times New Roman"/>
        <family val="1"/>
      </rPr>
      <t xml:space="preserve"> 10.000,00</t>
    </r>
    <r>
      <rPr>
        <sz val="8"/>
        <rFont val="Times New Roman"/>
        <family val="1"/>
      </rPr>
      <t xml:space="preserve">, mapy i wyciągi do notariusza i sądu </t>
    </r>
    <r>
      <rPr>
        <b/>
        <sz val="8"/>
        <rFont val="Times New Roman"/>
        <family val="1"/>
      </rPr>
      <t>6.000,00</t>
    </r>
    <r>
      <rPr>
        <sz val="8"/>
        <rFont val="Times New Roman"/>
        <family val="1"/>
      </rPr>
      <t>, odtworzenie granic</t>
    </r>
    <r>
      <rPr>
        <b/>
        <sz val="8"/>
        <rFont val="Times New Roman"/>
        <family val="1"/>
      </rPr>
      <t xml:space="preserve"> 5.000,00</t>
    </r>
    <r>
      <rPr>
        <sz val="8"/>
        <rFont val="Times New Roman"/>
        <family val="1"/>
      </rPr>
      <t>, koszty komunalizacyjne</t>
    </r>
    <r>
      <rPr>
        <b/>
        <sz val="8"/>
        <rFont val="Times New Roman"/>
        <family val="1"/>
      </rPr>
      <t xml:space="preserve"> 5.000,00</t>
    </r>
    <r>
      <rPr>
        <sz val="8"/>
        <rFont val="Times New Roman"/>
        <family val="1"/>
      </rPr>
      <t xml:space="preserve">, akty notarialne </t>
    </r>
    <r>
      <rPr>
        <b/>
        <sz val="8"/>
        <rFont val="Times New Roman"/>
        <family val="1"/>
      </rPr>
      <t>20.000,00</t>
    </r>
    <r>
      <rPr>
        <sz val="8"/>
        <rFont val="Times New Roman"/>
        <family val="1"/>
      </rPr>
      <t xml:space="preserve">, opracowanie projektów decyzji o warunkach zabudowy oraz celu publicznego </t>
    </r>
    <r>
      <rPr>
        <b/>
        <sz val="8"/>
        <rFont val="Times New Roman"/>
        <family val="1"/>
      </rPr>
      <t>25.000,00</t>
    </r>
    <r>
      <rPr>
        <sz val="8"/>
        <rFont val="Times New Roman"/>
        <family val="1"/>
      </rPr>
      <t>, wykonanie i montaż tablic informacyjnych z nazwami ulic</t>
    </r>
    <r>
      <rPr>
        <b/>
        <sz val="8"/>
        <rFont val="Times New Roman"/>
        <family val="1"/>
      </rPr>
      <t xml:space="preserve"> 20.000,00</t>
    </r>
  </si>
  <si>
    <r>
      <t xml:space="preserve">Przebudowa płyty Rynku w Kaźmierzu </t>
    </r>
    <r>
      <rPr>
        <b/>
        <sz val="8"/>
        <rFont val="Times New Roman"/>
        <family val="1"/>
      </rPr>
      <t>74.000,00</t>
    </r>
    <r>
      <rPr>
        <sz val="8"/>
        <rFont val="Times New Roman"/>
        <family val="1"/>
      </rPr>
      <t xml:space="preserve"> (1.674.613,00), budowa targowiska w Kaźmierzu </t>
    </r>
    <r>
      <rPr>
        <b/>
        <sz val="8"/>
        <rFont val="Times New Roman"/>
        <family val="1"/>
      </rPr>
      <t>40.000,00</t>
    </r>
    <r>
      <rPr>
        <sz val="8"/>
        <rFont val="Times New Roman"/>
        <family val="1"/>
      </rPr>
      <t xml:space="preserve"> (90.000,00)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>budowa budynku mieszkalnego socjalnego w Kiączynie</t>
    </r>
    <r>
      <rPr>
        <b/>
        <sz val="8"/>
        <rFont val="Times New Roman"/>
        <family val="1"/>
      </rPr>
      <t xml:space="preserve"> 100.000,00 </t>
    </r>
    <r>
      <rPr>
        <sz val="8"/>
        <rFont val="Times New Roman"/>
        <family val="1"/>
      </rPr>
      <t>(400.000,00)</t>
    </r>
  </si>
  <si>
    <r>
      <t xml:space="preserve">Wykup działek </t>
    </r>
    <r>
      <rPr>
        <b/>
        <sz val="8"/>
        <rFont val="Times New Roman"/>
        <family val="1"/>
      </rPr>
      <t>40.000,00</t>
    </r>
    <r>
      <rPr>
        <sz val="8"/>
        <rFont val="Times New Roman"/>
        <family val="1"/>
      </rPr>
      <t xml:space="preserve"> i dróg </t>
    </r>
    <r>
      <rPr>
        <b/>
        <sz val="8"/>
        <rFont val="Times New Roman"/>
        <family val="1"/>
      </rPr>
      <t>50.000,00</t>
    </r>
    <r>
      <rPr>
        <sz val="8"/>
        <rFont val="Times New Roman"/>
        <family val="1"/>
      </rPr>
      <t xml:space="preserve"> </t>
    </r>
  </si>
  <si>
    <t>Komisja urbanistyczna</t>
  </si>
  <si>
    <r>
      <t xml:space="preserve">Plan zagospodarowania przestrzennego  </t>
    </r>
    <r>
      <rPr>
        <b/>
        <sz val="8"/>
        <rFont val="Times New Roman"/>
        <family val="1"/>
      </rPr>
      <t>75.000,00</t>
    </r>
    <r>
      <rPr>
        <sz val="8"/>
        <rFont val="Times New Roman"/>
        <family val="1"/>
      </rPr>
      <t xml:space="preserve">, ogłoszenia w prasie </t>
    </r>
    <r>
      <rPr>
        <b/>
        <sz val="8"/>
        <rFont val="Times New Roman"/>
        <family val="1"/>
      </rPr>
      <t>15.000,00</t>
    </r>
  </si>
  <si>
    <t>Zmiana studium uwarunkowań i kierunków zagospodarowania przestrzennego gminy</t>
  </si>
  <si>
    <t>Projekt organizacji ruchu</t>
  </si>
  <si>
    <t>Realizacja zadań rządowych zleconych gminom</t>
  </si>
  <si>
    <t>Diety radnych i sołtysów</t>
  </si>
  <si>
    <t xml:space="preserve">Kontakty partnerskie z Bystrzycą Kłodzką, Ujściem i Litwą, art.związane z obsługą Biura Rady wraz z kosztami reprezentacyjnymi oraz zakup artykułów promocyjnych i prenumerata Współnoty </t>
  </si>
  <si>
    <t>Usługi związane z obsługą Biura Rady, usługi poligraficzne związane z wydawaniem Obserwatora</t>
  </si>
  <si>
    <t>Koszty delegacji  krajowych</t>
  </si>
  <si>
    <t>Koszty delegacji zagranicznych</t>
  </si>
  <si>
    <t>Szkolenie pracownika Biura Rady</t>
  </si>
  <si>
    <t>Środki Bhp, ekwiwalenty za pranie</t>
  </si>
  <si>
    <t>Wynagrodzenia pracowników UG i  nagrody jubileuszowe wraz z pochodnymi</t>
  </si>
  <si>
    <t>Utrzymanie czystości na zwenątrz obiektu Urzędu Gminy</t>
  </si>
  <si>
    <r>
      <t xml:space="preserve"> Art.biurowe </t>
    </r>
    <r>
      <rPr>
        <b/>
        <sz val="8"/>
        <rFont val="Times New Roman"/>
        <family val="1"/>
      </rPr>
      <t>19.500,00</t>
    </r>
    <r>
      <rPr>
        <sz val="8"/>
        <rFont val="Times New Roman"/>
        <family val="1"/>
      </rPr>
      <t xml:space="preserve">, środki czystości </t>
    </r>
    <r>
      <rPr>
        <b/>
        <sz val="8"/>
        <rFont val="Times New Roman"/>
        <family val="1"/>
      </rPr>
      <t>6.500,00</t>
    </r>
    <r>
      <rPr>
        <sz val="8"/>
        <rFont val="Times New Roman"/>
        <family val="1"/>
      </rPr>
      <t xml:space="preserve"> , wydawnictwa i aktualizacje fachowe </t>
    </r>
    <r>
      <rPr>
        <b/>
        <sz val="8"/>
        <rFont val="Times New Roman"/>
        <family val="1"/>
      </rPr>
      <t>13.500,00</t>
    </r>
    <r>
      <rPr>
        <sz val="8"/>
        <rFont val="Times New Roman"/>
        <family val="1"/>
      </rPr>
      <t xml:space="preserve">, wydatki USC </t>
    </r>
    <r>
      <rPr>
        <b/>
        <sz val="8"/>
        <rFont val="Times New Roman"/>
        <family val="1"/>
      </rPr>
      <t>7.300,00</t>
    </r>
    <r>
      <rPr>
        <sz val="8"/>
        <rFont val="Times New Roman"/>
        <family val="1"/>
      </rPr>
      <t xml:space="preserve">, wydatki sekretariatu </t>
    </r>
    <r>
      <rPr>
        <b/>
        <sz val="8"/>
        <rFont val="Times New Roman"/>
        <family val="1"/>
      </rPr>
      <t>22.350,00</t>
    </r>
    <r>
      <rPr>
        <sz val="8"/>
        <rFont val="Times New Roman"/>
        <family val="1"/>
      </rPr>
      <t xml:space="preserve">, zakup wyposażenia </t>
    </r>
    <r>
      <rPr>
        <b/>
        <sz val="8"/>
        <rFont val="Times New Roman"/>
        <family val="1"/>
      </rPr>
      <t>3.000,00</t>
    </r>
    <r>
      <rPr>
        <sz val="8"/>
        <rFont val="Times New Roman"/>
        <family val="1"/>
      </rPr>
      <t xml:space="preserve">, pozostałe </t>
    </r>
    <r>
      <rPr>
        <b/>
        <sz val="8"/>
        <rFont val="Times New Roman"/>
        <family val="1"/>
      </rPr>
      <t>7.850,00</t>
    </r>
  </si>
  <si>
    <r>
      <t>Energia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, woda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, gaz, dostawa energii cieplnej</t>
    </r>
  </si>
  <si>
    <r>
      <t xml:space="preserve">Konserwacja centrali telefonicznej, konserwacja systemu alarmowego, urządzeń klimatyzacji </t>
    </r>
    <r>
      <rPr>
        <b/>
        <sz val="8"/>
        <rFont val="Times New Roman"/>
        <family val="1"/>
      </rPr>
      <t>15.000,00</t>
    </r>
    <r>
      <rPr>
        <sz val="8"/>
        <rFont val="Times New Roman"/>
        <family val="1"/>
      </rPr>
      <t xml:space="preserve"> , konserwacja sprzętu komuterowego i oprogramowania </t>
    </r>
    <r>
      <rPr>
        <b/>
        <sz val="8"/>
        <rFont val="Times New Roman"/>
        <family val="1"/>
      </rPr>
      <t>43.100,00</t>
    </r>
    <r>
      <rPr>
        <sz val="8"/>
        <rFont val="Times New Roman"/>
        <family val="1"/>
      </rPr>
      <t xml:space="preserve"> oraz pozostałego sprzętu biurowego i wposażenia </t>
    </r>
    <r>
      <rPr>
        <b/>
        <sz val="8"/>
        <rFont val="Times New Roman"/>
        <family val="1"/>
      </rPr>
      <t>7.500,00</t>
    </r>
    <r>
      <rPr>
        <sz val="8"/>
        <rFont val="Times New Roman"/>
        <family val="1"/>
      </rPr>
      <t xml:space="preserve"> </t>
    </r>
  </si>
  <si>
    <t>Badania wstępne, okresowe i profilaktyczne pracowników</t>
  </si>
  <si>
    <r>
      <t>Koszty usług pocztowych</t>
    </r>
    <r>
      <rPr>
        <b/>
        <sz val="8"/>
        <rFont val="Times New Roman"/>
        <family val="1"/>
      </rPr>
      <t xml:space="preserve"> 44.300,00 </t>
    </r>
    <r>
      <rPr>
        <sz val="8"/>
        <rFont val="Times New Roman"/>
        <family val="1"/>
      </rPr>
      <t xml:space="preserve">, abonament radiowo-telewizyjny </t>
    </r>
    <r>
      <rPr>
        <b/>
        <sz val="8"/>
        <rFont val="Times New Roman"/>
        <family val="1"/>
      </rPr>
      <t>600,00</t>
    </r>
    <r>
      <rPr>
        <sz val="8"/>
        <rFont val="Times New Roman"/>
        <family val="1"/>
      </rPr>
      <t xml:space="preserve">, bankowych </t>
    </r>
    <r>
      <rPr>
        <b/>
        <sz val="8"/>
        <rFont val="Times New Roman"/>
        <family val="1"/>
      </rPr>
      <t>6.000,00</t>
    </r>
    <r>
      <rPr>
        <sz val="8"/>
        <rFont val="Times New Roman"/>
        <family val="1"/>
      </rPr>
      <t xml:space="preserve">, ochrona obiektu </t>
    </r>
    <r>
      <rPr>
        <b/>
        <sz val="8"/>
        <rFont val="Times New Roman"/>
        <family val="1"/>
      </rPr>
      <t>3.000,00</t>
    </r>
    <r>
      <rPr>
        <sz val="8"/>
        <rFont val="Times New Roman"/>
        <family val="1"/>
      </rPr>
      <t xml:space="preserve">,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bieżące utrzymanie budynku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UG</t>
    </r>
    <r>
      <rPr>
        <b/>
        <sz val="8"/>
        <rFont val="Times New Roman"/>
        <family val="1"/>
      </rPr>
      <t xml:space="preserve"> 25.000,00</t>
    </r>
  </si>
  <si>
    <t xml:space="preserve">Opłaty za połączenia telefoniczne sieci komórkowej </t>
  </si>
  <si>
    <r>
      <t xml:space="preserve">Delegacje </t>
    </r>
    <r>
      <rPr>
        <b/>
        <sz val="8"/>
        <rFont val="Times New Roman"/>
        <family val="1"/>
      </rPr>
      <t>15.000,00,</t>
    </r>
    <r>
      <rPr>
        <sz val="8"/>
        <rFont val="Times New Roman"/>
        <family val="1"/>
      </rPr>
      <t xml:space="preserve"> ryczałty samochodowe </t>
    </r>
    <r>
      <rPr>
        <b/>
        <sz val="8"/>
        <rFont val="Times New Roman"/>
        <family val="1"/>
      </rPr>
      <t>28.000,00</t>
    </r>
  </si>
  <si>
    <r>
      <t xml:space="preserve">Składki WOKIS </t>
    </r>
    <r>
      <rPr>
        <b/>
        <sz val="8"/>
        <rFont val="Times New Roman"/>
        <family val="1"/>
      </rPr>
      <t>6.060,00</t>
    </r>
    <r>
      <rPr>
        <sz val="8"/>
        <rFont val="Times New Roman"/>
        <family val="1"/>
      </rPr>
      <t xml:space="preserve">, ZGWRP </t>
    </r>
    <r>
      <rPr>
        <b/>
        <sz val="8"/>
        <rFont val="Times New Roman"/>
        <family val="1"/>
      </rPr>
      <t>2.000,00</t>
    </r>
    <r>
      <rPr>
        <sz val="8"/>
        <rFont val="Times New Roman"/>
        <family val="1"/>
      </rPr>
      <t xml:space="preserve">, SGiPW </t>
    </r>
    <r>
      <rPr>
        <b/>
        <sz val="8"/>
        <rFont val="Times New Roman"/>
        <family val="1"/>
      </rPr>
      <t>1.660,00</t>
    </r>
    <r>
      <rPr>
        <sz val="8"/>
        <rFont val="Times New Roman"/>
        <family val="1"/>
      </rPr>
      <t xml:space="preserve">, ubezpieczenie sprzętu i budynków </t>
    </r>
    <r>
      <rPr>
        <b/>
        <sz val="8"/>
        <rFont val="Times New Roman"/>
        <family val="1"/>
      </rPr>
      <t>5.100,00</t>
    </r>
    <r>
      <rPr>
        <sz val="8"/>
        <rFont val="Times New Roman"/>
        <family val="1"/>
      </rPr>
      <t xml:space="preserve">, składki z tyt.przystąpienia do Stowarzyszenia Ekologocznych Gmin ZACHÓD </t>
    </r>
    <r>
      <rPr>
        <b/>
        <sz val="8"/>
        <rFont val="Times New Roman"/>
        <family val="1"/>
      </rPr>
      <t xml:space="preserve">1.000,00, </t>
    </r>
    <r>
      <rPr>
        <sz val="8"/>
        <rFont val="Times New Roman"/>
        <family val="1"/>
      </rPr>
      <t xml:space="preserve">kaucja za butle Dar Natury </t>
    </r>
    <r>
      <rPr>
        <b/>
        <sz val="8"/>
        <rFont val="Times New Roman"/>
        <family val="1"/>
      </rPr>
      <t xml:space="preserve">100,00, </t>
    </r>
    <r>
      <rPr>
        <sz val="8"/>
        <rFont val="Times New Roman"/>
        <family val="1"/>
      </rPr>
      <t>składki LEADER</t>
    </r>
    <r>
      <rPr>
        <b/>
        <sz val="8"/>
        <rFont val="Times New Roman"/>
        <family val="1"/>
      </rPr>
      <t xml:space="preserve"> 11.000,00</t>
    </r>
  </si>
  <si>
    <t xml:space="preserve">Papier do kserokopiarek i drukarek komputerowych </t>
  </si>
  <si>
    <t>Atramenty, tonery i części zamienne do sprzętu komputerowego do drukarek komputerowych</t>
  </si>
  <si>
    <t>Przebudowa budynku UG w Kaźmierzu, dostosowanie budynku dla osób niepełnosprawnych</t>
  </si>
  <si>
    <r>
      <t xml:space="preserve">Urządzenia klimatyzacyjne </t>
    </r>
    <r>
      <rPr>
        <b/>
        <sz val="8"/>
        <rFont val="Times New Roman"/>
        <family val="1"/>
      </rPr>
      <t>15.000,00</t>
    </r>
    <r>
      <rPr>
        <sz val="8"/>
        <rFont val="Times New Roman"/>
        <family val="1"/>
      </rPr>
      <t xml:space="preserve">, sprzęt komputerowy </t>
    </r>
    <r>
      <rPr>
        <b/>
        <sz val="8"/>
        <rFont val="Times New Roman"/>
        <family val="1"/>
      </rPr>
      <t>55.000,00</t>
    </r>
  </si>
  <si>
    <r>
      <t xml:space="preserve">Wydatki sołectw, utrzymanie  świetlic wiejskich, organizacja imprez okolicznościowych na terenie sołectw </t>
    </r>
    <r>
      <rPr>
        <b/>
        <sz val="8"/>
        <rFont val="Times New Roman"/>
        <family val="1"/>
      </rPr>
      <t>88.000,00</t>
    </r>
    <r>
      <rPr>
        <sz val="8"/>
        <rFont val="Times New Roman"/>
        <family val="1"/>
      </rPr>
      <t xml:space="preserve">, wydatki w zakresie public relations </t>
    </r>
    <r>
      <rPr>
        <b/>
        <sz val="8"/>
        <rFont val="Times New Roman"/>
        <family val="1"/>
      </rPr>
      <t>20.000,00,</t>
    </r>
    <r>
      <rPr>
        <sz val="8"/>
        <rFont val="Times New Roman"/>
        <family val="1"/>
      </rPr>
      <t xml:space="preserve"> remont pomnika ofiar II wojny światowej w K-rzu </t>
    </r>
    <r>
      <rPr>
        <b/>
        <sz val="8"/>
        <rFont val="Times New Roman"/>
        <family val="1"/>
      </rPr>
      <t>70.000,00</t>
    </r>
  </si>
  <si>
    <r>
      <t xml:space="preserve">Ocieplenie budynku świetlicy wiejskiej w Radzynach </t>
    </r>
    <r>
      <rPr>
        <b/>
        <sz val="8"/>
        <rFont val="Times New Roman"/>
        <family val="1"/>
      </rPr>
      <t>27.000,00</t>
    </r>
    <r>
      <rPr>
        <sz val="8"/>
        <rFont val="Times New Roman"/>
        <family val="1"/>
      </rPr>
      <t>, budowa bioska sportowego w Witkowicach</t>
    </r>
    <r>
      <rPr>
        <b/>
        <sz val="8"/>
        <rFont val="Times New Roman"/>
        <family val="1"/>
      </rPr>
      <t xml:space="preserve"> 30.000,00,</t>
    </r>
    <r>
      <rPr>
        <sz val="8"/>
        <rFont val="Times New Roman"/>
        <family val="1"/>
      </rPr>
      <t xml:space="preserve"> budowa placów zabaw na terenie gminy </t>
    </r>
    <r>
      <rPr>
        <b/>
        <sz val="8"/>
        <rFont val="Times New Roman"/>
        <family val="1"/>
      </rPr>
      <t>50.000,00</t>
    </r>
  </si>
  <si>
    <t xml:space="preserve">Zakup paliwa dla jednostki policji </t>
  </si>
  <si>
    <t>Diety za udział w akcjach. Koszt wynika z liczby wyjazdów x liczba strażaków x liczba godzin x 6,00zł</t>
  </si>
  <si>
    <t>Umowy zlecenie</t>
  </si>
  <si>
    <t>Paliwo do pojazdów i motopomp, części zamienne, materiały bieżącego utrzymania sprzętu i budynków strażnic, materiały związane z konkursami wiedzy pożarniczej oraz z Dniem Strażaka, materiały potrzebne do zorganizaowania zawodów pożarniczych oraz rajdu młodzieżowych drużyn pożarniczych. Prenumerata miesięcznika Strażak</t>
  </si>
  <si>
    <t xml:space="preserve">Zakup energii i gazu w strażnicach OSP </t>
  </si>
  <si>
    <t>Naprawy pojazdów i sprzętu pożarniczego, drobne remonty budynków strażnic</t>
  </si>
  <si>
    <t>Badania okresowe strażaków i kierowców</t>
  </si>
  <si>
    <t>Badania i opłaty, przeglądy i badania techniczne pojazdów</t>
  </si>
  <si>
    <t>Karta telefonii komórkowej dla Komendanta OSP (4 x 50,00zł)</t>
  </si>
  <si>
    <t xml:space="preserve">Koszty delegacji </t>
  </si>
  <si>
    <t>Ubezpieczenia  AC, OC, NW pojazdów i NW strażaków</t>
  </si>
  <si>
    <t>Dotacja dla jednostek OSP na zakup sprzetu pożarniczego i ratowniczego z dotacjami z MSWiA, ZOSP</t>
  </si>
  <si>
    <t>Realizacja zadań rządowych zleconych gminom z zakresu obrony cywilnej</t>
  </si>
  <si>
    <t>Wynagrodzenie inkasentów</t>
  </si>
  <si>
    <t>Zakup druków</t>
  </si>
  <si>
    <t>Opłaty komornicze</t>
  </si>
  <si>
    <t>Odsetki kredytowe</t>
  </si>
  <si>
    <t>Ustawa o finansach publicznych Art.173 ust.4 rezerwa ogólna nie może być wyższa niż 1% wydatków budżetu.</t>
  </si>
  <si>
    <t>Dodatki mieszkaniowe, dodatki wiejskie, środki Bhp dla nauczycieli i pracowników obsługi, pomoc zdrowotna dla nauczycieli</t>
  </si>
  <si>
    <t>Wynagrodzenia osobowe, w tym odprawy emerytalne i nagrody jubileuszowe</t>
  </si>
  <si>
    <r>
      <t xml:space="preserve">Materiały biurowe i środki czystości </t>
    </r>
    <r>
      <rPr>
        <b/>
        <sz val="8"/>
        <rFont val="Times New Roman"/>
        <family val="1"/>
      </rPr>
      <t>123.000,00</t>
    </r>
    <r>
      <rPr>
        <sz val="8"/>
        <rFont val="Times New Roman"/>
        <family val="1"/>
      </rPr>
      <t xml:space="preserve">, olej opałowy SP Bytyń </t>
    </r>
    <r>
      <rPr>
        <b/>
        <sz val="8"/>
        <rFont val="Times New Roman"/>
        <family val="1"/>
      </rPr>
      <t>105.000,00</t>
    </r>
    <r>
      <rPr>
        <sz val="8"/>
        <rFont val="Times New Roman"/>
        <family val="1"/>
      </rPr>
      <t xml:space="preserve">, węgiel SP Gaj Wielki </t>
    </r>
    <r>
      <rPr>
        <b/>
        <sz val="8"/>
        <rFont val="Times New Roman"/>
        <family val="1"/>
      </rPr>
      <t>30.000,00</t>
    </r>
  </si>
  <si>
    <t>Zakup lektur szkolnych, pomocy dydaktycznych.</t>
  </si>
  <si>
    <r>
      <t xml:space="preserve">Energia </t>
    </r>
    <r>
      <rPr>
        <b/>
        <sz val="8"/>
        <rFont val="Times New Roman"/>
        <family val="1"/>
      </rPr>
      <t>32.000,00</t>
    </r>
    <r>
      <rPr>
        <sz val="8"/>
        <rFont val="Times New Roman"/>
        <family val="1"/>
      </rPr>
      <t xml:space="preserve">, woda </t>
    </r>
    <r>
      <rPr>
        <b/>
        <sz val="8"/>
        <rFont val="Times New Roman"/>
        <family val="1"/>
      </rPr>
      <t>6.400,00</t>
    </r>
    <r>
      <rPr>
        <sz val="8"/>
        <rFont val="Times New Roman"/>
        <family val="1"/>
      </rPr>
      <t xml:space="preserve">, gaz </t>
    </r>
    <r>
      <rPr>
        <b/>
        <sz val="8"/>
        <rFont val="Times New Roman"/>
        <family val="1"/>
      </rPr>
      <t>67.600,00</t>
    </r>
    <r>
      <rPr>
        <sz val="8"/>
        <rFont val="Times New Roman"/>
        <family val="1"/>
      </rPr>
      <t xml:space="preserve"> , CO </t>
    </r>
    <r>
      <rPr>
        <b/>
        <sz val="8"/>
        <rFont val="Times New Roman"/>
        <family val="1"/>
      </rPr>
      <t>25.000,00</t>
    </r>
  </si>
  <si>
    <t>Naprawy , konserwacje, bieżące remonty (malowanie izb lekcyjnych, naprawa dachu nowym budynku, naprawa ogrodzenia w SP w Kaźmierzu,  naprawa dachu, wymiana rynien oraz uzupełnienie odgromów w SP Sokolniki Wielkie)</t>
  </si>
  <si>
    <t>Opłaty RTV,  pocztowe, serwis sieci komputerowej, usługi komunalne, pralnie, monitoring</t>
  </si>
  <si>
    <t>Koszty podłaczenia do internetu pracowni internetowych</t>
  </si>
  <si>
    <t>Opłaty za połączenia telefoniczne sieci komórkowej dyrektorów szkół podstawowych</t>
  </si>
  <si>
    <t>Koszty delegacji służbowych nauczycieli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</si>
</sst>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12"/>
      <name val="Times New Roman"/>
      <family val="1"/>
    </font>
    <font>
      <sz val="8"/>
      <color indexed="10"/>
      <name val="Times New Roman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0"/>
      <name val="Times New Roman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6"/>
      <color indexed="48"/>
      <name val="Times New Roman CE"/>
      <family val="1"/>
    </font>
    <font>
      <sz val="10"/>
      <color indexed="12"/>
      <name val="Arial CE"/>
      <family val="0"/>
    </font>
    <font>
      <b/>
      <sz val="11"/>
      <color indexed="12"/>
      <name val="Times New Roman CE"/>
      <family val="1"/>
    </font>
    <font>
      <sz val="10"/>
      <name val="Arial CE"/>
      <family val="0"/>
    </font>
    <font>
      <b/>
      <sz val="12"/>
      <color indexed="48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 CE"/>
      <family val="0"/>
    </font>
    <font>
      <sz val="8"/>
      <name val="Arial"/>
      <family val="0"/>
    </font>
    <font>
      <sz val="6"/>
      <name val="Arial"/>
      <family val="0"/>
    </font>
    <font>
      <b/>
      <sz val="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634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22" borderId="10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1" fillId="22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 quotePrefix="1">
      <alignment horizontal="center" vertical="center"/>
    </xf>
    <xf numFmtId="4" fontId="10" fillId="22" borderId="10" xfId="0" applyNumberFormat="1" applyFont="1" applyFill="1" applyBorder="1" applyAlignment="1">
      <alignment horizontal="center" vertical="center"/>
    </xf>
    <xf numFmtId="4" fontId="15" fillId="22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 quotePrefix="1">
      <alignment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0" fillId="22" borderId="10" xfId="0" applyNumberFormat="1" applyFont="1" applyFill="1" applyBorder="1" applyAlignment="1">
      <alignment horizontal="center" vertical="center" wrapText="1"/>
    </xf>
    <xf numFmtId="4" fontId="14" fillId="22" borderId="10" xfId="0" applyNumberFormat="1" applyFont="1" applyFill="1" applyBorder="1" applyAlignment="1">
      <alignment horizontal="center" vertical="center" wrapText="1"/>
    </xf>
    <xf numFmtId="4" fontId="15" fillId="22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vertical="center" wrapText="1"/>
    </xf>
    <xf numFmtId="4" fontId="10" fillId="22" borderId="13" xfId="0" applyNumberFormat="1" applyFont="1" applyFill="1" applyBorder="1" applyAlignment="1">
      <alignment horizontal="center" vertical="center" wrapText="1"/>
    </xf>
    <xf numFmtId="4" fontId="15" fillId="22" borderId="13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 wrapText="1"/>
    </xf>
    <xf numFmtId="4" fontId="10" fillId="25" borderId="10" xfId="0" applyNumberFormat="1" applyFont="1" applyFill="1" applyBorder="1" applyAlignment="1">
      <alignment horizontal="center" vertical="center" wrapText="1"/>
    </xf>
    <xf numFmtId="4" fontId="15" fillId="25" borderId="1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4" fillId="2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25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2" borderId="11" xfId="0" applyFont="1" applyFill="1" applyBorder="1" applyAlignment="1" quotePrefix="1">
      <alignment horizontal="center" vertical="center"/>
    </xf>
    <xf numFmtId="4" fontId="11" fillId="4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26" borderId="10" xfId="0" applyNumberFormat="1" applyFont="1" applyFill="1" applyBorder="1" applyAlignment="1">
      <alignment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20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2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24" borderId="17" xfId="0" applyFont="1" applyFill="1" applyBorder="1" applyAlignment="1">
      <alignment horizontal="center" vertical="center"/>
    </xf>
    <xf numFmtId="4" fontId="10" fillId="4" borderId="10" xfId="0" applyNumberFormat="1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23" fillId="25" borderId="20" xfId="0" applyNumberFormat="1" applyFont="1" applyFill="1" applyBorder="1" applyAlignment="1">
      <alignment horizontal="center" vertical="center" wrapText="1"/>
    </xf>
    <xf numFmtId="4" fontId="14" fillId="25" borderId="20" xfId="0" applyNumberFormat="1" applyFont="1" applyFill="1" applyBorder="1" applyAlignment="1">
      <alignment horizontal="center" vertical="center" wrapText="1"/>
    </xf>
    <xf numFmtId="4" fontId="14" fillId="25" borderId="10" xfId="0" applyNumberFormat="1" applyFont="1" applyFill="1" applyBorder="1" applyAlignment="1">
      <alignment horizontal="center" vertical="center" wrapText="1"/>
    </xf>
    <xf numFmtId="0" fontId="11" fillId="26" borderId="0" xfId="0" applyFont="1" applyFill="1" applyAlignment="1">
      <alignment vertical="center"/>
    </xf>
    <xf numFmtId="0" fontId="22" fillId="0" borderId="0" xfId="0" applyFont="1" applyAlignment="1">
      <alignment horizontal="left" vertical="center" wrapText="1"/>
    </xf>
    <xf numFmtId="0" fontId="6" fillId="4" borderId="11" xfId="0" applyFont="1" applyFill="1" applyBorder="1" applyAlignment="1" quotePrefix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4" fontId="6" fillId="4" borderId="10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21" fillId="0" borderId="10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3" fillId="22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right" vertical="center" wrapText="1"/>
    </xf>
    <xf numFmtId="4" fontId="3" fillId="20" borderId="10" xfId="0" applyNumberFormat="1" applyFont="1" applyFill="1" applyBorder="1" applyAlignment="1">
      <alignment vertical="center"/>
    </xf>
    <xf numFmtId="4" fontId="4" fillId="20" borderId="10" xfId="0" applyNumberFormat="1" applyFont="1" applyFill="1" applyBorder="1" applyAlignment="1">
      <alignment vertical="center"/>
    </xf>
    <xf numFmtId="4" fontId="3" fillId="20" borderId="10" xfId="0" applyNumberFormat="1" applyFont="1" applyFill="1" applyBorder="1" applyAlignment="1">
      <alignment vertical="center"/>
    </xf>
    <xf numFmtId="4" fontId="3" fillId="20" borderId="10" xfId="0" applyNumberFormat="1" applyFont="1" applyFill="1" applyBorder="1" applyAlignment="1">
      <alignment horizontal="right" vertical="center"/>
    </xf>
    <xf numFmtId="4" fontId="4" fillId="2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4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8" fillId="4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4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46" fillId="0" borderId="2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left" vertical="center"/>
    </xf>
    <xf numFmtId="4" fontId="21" fillId="22" borderId="21" xfId="0" applyNumberFormat="1" applyFont="1" applyFill="1" applyBorder="1" applyAlignment="1">
      <alignment horizontal="left" vertical="center"/>
    </xf>
    <xf numFmtId="4" fontId="21" fillId="0" borderId="21" xfId="0" applyNumberFormat="1" applyFont="1" applyBorder="1" applyAlignment="1">
      <alignment vertical="center" wrapText="1"/>
    </xf>
    <xf numFmtId="4" fontId="21" fillId="0" borderId="21" xfId="0" applyNumberFormat="1" applyFont="1" applyFill="1" applyBorder="1" applyAlignment="1">
      <alignment horizontal="left" vertical="center" wrapText="1"/>
    </xf>
    <xf numFmtId="4" fontId="21" fillId="22" borderId="21" xfId="0" applyNumberFormat="1" applyFont="1" applyFill="1" applyBorder="1" applyAlignment="1">
      <alignment horizontal="left" vertical="center" wrapText="1"/>
    </xf>
    <xf numFmtId="4" fontId="21" fillId="0" borderId="26" xfId="0" applyNumberFormat="1" applyFont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wrapText="1"/>
    </xf>
    <xf numFmtId="4" fontId="21" fillId="0" borderId="21" xfId="0" applyNumberFormat="1" applyFont="1" applyFill="1" applyBorder="1" applyAlignment="1">
      <alignment vertical="center" wrapText="1"/>
    </xf>
    <xf numFmtId="4" fontId="22" fillId="22" borderId="21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10" fillId="25" borderId="27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left" vertical="center" wrapText="1"/>
    </xf>
    <xf numFmtId="4" fontId="10" fillId="25" borderId="22" xfId="0" applyNumberFormat="1" applyFont="1" applyFill="1" applyBorder="1" applyAlignment="1">
      <alignment horizontal="center" vertical="center" wrapText="1"/>
    </xf>
    <xf numFmtId="4" fontId="21" fillId="25" borderId="22" xfId="0" applyNumberFormat="1" applyFont="1" applyFill="1" applyBorder="1" applyAlignment="1">
      <alignment horizontal="left" vertical="center" wrapText="1"/>
    </xf>
    <xf numFmtId="4" fontId="14" fillId="25" borderId="22" xfId="0" applyNumberFormat="1" applyFont="1" applyFill="1" applyBorder="1" applyAlignment="1">
      <alignment horizontal="center" vertical="center" wrapText="1"/>
    </xf>
    <xf numFmtId="4" fontId="10" fillId="25" borderId="2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4" fontId="11" fillId="0" borderId="28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right" vertical="center"/>
    </xf>
    <xf numFmtId="0" fontId="51" fillId="27" borderId="17" xfId="0" applyFont="1" applyFill="1" applyBorder="1" applyAlignment="1">
      <alignment horizontal="center" vertical="center"/>
    </xf>
    <xf numFmtId="4" fontId="6" fillId="4" borderId="15" xfId="0" applyNumberFormat="1" applyFont="1" applyFill="1" applyBorder="1" applyAlignment="1">
      <alignment horizontal="right" vertical="center"/>
    </xf>
    <xf numFmtId="0" fontId="51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right" vertical="center"/>
    </xf>
    <xf numFmtId="4" fontId="6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51" fillId="4" borderId="10" xfId="0" applyNumberFormat="1" applyFont="1" applyFill="1" applyBorder="1" applyAlignment="1">
      <alignment horizontal="center" vertical="center" wrapText="1"/>
    </xf>
    <xf numFmtId="4" fontId="6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vertical="center" wrapText="1"/>
    </xf>
    <xf numFmtId="0" fontId="11" fillId="22" borderId="10" xfId="0" applyFont="1" applyFill="1" applyBorder="1" applyAlignment="1">
      <alignment vertical="center" wrapText="1"/>
    </xf>
    <xf numFmtId="4" fontId="6" fillId="22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4" fontId="52" fillId="4" borderId="10" xfId="0" applyNumberFormat="1" applyFont="1" applyFill="1" applyBorder="1" applyAlignment="1">
      <alignment horizontal="center" vertical="center" wrapText="1"/>
    </xf>
    <xf numFmtId="0" fontId="53" fillId="22" borderId="10" xfId="0" applyFont="1" applyFill="1" applyBorder="1" applyAlignment="1">
      <alignment vertical="center" wrapText="1"/>
    </xf>
    <xf numFmtId="4" fontId="52" fillId="22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4" fontId="48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7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" fillId="20" borderId="28" xfId="0" applyFont="1" applyFill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6" fillId="24" borderId="15" xfId="0" applyFont="1" applyFill="1" applyBorder="1" applyAlignment="1" quotePrefix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4" fontId="3" fillId="24" borderId="13" xfId="0" applyNumberFormat="1" applyFont="1" applyFill="1" applyBorder="1" applyAlignment="1">
      <alignment vertical="center" wrapText="1"/>
    </xf>
    <xf numFmtId="4" fontId="4" fillId="24" borderId="13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Alignment="1" quotePrefix="1">
      <alignment horizontal="right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 quotePrefix="1">
      <alignment/>
    </xf>
    <xf numFmtId="10" fontId="5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8" fillId="0" borderId="0" xfId="0" applyFont="1" applyAlignment="1">
      <alignment/>
    </xf>
    <xf numFmtId="0" fontId="45" fillId="0" borderId="0" xfId="0" applyFont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0" fontId="44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" fillId="27" borderId="17" xfId="0" applyFont="1" applyFill="1" applyBorder="1" applyAlignment="1">
      <alignment horizontal="center"/>
    </xf>
    <xf numFmtId="0" fontId="3" fillId="27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vertical="top" wrapText="1"/>
    </xf>
    <xf numFmtId="4" fontId="6" fillId="4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1" fillId="20" borderId="10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4" fontId="14" fillId="22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61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horizontal="left" vertical="center" wrapText="1"/>
    </xf>
    <xf numFmtId="4" fontId="21" fillId="0" borderId="33" xfId="0" applyNumberFormat="1" applyFont="1" applyBorder="1" applyAlignment="1">
      <alignment horizontal="left" vertical="center" wrapText="1"/>
    </xf>
    <xf numFmtId="4" fontId="21" fillId="0" borderId="34" xfId="0" applyNumberFormat="1" applyFont="1" applyBorder="1" applyAlignment="1">
      <alignment horizontal="left" vertical="center" wrapText="1"/>
    </xf>
    <xf numFmtId="4" fontId="21" fillId="0" borderId="26" xfId="0" applyNumberFormat="1" applyFont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left" vertical="center" wrapText="1"/>
    </xf>
    <xf numFmtId="0" fontId="45" fillId="4" borderId="20" xfId="0" applyFont="1" applyFill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4" borderId="17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6" fillId="0" borderId="2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2" fillId="4" borderId="28" xfId="0" applyFont="1" applyFill="1" applyBorder="1" applyAlignment="1">
      <alignment horizontal="center" vertical="center" wrapText="1"/>
    </xf>
    <xf numFmtId="0" fontId="52" fillId="4" borderId="18" xfId="0" applyFont="1" applyFill="1" applyBorder="1" applyAlignment="1">
      <alignment horizontal="center" vertical="center" wrapText="1"/>
    </xf>
    <xf numFmtId="4" fontId="52" fillId="22" borderId="28" xfId="0" applyNumberFormat="1" applyFont="1" applyFill="1" applyBorder="1" applyAlignment="1">
      <alignment horizontal="center" vertical="center" wrapText="1"/>
    </xf>
    <xf numFmtId="4" fontId="52" fillId="22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4" fontId="60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 wrapText="1"/>
    </xf>
    <xf numFmtId="0" fontId="64" fillId="0" borderId="0" xfId="0" applyFont="1" applyFill="1" applyAlignment="1">
      <alignment/>
    </xf>
    <xf numFmtId="0" fontId="64" fillId="0" borderId="43" xfId="0" applyFont="1" applyFill="1" applyBorder="1" applyAlignment="1">
      <alignment horizontal="center" wrapText="1"/>
    </xf>
    <xf numFmtId="0" fontId="64" fillId="0" borderId="13" xfId="0" applyFont="1" applyFill="1" applyBorder="1" applyAlignment="1">
      <alignment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vertical="center" wrapText="1"/>
    </xf>
    <xf numFmtId="0" fontId="64" fillId="0" borderId="28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64" fillId="0" borderId="13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64" fillId="0" borderId="14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63" fillId="0" borderId="13" xfId="0" applyFont="1" applyFill="1" applyBorder="1" applyAlignment="1">
      <alignment wrapText="1"/>
    </xf>
    <xf numFmtId="0" fontId="63" fillId="0" borderId="13" xfId="0" applyFont="1" applyFill="1" applyBorder="1" applyAlignment="1">
      <alignment horizontal="center" vertical="center"/>
    </xf>
    <xf numFmtId="4" fontId="64" fillId="0" borderId="13" xfId="0" applyNumberFormat="1" applyFont="1" applyFill="1" applyBorder="1" applyAlignment="1">
      <alignment vertical="center"/>
    </xf>
    <xf numFmtId="4" fontId="63" fillId="0" borderId="13" xfId="0" applyNumberFormat="1" applyFont="1" applyFill="1" applyBorder="1" applyAlignment="1">
      <alignment vertical="center"/>
    </xf>
    <xf numFmtId="4" fontId="63" fillId="0" borderId="0" xfId="0" applyNumberFormat="1" applyFont="1" applyFill="1" applyAlignment="1">
      <alignment horizontal="center" vertical="center"/>
    </xf>
    <xf numFmtId="4" fontId="63" fillId="0" borderId="13" xfId="0" applyNumberFormat="1" applyFont="1" applyFill="1" applyBorder="1" applyAlignment="1">
      <alignment vertical="center"/>
    </xf>
    <xf numFmtId="2" fontId="63" fillId="0" borderId="0" xfId="0" applyNumberFormat="1" applyFont="1" applyFill="1" applyAlignment="1">
      <alignment/>
    </xf>
    <xf numFmtId="0" fontId="63" fillId="0" borderId="28" xfId="0" applyFont="1" applyFill="1" applyBorder="1" applyAlignment="1">
      <alignment wrapText="1"/>
    </xf>
    <xf numFmtId="0" fontId="0" fillId="0" borderId="4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3" fillId="0" borderId="14" xfId="0" applyFont="1" applyFill="1" applyBorder="1" applyAlignment="1">
      <alignment/>
    </xf>
    <xf numFmtId="0" fontId="63" fillId="0" borderId="14" xfId="0" applyFont="1" applyFill="1" applyBorder="1" applyAlignment="1">
      <alignment wrapText="1"/>
    </xf>
    <xf numFmtId="0" fontId="63" fillId="0" borderId="14" xfId="0" applyFont="1" applyFill="1" applyBorder="1" applyAlignment="1">
      <alignment horizontal="center" vertical="center"/>
    </xf>
    <xf numFmtId="4" fontId="64" fillId="0" borderId="14" xfId="0" applyNumberFormat="1" applyFont="1" applyFill="1" applyBorder="1" applyAlignment="1">
      <alignment vertical="center"/>
    </xf>
    <xf numFmtId="4" fontId="63" fillId="0" borderId="14" xfId="0" applyNumberFormat="1" applyFont="1" applyFill="1" applyBorder="1" applyAlignment="1">
      <alignment vertical="center"/>
    </xf>
    <xf numFmtId="4" fontId="63" fillId="0" borderId="14" xfId="0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vertical="center"/>
    </xf>
    <xf numFmtId="0" fontId="63" fillId="0" borderId="28" xfId="0" applyFont="1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63" fillId="0" borderId="15" xfId="0" applyFont="1" applyFill="1" applyBorder="1" applyAlignment="1">
      <alignment/>
    </xf>
    <xf numFmtId="0" fontId="63" fillId="0" borderId="15" xfId="0" applyFont="1" applyFill="1" applyBorder="1" applyAlignment="1">
      <alignment wrapText="1"/>
    </xf>
    <xf numFmtId="0" fontId="63" fillId="0" borderId="15" xfId="0" applyFont="1" applyFill="1" applyBorder="1" applyAlignment="1">
      <alignment horizontal="center" vertical="center"/>
    </xf>
    <xf numFmtId="4" fontId="64" fillId="0" borderId="15" xfId="0" applyNumberFormat="1" applyFont="1" applyFill="1" applyBorder="1" applyAlignment="1">
      <alignment vertical="center"/>
    </xf>
    <xf numFmtId="4" fontId="63" fillId="0" borderId="15" xfId="0" applyNumberFormat="1" applyFont="1" applyFill="1" applyBorder="1" applyAlignment="1">
      <alignment vertical="center"/>
    </xf>
    <xf numFmtId="4" fontId="63" fillId="0" borderId="15" xfId="0" applyNumberFormat="1" applyFont="1" applyFill="1" applyBorder="1" applyAlignment="1">
      <alignment vertical="center"/>
    </xf>
    <xf numFmtId="4" fontId="64" fillId="0" borderId="13" xfId="0" applyNumberFormat="1" applyFont="1" applyFill="1" applyBorder="1" applyAlignment="1">
      <alignment horizontal="right" vertical="center" wrapText="1"/>
    </xf>
    <xf numFmtId="4" fontId="63" fillId="0" borderId="13" xfId="0" applyNumberFormat="1" applyFont="1" applyFill="1" applyBorder="1" applyAlignment="1">
      <alignment horizontal="right" vertical="center" wrapText="1"/>
    </xf>
    <xf numFmtId="0" fontId="63" fillId="0" borderId="13" xfId="0" applyFont="1" applyFill="1" applyBorder="1" applyAlignment="1">
      <alignment horizontal="center" vertical="center" wrapText="1"/>
    </xf>
    <xf numFmtId="4" fontId="64" fillId="0" borderId="13" xfId="0" applyNumberFormat="1" applyFont="1" applyFill="1" applyBorder="1" applyAlignment="1">
      <alignment vertical="center" wrapText="1"/>
    </xf>
    <xf numFmtId="4" fontId="63" fillId="0" borderId="13" xfId="0" applyNumberFormat="1" applyFont="1" applyFill="1" applyBorder="1" applyAlignment="1">
      <alignment vertical="center" wrapText="1"/>
    </xf>
    <xf numFmtId="2" fontId="63" fillId="0" borderId="10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 horizontal="right" vertical="center" wrapText="1"/>
    </xf>
    <xf numFmtId="4" fontId="63" fillId="0" borderId="10" xfId="0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 vertical="center"/>
    </xf>
    <xf numFmtId="4" fontId="63" fillId="0" borderId="10" xfId="0" applyNumberFormat="1" applyFont="1" applyFill="1" applyBorder="1" applyAlignment="1">
      <alignment/>
    </xf>
    <xf numFmtId="4" fontId="63" fillId="0" borderId="0" xfId="0" applyNumberFormat="1" applyFont="1" applyFill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38"/>
  <sheetViews>
    <sheetView zoomScale="150" zoomScaleNormal="150" zoomScalePageLayoutView="0" workbookViewId="0" topLeftCell="A1">
      <selection activeCell="A1" sqref="A1:F129"/>
    </sheetView>
  </sheetViews>
  <sheetFormatPr defaultColWidth="9.140625" defaultRowHeight="12.75"/>
  <cols>
    <col min="1" max="1" width="4.7109375" style="21" customWidth="1"/>
    <col min="2" max="2" width="8.421875" style="21" customWidth="1"/>
    <col min="3" max="3" width="6.140625" style="21" customWidth="1"/>
    <col min="4" max="4" width="36.140625" style="21" customWidth="1"/>
    <col min="5" max="5" width="15.57421875" style="3" customWidth="1"/>
    <col min="6" max="6" width="38.8515625" style="243" customWidth="1"/>
    <col min="7" max="7" width="17.421875" style="3" hidden="1" customWidth="1"/>
    <col min="8" max="8" width="12.8515625" style="145" hidden="1" customWidth="1"/>
    <col min="9" max="13" width="13.421875" style="145" hidden="1" customWidth="1"/>
    <col min="14" max="14" width="6.8515625" style="145" hidden="1" customWidth="1"/>
    <col min="15" max="15" width="15.7109375" style="161" hidden="1" customWidth="1"/>
    <col min="16" max="27" width="13.8515625" style="3" hidden="1" customWidth="1"/>
    <col min="28" max="28" width="14.28125" style="21" hidden="1" customWidth="1"/>
    <col min="29" max="29" width="7.421875" style="21" hidden="1" customWidth="1"/>
    <col min="30" max="30" width="11.28125" style="21" hidden="1" customWidth="1"/>
    <col min="31" max="34" width="0" style="21" hidden="1" customWidth="1"/>
    <col min="35" max="16384" width="9.140625" style="21" customWidth="1"/>
  </cols>
  <sheetData>
    <row r="1" spans="1:29" ht="21">
      <c r="A1" s="19" t="s">
        <v>594</v>
      </c>
      <c r="B1" s="20"/>
      <c r="C1" s="20"/>
      <c r="E1" s="1"/>
      <c r="F1" s="241" t="s">
        <v>595</v>
      </c>
      <c r="G1" s="1"/>
      <c r="H1" s="144"/>
      <c r="I1" s="144"/>
      <c r="J1" s="144"/>
      <c r="K1" s="144"/>
      <c r="L1" s="144"/>
      <c r="M1" s="144"/>
      <c r="N1" s="144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42"/>
      <c r="AC1" s="242"/>
    </row>
    <row r="2" spans="1:15" ht="13.5" thickBot="1">
      <c r="A2" s="124"/>
      <c r="B2" s="20"/>
      <c r="C2" s="20"/>
      <c r="O2" s="2"/>
    </row>
    <row r="3" spans="1:29" s="111" customFormat="1" ht="20.25" customHeight="1">
      <c r="A3" s="466" t="s">
        <v>345</v>
      </c>
      <c r="B3" s="466" t="s">
        <v>346</v>
      </c>
      <c r="C3" s="466" t="s">
        <v>347</v>
      </c>
      <c r="D3" s="466" t="s">
        <v>348</v>
      </c>
      <c r="E3" s="466" t="s">
        <v>596</v>
      </c>
      <c r="F3" s="468"/>
      <c r="G3" s="466" t="s">
        <v>596</v>
      </c>
      <c r="H3" s="245" t="s">
        <v>349</v>
      </c>
      <c r="I3" s="245"/>
      <c r="J3" s="245"/>
      <c r="K3" s="245"/>
      <c r="L3" s="245" t="s">
        <v>338</v>
      </c>
      <c r="M3" s="245"/>
      <c r="N3" s="245"/>
      <c r="O3" s="470" t="s">
        <v>529</v>
      </c>
      <c r="P3" s="466" t="s">
        <v>597</v>
      </c>
      <c r="Q3" s="466" t="s">
        <v>598</v>
      </c>
      <c r="R3" s="466" t="s">
        <v>599</v>
      </c>
      <c r="S3" s="466" t="s">
        <v>600</v>
      </c>
      <c r="T3" s="466" t="s">
        <v>601</v>
      </c>
      <c r="U3" s="466" t="s">
        <v>602</v>
      </c>
      <c r="V3" s="466" t="s">
        <v>603</v>
      </c>
      <c r="W3" s="466" t="s">
        <v>604</v>
      </c>
      <c r="X3" s="466" t="s">
        <v>605</v>
      </c>
      <c r="Y3" s="466" t="s">
        <v>606</v>
      </c>
      <c r="Z3" s="466" t="s">
        <v>607</v>
      </c>
      <c r="AA3" s="466" t="s">
        <v>608</v>
      </c>
      <c r="AB3" s="474" t="s">
        <v>609</v>
      </c>
      <c r="AC3" s="476" t="s">
        <v>610</v>
      </c>
    </row>
    <row r="4" spans="1:29" s="247" customFormat="1" ht="52.5" customHeight="1" thickBot="1">
      <c r="A4" s="467"/>
      <c r="B4" s="467"/>
      <c r="C4" s="467"/>
      <c r="D4" s="467"/>
      <c r="E4" s="467"/>
      <c r="F4" s="469"/>
      <c r="G4" s="467"/>
      <c r="H4" s="246" t="s">
        <v>611</v>
      </c>
      <c r="I4" s="246" t="s">
        <v>612</v>
      </c>
      <c r="J4" s="246" t="s">
        <v>613</v>
      </c>
      <c r="K4" s="246" t="s">
        <v>614</v>
      </c>
      <c r="L4" s="246" t="s">
        <v>615</v>
      </c>
      <c r="M4" s="246" t="s">
        <v>615</v>
      </c>
      <c r="N4" s="246" t="s">
        <v>615</v>
      </c>
      <c r="O4" s="471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75"/>
      <c r="AC4" s="477"/>
    </row>
    <row r="5" spans="1:29" s="251" customFormat="1" ht="16.5" customHeight="1">
      <c r="A5" s="125"/>
      <c r="B5" s="125"/>
      <c r="C5" s="125"/>
      <c r="D5" s="125"/>
      <c r="E5" s="125"/>
      <c r="F5" s="248"/>
      <c r="G5" s="211"/>
      <c r="H5" s="249"/>
      <c r="I5" s="249"/>
      <c r="J5" s="249"/>
      <c r="K5" s="249"/>
      <c r="L5" s="249"/>
      <c r="M5" s="249"/>
      <c r="N5" s="249"/>
      <c r="O5" s="250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50"/>
      <c r="AC5" s="250"/>
    </row>
    <row r="6" spans="1:29" s="2" customFormat="1" ht="16.5" customHeight="1">
      <c r="A6" s="172" t="s">
        <v>367</v>
      </c>
      <c r="B6" s="173"/>
      <c r="C6" s="173"/>
      <c r="D6" s="174" t="s">
        <v>368</v>
      </c>
      <c r="E6" s="175">
        <f>E7</f>
        <v>6500</v>
      </c>
      <c r="F6" s="252"/>
      <c r="G6" s="175">
        <f>G7</f>
        <v>0</v>
      </c>
      <c r="H6" s="176">
        <f>H7</f>
        <v>0</v>
      </c>
      <c r="I6" s="176">
        <f aca="true" t="shared" si="0" ref="I6:N6">I7</f>
        <v>0</v>
      </c>
      <c r="J6" s="176">
        <f t="shared" si="0"/>
        <v>0</v>
      </c>
      <c r="K6" s="176">
        <f t="shared" si="0"/>
        <v>0</v>
      </c>
      <c r="L6" s="176">
        <f t="shared" si="0"/>
        <v>0</v>
      </c>
      <c r="M6" s="176">
        <f t="shared" si="0"/>
        <v>0</v>
      </c>
      <c r="N6" s="176">
        <f t="shared" si="0"/>
        <v>0</v>
      </c>
      <c r="O6" s="175">
        <f>O7</f>
        <v>0</v>
      </c>
      <c r="P6" s="175">
        <f>P7</f>
        <v>0</v>
      </c>
      <c r="Q6" s="175">
        <f aca="true" t="shared" si="1" ref="Q6:AA6">Q7</f>
        <v>0</v>
      </c>
      <c r="R6" s="175">
        <f t="shared" si="1"/>
        <v>0</v>
      </c>
      <c r="S6" s="175">
        <f t="shared" si="1"/>
        <v>0</v>
      </c>
      <c r="T6" s="175">
        <f t="shared" si="1"/>
        <v>0</v>
      </c>
      <c r="U6" s="175">
        <f t="shared" si="1"/>
        <v>0</v>
      </c>
      <c r="V6" s="175">
        <f t="shared" si="1"/>
        <v>0</v>
      </c>
      <c r="W6" s="175">
        <f t="shared" si="1"/>
        <v>0</v>
      </c>
      <c r="X6" s="175">
        <f t="shared" si="1"/>
        <v>0</v>
      </c>
      <c r="Y6" s="175">
        <f t="shared" si="1"/>
        <v>0</v>
      </c>
      <c r="Z6" s="175">
        <f t="shared" si="1"/>
        <v>0</v>
      </c>
      <c r="AA6" s="175">
        <f t="shared" si="1"/>
        <v>0</v>
      </c>
      <c r="AB6" s="175">
        <f>AB7</f>
        <v>0</v>
      </c>
      <c r="AC6" s="253" t="e">
        <f>AB6*100/O6</f>
        <v>#DIV/0!</v>
      </c>
    </row>
    <row r="7" spans="1:29" s="2" customFormat="1" ht="15" customHeight="1">
      <c r="A7" s="177"/>
      <c r="B7" s="178" t="s">
        <v>375</v>
      </c>
      <c r="C7" s="7"/>
      <c r="D7" s="8" t="s">
        <v>364</v>
      </c>
      <c r="E7" s="179">
        <f>SUM(E8:E9)</f>
        <v>6500</v>
      </c>
      <c r="F7" s="254"/>
      <c r="G7" s="179">
        <f>SUM(G8:G9)</f>
        <v>0</v>
      </c>
      <c r="H7" s="180">
        <f>SUM(H8:H9)</f>
        <v>0</v>
      </c>
      <c r="I7" s="180">
        <f aca="true" t="shared" si="2" ref="I7:N7">SUM(I8:I9)</f>
        <v>0</v>
      </c>
      <c r="J7" s="180">
        <f t="shared" si="2"/>
        <v>0</v>
      </c>
      <c r="K7" s="180">
        <f t="shared" si="2"/>
        <v>0</v>
      </c>
      <c r="L7" s="180">
        <f t="shared" si="2"/>
        <v>0</v>
      </c>
      <c r="M7" s="180">
        <f t="shared" si="2"/>
        <v>0</v>
      </c>
      <c r="N7" s="180">
        <f t="shared" si="2"/>
        <v>0</v>
      </c>
      <c r="O7" s="153">
        <f>O8+O9</f>
        <v>0</v>
      </c>
      <c r="P7" s="179">
        <f>SUM(P8:P9)</f>
        <v>0</v>
      </c>
      <c r="Q7" s="179">
        <f aca="true" t="shared" si="3" ref="Q7:AA7">SUM(Q8:Q9)</f>
        <v>0</v>
      </c>
      <c r="R7" s="179">
        <f t="shared" si="3"/>
        <v>0</v>
      </c>
      <c r="S7" s="179">
        <f t="shared" si="3"/>
        <v>0</v>
      </c>
      <c r="T7" s="179">
        <f t="shared" si="3"/>
        <v>0</v>
      </c>
      <c r="U7" s="255">
        <f t="shared" si="3"/>
        <v>0</v>
      </c>
      <c r="V7" s="179">
        <f t="shared" si="3"/>
        <v>0</v>
      </c>
      <c r="W7" s="179">
        <f t="shared" si="3"/>
        <v>0</v>
      </c>
      <c r="X7" s="179">
        <f t="shared" si="3"/>
        <v>0</v>
      </c>
      <c r="Y7" s="179">
        <f t="shared" si="3"/>
        <v>0</v>
      </c>
      <c r="Z7" s="179">
        <f t="shared" si="3"/>
        <v>0</v>
      </c>
      <c r="AA7" s="179">
        <f t="shared" si="3"/>
        <v>0</v>
      </c>
      <c r="AB7" s="195">
        <f>AB8+AB9</f>
        <v>0</v>
      </c>
      <c r="AC7" s="256" t="e">
        <f>AB7*100/O7</f>
        <v>#DIV/0!</v>
      </c>
    </row>
    <row r="8" spans="1:29" s="2" customFormat="1" ht="76.5">
      <c r="A8" s="177"/>
      <c r="B8" s="9"/>
      <c r="C8" s="10" t="s">
        <v>427</v>
      </c>
      <c r="D8" s="11" t="s">
        <v>428</v>
      </c>
      <c r="E8" s="181">
        <v>6500</v>
      </c>
      <c r="F8" s="237" t="s">
        <v>616</v>
      </c>
      <c r="G8" s="181"/>
      <c r="H8" s="166"/>
      <c r="I8" s="166"/>
      <c r="J8" s="166"/>
      <c r="K8" s="166"/>
      <c r="L8" s="166"/>
      <c r="M8" s="166"/>
      <c r="N8" s="166"/>
      <c r="O8" s="148">
        <f>G8+H8+I8+J8+K8+L8+M8+N8</f>
        <v>0</v>
      </c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257">
        <f>SUM(P8:AA8)</f>
        <v>0</v>
      </c>
      <c r="AC8" s="258" t="e">
        <f>AB8*100/O8</f>
        <v>#DIV/0!</v>
      </c>
    </row>
    <row r="9" spans="1:29" s="2" customFormat="1" ht="54.75" customHeight="1" hidden="1">
      <c r="A9" s="177"/>
      <c r="B9" s="9"/>
      <c r="C9" s="9">
        <v>2010</v>
      </c>
      <c r="D9" s="11" t="s">
        <v>356</v>
      </c>
      <c r="E9" s="181"/>
      <c r="F9" s="254"/>
      <c r="G9" s="181"/>
      <c r="H9" s="166"/>
      <c r="I9" s="166"/>
      <c r="J9" s="166"/>
      <c r="K9" s="166"/>
      <c r="L9" s="166"/>
      <c r="M9" s="166"/>
      <c r="N9" s="166"/>
      <c r="O9" s="148">
        <f>G9+H9+I9+J9+K9+L9+M9+N9</f>
        <v>0</v>
      </c>
      <c r="P9" s="181"/>
      <c r="Q9" s="181"/>
      <c r="R9" s="181"/>
      <c r="S9" s="181"/>
      <c r="T9" s="181"/>
      <c r="U9" s="259"/>
      <c r="V9" s="181"/>
      <c r="W9" s="181"/>
      <c r="X9" s="181"/>
      <c r="Y9" s="181"/>
      <c r="Z9" s="181"/>
      <c r="AA9" s="181"/>
      <c r="AB9" s="257">
        <f>SUM(P9:AA9)</f>
        <v>0</v>
      </c>
      <c r="AC9" s="258" t="e">
        <f>AB9*100/O9</f>
        <v>#DIV/0!</v>
      </c>
    </row>
    <row r="10" spans="1:29" s="4" customFormat="1" ht="16.5" customHeight="1" hidden="1">
      <c r="A10" s="182">
        <v>600</v>
      </c>
      <c r="B10" s="182"/>
      <c r="C10" s="182"/>
      <c r="D10" s="183" t="s">
        <v>377</v>
      </c>
      <c r="E10" s="106">
        <f aca="true" t="shared" si="4" ref="E10:T11">E11</f>
        <v>0</v>
      </c>
      <c r="F10" s="260"/>
      <c r="G10" s="106">
        <f t="shared" si="4"/>
        <v>0</v>
      </c>
      <c r="H10" s="149">
        <f t="shared" si="4"/>
        <v>0</v>
      </c>
      <c r="I10" s="149">
        <f t="shared" si="4"/>
        <v>0</v>
      </c>
      <c r="J10" s="149">
        <f>J13</f>
        <v>0</v>
      </c>
      <c r="K10" s="149">
        <f t="shared" si="4"/>
        <v>0</v>
      </c>
      <c r="L10" s="149">
        <f t="shared" si="4"/>
        <v>0</v>
      </c>
      <c r="M10" s="149">
        <f t="shared" si="4"/>
        <v>0</v>
      </c>
      <c r="N10" s="149">
        <f t="shared" si="4"/>
        <v>0</v>
      </c>
      <c r="O10" s="106">
        <f>O11+O13</f>
        <v>0</v>
      </c>
      <c r="P10" s="106">
        <f t="shared" si="4"/>
        <v>0</v>
      </c>
      <c r="Q10" s="106">
        <f t="shared" si="4"/>
        <v>0</v>
      </c>
      <c r="R10" s="106">
        <f t="shared" si="4"/>
        <v>0</v>
      </c>
      <c r="S10" s="106">
        <f t="shared" si="4"/>
        <v>0</v>
      </c>
      <c r="T10" s="106">
        <f t="shared" si="4"/>
        <v>0</v>
      </c>
      <c r="U10" s="106">
        <f aca="true" t="shared" si="5" ref="U10:AA11">U11</f>
        <v>0</v>
      </c>
      <c r="V10" s="106">
        <f t="shared" si="5"/>
        <v>0</v>
      </c>
      <c r="W10" s="106">
        <f t="shared" si="5"/>
        <v>0</v>
      </c>
      <c r="X10" s="106">
        <f t="shared" si="5"/>
        <v>0</v>
      </c>
      <c r="Y10" s="106">
        <f t="shared" si="5"/>
        <v>0</v>
      </c>
      <c r="Z10" s="106">
        <f t="shared" si="5"/>
        <v>0</v>
      </c>
      <c r="AA10" s="106">
        <f t="shared" si="5"/>
        <v>0</v>
      </c>
      <c r="AB10" s="106">
        <f>AB11+AB13</f>
        <v>0</v>
      </c>
      <c r="AC10" s="253" t="e">
        <f aca="true" t="shared" si="6" ref="AC10:AC73">AB10*100/O10</f>
        <v>#DIV/0!</v>
      </c>
    </row>
    <row r="11" spans="1:29" s="4" customFormat="1" ht="18" customHeight="1" hidden="1">
      <c r="A11" s="14"/>
      <c r="B11" s="14">
        <v>60014</v>
      </c>
      <c r="C11" s="14"/>
      <c r="D11" s="17" t="s">
        <v>378</v>
      </c>
      <c r="E11" s="120">
        <f>E12</f>
        <v>0</v>
      </c>
      <c r="F11" s="261"/>
      <c r="G11" s="120">
        <f>G12</f>
        <v>0</v>
      </c>
      <c r="H11" s="119">
        <f>H12</f>
        <v>0</v>
      </c>
      <c r="I11" s="119">
        <f t="shared" si="4"/>
        <v>0</v>
      </c>
      <c r="J11" s="119">
        <f t="shared" si="4"/>
        <v>0</v>
      </c>
      <c r="K11" s="119">
        <f t="shared" si="4"/>
        <v>0</v>
      </c>
      <c r="L11" s="119">
        <f t="shared" si="4"/>
        <v>0</v>
      </c>
      <c r="M11" s="119">
        <f t="shared" si="4"/>
        <v>0</v>
      </c>
      <c r="N11" s="119">
        <f t="shared" si="4"/>
        <v>0</v>
      </c>
      <c r="O11" s="151">
        <f>O12</f>
        <v>0</v>
      </c>
      <c r="P11" s="120">
        <f>P12</f>
        <v>0</v>
      </c>
      <c r="Q11" s="120">
        <f t="shared" si="4"/>
        <v>0</v>
      </c>
      <c r="R11" s="120">
        <f t="shared" si="4"/>
        <v>0</v>
      </c>
      <c r="S11" s="120">
        <f t="shared" si="4"/>
        <v>0</v>
      </c>
      <c r="T11" s="120">
        <f t="shared" si="4"/>
        <v>0</v>
      </c>
      <c r="U11" s="120">
        <f t="shared" si="5"/>
        <v>0</v>
      </c>
      <c r="V11" s="120">
        <f t="shared" si="5"/>
        <v>0</v>
      </c>
      <c r="W11" s="120">
        <f t="shared" si="5"/>
        <v>0</v>
      </c>
      <c r="X11" s="120">
        <f t="shared" si="5"/>
        <v>0</v>
      </c>
      <c r="Y11" s="120">
        <f t="shared" si="5"/>
        <v>0</v>
      </c>
      <c r="Z11" s="120">
        <f t="shared" si="5"/>
        <v>0</v>
      </c>
      <c r="AA11" s="120">
        <f t="shared" si="5"/>
        <v>0</v>
      </c>
      <c r="AB11" s="120">
        <f>AB12+AB14</f>
        <v>0</v>
      </c>
      <c r="AC11" s="258" t="e">
        <f t="shared" si="6"/>
        <v>#DIV/0!</v>
      </c>
    </row>
    <row r="12" spans="1:29" s="4" customFormat="1" ht="55.5" customHeight="1" hidden="1">
      <c r="A12" s="14"/>
      <c r="B12" s="14"/>
      <c r="C12" s="27">
        <v>6620</v>
      </c>
      <c r="D12" s="28" t="s">
        <v>530</v>
      </c>
      <c r="E12" s="112"/>
      <c r="F12" s="237" t="s">
        <v>617</v>
      </c>
      <c r="G12" s="112"/>
      <c r="H12" s="147"/>
      <c r="I12" s="147"/>
      <c r="J12" s="147"/>
      <c r="K12" s="147"/>
      <c r="L12" s="147"/>
      <c r="M12" s="147"/>
      <c r="N12" s="147"/>
      <c r="O12" s="148">
        <f>G12+H12+I12+J12+K12+L12+M12</f>
        <v>0</v>
      </c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257">
        <f>SUM(P12:AA12)</f>
        <v>0</v>
      </c>
      <c r="AC12" s="258" t="e">
        <f t="shared" si="6"/>
        <v>#DIV/0!</v>
      </c>
    </row>
    <row r="13" spans="1:29" s="4" customFormat="1" ht="18" customHeight="1" hidden="1">
      <c r="A13" s="14"/>
      <c r="B13" s="14">
        <v>60016</v>
      </c>
      <c r="C13" s="14"/>
      <c r="D13" s="17" t="s">
        <v>381</v>
      </c>
      <c r="E13" s="120">
        <f>E15</f>
        <v>0</v>
      </c>
      <c r="F13" s="261"/>
      <c r="G13" s="120">
        <f>G15</f>
        <v>0</v>
      </c>
      <c r="H13" s="119">
        <f>H15</f>
        <v>0</v>
      </c>
      <c r="I13" s="119">
        <f aca="true" t="shared" si="7" ref="I13:N13">I15</f>
        <v>0</v>
      </c>
      <c r="J13" s="119">
        <f>J14</f>
        <v>0</v>
      </c>
      <c r="K13" s="119">
        <f t="shared" si="7"/>
        <v>0</v>
      </c>
      <c r="L13" s="119">
        <f t="shared" si="7"/>
        <v>0</v>
      </c>
      <c r="M13" s="119">
        <f t="shared" si="7"/>
        <v>0</v>
      </c>
      <c r="N13" s="119">
        <f t="shared" si="7"/>
        <v>0</v>
      </c>
      <c r="O13" s="151">
        <f>O15+O14</f>
        <v>0</v>
      </c>
      <c r="P13" s="120">
        <f>P15</f>
        <v>0</v>
      </c>
      <c r="Q13" s="120">
        <f aca="true" t="shared" si="8" ref="Q13:AA13">Q15</f>
        <v>0</v>
      </c>
      <c r="R13" s="120">
        <f t="shared" si="8"/>
        <v>0</v>
      </c>
      <c r="S13" s="120">
        <f t="shared" si="8"/>
        <v>0</v>
      </c>
      <c r="T13" s="120">
        <f t="shared" si="8"/>
        <v>0</v>
      </c>
      <c r="U13" s="120">
        <f t="shared" si="8"/>
        <v>0</v>
      </c>
      <c r="V13" s="120">
        <f t="shared" si="8"/>
        <v>0</v>
      </c>
      <c r="W13" s="120">
        <f t="shared" si="8"/>
        <v>0</v>
      </c>
      <c r="X13" s="120">
        <f t="shared" si="8"/>
        <v>0</v>
      </c>
      <c r="Y13" s="120">
        <f t="shared" si="8"/>
        <v>0</v>
      </c>
      <c r="Z13" s="120">
        <f t="shared" si="8"/>
        <v>0</v>
      </c>
      <c r="AA13" s="120">
        <f t="shared" si="8"/>
        <v>0</v>
      </c>
      <c r="AB13" s="107">
        <f>AB15+AB14</f>
        <v>0</v>
      </c>
      <c r="AC13" s="258" t="e">
        <f>AB13*100/O13</f>
        <v>#DIV/0!</v>
      </c>
    </row>
    <row r="14" spans="1:29" s="4" customFormat="1" ht="58.5" customHeight="1" hidden="1">
      <c r="A14" s="14"/>
      <c r="B14" s="14"/>
      <c r="C14" s="27">
        <v>6260</v>
      </c>
      <c r="D14" s="28" t="s">
        <v>531</v>
      </c>
      <c r="E14" s="112"/>
      <c r="F14" s="237"/>
      <c r="G14" s="112"/>
      <c r="H14" s="147"/>
      <c r="I14" s="147"/>
      <c r="J14" s="147"/>
      <c r="K14" s="147"/>
      <c r="L14" s="147"/>
      <c r="M14" s="147"/>
      <c r="N14" s="147"/>
      <c r="O14" s="148">
        <f>G14+H14+I14+J14+K14+L14+M14+N14</f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257">
        <f>SUM(P14:AA14)</f>
        <v>0</v>
      </c>
      <c r="AC14" s="258" t="e">
        <f t="shared" si="6"/>
        <v>#DIV/0!</v>
      </c>
    </row>
    <row r="15" spans="1:29" s="4" customFormat="1" ht="61.5" customHeight="1" hidden="1">
      <c r="A15" s="14"/>
      <c r="B15" s="14"/>
      <c r="C15" s="27">
        <v>6300</v>
      </c>
      <c r="D15" s="28" t="s">
        <v>511</v>
      </c>
      <c r="E15" s="112"/>
      <c r="F15" s="237"/>
      <c r="G15" s="112"/>
      <c r="H15" s="147"/>
      <c r="I15" s="147"/>
      <c r="J15" s="147"/>
      <c r="K15" s="147"/>
      <c r="L15" s="147"/>
      <c r="M15" s="147"/>
      <c r="N15" s="147"/>
      <c r="O15" s="148">
        <f>G15+H15+I15+J15+K15+L15+M15</f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257">
        <f>SUM(P15:AA15)</f>
        <v>0</v>
      </c>
      <c r="AC15" s="258" t="e">
        <f t="shared" si="6"/>
        <v>#DIV/0!</v>
      </c>
    </row>
    <row r="16" spans="1:29" s="4" customFormat="1" ht="17.25" customHeight="1">
      <c r="A16" s="5">
        <v>700</v>
      </c>
      <c r="B16" s="5"/>
      <c r="C16" s="5"/>
      <c r="D16" s="6" t="s">
        <v>351</v>
      </c>
      <c r="E16" s="106">
        <f aca="true" t="shared" si="9" ref="E16:AA16">E17</f>
        <v>879172</v>
      </c>
      <c r="F16" s="260"/>
      <c r="G16" s="106">
        <f t="shared" si="9"/>
        <v>0</v>
      </c>
      <c r="H16" s="149">
        <f t="shared" si="9"/>
        <v>0</v>
      </c>
      <c r="I16" s="149">
        <f t="shared" si="9"/>
        <v>0</v>
      </c>
      <c r="J16" s="149">
        <f t="shared" si="9"/>
        <v>0</v>
      </c>
      <c r="K16" s="149">
        <f t="shared" si="9"/>
        <v>0</v>
      </c>
      <c r="L16" s="149">
        <f t="shared" si="9"/>
        <v>0</v>
      </c>
      <c r="M16" s="149">
        <f t="shared" si="9"/>
        <v>0</v>
      </c>
      <c r="N16" s="149">
        <f t="shared" si="9"/>
        <v>0</v>
      </c>
      <c r="O16" s="106">
        <f t="shared" si="9"/>
        <v>0</v>
      </c>
      <c r="P16" s="106">
        <f t="shared" si="9"/>
        <v>0</v>
      </c>
      <c r="Q16" s="106">
        <f t="shared" si="9"/>
        <v>0</v>
      </c>
      <c r="R16" s="106">
        <f t="shared" si="9"/>
        <v>0</v>
      </c>
      <c r="S16" s="106">
        <f t="shared" si="9"/>
        <v>0</v>
      </c>
      <c r="T16" s="106">
        <f t="shared" si="9"/>
        <v>0</v>
      </c>
      <c r="U16" s="106">
        <f t="shared" si="9"/>
        <v>0</v>
      </c>
      <c r="V16" s="106">
        <f t="shared" si="9"/>
        <v>0</v>
      </c>
      <c r="W16" s="106">
        <f t="shared" si="9"/>
        <v>0</v>
      </c>
      <c r="X16" s="106">
        <f t="shared" si="9"/>
        <v>0</v>
      </c>
      <c r="Y16" s="106">
        <f t="shared" si="9"/>
        <v>0</v>
      </c>
      <c r="Z16" s="106">
        <f t="shared" si="9"/>
        <v>0</v>
      </c>
      <c r="AA16" s="106">
        <f t="shared" si="9"/>
        <v>0</v>
      </c>
      <c r="AB16" s="106">
        <f>AB17</f>
        <v>0</v>
      </c>
      <c r="AC16" s="253" t="e">
        <f t="shared" si="6"/>
        <v>#DIV/0!</v>
      </c>
    </row>
    <row r="17" spans="1:29" s="4" customFormat="1" ht="12.75">
      <c r="A17" s="7"/>
      <c r="B17" s="7">
        <v>70005</v>
      </c>
      <c r="C17" s="7"/>
      <c r="D17" s="8" t="s">
        <v>352</v>
      </c>
      <c r="E17" s="107">
        <f>SUM(E18:E22)</f>
        <v>879172</v>
      </c>
      <c r="F17" s="262"/>
      <c r="G17" s="107">
        <f>SUM(G18:G22)</f>
        <v>0</v>
      </c>
      <c r="H17" s="150">
        <f>SUM(H18:H22)</f>
        <v>0</v>
      </c>
      <c r="I17" s="150">
        <f aca="true" t="shared" si="10" ref="I17:N17">SUM(I18:I22)</f>
        <v>0</v>
      </c>
      <c r="J17" s="150">
        <f t="shared" si="10"/>
        <v>0</v>
      </c>
      <c r="K17" s="150">
        <f t="shared" si="10"/>
        <v>0</v>
      </c>
      <c r="L17" s="150">
        <f t="shared" si="10"/>
        <v>0</v>
      </c>
      <c r="M17" s="150">
        <f t="shared" si="10"/>
        <v>0</v>
      </c>
      <c r="N17" s="150">
        <f t="shared" si="10"/>
        <v>0</v>
      </c>
      <c r="O17" s="151">
        <f>SUM(O18:O22)</f>
        <v>0</v>
      </c>
      <c r="P17" s="107">
        <f>SUM(P18:P22)</f>
        <v>0</v>
      </c>
      <c r="Q17" s="107">
        <f aca="true" t="shared" si="11" ref="Q17:AA17">SUM(Q18:Q22)</f>
        <v>0</v>
      </c>
      <c r="R17" s="107">
        <f t="shared" si="11"/>
        <v>0</v>
      </c>
      <c r="S17" s="107">
        <f t="shared" si="11"/>
        <v>0</v>
      </c>
      <c r="T17" s="107">
        <f t="shared" si="11"/>
        <v>0</v>
      </c>
      <c r="U17" s="107">
        <f t="shared" si="11"/>
        <v>0</v>
      </c>
      <c r="V17" s="107">
        <f t="shared" si="11"/>
        <v>0</v>
      </c>
      <c r="W17" s="107">
        <f t="shared" si="11"/>
        <v>0</v>
      </c>
      <c r="X17" s="107">
        <f t="shared" si="11"/>
        <v>0</v>
      </c>
      <c r="Y17" s="107">
        <f t="shared" si="11"/>
        <v>0</v>
      </c>
      <c r="Z17" s="107">
        <f t="shared" si="11"/>
        <v>0</v>
      </c>
      <c r="AA17" s="107">
        <f t="shared" si="11"/>
        <v>0</v>
      </c>
      <c r="AB17" s="107">
        <f>SUM(AB18:AB22)</f>
        <v>0</v>
      </c>
      <c r="AC17" s="263" t="e">
        <f t="shared" si="6"/>
        <v>#DIV/0!</v>
      </c>
    </row>
    <row r="18" spans="1:29" s="4" customFormat="1" ht="25.5">
      <c r="A18" s="7"/>
      <c r="B18" s="9"/>
      <c r="C18" s="10" t="s">
        <v>429</v>
      </c>
      <c r="D18" s="11" t="s">
        <v>430</v>
      </c>
      <c r="E18" s="112">
        <f>22528+17316</f>
        <v>39844</v>
      </c>
      <c r="F18" s="237" t="s">
        <v>618</v>
      </c>
      <c r="G18" s="112"/>
      <c r="H18" s="147"/>
      <c r="I18" s="147"/>
      <c r="J18" s="147"/>
      <c r="K18" s="147"/>
      <c r="L18" s="147"/>
      <c r="M18" s="147"/>
      <c r="N18" s="147"/>
      <c r="O18" s="148">
        <f>G18+H18+I18+J18+K18+L18+M18+N18</f>
        <v>0</v>
      </c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257">
        <f>SUM(P18:AA18)</f>
        <v>0</v>
      </c>
      <c r="AC18" s="258" t="e">
        <f>AB18*100/O18</f>
        <v>#DIV/0!</v>
      </c>
    </row>
    <row r="19" spans="1:29" s="4" customFormat="1" ht="76.5">
      <c r="A19" s="7"/>
      <c r="B19" s="9"/>
      <c r="C19" s="10" t="s">
        <v>427</v>
      </c>
      <c r="D19" s="11" t="s">
        <v>428</v>
      </c>
      <c r="E19" s="112">
        <f>20815+1600+36000+9120+300+793</f>
        <v>68628</v>
      </c>
      <c r="F19" s="237" t="s">
        <v>619</v>
      </c>
      <c r="G19" s="112"/>
      <c r="H19" s="147"/>
      <c r="I19" s="147"/>
      <c r="J19" s="147"/>
      <c r="K19" s="147"/>
      <c r="L19" s="147"/>
      <c r="M19" s="147"/>
      <c r="N19" s="147"/>
      <c r="O19" s="148">
        <f>G19+H19+I19+J19+K19+L19+M19+N19</f>
        <v>0</v>
      </c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257">
        <f>SUM(P19:AA19)</f>
        <v>0</v>
      </c>
      <c r="AC19" s="258" t="e">
        <f t="shared" si="6"/>
        <v>#DIV/0!</v>
      </c>
    </row>
    <row r="20" spans="1:30" s="4" customFormat="1" ht="57" customHeight="1">
      <c r="A20" s="7"/>
      <c r="B20" s="9"/>
      <c r="C20" s="10" t="s">
        <v>431</v>
      </c>
      <c r="D20" s="11" t="s">
        <v>432</v>
      </c>
      <c r="E20" s="112">
        <f>5600+360000+400000</f>
        <v>765600</v>
      </c>
      <c r="F20" s="237" t="s">
        <v>620</v>
      </c>
      <c r="G20" s="112"/>
      <c r="H20" s="147"/>
      <c r="I20" s="147"/>
      <c r="J20" s="147"/>
      <c r="K20" s="147"/>
      <c r="L20" s="147"/>
      <c r="M20" s="147"/>
      <c r="N20" s="147"/>
      <c r="O20" s="148">
        <f>G20+H20+I20+J20+K20+L20+M20+N20</f>
        <v>0</v>
      </c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257">
        <f>SUM(P20:AA20)</f>
        <v>0</v>
      </c>
      <c r="AC20" s="258" t="e">
        <f t="shared" si="6"/>
        <v>#DIV/0!</v>
      </c>
      <c r="AD20" s="264"/>
    </row>
    <row r="21" spans="1:29" s="4" customFormat="1" ht="25.5">
      <c r="A21" s="7"/>
      <c r="B21" s="9"/>
      <c r="C21" s="10" t="s">
        <v>433</v>
      </c>
      <c r="D21" s="11" t="s">
        <v>434</v>
      </c>
      <c r="E21" s="112">
        <v>2500</v>
      </c>
      <c r="F21" s="237" t="s">
        <v>621</v>
      </c>
      <c r="G21" s="112"/>
      <c r="H21" s="147"/>
      <c r="I21" s="147"/>
      <c r="J21" s="147"/>
      <c r="K21" s="147"/>
      <c r="L21" s="147"/>
      <c r="M21" s="147"/>
      <c r="N21" s="147"/>
      <c r="O21" s="148">
        <f>G21+H21+I21+J21+K21+L21+M21+N21</f>
        <v>0</v>
      </c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257">
        <f>SUM(P21:AA21)</f>
        <v>0</v>
      </c>
      <c r="AC21" s="258" t="e">
        <f t="shared" si="6"/>
        <v>#DIV/0!</v>
      </c>
    </row>
    <row r="22" spans="1:29" s="4" customFormat="1" ht="12.75">
      <c r="A22" s="7"/>
      <c r="B22" s="9"/>
      <c r="C22" s="10" t="s">
        <v>353</v>
      </c>
      <c r="D22" s="11" t="s">
        <v>354</v>
      </c>
      <c r="E22" s="112">
        <v>2600</v>
      </c>
      <c r="F22" s="237" t="s">
        <v>622</v>
      </c>
      <c r="G22" s="112"/>
      <c r="H22" s="147"/>
      <c r="I22" s="147"/>
      <c r="J22" s="147"/>
      <c r="K22" s="147"/>
      <c r="L22" s="147"/>
      <c r="M22" s="147"/>
      <c r="N22" s="147"/>
      <c r="O22" s="148">
        <f>G22+H22+I22+J22+K22+L22+M22+N22</f>
        <v>0</v>
      </c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257">
        <f>SUM(P22:AA22)</f>
        <v>0</v>
      </c>
      <c r="AC22" s="258" t="e">
        <f t="shared" si="6"/>
        <v>#DIV/0!</v>
      </c>
    </row>
    <row r="23" spans="1:29" s="4" customFormat="1" ht="12.75">
      <c r="A23" s="5">
        <v>750</v>
      </c>
      <c r="B23" s="5"/>
      <c r="C23" s="5"/>
      <c r="D23" s="6" t="s">
        <v>355</v>
      </c>
      <c r="E23" s="106">
        <f>E24+E27</f>
        <v>125000</v>
      </c>
      <c r="F23" s="260"/>
      <c r="G23" s="106">
        <f>G24+G27</f>
        <v>0</v>
      </c>
      <c r="H23" s="149">
        <f>H24+H27</f>
        <v>0</v>
      </c>
      <c r="I23" s="149">
        <f aca="true" t="shared" si="12" ref="I23:N23">I24+I27</f>
        <v>0</v>
      </c>
      <c r="J23" s="149">
        <f t="shared" si="12"/>
        <v>0</v>
      </c>
      <c r="K23" s="149">
        <f t="shared" si="12"/>
        <v>0</v>
      </c>
      <c r="L23" s="149">
        <f t="shared" si="12"/>
        <v>0</v>
      </c>
      <c r="M23" s="149">
        <f t="shared" si="12"/>
        <v>0</v>
      </c>
      <c r="N23" s="149">
        <f t="shared" si="12"/>
        <v>0</v>
      </c>
      <c r="O23" s="106">
        <f>O24+O27</f>
        <v>0</v>
      </c>
      <c r="P23" s="106">
        <f>P24+P27</f>
        <v>0</v>
      </c>
      <c r="Q23" s="106">
        <f aca="true" t="shared" si="13" ref="Q23:AA23">Q24+Q27</f>
        <v>0</v>
      </c>
      <c r="R23" s="106">
        <f t="shared" si="13"/>
        <v>0</v>
      </c>
      <c r="S23" s="106">
        <f t="shared" si="13"/>
        <v>0</v>
      </c>
      <c r="T23" s="106">
        <f t="shared" si="13"/>
        <v>0</v>
      </c>
      <c r="U23" s="106">
        <f t="shared" si="13"/>
        <v>0</v>
      </c>
      <c r="V23" s="106">
        <f t="shared" si="13"/>
        <v>0</v>
      </c>
      <c r="W23" s="106">
        <f t="shared" si="13"/>
        <v>0</v>
      </c>
      <c r="X23" s="106">
        <f t="shared" si="13"/>
        <v>0</v>
      </c>
      <c r="Y23" s="106">
        <f t="shared" si="13"/>
        <v>0</v>
      </c>
      <c r="Z23" s="106">
        <f t="shared" si="13"/>
        <v>0</v>
      </c>
      <c r="AA23" s="106">
        <f t="shared" si="13"/>
        <v>0</v>
      </c>
      <c r="AB23" s="106">
        <f>AB24+AB27</f>
        <v>0</v>
      </c>
      <c r="AC23" s="253" t="e">
        <f t="shared" si="6"/>
        <v>#DIV/0!</v>
      </c>
    </row>
    <row r="24" spans="1:29" s="4" customFormat="1" ht="16.5" customHeight="1">
      <c r="A24" s="7"/>
      <c r="B24" s="7">
        <v>75011</v>
      </c>
      <c r="C24" s="7"/>
      <c r="D24" s="8" t="s">
        <v>475</v>
      </c>
      <c r="E24" s="120">
        <f>SUM(E25:E26)</f>
        <v>59000</v>
      </c>
      <c r="F24" s="261"/>
      <c r="G24" s="120">
        <f>SUM(G25:G26)</f>
        <v>0</v>
      </c>
      <c r="H24" s="119">
        <f>SUM(H25:H26)</f>
        <v>0</v>
      </c>
      <c r="I24" s="119">
        <f aca="true" t="shared" si="14" ref="I24:N24">SUM(I25:I26)</f>
        <v>0</v>
      </c>
      <c r="J24" s="119">
        <f t="shared" si="14"/>
        <v>0</v>
      </c>
      <c r="K24" s="119">
        <f t="shared" si="14"/>
        <v>0</v>
      </c>
      <c r="L24" s="119">
        <f t="shared" si="14"/>
        <v>0</v>
      </c>
      <c r="M24" s="119">
        <f t="shared" si="14"/>
        <v>0</v>
      </c>
      <c r="N24" s="119">
        <f t="shared" si="14"/>
        <v>0</v>
      </c>
      <c r="O24" s="151">
        <f>SUM(O25:O26)</f>
        <v>0</v>
      </c>
      <c r="P24" s="120">
        <f>SUM(P25:P26)</f>
        <v>0</v>
      </c>
      <c r="Q24" s="120">
        <f aca="true" t="shared" si="15" ref="Q24:AA24">SUM(Q25:Q26)</f>
        <v>0</v>
      </c>
      <c r="R24" s="120">
        <f t="shared" si="15"/>
        <v>0</v>
      </c>
      <c r="S24" s="120">
        <f t="shared" si="15"/>
        <v>0</v>
      </c>
      <c r="T24" s="120">
        <f t="shared" si="15"/>
        <v>0</v>
      </c>
      <c r="U24" s="120">
        <f t="shared" si="15"/>
        <v>0</v>
      </c>
      <c r="V24" s="120">
        <f t="shared" si="15"/>
        <v>0</v>
      </c>
      <c r="W24" s="120">
        <f t="shared" si="15"/>
        <v>0</v>
      </c>
      <c r="X24" s="120">
        <f t="shared" si="15"/>
        <v>0</v>
      </c>
      <c r="Y24" s="120">
        <f t="shared" si="15"/>
        <v>0</v>
      </c>
      <c r="Z24" s="120">
        <f t="shared" si="15"/>
        <v>0</v>
      </c>
      <c r="AA24" s="120">
        <f t="shared" si="15"/>
        <v>0</v>
      </c>
      <c r="AB24" s="120">
        <f>SUM(AB25:AB26)</f>
        <v>0</v>
      </c>
      <c r="AC24" s="263" t="e">
        <f t="shared" si="6"/>
        <v>#DIV/0!</v>
      </c>
    </row>
    <row r="25" spans="1:29" s="4" customFormat="1" ht="53.25" customHeight="1">
      <c r="A25" s="7"/>
      <c r="B25" s="9"/>
      <c r="C25" s="9">
        <v>2010</v>
      </c>
      <c r="D25" s="11" t="s">
        <v>356</v>
      </c>
      <c r="E25" s="112">
        <v>58100</v>
      </c>
      <c r="F25" s="237" t="s">
        <v>623</v>
      </c>
      <c r="G25" s="112"/>
      <c r="H25" s="147"/>
      <c r="I25" s="147"/>
      <c r="J25" s="147"/>
      <c r="K25" s="147"/>
      <c r="L25" s="147"/>
      <c r="M25" s="147"/>
      <c r="N25" s="147"/>
      <c r="O25" s="148">
        <f>G25+H25+I25+J25+K25+L25+M25+N25</f>
        <v>0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257">
        <f>SUM(P25:AA25)</f>
        <v>0</v>
      </c>
      <c r="AC25" s="258" t="e">
        <f t="shared" si="6"/>
        <v>#DIV/0!</v>
      </c>
    </row>
    <row r="26" spans="1:29" s="4" customFormat="1" ht="53.25" customHeight="1">
      <c r="A26" s="7"/>
      <c r="B26" s="9"/>
      <c r="C26" s="9">
        <v>2360</v>
      </c>
      <c r="D26" s="11" t="s">
        <v>492</v>
      </c>
      <c r="E26" s="112">
        <v>900</v>
      </c>
      <c r="F26" s="237" t="s">
        <v>624</v>
      </c>
      <c r="G26" s="112"/>
      <c r="H26" s="147"/>
      <c r="I26" s="147"/>
      <c r="J26" s="147"/>
      <c r="K26" s="147"/>
      <c r="L26" s="147"/>
      <c r="M26" s="147"/>
      <c r="N26" s="147"/>
      <c r="O26" s="148">
        <f>G26+H26+I26+J26+K26+L26+M26+N26</f>
        <v>0</v>
      </c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257">
        <f>SUM(P26:AA26)</f>
        <v>0</v>
      </c>
      <c r="AC26" s="258" t="e">
        <f t="shared" si="6"/>
        <v>#DIV/0!</v>
      </c>
    </row>
    <row r="27" spans="1:29" s="4" customFormat="1" ht="16.5" customHeight="1">
      <c r="A27" s="7"/>
      <c r="B27" s="7">
        <v>75023</v>
      </c>
      <c r="C27" s="7"/>
      <c r="D27" s="8" t="s">
        <v>357</v>
      </c>
      <c r="E27" s="120">
        <f>SUM(E28:E29)</f>
        <v>66000</v>
      </c>
      <c r="F27" s="261"/>
      <c r="G27" s="120">
        <f aca="true" t="shared" si="16" ref="G27:AB27">SUM(G28:G28)</f>
        <v>0</v>
      </c>
      <c r="H27" s="119">
        <f t="shared" si="16"/>
        <v>0</v>
      </c>
      <c r="I27" s="119">
        <f t="shared" si="16"/>
        <v>0</v>
      </c>
      <c r="J27" s="119">
        <f t="shared" si="16"/>
        <v>0</v>
      </c>
      <c r="K27" s="119">
        <f t="shared" si="16"/>
        <v>0</v>
      </c>
      <c r="L27" s="119">
        <f t="shared" si="16"/>
        <v>0</v>
      </c>
      <c r="M27" s="119">
        <f t="shared" si="16"/>
        <v>0</v>
      </c>
      <c r="N27" s="119">
        <f t="shared" si="16"/>
        <v>0</v>
      </c>
      <c r="O27" s="151">
        <f t="shared" si="16"/>
        <v>0</v>
      </c>
      <c r="P27" s="120">
        <f t="shared" si="16"/>
        <v>0</v>
      </c>
      <c r="Q27" s="120">
        <f t="shared" si="16"/>
        <v>0</v>
      </c>
      <c r="R27" s="120">
        <f t="shared" si="16"/>
        <v>0</v>
      </c>
      <c r="S27" s="120">
        <f t="shared" si="16"/>
        <v>0</v>
      </c>
      <c r="T27" s="120">
        <f t="shared" si="16"/>
        <v>0</v>
      </c>
      <c r="U27" s="120">
        <f t="shared" si="16"/>
        <v>0</v>
      </c>
      <c r="V27" s="120">
        <f t="shared" si="16"/>
        <v>0</v>
      </c>
      <c r="W27" s="120">
        <f t="shared" si="16"/>
        <v>0</v>
      </c>
      <c r="X27" s="120">
        <f t="shared" si="16"/>
        <v>0</v>
      </c>
      <c r="Y27" s="120">
        <f t="shared" si="16"/>
        <v>0</v>
      </c>
      <c r="Z27" s="120">
        <f t="shared" si="16"/>
        <v>0</v>
      </c>
      <c r="AA27" s="120">
        <f t="shared" si="16"/>
        <v>0</v>
      </c>
      <c r="AB27" s="120">
        <f t="shared" si="16"/>
        <v>0</v>
      </c>
      <c r="AC27" s="263" t="e">
        <f t="shared" si="6"/>
        <v>#DIV/0!</v>
      </c>
    </row>
    <row r="28" spans="1:29" s="4" customFormat="1" ht="22.5">
      <c r="A28" s="9"/>
      <c r="B28" s="9"/>
      <c r="C28" s="10" t="s">
        <v>330</v>
      </c>
      <c r="D28" s="11" t="s">
        <v>331</v>
      </c>
      <c r="E28" s="112">
        <f>3000+10000</f>
        <v>13000</v>
      </c>
      <c r="F28" s="237" t="s">
        <v>625</v>
      </c>
      <c r="G28" s="112"/>
      <c r="H28" s="147"/>
      <c r="I28" s="147"/>
      <c r="J28" s="147"/>
      <c r="K28" s="147"/>
      <c r="L28" s="147"/>
      <c r="M28" s="147"/>
      <c r="N28" s="147"/>
      <c r="O28" s="148">
        <f>G28+H28+I28+J28+K28+L28+M28+N28</f>
        <v>0</v>
      </c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257">
        <f>SUM(P28:AA28)</f>
        <v>0</v>
      </c>
      <c r="AC28" s="258" t="e">
        <f>AB28*100/O28</f>
        <v>#DIV/0!</v>
      </c>
    </row>
    <row r="29" spans="1:29" s="4" customFormat="1" ht="30" customHeight="1">
      <c r="A29" s="9"/>
      <c r="B29" s="9"/>
      <c r="C29" s="10" t="s">
        <v>577</v>
      </c>
      <c r="D29" s="11" t="s">
        <v>578</v>
      </c>
      <c r="E29" s="112">
        <v>53000</v>
      </c>
      <c r="F29" s="237" t="s">
        <v>626</v>
      </c>
      <c r="G29" s="112"/>
      <c r="H29" s="147"/>
      <c r="I29" s="147"/>
      <c r="J29" s="147"/>
      <c r="K29" s="147"/>
      <c r="L29" s="147"/>
      <c r="M29" s="147"/>
      <c r="N29" s="147"/>
      <c r="O29" s="148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257"/>
      <c r="AC29" s="258"/>
    </row>
    <row r="30" spans="1:29" s="4" customFormat="1" ht="42.75" customHeight="1">
      <c r="A30" s="5">
        <v>751</v>
      </c>
      <c r="B30" s="184"/>
      <c r="C30" s="184"/>
      <c r="D30" s="6" t="s">
        <v>532</v>
      </c>
      <c r="E30" s="106">
        <f>E31+E33+E35</f>
        <v>1150</v>
      </c>
      <c r="F30" s="260"/>
      <c r="G30" s="106">
        <f>G31+G33+G35</f>
        <v>0</v>
      </c>
      <c r="H30" s="149">
        <f>H31+H33+H35</f>
        <v>0</v>
      </c>
      <c r="I30" s="149">
        <f aca="true" t="shared" si="17" ref="I30:N30">I31+I33+I35</f>
        <v>0</v>
      </c>
      <c r="J30" s="149">
        <f t="shared" si="17"/>
        <v>0</v>
      </c>
      <c r="K30" s="149">
        <f t="shared" si="17"/>
        <v>0</v>
      </c>
      <c r="L30" s="149">
        <f t="shared" si="17"/>
        <v>0</v>
      </c>
      <c r="M30" s="149">
        <f t="shared" si="17"/>
        <v>0</v>
      </c>
      <c r="N30" s="149">
        <f t="shared" si="17"/>
        <v>0</v>
      </c>
      <c r="O30" s="106">
        <f>O31+O33+O35</f>
        <v>0</v>
      </c>
      <c r="P30" s="106">
        <f>P31</f>
        <v>0</v>
      </c>
      <c r="Q30" s="106">
        <f aca="true" t="shared" si="18" ref="Q30:AA30">Q31+Q33+Q35</f>
        <v>0</v>
      </c>
      <c r="R30" s="106">
        <f t="shared" si="18"/>
        <v>0</v>
      </c>
      <c r="S30" s="106">
        <f t="shared" si="18"/>
        <v>0</v>
      </c>
      <c r="T30" s="106">
        <f t="shared" si="18"/>
        <v>0</v>
      </c>
      <c r="U30" s="106">
        <f t="shared" si="18"/>
        <v>0</v>
      </c>
      <c r="V30" s="106">
        <f t="shared" si="18"/>
        <v>0</v>
      </c>
      <c r="W30" s="106">
        <f t="shared" si="18"/>
        <v>0</v>
      </c>
      <c r="X30" s="106">
        <f t="shared" si="18"/>
        <v>0</v>
      </c>
      <c r="Y30" s="106">
        <f t="shared" si="18"/>
        <v>0</v>
      </c>
      <c r="Z30" s="106">
        <f t="shared" si="18"/>
        <v>0</v>
      </c>
      <c r="AA30" s="106">
        <f t="shared" si="18"/>
        <v>0</v>
      </c>
      <c r="AB30" s="106">
        <f>AB31+AB33+AB35</f>
        <v>0</v>
      </c>
      <c r="AC30" s="253" t="e">
        <f t="shared" si="6"/>
        <v>#DIV/0!</v>
      </c>
    </row>
    <row r="31" spans="1:29" s="117" customFormat="1" ht="28.5" customHeight="1">
      <c r="A31" s="12"/>
      <c r="B31" s="12">
        <v>75101</v>
      </c>
      <c r="C31" s="12"/>
      <c r="D31" s="108" t="s">
        <v>533</v>
      </c>
      <c r="E31" s="107">
        <f aca="true" t="shared" si="19" ref="E31:AB31">E32</f>
        <v>1150</v>
      </c>
      <c r="F31" s="262"/>
      <c r="G31" s="107">
        <f t="shared" si="19"/>
        <v>0</v>
      </c>
      <c r="H31" s="150">
        <f t="shared" si="19"/>
        <v>0</v>
      </c>
      <c r="I31" s="150">
        <f t="shared" si="19"/>
        <v>0</v>
      </c>
      <c r="J31" s="150">
        <f t="shared" si="19"/>
        <v>0</v>
      </c>
      <c r="K31" s="150">
        <f t="shared" si="19"/>
        <v>0</v>
      </c>
      <c r="L31" s="150">
        <f t="shared" si="19"/>
        <v>0</v>
      </c>
      <c r="M31" s="150">
        <f t="shared" si="19"/>
        <v>0</v>
      </c>
      <c r="N31" s="150">
        <f t="shared" si="19"/>
        <v>0</v>
      </c>
      <c r="O31" s="151">
        <f>O32</f>
        <v>0</v>
      </c>
      <c r="P31" s="107">
        <f t="shared" si="19"/>
        <v>0</v>
      </c>
      <c r="Q31" s="107">
        <f t="shared" si="19"/>
        <v>0</v>
      </c>
      <c r="R31" s="107">
        <f t="shared" si="19"/>
        <v>0</v>
      </c>
      <c r="S31" s="107">
        <f t="shared" si="19"/>
        <v>0</v>
      </c>
      <c r="T31" s="107">
        <f t="shared" si="19"/>
        <v>0</v>
      </c>
      <c r="U31" s="107">
        <f t="shared" si="19"/>
        <v>0</v>
      </c>
      <c r="V31" s="107">
        <f t="shared" si="19"/>
        <v>0</v>
      </c>
      <c r="W31" s="107">
        <f t="shared" si="19"/>
        <v>0</v>
      </c>
      <c r="X31" s="107">
        <f t="shared" si="19"/>
        <v>0</v>
      </c>
      <c r="Y31" s="107">
        <f t="shared" si="19"/>
        <v>0</v>
      </c>
      <c r="Z31" s="107">
        <f t="shared" si="19"/>
        <v>0</v>
      </c>
      <c r="AA31" s="107">
        <f t="shared" si="19"/>
        <v>0</v>
      </c>
      <c r="AB31" s="107">
        <f t="shared" si="19"/>
        <v>0</v>
      </c>
      <c r="AC31" s="256" t="e">
        <f t="shared" si="6"/>
        <v>#DIV/0!</v>
      </c>
    </row>
    <row r="32" spans="1:29" s="117" customFormat="1" ht="58.5" customHeight="1">
      <c r="A32" s="12"/>
      <c r="B32" s="109"/>
      <c r="C32" s="9">
        <v>2010</v>
      </c>
      <c r="D32" s="11" t="s">
        <v>356</v>
      </c>
      <c r="E32" s="121">
        <v>1150</v>
      </c>
      <c r="F32" s="265" t="s">
        <v>627</v>
      </c>
      <c r="G32" s="121"/>
      <c r="H32" s="205"/>
      <c r="I32" s="13"/>
      <c r="J32" s="13"/>
      <c r="K32" s="13"/>
      <c r="L32" s="13"/>
      <c r="M32" s="13"/>
      <c r="N32" s="13"/>
      <c r="O32" s="148">
        <f>G32+H32+I32+J32+K32+L32+M32+N32</f>
        <v>0</v>
      </c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257">
        <f>SUM(P32:AA32)</f>
        <v>0</v>
      </c>
      <c r="AC32" s="258" t="e">
        <f>AB32*100/O32</f>
        <v>#DIV/0!</v>
      </c>
    </row>
    <row r="33" spans="1:29" s="117" customFormat="1" ht="19.5" customHeight="1" hidden="1">
      <c r="A33" s="12"/>
      <c r="B33" s="110">
        <v>75107</v>
      </c>
      <c r="C33" s="9"/>
      <c r="D33" s="18" t="s">
        <v>534</v>
      </c>
      <c r="E33" s="107">
        <f aca="true" t="shared" si="20" ref="E33:AA33">E34</f>
        <v>0</v>
      </c>
      <c r="F33" s="265"/>
      <c r="G33" s="107">
        <f t="shared" si="20"/>
        <v>0</v>
      </c>
      <c r="H33" s="150">
        <f t="shared" si="20"/>
        <v>0</v>
      </c>
      <c r="I33" s="150">
        <f t="shared" si="20"/>
        <v>0</v>
      </c>
      <c r="J33" s="150">
        <f t="shared" si="20"/>
        <v>0</v>
      </c>
      <c r="K33" s="150">
        <f t="shared" si="20"/>
        <v>0</v>
      </c>
      <c r="L33" s="150">
        <f t="shared" si="20"/>
        <v>0</v>
      </c>
      <c r="M33" s="150">
        <f t="shared" si="20"/>
        <v>0</v>
      </c>
      <c r="N33" s="150">
        <f t="shared" si="20"/>
        <v>0</v>
      </c>
      <c r="O33" s="153">
        <f t="shared" si="20"/>
        <v>0</v>
      </c>
      <c r="P33" s="107">
        <f t="shared" si="20"/>
        <v>0</v>
      </c>
      <c r="Q33" s="107">
        <f t="shared" si="20"/>
        <v>0</v>
      </c>
      <c r="R33" s="107">
        <f t="shared" si="20"/>
        <v>0</v>
      </c>
      <c r="S33" s="107">
        <f t="shared" si="20"/>
        <v>0</v>
      </c>
      <c r="T33" s="107">
        <f t="shared" si="20"/>
        <v>0</v>
      </c>
      <c r="U33" s="107">
        <f t="shared" si="20"/>
        <v>0</v>
      </c>
      <c r="V33" s="107">
        <f t="shared" si="20"/>
        <v>0</v>
      </c>
      <c r="W33" s="107">
        <f t="shared" si="20"/>
        <v>0</v>
      </c>
      <c r="X33" s="107">
        <f t="shared" si="20"/>
        <v>0</v>
      </c>
      <c r="Y33" s="107">
        <f t="shared" si="20"/>
        <v>0</v>
      </c>
      <c r="Z33" s="107">
        <f t="shared" si="20"/>
        <v>0</v>
      </c>
      <c r="AA33" s="107">
        <f t="shared" si="20"/>
        <v>0</v>
      </c>
      <c r="AB33" s="266">
        <f>AB34</f>
        <v>0</v>
      </c>
      <c r="AC33" s="256" t="e">
        <f t="shared" si="6"/>
        <v>#DIV/0!</v>
      </c>
    </row>
    <row r="34" spans="1:29" s="117" customFormat="1" ht="51" customHeight="1" hidden="1">
      <c r="A34" s="12"/>
      <c r="B34" s="109"/>
      <c r="C34" s="9">
        <v>2010</v>
      </c>
      <c r="D34" s="11" t="s">
        <v>356</v>
      </c>
      <c r="E34" s="121"/>
      <c r="F34" s="265"/>
      <c r="G34" s="121"/>
      <c r="H34" s="13"/>
      <c r="I34" s="13"/>
      <c r="J34" s="13"/>
      <c r="K34" s="13"/>
      <c r="L34" s="13"/>
      <c r="M34" s="13"/>
      <c r="N34" s="13"/>
      <c r="O34" s="148">
        <f>G34+H34+I34+J34+K34+L34+M34</f>
        <v>0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257">
        <f>SUM(P34:AA34)</f>
        <v>0</v>
      </c>
      <c r="AC34" s="258" t="e">
        <f>AB34*100/O34</f>
        <v>#DIV/0!</v>
      </c>
    </row>
    <row r="35" spans="1:29" s="117" customFormat="1" ht="12.75" customHeight="1" hidden="1">
      <c r="A35" s="12"/>
      <c r="B35" s="110">
        <v>75108</v>
      </c>
      <c r="C35" s="9"/>
      <c r="D35" s="18" t="s">
        <v>435</v>
      </c>
      <c r="E35" s="107">
        <f aca="true" t="shared" si="21" ref="E35:AA35">E36</f>
        <v>0</v>
      </c>
      <c r="F35" s="265"/>
      <c r="G35" s="107">
        <f t="shared" si="21"/>
        <v>0</v>
      </c>
      <c r="H35" s="150">
        <f t="shared" si="21"/>
        <v>0</v>
      </c>
      <c r="I35" s="150">
        <f t="shared" si="21"/>
        <v>0</v>
      </c>
      <c r="J35" s="150">
        <f t="shared" si="21"/>
        <v>0</v>
      </c>
      <c r="K35" s="150">
        <f t="shared" si="21"/>
        <v>0</v>
      </c>
      <c r="L35" s="150">
        <f t="shared" si="21"/>
        <v>0</v>
      </c>
      <c r="M35" s="150">
        <f t="shared" si="21"/>
        <v>0</v>
      </c>
      <c r="N35" s="150">
        <f t="shared" si="21"/>
        <v>0</v>
      </c>
      <c r="O35" s="153">
        <f t="shared" si="21"/>
        <v>0</v>
      </c>
      <c r="P35" s="107">
        <f t="shared" si="21"/>
        <v>0</v>
      </c>
      <c r="Q35" s="107">
        <f t="shared" si="21"/>
        <v>0</v>
      </c>
      <c r="R35" s="107">
        <f t="shared" si="21"/>
        <v>0</v>
      </c>
      <c r="S35" s="107">
        <f t="shared" si="21"/>
        <v>0</v>
      </c>
      <c r="T35" s="107">
        <f t="shared" si="21"/>
        <v>0</v>
      </c>
      <c r="U35" s="107">
        <f t="shared" si="21"/>
        <v>0</v>
      </c>
      <c r="V35" s="107">
        <f t="shared" si="21"/>
        <v>0</v>
      </c>
      <c r="W35" s="107">
        <f t="shared" si="21"/>
        <v>0</v>
      </c>
      <c r="X35" s="107">
        <f t="shared" si="21"/>
        <v>0</v>
      </c>
      <c r="Y35" s="107">
        <f t="shared" si="21"/>
        <v>0</v>
      </c>
      <c r="Z35" s="107">
        <f t="shared" si="21"/>
        <v>0</v>
      </c>
      <c r="AA35" s="107">
        <f t="shared" si="21"/>
        <v>0</v>
      </c>
      <c r="AB35" s="266">
        <f>AB36</f>
        <v>0</v>
      </c>
      <c r="AC35" s="256" t="e">
        <f t="shared" si="6"/>
        <v>#DIV/0!</v>
      </c>
    </row>
    <row r="36" spans="1:29" s="117" customFormat="1" ht="51" customHeight="1" hidden="1">
      <c r="A36" s="12"/>
      <c r="B36" s="109"/>
      <c r="C36" s="9">
        <v>2010</v>
      </c>
      <c r="D36" s="11" t="s">
        <v>356</v>
      </c>
      <c r="E36" s="121"/>
      <c r="F36" s="265"/>
      <c r="G36" s="121"/>
      <c r="H36" s="13"/>
      <c r="I36" s="13"/>
      <c r="J36" s="13"/>
      <c r="K36" s="13"/>
      <c r="L36" s="13"/>
      <c r="M36" s="13"/>
      <c r="N36" s="13"/>
      <c r="O36" s="148">
        <f>G36+H36+I36+J36+K36+L36+M36+N36</f>
        <v>0</v>
      </c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257">
        <f>SUM(P36:AA36)</f>
        <v>0</v>
      </c>
      <c r="AC36" s="258" t="e">
        <f>AB36*100/O36</f>
        <v>#DIV/0!</v>
      </c>
    </row>
    <row r="37" spans="1:29" s="4" customFormat="1" ht="25.5" customHeight="1" hidden="1">
      <c r="A37" s="5">
        <v>754</v>
      </c>
      <c r="B37" s="5"/>
      <c r="C37" s="5"/>
      <c r="D37" s="6" t="s">
        <v>402</v>
      </c>
      <c r="E37" s="106">
        <f aca="true" t="shared" si="22" ref="E37:AA37">E38</f>
        <v>0</v>
      </c>
      <c r="F37" s="260"/>
      <c r="G37" s="106">
        <f t="shared" si="22"/>
        <v>0</v>
      </c>
      <c r="H37" s="149">
        <f t="shared" si="22"/>
        <v>0</v>
      </c>
      <c r="I37" s="149">
        <f t="shared" si="22"/>
        <v>0</v>
      </c>
      <c r="J37" s="149">
        <f t="shared" si="22"/>
        <v>0</v>
      </c>
      <c r="K37" s="149">
        <f t="shared" si="22"/>
        <v>0</v>
      </c>
      <c r="L37" s="149">
        <f t="shared" si="22"/>
        <v>0</v>
      </c>
      <c r="M37" s="149">
        <f t="shared" si="22"/>
        <v>0</v>
      </c>
      <c r="N37" s="149">
        <f t="shared" si="22"/>
        <v>0</v>
      </c>
      <c r="O37" s="106">
        <f t="shared" si="22"/>
        <v>0</v>
      </c>
      <c r="P37" s="106">
        <f t="shared" si="22"/>
        <v>0</v>
      </c>
      <c r="Q37" s="106">
        <f t="shared" si="22"/>
        <v>0</v>
      </c>
      <c r="R37" s="106">
        <f t="shared" si="22"/>
        <v>0</v>
      </c>
      <c r="S37" s="106">
        <f t="shared" si="22"/>
        <v>0</v>
      </c>
      <c r="T37" s="106">
        <f t="shared" si="22"/>
        <v>0</v>
      </c>
      <c r="U37" s="106">
        <f t="shared" si="22"/>
        <v>0</v>
      </c>
      <c r="V37" s="106">
        <f t="shared" si="22"/>
        <v>0</v>
      </c>
      <c r="W37" s="106">
        <f t="shared" si="22"/>
        <v>0</v>
      </c>
      <c r="X37" s="106">
        <f t="shared" si="22"/>
        <v>0</v>
      </c>
      <c r="Y37" s="106">
        <f t="shared" si="22"/>
        <v>0</v>
      </c>
      <c r="Z37" s="106">
        <f t="shared" si="22"/>
        <v>0</v>
      </c>
      <c r="AA37" s="106">
        <f t="shared" si="22"/>
        <v>0</v>
      </c>
      <c r="AB37" s="106">
        <f>AB38</f>
        <v>0</v>
      </c>
      <c r="AC37" s="253" t="e">
        <f t="shared" si="6"/>
        <v>#DIV/0!</v>
      </c>
    </row>
    <row r="38" spans="1:29" s="4" customFormat="1" ht="16.5" customHeight="1" hidden="1">
      <c r="A38" s="7"/>
      <c r="B38" s="7">
        <v>75414</v>
      </c>
      <c r="C38" s="7"/>
      <c r="D38" s="8" t="s">
        <v>405</v>
      </c>
      <c r="E38" s="120">
        <f aca="true" t="shared" si="23" ref="E38:AA38">SUM(E39)</f>
        <v>0</v>
      </c>
      <c r="F38" s="261"/>
      <c r="G38" s="120">
        <f t="shared" si="23"/>
        <v>0</v>
      </c>
      <c r="H38" s="119">
        <f t="shared" si="23"/>
        <v>0</v>
      </c>
      <c r="I38" s="119">
        <f t="shared" si="23"/>
        <v>0</v>
      </c>
      <c r="J38" s="119">
        <f t="shared" si="23"/>
        <v>0</v>
      </c>
      <c r="K38" s="119">
        <f t="shared" si="23"/>
        <v>0</v>
      </c>
      <c r="L38" s="119">
        <f t="shared" si="23"/>
        <v>0</v>
      </c>
      <c r="M38" s="119">
        <f t="shared" si="23"/>
        <v>0</v>
      </c>
      <c r="N38" s="119">
        <f t="shared" si="23"/>
        <v>0</v>
      </c>
      <c r="O38" s="151">
        <f t="shared" si="23"/>
        <v>0</v>
      </c>
      <c r="P38" s="120">
        <f t="shared" si="23"/>
        <v>0</v>
      </c>
      <c r="Q38" s="120">
        <f t="shared" si="23"/>
        <v>0</v>
      </c>
      <c r="R38" s="120">
        <f t="shared" si="23"/>
        <v>0</v>
      </c>
      <c r="S38" s="120">
        <f t="shared" si="23"/>
        <v>0</v>
      </c>
      <c r="T38" s="120">
        <f t="shared" si="23"/>
        <v>0</v>
      </c>
      <c r="U38" s="120">
        <f t="shared" si="23"/>
        <v>0</v>
      </c>
      <c r="V38" s="120">
        <f t="shared" si="23"/>
        <v>0</v>
      </c>
      <c r="W38" s="120">
        <f t="shared" si="23"/>
        <v>0</v>
      </c>
      <c r="X38" s="120">
        <f t="shared" si="23"/>
        <v>0</v>
      </c>
      <c r="Y38" s="120">
        <f t="shared" si="23"/>
        <v>0</v>
      </c>
      <c r="Z38" s="120">
        <f t="shared" si="23"/>
        <v>0</v>
      </c>
      <c r="AA38" s="120">
        <f t="shared" si="23"/>
        <v>0</v>
      </c>
      <c r="AB38" s="120">
        <f>SUM(AB39)</f>
        <v>0</v>
      </c>
      <c r="AC38" s="263" t="e">
        <f t="shared" si="6"/>
        <v>#DIV/0!</v>
      </c>
    </row>
    <row r="39" spans="1:29" s="4" customFormat="1" ht="60.75" customHeight="1" hidden="1">
      <c r="A39" s="7"/>
      <c r="B39" s="9"/>
      <c r="C39" s="9">
        <v>2010</v>
      </c>
      <c r="D39" s="11" t="s">
        <v>356</v>
      </c>
      <c r="E39" s="112"/>
      <c r="F39" s="237" t="s">
        <v>628</v>
      </c>
      <c r="G39" s="112"/>
      <c r="H39" s="147"/>
      <c r="I39" s="147"/>
      <c r="J39" s="147"/>
      <c r="K39" s="147"/>
      <c r="L39" s="147"/>
      <c r="M39" s="147"/>
      <c r="N39" s="147"/>
      <c r="O39" s="148">
        <f>G39+H39+I39+J39+K39+L39+M39+N39</f>
        <v>0</v>
      </c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257">
        <f>SUM(P39:AA39)</f>
        <v>0</v>
      </c>
      <c r="AC39" s="258" t="e">
        <f t="shared" si="6"/>
        <v>#DIV/0!</v>
      </c>
    </row>
    <row r="40" spans="1:30" s="4" customFormat="1" ht="51">
      <c r="A40" s="5">
        <v>756</v>
      </c>
      <c r="B40" s="5"/>
      <c r="C40" s="5"/>
      <c r="D40" s="6" t="s">
        <v>436</v>
      </c>
      <c r="E40" s="106">
        <f>E41+E52+E61+E67+E44</f>
        <v>8594234</v>
      </c>
      <c r="F40" s="260"/>
      <c r="G40" s="106">
        <f aca="true" t="shared" si="24" ref="G40:AB40">G41+G52+G61+G67+G44</f>
        <v>0</v>
      </c>
      <c r="H40" s="149">
        <f t="shared" si="24"/>
        <v>0</v>
      </c>
      <c r="I40" s="149">
        <f t="shared" si="24"/>
        <v>0</v>
      </c>
      <c r="J40" s="149">
        <f t="shared" si="24"/>
        <v>0</v>
      </c>
      <c r="K40" s="149">
        <f t="shared" si="24"/>
        <v>0</v>
      </c>
      <c r="L40" s="149">
        <f t="shared" si="24"/>
        <v>0</v>
      </c>
      <c r="M40" s="149">
        <f t="shared" si="24"/>
        <v>0</v>
      </c>
      <c r="N40" s="149">
        <f t="shared" si="24"/>
        <v>0</v>
      </c>
      <c r="O40" s="106">
        <f t="shared" si="24"/>
        <v>0</v>
      </c>
      <c r="P40" s="106">
        <f t="shared" si="24"/>
        <v>0</v>
      </c>
      <c r="Q40" s="106">
        <f t="shared" si="24"/>
        <v>0</v>
      </c>
      <c r="R40" s="106">
        <f t="shared" si="24"/>
        <v>0</v>
      </c>
      <c r="S40" s="106">
        <f t="shared" si="24"/>
        <v>0</v>
      </c>
      <c r="T40" s="106">
        <f t="shared" si="24"/>
        <v>0</v>
      </c>
      <c r="U40" s="106">
        <f t="shared" si="24"/>
        <v>0</v>
      </c>
      <c r="V40" s="106">
        <f t="shared" si="24"/>
        <v>0</v>
      </c>
      <c r="W40" s="106">
        <f t="shared" si="24"/>
        <v>0</v>
      </c>
      <c r="X40" s="106">
        <f t="shared" si="24"/>
        <v>0</v>
      </c>
      <c r="Y40" s="106">
        <f t="shared" si="24"/>
        <v>0</v>
      </c>
      <c r="Z40" s="106">
        <f t="shared" si="24"/>
        <v>0</v>
      </c>
      <c r="AA40" s="106">
        <f t="shared" si="24"/>
        <v>0</v>
      </c>
      <c r="AB40" s="106">
        <f t="shared" si="24"/>
        <v>0</v>
      </c>
      <c r="AC40" s="253" t="e">
        <f t="shared" si="6"/>
        <v>#DIV/0!</v>
      </c>
      <c r="AD40" s="264"/>
    </row>
    <row r="41" spans="1:29" s="117" customFormat="1" ht="33" customHeight="1">
      <c r="A41" s="12"/>
      <c r="B41" s="12">
        <v>75601</v>
      </c>
      <c r="C41" s="12"/>
      <c r="D41" s="108" t="s">
        <v>437</v>
      </c>
      <c r="E41" s="107">
        <f>E42+E43</f>
        <v>4100</v>
      </c>
      <c r="F41" s="262"/>
      <c r="G41" s="107">
        <f>G42+G43</f>
        <v>0</v>
      </c>
      <c r="H41" s="150">
        <f>H42+H43</f>
        <v>0</v>
      </c>
      <c r="I41" s="150">
        <f aca="true" t="shared" si="25" ref="I41:N41">I42+I43</f>
        <v>0</v>
      </c>
      <c r="J41" s="150">
        <f t="shared" si="25"/>
        <v>0</v>
      </c>
      <c r="K41" s="150">
        <f t="shared" si="25"/>
        <v>0</v>
      </c>
      <c r="L41" s="150">
        <f t="shared" si="25"/>
        <v>0</v>
      </c>
      <c r="M41" s="150">
        <f t="shared" si="25"/>
        <v>0</v>
      </c>
      <c r="N41" s="150">
        <f t="shared" si="25"/>
        <v>0</v>
      </c>
      <c r="O41" s="151">
        <f>SUM(O42:O43)</f>
        <v>0</v>
      </c>
      <c r="P41" s="107">
        <f>P42+P43</f>
        <v>0</v>
      </c>
      <c r="Q41" s="107">
        <f aca="true" t="shared" si="26" ref="Q41:AA41">Q42+Q43</f>
        <v>0</v>
      </c>
      <c r="R41" s="107">
        <f t="shared" si="26"/>
        <v>0</v>
      </c>
      <c r="S41" s="107">
        <f t="shared" si="26"/>
        <v>0</v>
      </c>
      <c r="T41" s="107">
        <f t="shared" si="26"/>
        <v>0</v>
      </c>
      <c r="U41" s="107">
        <f t="shared" si="26"/>
        <v>0</v>
      </c>
      <c r="V41" s="107">
        <f t="shared" si="26"/>
        <v>0</v>
      </c>
      <c r="W41" s="107">
        <f t="shared" si="26"/>
        <v>0</v>
      </c>
      <c r="X41" s="107">
        <f t="shared" si="26"/>
        <v>0</v>
      </c>
      <c r="Y41" s="107">
        <f t="shared" si="26"/>
        <v>0</v>
      </c>
      <c r="Z41" s="107">
        <f t="shared" si="26"/>
        <v>0</v>
      </c>
      <c r="AA41" s="107">
        <f t="shared" si="26"/>
        <v>0</v>
      </c>
      <c r="AB41" s="107">
        <f>AB42+AB43</f>
        <v>0</v>
      </c>
      <c r="AC41" s="263" t="e">
        <f t="shared" si="6"/>
        <v>#DIV/0!</v>
      </c>
    </row>
    <row r="42" spans="1:29" s="4" customFormat="1" ht="43.5" customHeight="1">
      <c r="A42" s="7"/>
      <c r="B42" s="9"/>
      <c r="C42" s="10" t="s">
        <v>438</v>
      </c>
      <c r="D42" s="11" t="s">
        <v>439</v>
      </c>
      <c r="E42" s="112">
        <v>4000</v>
      </c>
      <c r="F42" s="267" t="s">
        <v>629</v>
      </c>
      <c r="G42" s="112"/>
      <c r="H42" s="147"/>
      <c r="I42" s="147"/>
      <c r="J42" s="147"/>
      <c r="K42" s="147"/>
      <c r="L42" s="147"/>
      <c r="M42" s="147"/>
      <c r="N42" s="147"/>
      <c r="O42" s="148">
        <f aca="true" t="shared" si="27" ref="O42:O69">G42+H42+I42+J42+K42+L42+M42+N42</f>
        <v>0</v>
      </c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257">
        <f>SUM(P42:AA42)</f>
        <v>0</v>
      </c>
      <c r="AC42" s="258" t="e">
        <f t="shared" si="6"/>
        <v>#DIV/0!</v>
      </c>
    </row>
    <row r="43" spans="1:29" s="4" customFormat="1" ht="31.5" customHeight="1">
      <c r="A43" s="7"/>
      <c r="B43" s="9"/>
      <c r="C43" s="10" t="s">
        <v>433</v>
      </c>
      <c r="D43" s="11" t="s">
        <v>434</v>
      </c>
      <c r="E43" s="112">
        <v>100</v>
      </c>
      <c r="F43" s="237" t="s">
        <v>572</v>
      </c>
      <c r="G43" s="112"/>
      <c r="H43" s="147"/>
      <c r="I43" s="147"/>
      <c r="J43" s="147"/>
      <c r="K43" s="147"/>
      <c r="L43" s="147"/>
      <c r="M43" s="147"/>
      <c r="N43" s="147"/>
      <c r="O43" s="148">
        <f t="shared" si="27"/>
        <v>0</v>
      </c>
      <c r="P43" s="112"/>
      <c r="Q43" s="112"/>
      <c r="R43" s="112"/>
      <c r="S43" s="146"/>
      <c r="T43" s="112"/>
      <c r="U43" s="112"/>
      <c r="V43" s="112"/>
      <c r="W43" s="112"/>
      <c r="X43" s="112"/>
      <c r="Y43" s="112"/>
      <c r="Z43" s="112"/>
      <c r="AA43" s="112"/>
      <c r="AB43" s="268">
        <f>SUM(P43:AA43)</f>
        <v>0</v>
      </c>
      <c r="AC43" s="269" t="e">
        <f t="shared" si="6"/>
        <v>#DIV/0!</v>
      </c>
    </row>
    <row r="44" spans="1:30" s="4" customFormat="1" ht="55.5" customHeight="1">
      <c r="A44" s="7"/>
      <c r="B44" s="7">
        <v>75615</v>
      </c>
      <c r="C44" s="7"/>
      <c r="D44" s="8" t="s">
        <v>440</v>
      </c>
      <c r="E44" s="120">
        <f>SUM(E45:E50)</f>
        <v>2274285</v>
      </c>
      <c r="F44" s="237"/>
      <c r="G44" s="120">
        <f>SUM(G45:G50)</f>
        <v>0</v>
      </c>
      <c r="H44" s="119">
        <f>SUM(H45:H50)</f>
        <v>0</v>
      </c>
      <c r="I44" s="119">
        <f aca="true" t="shared" si="28" ref="I44:N44">SUM(I45:I50)</f>
        <v>0</v>
      </c>
      <c r="J44" s="119">
        <f>SUM(J45:J51)</f>
        <v>0</v>
      </c>
      <c r="K44" s="119">
        <f t="shared" si="28"/>
        <v>0</v>
      </c>
      <c r="L44" s="119">
        <f t="shared" si="28"/>
        <v>0</v>
      </c>
      <c r="M44" s="119">
        <f t="shared" si="28"/>
        <v>0</v>
      </c>
      <c r="N44" s="119">
        <f t="shared" si="28"/>
        <v>0</v>
      </c>
      <c r="O44" s="153">
        <f>SUM(O45:O51)</f>
        <v>0</v>
      </c>
      <c r="P44" s="120">
        <f>SUM(P45:P50)</f>
        <v>0</v>
      </c>
      <c r="Q44" s="120">
        <f aca="true" t="shared" si="29" ref="Q44:AA44">SUM(Q45:Q50)</f>
        <v>0</v>
      </c>
      <c r="R44" s="120">
        <f t="shared" si="29"/>
        <v>0</v>
      </c>
      <c r="S44" s="120">
        <f t="shared" si="29"/>
        <v>0</v>
      </c>
      <c r="T44" s="120">
        <f>SUM(T45:T51)</f>
        <v>0</v>
      </c>
      <c r="U44" s="120">
        <f t="shared" si="29"/>
        <v>0</v>
      </c>
      <c r="V44" s="120">
        <f t="shared" si="29"/>
        <v>0</v>
      </c>
      <c r="W44" s="120">
        <f t="shared" si="29"/>
        <v>0</v>
      </c>
      <c r="X44" s="120">
        <f t="shared" si="29"/>
        <v>0</v>
      </c>
      <c r="Y44" s="120">
        <f t="shared" si="29"/>
        <v>0</v>
      </c>
      <c r="Z44" s="120">
        <f t="shared" si="29"/>
        <v>0</v>
      </c>
      <c r="AA44" s="120">
        <f t="shared" si="29"/>
        <v>0</v>
      </c>
      <c r="AB44" s="120">
        <f>SUM(AB45:AB51)</f>
        <v>0</v>
      </c>
      <c r="AC44" s="263" t="e">
        <f t="shared" si="6"/>
        <v>#DIV/0!</v>
      </c>
      <c r="AD44" s="264"/>
    </row>
    <row r="45" spans="1:30" s="4" customFormat="1" ht="30.75" customHeight="1">
      <c r="A45" s="7"/>
      <c r="B45" s="9"/>
      <c r="C45" s="10" t="s">
        <v>441</v>
      </c>
      <c r="D45" s="11" t="s">
        <v>442</v>
      </c>
      <c r="E45" s="112">
        <v>1760427</v>
      </c>
      <c r="F45" s="237" t="s">
        <v>630</v>
      </c>
      <c r="G45" s="112"/>
      <c r="H45" s="147"/>
      <c r="I45" s="147"/>
      <c r="J45" s="147"/>
      <c r="K45" s="147"/>
      <c r="L45" s="147"/>
      <c r="M45" s="147"/>
      <c r="N45" s="147"/>
      <c r="O45" s="148">
        <f t="shared" si="27"/>
        <v>0</v>
      </c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257">
        <f aca="true" t="shared" si="30" ref="AB45:AB50">SUM(P45:AA45)</f>
        <v>0</v>
      </c>
      <c r="AC45" s="258" t="e">
        <f t="shared" si="6"/>
        <v>#DIV/0!</v>
      </c>
      <c r="AD45" s="264"/>
    </row>
    <row r="46" spans="1:31" s="4" customFormat="1" ht="30.75" customHeight="1">
      <c r="A46" s="7"/>
      <c r="B46" s="9"/>
      <c r="C46" s="10" t="s">
        <v>443</v>
      </c>
      <c r="D46" s="11" t="s">
        <v>444</v>
      </c>
      <c r="E46" s="112">
        <v>450627</v>
      </c>
      <c r="F46" s="270"/>
      <c r="G46" s="112"/>
      <c r="H46" s="147"/>
      <c r="I46" s="147"/>
      <c r="J46" s="147"/>
      <c r="K46" s="147"/>
      <c r="L46" s="147"/>
      <c r="M46" s="147"/>
      <c r="N46" s="147"/>
      <c r="O46" s="148">
        <f t="shared" si="27"/>
        <v>0</v>
      </c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257">
        <f t="shared" si="30"/>
        <v>0</v>
      </c>
      <c r="AC46" s="258" t="e">
        <f t="shared" si="6"/>
        <v>#DIV/0!</v>
      </c>
      <c r="AD46" s="264"/>
      <c r="AE46" s="4">
        <f>34619-314</f>
        <v>34305</v>
      </c>
    </row>
    <row r="47" spans="1:30" s="4" customFormat="1" ht="12.75">
      <c r="A47" s="7"/>
      <c r="B47" s="9"/>
      <c r="C47" s="10" t="s">
        <v>445</v>
      </c>
      <c r="D47" s="11" t="s">
        <v>446</v>
      </c>
      <c r="E47" s="112">
        <v>37621</v>
      </c>
      <c r="F47" s="270"/>
      <c r="G47" s="112"/>
      <c r="H47" s="147"/>
      <c r="I47" s="147"/>
      <c r="J47" s="147"/>
      <c r="K47" s="147"/>
      <c r="L47" s="147"/>
      <c r="M47" s="147"/>
      <c r="N47" s="147"/>
      <c r="O47" s="148">
        <f t="shared" si="27"/>
        <v>0</v>
      </c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257">
        <f t="shared" si="30"/>
        <v>0</v>
      </c>
      <c r="AC47" s="258" t="e">
        <f t="shared" si="6"/>
        <v>#DIV/0!</v>
      </c>
      <c r="AD47" s="264"/>
    </row>
    <row r="48" spans="1:29" s="4" customFormat="1" ht="28.5" customHeight="1">
      <c r="A48" s="7"/>
      <c r="B48" s="9"/>
      <c r="C48" s="10" t="s">
        <v>447</v>
      </c>
      <c r="D48" s="11" t="s">
        <v>448</v>
      </c>
      <c r="E48" s="112">
        <v>22610</v>
      </c>
      <c r="F48" s="237" t="s">
        <v>631</v>
      </c>
      <c r="G48" s="112"/>
      <c r="H48" s="147"/>
      <c r="I48" s="147"/>
      <c r="J48" s="147"/>
      <c r="K48" s="147"/>
      <c r="L48" s="147"/>
      <c r="M48" s="147"/>
      <c r="N48" s="147"/>
      <c r="O48" s="148">
        <f t="shared" si="27"/>
        <v>0</v>
      </c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257">
        <f t="shared" si="30"/>
        <v>0</v>
      </c>
      <c r="AC48" s="258" t="e">
        <f t="shared" si="6"/>
        <v>#DIV/0!</v>
      </c>
    </row>
    <row r="49" spans="1:29" s="4" customFormat="1" ht="19.5" customHeight="1">
      <c r="A49" s="7"/>
      <c r="B49" s="9"/>
      <c r="C49" s="10" t="s">
        <v>449</v>
      </c>
      <c r="D49" s="11" t="s">
        <v>450</v>
      </c>
      <c r="E49" s="112">
        <v>1500</v>
      </c>
      <c r="F49" s="237"/>
      <c r="G49" s="112"/>
      <c r="H49" s="147"/>
      <c r="I49" s="147"/>
      <c r="J49" s="147"/>
      <c r="K49" s="147"/>
      <c r="L49" s="147"/>
      <c r="M49" s="147"/>
      <c r="N49" s="147"/>
      <c r="O49" s="148">
        <f t="shared" si="27"/>
        <v>0</v>
      </c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257">
        <f t="shared" si="30"/>
        <v>0</v>
      </c>
      <c r="AC49" s="258" t="e">
        <f t="shared" si="6"/>
        <v>#DIV/0!</v>
      </c>
    </row>
    <row r="50" spans="1:29" s="4" customFormat="1" ht="27.75" customHeight="1">
      <c r="A50" s="7"/>
      <c r="B50" s="9"/>
      <c r="C50" s="10" t="s">
        <v>433</v>
      </c>
      <c r="D50" s="11" t="s">
        <v>434</v>
      </c>
      <c r="E50" s="112">
        <v>1500</v>
      </c>
      <c r="F50" s="237" t="s">
        <v>572</v>
      </c>
      <c r="G50" s="112"/>
      <c r="H50" s="147"/>
      <c r="I50" s="147"/>
      <c r="J50" s="147"/>
      <c r="K50" s="147"/>
      <c r="L50" s="147"/>
      <c r="M50" s="147"/>
      <c r="N50" s="147"/>
      <c r="O50" s="148">
        <f t="shared" si="27"/>
        <v>0</v>
      </c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257">
        <f t="shared" si="30"/>
        <v>0</v>
      </c>
      <c r="AC50" s="258" t="e">
        <f t="shared" si="6"/>
        <v>#DIV/0!</v>
      </c>
    </row>
    <row r="51" spans="1:29" s="4" customFormat="1" ht="27.75" customHeight="1" hidden="1">
      <c r="A51" s="7"/>
      <c r="B51" s="9"/>
      <c r="C51" s="10">
        <v>2680</v>
      </c>
      <c r="D51" s="11" t="s">
        <v>569</v>
      </c>
      <c r="E51" s="112"/>
      <c r="F51" s="237"/>
      <c r="G51" s="112"/>
      <c r="H51" s="147"/>
      <c r="I51" s="147"/>
      <c r="J51" s="147"/>
      <c r="K51" s="147"/>
      <c r="L51" s="147"/>
      <c r="M51" s="147"/>
      <c r="N51" s="147"/>
      <c r="O51" s="148">
        <f t="shared" si="27"/>
        <v>0</v>
      </c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257">
        <f>SUM(P51:AA51)</f>
        <v>0</v>
      </c>
      <c r="AC51" s="258" t="e">
        <f>AB51*100/O51</f>
        <v>#DIV/0!</v>
      </c>
    </row>
    <row r="52" spans="1:31" s="4" customFormat="1" ht="70.5" customHeight="1">
      <c r="A52" s="7"/>
      <c r="B52" s="7">
        <v>75616</v>
      </c>
      <c r="C52" s="7"/>
      <c r="D52" s="8" t="s">
        <v>451</v>
      </c>
      <c r="E52" s="120">
        <f>SUM(E53:E60)</f>
        <v>1965129</v>
      </c>
      <c r="F52" s="261"/>
      <c r="G52" s="120">
        <f>SUM(G53:G60)</f>
        <v>0</v>
      </c>
      <c r="H52" s="119">
        <f>SUM(H53:H60)</f>
        <v>0</v>
      </c>
      <c r="I52" s="119">
        <f aca="true" t="shared" si="31" ref="I52:N52">SUM(I53:I60)</f>
        <v>0</v>
      </c>
      <c r="J52" s="119">
        <f t="shared" si="31"/>
        <v>0</v>
      </c>
      <c r="K52" s="119">
        <f t="shared" si="31"/>
        <v>0</v>
      </c>
      <c r="L52" s="119">
        <f t="shared" si="31"/>
        <v>0</v>
      </c>
      <c r="M52" s="119">
        <f t="shared" si="31"/>
        <v>0</v>
      </c>
      <c r="N52" s="119">
        <f t="shared" si="31"/>
        <v>0</v>
      </c>
      <c r="O52" s="151">
        <f>SUM(O53:O60)</f>
        <v>0</v>
      </c>
      <c r="P52" s="120">
        <f>SUM(P53:P60)</f>
        <v>0</v>
      </c>
      <c r="Q52" s="120">
        <f aca="true" t="shared" si="32" ref="Q52:AA52">SUM(Q53:Q60)</f>
        <v>0</v>
      </c>
      <c r="R52" s="120">
        <f t="shared" si="32"/>
        <v>0</v>
      </c>
      <c r="S52" s="120">
        <f t="shared" si="32"/>
        <v>0</v>
      </c>
      <c r="T52" s="120">
        <f>SUM(T53:T60)</f>
        <v>0</v>
      </c>
      <c r="U52" s="120">
        <f t="shared" si="32"/>
        <v>0</v>
      </c>
      <c r="V52" s="120">
        <f t="shared" si="32"/>
        <v>0</v>
      </c>
      <c r="W52" s="120">
        <f t="shared" si="32"/>
        <v>0</v>
      </c>
      <c r="X52" s="120">
        <f t="shared" si="32"/>
        <v>0</v>
      </c>
      <c r="Y52" s="120">
        <f t="shared" si="32"/>
        <v>0</v>
      </c>
      <c r="Z52" s="120">
        <f t="shared" si="32"/>
        <v>0</v>
      </c>
      <c r="AA52" s="120">
        <f t="shared" si="32"/>
        <v>0</v>
      </c>
      <c r="AB52" s="120">
        <f>SUM(AB53:AB60)</f>
        <v>0</v>
      </c>
      <c r="AC52" s="263" t="e">
        <f t="shared" si="6"/>
        <v>#DIV/0!</v>
      </c>
      <c r="AD52" s="264"/>
      <c r="AE52" s="264"/>
    </row>
    <row r="53" spans="1:30" s="4" customFormat="1" ht="27" customHeight="1">
      <c r="A53" s="7"/>
      <c r="B53" s="7"/>
      <c r="C53" s="10" t="s">
        <v>441</v>
      </c>
      <c r="D53" s="11" t="s">
        <v>442</v>
      </c>
      <c r="E53" s="112">
        <v>958172</v>
      </c>
      <c r="F53" s="237" t="s">
        <v>630</v>
      </c>
      <c r="G53" s="112"/>
      <c r="H53" s="147"/>
      <c r="I53" s="147"/>
      <c r="J53" s="147"/>
      <c r="K53" s="147"/>
      <c r="L53" s="147"/>
      <c r="M53" s="147"/>
      <c r="N53" s="147"/>
      <c r="O53" s="148">
        <f t="shared" si="27"/>
        <v>0</v>
      </c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257">
        <f aca="true" t="shared" si="33" ref="AB53:AB69">SUM(P53:AA53)</f>
        <v>0</v>
      </c>
      <c r="AC53" s="258" t="e">
        <f t="shared" si="6"/>
        <v>#DIV/0!</v>
      </c>
      <c r="AD53" s="264"/>
    </row>
    <row r="54" spans="1:30" s="4" customFormat="1" ht="23.25" customHeight="1">
      <c r="A54" s="7"/>
      <c r="B54" s="7"/>
      <c r="C54" s="10" t="s">
        <v>443</v>
      </c>
      <c r="D54" s="11" t="s">
        <v>444</v>
      </c>
      <c r="E54" s="112">
        <v>572665</v>
      </c>
      <c r="F54" s="270"/>
      <c r="G54" s="112"/>
      <c r="H54" s="147"/>
      <c r="I54" s="147"/>
      <c r="J54" s="147"/>
      <c r="K54" s="147"/>
      <c r="L54" s="147"/>
      <c r="M54" s="147"/>
      <c r="N54" s="147"/>
      <c r="O54" s="148">
        <f t="shared" si="27"/>
        <v>0</v>
      </c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257">
        <f t="shared" si="33"/>
        <v>0</v>
      </c>
      <c r="AC54" s="258" t="e">
        <f t="shared" si="6"/>
        <v>#DIV/0!</v>
      </c>
      <c r="AD54" s="264"/>
    </row>
    <row r="55" spans="1:30" s="4" customFormat="1" ht="12.75">
      <c r="A55" s="7"/>
      <c r="B55" s="7"/>
      <c r="C55" s="10" t="s">
        <v>445</v>
      </c>
      <c r="D55" s="11" t="s">
        <v>446</v>
      </c>
      <c r="E55" s="112">
        <v>1572</v>
      </c>
      <c r="F55" s="270"/>
      <c r="G55" s="112"/>
      <c r="H55" s="147"/>
      <c r="I55" s="147"/>
      <c r="J55" s="147"/>
      <c r="K55" s="147"/>
      <c r="L55" s="147"/>
      <c r="M55" s="147"/>
      <c r="N55" s="147"/>
      <c r="O55" s="148">
        <f t="shared" si="27"/>
        <v>0</v>
      </c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257">
        <f t="shared" si="33"/>
        <v>0</v>
      </c>
      <c r="AC55" s="258" t="e">
        <f t="shared" si="6"/>
        <v>#DIV/0!</v>
      </c>
      <c r="AD55" s="264"/>
    </row>
    <row r="56" spans="1:30" s="4" customFormat="1" ht="26.25" customHeight="1">
      <c r="A56" s="7"/>
      <c r="B56" s="7"/>
      <c r="C56" s="10" t="s">
        <v>447</v>
      </c>
      <c r="D56" s="11" t="s">
        <v>448</v>
      </c>
      <c r="E56" s="112">
        <v>97720</v>
      </c>
      <c r="F56" s="237" t="s">
        <v>631</v>
      </c>
      <c r="G56" s="112"/>
      <c r="H56" s="147"/>
      <c r="I56" s="147"/>
      <c r="J56" s="147"/>
      <c r="K56" s="147"/>
      <c r="L56" s="147"/>
      <c r="M56" s="147"/>
      <c r="N56" s="147"/>
      <c r="O56" s="148">
        <f t="shared" si="27"/>
        <v>0</v>
      </c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257">
        <f t="shared" si="33"/>
        <v>0</v>
      </c>
      <c r="AC56" s="258" t="e">
        <f>AB56*100/O56</f>
        <v>#DIV/0!</v>
      </c>
      <c r="AD56" s="264"/>
    </row>
    <row r="57" spans="1:29" s="4" customFormat="1" ht="15" customHeight="1">
      <c r="A57" s="7"/>
      <c r="B57" s="9"/>
      <c r="C57" s="10" t="s">
        <v>452</v>
      </c>
      <c r="D57" s="11" t="s">
        <v>453</v>
      </c>
      <c r="E57" s="112">
        <v>7000</v>
      </c>
      <c r="F57" s="237"/>
      <c r="G57" s="112"/>
      <c r="H57" s="147"/>
      <c r="I57" s="147"/>
      <c r="J57" s="147"/>
      <c r="K57" s="147"/>
      <c r="L57" s="147"/>
      <c r="M57" s="147"/>
      <c r="N57" s="147"/>
      <c r="O57" s="148">
        <f t="shared" si="27"/>
        <v>0</v>
      </c>
      <c r="P57" s="112"/>
      <c r="Q57" s="112"/>
      <c r="R57" s="112"/>
      <c r="S57" s="146"/>
      <c r="T57" s="112"/>
      <c r="U57" s="112"/>
      <c r="V57" s="112"/>
      <c r="W57" s="112"/>
      <c r="X57" s="112"/>
      <c r="Y57" s="112"/>
      <c r="Z57" s="112"/>
      <c r="AA57" s="112"/>
      <c r="AB57" s="257">
        <f t="shared" si="33"/>
        <v>0</v>
      </c>
      <c r="AC57" s="258" t="e">
        <f t="shared" si="6"/>
        <v>#DIV/0!</v>
      </c>
    </row>
    <row r="58" spans="1:29" s="4" customFormat="1" ht="22.5">
      <c r="A58" s="7"/>
      <c r="B58" s="9"/>
      <c r="C58" s="10" t="s">
        <v>454</v>
      </c>
      <c r="D58" s="11" t="s">
        <v>455</v>
      </c>
      <c r="E58" s="112">
        <v>20000</v>
      </c>
      <c r="F58" s="237" t="s">
        <v>632</v>
      </c>
      <c r="G58" s="112"/>
      <c r="H58" s="147"/>
      <c r="I58" s="147"/>
      <c r="J58" s="147"/>
      <c r="K58" s="147"/>
      <c r="L58" s="147"/>
      <c r="M58" s="147"/>
      <c r="N58" s="147"/>
      <c r="O58" s="148">
        <f t="shared" si="27"/>
        <v>0</v>
      </c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257">
        <f t="shared" si="33"/>
        <v>0</v>
      </c>
      <c r="AC58" s="258" t="e">
        <f t="shared" si="6"/>
        <v>#DIV/0!</v>
      </c>
    </row>
    <row r="59" spans="1:29" s="4" customFormat="1" ht="18.75" customHeight="1">
      <c r="A59" s="7"/>
      <c r="B59" s="9"/>
      <c r="C59" s="10" t="s">
        <v>449</v>
      </c>
      <c r="D59" s="11" t="s">
        <v>450</v>
      </c>
      <c r="E59" s="112">
        <v>300000</v>
      </c>
      <c r="F59" s="237"/>
      <c r="G59" s="112"/>
      <c r="H59" s="147"/>
      <c r="I59" s="147"/>
      <c r="J59" s="147"/>
      <c r="K59" s="147"/>
      <c r="L59" s="147"/>
      <c r="M59" s="147"/>
      <c r="N59" s="147"/>
      <c r="O59" s="148">
        <f t="shared" si="27"/>
        <v>0</v>
      </c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257">
        <f t="shared" si="33"/>
        <v>0</v>
      </c>
      <c r="AC59" s="258" t="e">
        <f t="shared" si="6"/>
        <v>#DIV/0!</v>
      </c>
    </row>
    <row r="60" spans="1:29" s="4" customFormat="1" ht="27.75" customHeight="1">
      <c r="A60" s="7"/>
      <c r="B60" s="9"/>
      <c r="C60" s="10" t="s">
        <v>433</v>
      </c>
      <c r="D60" s="11" t="s">
        <v>434</v>
      </c>
      <c r="E60" s="112">
        <v>8000</v>
      </c>
      <c r="F60" s="237" t="s">
        <v>572</v>
      </c>
      <c r="G60" s="112"/>
      <c r="H60" s="147"/>
      <c r="I60" s="147"/>
      <c r="J60" s="147"/>
      <c r="K60" s="147"/>
      <c r="L60" s="147"/>
      <c r="M60" s="147"/>
      <c r="N60" s="147"/>
      <c r="O60" s="148">
        <f t="shared" si="27"/>
        <v>0</v>
      </c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257">
        <f t="shared" si="33"/>
        <v>0</v>
      </c>
      <c r="AC60" s="258" t="e">
        <f t="shared" si="6"/>
        <v>#DIV/0!</v>
      </c>
    </row>
    <row r="61" spans="1:29" s="4" customFormat="1" ht="44.25" customHeight="1">
      <c r="A61" s="7"/>
      <c r="B61" s="7">
        <v>75618</v>
      </c>
      <c r="C61" s="7"/>
      <c r="D61" s="8" t="s">
        <v>456</v>
      </c>
      <c r="E61" s="120">
        <f>SUM(E62:E66)</f>
        <v>751280</v>
      </c>
      <c r="F61" s="261"/>
      <c r="G61" s="120">
        <f>SUM(G62:G66)</f>
        <v>0</v>
      </c>
      <c r="H61" s="119">
        <f>SUM(H62:H66)</f>
        <v>0</v>
      </c>
      <c r="I61" s="119">
        <f aca="true" t="shared" si="34" ref="I61:N61">SUM(I62:I66)</f>
        <v>0</v>
      </c>
      <c r="J61" s="119">
        <f t="shared" si="34"/>
        <v>0</v>
      </c>
      <c r="K61" s="119">
        <f t="shared" si="34"/>
        <v>0</v>
      </c>
      <c r="L61" s="119">
        <f t="shared" si="34"/>
        <v>0</v>
      </c>
      <c r="M61" s="119">
        <f t="shared" si="34"/>
        <v>0</v>
      </c>
      <c r="N61" s="119">
        <f t="shared" si="34"/>
        <v>0</v>
      </c>
      <c r="O61" s="151">
        <f>SUM(O62:O66)</f>
        <v>0</v>
      </c>
      <c r="P61" s="120">
        <f>SUM(P62:P66)</f>
        <v>0</v>
      </c>
      <c r="Q61" s="120">
        <f aca="true" t="shared" si="35" ref="Q61:AA61">SUM(Q62:Q66)</f>
        <v>0</v>
      </c>
      <c r="R61" s="120">
        <f t="shared" si="35"/>
        <v>0</v>
      </c>
      <c r="S61" s="120">
        <f t="shared" si="35"/>
        <v>0</v>
      </c>
      <c r="T61" s="120">
        <f t="shared" si="35"/>
        <v>0</v>
      </c>
      <c r="U61" s="120">
        <f t="shared" si="35"/>
        <v>0</v>
      </c>
      <c r="V61" s="120">
        <f t="shared" si="35"/>
        <v>0</v>
      </c>
      <c r="W61" s="120">
        <f t="shared" si="35"/>
        <v>0</v>
      </c>
      <c r="X61" s="120">
        <f t="shared" si="35"/>
        <v>0</v>
      </c>
      <c r="Y61" s="120">
        <f t="shared" si="35"/>
        <v>0</v>
      </c>
      <c r="Z61" s="120">
        <f t="shared" si="35"/>
        <v>0</v>
      </c>
      <c r="AA61" s="120">
        <f t="shared" si="35"/>
        <v>0</v>
      </c>
      <c r="AB61" s="120">
        <f>SUM(AB62:AB66)</f>
        <v>0</v>
      </c>
      <c r="AC61" s="263" t="e">
        <f t="shared" si="6"/>
        <v>#DIV/0!</v>
      </c>
    </row>
    <row r="62" spans="1:29" s="4" customFormat="1" ht="20.25" customHeight="1">
      <c r="A62" s="7"/>
      <c r="B62" s="7"/>
      <c r="C62" s="10" t="s">
        <v>457</v>
      </c>
      <c r="D62" s="11" t="s">
        <v>458</v>
      </c>
      <c r="E62" s="112">
        <v>30000</v>
      </c>
      <c r="F62" s="237"/>
      <c r="G62" s="112"/>
      <c r="H62" s="147"/>
      <c r="I62" s="147"/>
      <c r="J62" s="147"/>
      <c r="K62" s="147"/>
      <c r="L62" s="147"/>
      <c r="M62" s="147"/>
      <c r="N62" s="147"/>
      <c r="O62" s="148">
        <f t="shared" si="27"/>
        <v>0</v>
      </c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257">
        <f t="shared" si="33"/>
        <v>0</v>
      </c>
      <c r="AC62" s="258" t="e">
        <f t="shared" si="6"/>
        <v>#DIV/0!</v>
      </c>
    </row>
    <row r="63" spans="1:29" s="4" customFormat="1" ht="18.75" customHeight="1">
      <c r="A63" s="7"/>
      <c r="B63" s="7"/>
      <c r="C63" s="10" t="s">
        <v>459</v>
      </c>
      <c r="D63" s="11" t="s">
        <v>460</v>
      </c>
      <c r="E63" s="112">
        <v>45000</v>
      </c>
      <c r="F63" s="237"/>
      <c r="G63" s="112"/>
      <c r="H63" s="147"/>
      <c r="I63" s="147"/>
      <c r="J63" s="147"/>
      <c r="K63" s="147"/>
      <c r="L63" s="147"/>
      <c r="M63" s="147"/>
      <c r="N63" s="147"/>
      <c r="O63" s="148">
        <f t="shared" si="27"/>
        <v>0</v>
      </c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257">
        <f>SUM(P63:AA63)</f>
        <v>0</v>
      </c>
      <c r="AC63" s="258" t="e">
        <f t="shared" si="6"/>
        <v>#DIV/0!</v>
      </c>
    </row>
    <row r="64" spans="1:29" s="4" customFormat="1" ht="26.25" customHeight="1">
      <c r="A64" s="7"/>
      <c r="B64" s="7"/>
      <c r="C64" s="10" t="s">
        <v>461</v>
      </c>
      <c r="D64" s="11" t="s">
        <v>462</v>
      </c>
      <c r="E64" s="112">
        <v>85000</v>
      </c>
      <c r="F64" s="237"/>
      <c r="G64" s="112"/>
      <c r="H64" s="147"/>
      <c r="I64" s="147"/>
      <c r="J64" s="147"/>
      <c r="K64" s="147"/>
      <c r="L64" s="147"/>
      <c r="M64" s="147"/>
      <c r="N64" s="147"/>
      <c r="O64" s="148">
        <f t="shared" si="27"/>
        <v>0</v>
      </c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257">
        <f>SUM(P64:AA64)</f>
        <v>0</v>
      </c>
      <c r="AC64" s="258" t="e">
        <f t="shared" si="6"/>
        <v>#DIV/0!</v>
      </c>
    </row>
    <row r="65" spans="1:29" s="4" customFormat="1" ht="51">
      <c r="A65" s="7"/>
      <c r="B65" s="7"/>
      <c r="C65" s="10" t="s">
        <v>463</v>
      </c>
      <c r="D65" s="11" t="s">
        <v>464</v>
      </c>
      <c r="E65" s="112">
        <f>250000+150000+177000+2280+6000</f>
        <v>585280</v>
      </c>
      <c r="F65" s="237" t="s">
        <v>633</v>
      </c>
      <c r="G65" s="112"/>
      <c r="H65" s="147"/>
      <c r="I65" s="147"/>
      <c r="J65" s="147"/>
      <c r="K65" s="147"/>
      <c r="L65" s="147"/>
      <c r="M65" s="147"/>
      <c r="N65" s="147"/>
      <c r="O65" s="148">
        <f t="shared" si="27"/>
        <v>0</v>
      </c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257">
        <f>SUM(P65:AA65)</f>
        <v>0</v>
      </c>
      <c r="AC65" s="258" t="e">
        <f t="shared" si="6"/>
        <v>#DIV/0!</v>
      </c>
    </row>
    <row r="66" spans="1:29" s="4" customFormat="1" ht="29.25" customHeight="1">
      <c r="A66" s="7"/>
      <c r="B66" s="9"/>
      <c r="C66" s="10" t="s">
        <v>433</v>
      </c>
      <c r="D66" s="11" t="s">
        <v>434</v>
      </c>
      <c r="E66" s="112">
        <v>6000</v>
      </c>
      <c r="F66" s="237" t="s">
        <v>621</v>
      </c>
      <c r="G66" s="112"/>
      <c r="H66" s="147"/>
      <c r="I66" s="147"/>
      <c r="J66" s="147"/>
      <c r="K66" s="147"/>
      <c r="L66" s="147"/>
      <c r="M66" s="147"/>
      <c r="N66" s="147"/>
      <c r="O66" s="148">
        <f t="shared" si="27"/>
        <v>0</v>
      </c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257">
        <f t="shared" si="33"/>
        <v>0</v>
      </c>
      <c r="AC66" s="258" t="e">
        <f t="shared" si="6"/>
        <v>#DIV/0!</v>
      </c>
    </row>
    <row r="67" spans="1:29" s="4" customFormat="1" ht="27" customHeight="1">
      <c r="A67" s="7"/>
      <c r="B67" s="7">
        <v>75621</v>
      </c>
      <c r="C67" s="7"/>
      <c r="D67" s="8" t="s">
        <v>465</v>
      </c>
      <c r="E67" s="120">
        <f>SUM(E68:E69)</f>
        <v>3599440</v>
      </c>
      <c r="F67" s="261"/>
      <c r="G67" s="120">
        <f>SUM(G68:G69)</f>
        <v>0</v>
      </c>
      <c r="H67" s="119">
        <f>SUM(H68:H69)</f>
        <v>0</v>
      </c>
      <c r="I67" s="119">
        <f aca="true" t="shared" si="36" ref="I67:N67">SUM(I68:I69)</f>
        <v>0</v>
      </c>
      <c r="J67" s="119">
        <f t="shared" si="36"/>
        <v>0</v>
      </c>
      <c r="K67" s="119">
        <f t="shared" si="36"/>
        <v>0</v>
      </c>
      <c r="L67" s="119">
        <f t="shared" si="36"/>
        <v>0</v>
      </c>
      <c r="M67" s="119">
        <f t="shared" si="36"/>
        <v>0</v>
      </c>
      <c r="N67" s="119">
        <f t="shared" si="36"/>
        <v>0</v>
      </c>
      <c r="O67" s="151">
        <f>SUM(O68:O69)</f>
        <v>0</v>
      </c>
      <c r="P67" s="120">
        <f>SUM(P68:P69)</f>
        <v>0</v>
      </c>
      <c r="Q67" s="120">
        <f aca="true" t="shared" si="37" ref="Q67:AA67">SUM(Q68:Q69)</f>
        <v>0</v>
      </c>
      <c r="R67" s="120">
        <f t="shared" si="37"/>
        <v>0</v>
      </c>
      <c r="S67" s="120">
        <f t="shared" si="37"/>
        <v>0</v>
      </c>
      <c r="T67" s="120">
        <f t="shared" si="37"/>
        <v>0</v>
      </c>
      <c r="U67" s="120">
        <f t="shared" si="37"/>
        <v>0</v>
      </c>
      <c r="V67" s="120">
        <f t="shared" si="37"/>
        <v>0</v>
      </c>
      <c r="W67" s="120">
        <f t="shared" si="37"/>
        <v>0</v>
      </c>
      <c r="X67" s="120">
        <f t="shared" si="37"/>
        <v>0</v>
      </c>
      <c r="Y67" s="120">
        <f t="shared" si="37"/>
        <v>0</v>
      </c>
      <c r="Z67" s="120">
        <f t="shared" si="37"/>
        <v>0</v>
      </c>
      <c r="AA67" s="120">
        <f t="shared" si="37"/>
        <v>0</v>
      </c>
      <c r="AB67" s="120">
        <f>SUM(AB68:AB69)</f>
        <v>0</v>
      </c>
      <c r="AC67" s="263" t="e">
        <f t="shared" si="6"/>
        <v>#DIV/0!</v>
      </c>
    </row>
    <row r="68" spans="1:29" s="4" customFormat="1" ht="29.25" customHeight="1">
      <c r="A68" s="7"/>
      <c r="B68" s="9"/>
      <c r="C68" s="10" t="s">
        <v>466</v>
      </c>
      <c r="D68" s="11" t="s">
        <v>467</v>
      </c>
      <c r="E68" s="112">
        <v>3149440</v>
      </c>
      <c r="F68" s="237" t="s">
        <v>634</v>
      </c>
      <c r="G68" s="112"/>
      <c r="H68" s="147"/>
      <c r="I68" s="147"/>
      <c r="J68" s="147"/>
      <c r="K68" s="147"/>
      <c r="L68" s="147"/>
      <c r="M68" s="147"/>
      <c r="N68" s="147"/>
      <c r="O68" s="148">
        <f t="shared" si="27"/>
        <v>0</v>
      </c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257">
        <f t="shared" si="33"/>
        <v>0</v>
      </c>
      <c r="AC68" s="258" t="e">
        <f t="shared" si="6"/>
        <v>#DIV/0!</v>
      </c>
    </row>
    <row r="69" spans="1:29" s="4" customFormat="1" ht="33.75" customHeight="1">
      <c r="A69" s="7"/>
      <c r="B69" s="9"/>
      <c r="C69" s="10" t="s">
        <v>468</v>
      </c>
      <c r="D69" s="11" t="s">
        <v>469</v>
      </c>
      <c r="E69" s="112">
        <v>450000</v>
      </c>
      <c r="F69" s="267" t="s">
        <v>635</v>
      </c>
      <c r="G69" s="112"/>
      <c r="H69" s="147"/>
      <c r="I69" s="147"/>
      <c r="J69" s="147"/>
      <c r="K69" s="147"/>
      <c r="L69" s="147"/>
      <c r="M69" s="147"/>
      <c r="N69" s="147"/>
      <c r="O69" s="148">
        <f t="shared" si="27"/>
        <v>0</v>
      </c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257">
        <f t="shared" si="33"/>
        <v>0</v>
      </c>
      <c r="AC69" s="258" t="e">
        <f t="shared" si="6"/>
        <v>#DIV/0!</v>
      </c>
    </row>
    <row r="70" spans="1:29" s="4" customFormat="1" ht="12.75">
      <c r="A70" s="5">
        <v>758</v>
      </c>
      <c r="B70" s="5"/>
      <c r="C70" s="5"/>
      <c r="D70" s="6" t="s">
        <v>358</v>
      </c>
      <c r="E70" s="106">
        <f>E71+E73+E75+E78</f>
        <v>5945968</v>
      </c>
      <c r="F70" s="260"/>
      <c r="G70" s="106">
        <f>G71+G73+G75+G78</f>
        <v>0</v>
      </c>
      <c r="H70" s="149">
        <f>H71+H73+H75+H78</f>
        <v>0</v>
      </c>
      <c r="I70" s="149">
        <f aca="true" t="shared" si="38" ref="I70:N70">I71+I73+I75+I78</f>
        <v>0</v>
      </c>
      <c r="J70" s="149">
        <f t="shared" si="38"/>
        <v>0</v>
      </c>
      <c r="K70" s="149">
        <f t="shared" si="38"/>
        <v>0</v>
      </c>
      <c r="L70" s="149">
        <f t="shared" si="38"/>
        <v>0</v>
      </c>
      <c r="M70" s="149">
        <f t="shared" si="38"/>
        <v>0</v>
      </c>
      <c r="N70" s="149">
        <f t="shared" si="38"/>
        <v>0</v>
      </c>
      <c r="O70" s="106">
        <f>O71+O73+O75+O78</f>
        <v>0</v>
      </c>
      <c r="P70" s="106">
        <f>P71+P73+P75+P78</f>
        <v>0</v>
      </c>
      <c r="Q70" s="106">
        <f aca="true" t="shared" si="39" ref="Q70:AA70">Q71+Q73+Q75+Q78</f>
        <v>0</v>
      </c>
      <c r="R70" s="106">
        <f t="shared" si="39"/>
        <v>0</v>
      </c>
      <c r="S70" s="106">
        <f t="shared" si="39"/>
        <v>0</v>
      </c>
      <c r="T70" s="106">
        <f>T71+T73+T75+T78</f>
        <v>0</v>
      </c>
      <c r="U70" s="106">
        <f>U71+U73+U75+U78</f>
        <v>0</v>
      </c>
      <c r="V70" s="106">
        <f t="shared" si="39"/>
        <v>0</v>
      </c>
      <c r="W70" s="106">
        <f t="shared" si="39"/>
        <v>0</v>
      </c>
      <c r="X70" s="106">
        <f t="shared" si="39"/>
        <v>0</v>
      </c>
      <c r="Y70" s="106">
        <f t="shared" si="39"/>
        <v>0</v>
      </c>
      <c r="Z70" s="106">
        <f t="shared" si="39"/>
        <v>0</v>
      </c>
      <c r="AA70" s="106">
        <f t="shared" si="39"/>
        <v>0</v>
      </c>
      <c r="AB70" s="106">
        <f>AB71+AB73+AB75+AB78</f>
        <v>0</v>
      </c>
      <c r="AC70" s="253" t="e">
        <f t="shared" si="6"/>
        <v>#DIV/0!</v>
      </c>
    </row>
    <row r="71" spans="1:29" s="4" customFormat="1" ht="29.25" customHeight="1">
      <c r="A71" s="7"/>
      <c r="B71" s="7">
        <v>75801</v>
      </c>
      <c r="C71" s="7"/>
      <c r="D71" s="8" t="s">
        <v>493</v>
      </c>
      <c r="E71" s="120">
        <f aca="true" t="shared" si="40" ref="E71:AB71">E72</f>
        <v>5056696</v>
      </c>
      <c r="F71" s="261"/>
      <c r="G71" s="120">
        <f t="shared" si="40"/>
        <v>0</v>
      </c>
      <c r="H71" s="119">
        <f t="shared" si="40"/>
        <v>0</v>
      </c>
      <c r="I71" s="119">
        <f t="shared" si="40"/>
        <v>0</v>
      </c>
      <c r="J71" s="119">
        <f t="shared" si="40"/>
        <v>0</v>
      </c>
      <c r="K71" s="119">
        <f t="shared" si="40"/>
        <v>0</v>
      </c>
      <c r="L71" s="119">
        <f t="shared" si="40"/>
        <v>0</v>
      </c>
      <c r="M71" s="119">
        <f t="shared" si="40"/>
        <v>0</v>
      </c>
      <c r="N71" s="119">
        <f t="shared" si="40"/>
        <v>0</v>
      </c>
      <c r="O71" s="151">
        <f t="shared" si="40"/>
        <v>0</v>
      </c>
      <c r="P71" s="120">
        <f t="shared" si="40"/>
        <v>0</v>
      </c>
      <c r="Q71" s="120">
        <f t="shared" si="40"/>
        <v>0</v>
      </c>
      <c r="R71" s="120">
        <f t="shared" si="40"/>
        <v>0</v>
      </c>
      <c r="S71" s="120">
        <f t="shared" si="40"/>
        <v>0</v>
      </c>
      <c r="T71" s="120">
        <f t="shared" si="40"/>
        <v>0</v>
      </c>
      <c r="U71" s="120">
        <f t="shared" si="40"/>
        <v>0</v>
      </c>
      <c r="V71" s="120">
        <f t="shared" si="40"/>
        <v>0</v>
      </c>
      <c r="W71" s="120">
        <f t="shared" si="40"/>
        <v>0</v>
      </c>
      <c r="X71" s="120">
        <f t="shared" si="40"/>
        <v>0</v>
      </c>
      <c r="Y71" s="120">
        <f t="shared" si="40"/>
        <v>0</v>
      </c>
      <c r="Z71" s="120">
        <f t="shared" si="40"/>
        <v>0</v>
      </c>
      <c r="AA71" s="120">
        <f t="shared" si="40"/>
        <v>0</v>
      </c>
      <c r="AB71" s="120">
        <f t="shared" si="40"/>
        <v>0</v>
      </c>
      <c r="AC71" s="263" t="e">
        <f t="shared" si="6"/>
        <v>#DIV/0!</v>
      </c>
    </row>
    <row r="72" spans="1:29" s="4" customFormat="1" ht="22.5">
      <c r="A72" s="7"/>
      <c r="B72" s="9"/>
      <c r="C72" s="9">
        <v>2920</v>
      </c>
      <c r="D72" s="11" t="s">
        <v>494</v>
      </c>
      <c r="E72" s="112">
        <v>5056696</v>
      </c>
      <c r="F72" s="237" t="s">
        <v>634</v>
      </c>
      <c r="G72" s="112"/>
      <c r="H72" s="147"/>
      <c r="I72" s="147"/>
      <c r="J72" s="147"/>
      <c r="K72" s="147"/>
      <c r="L72" s="147"/>
      <c r="M72" s="147"/>
      <c r="N72" s="147"/>
      <c r="O72" s="148">
        <f aca="true" t="shared" si="41" ref="O72:O79">G72+H72+I72+J72+K72+L72+M72+N72</f>
        <v>0</v>
      </c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257">
        <f>SUM(P72:AA72)</f>
        <v>0</v>
      </c>
      <c r="AC72" s="258" t="e">
        <f t="shared" si="6"/>
        <v>#DIV/0!</v>
      </c>
    </row>
    <row r="73" spans="1:29" s="4" customFormat="1" ht="25.5">
      <c r="A73" s="7"/>
      <c r="B73" s="7">
        <v>75807</v>
      </c>
      <c r="C73" s="7"/>
      <c r="D73" s="8" t="s">
        <v>495</v>
      </c>
      <c r="E73" s="120">
        <f aca="true" t="shared" si="42" ref="E73:AB73">E74</f>
        <v>736677</v>
      </c>
      <c r="F73" s="261"/>
      <c r="G73" s="120">
        <f t="shared" si="42"/>
        <v>0</v>
      </c>
      <c r="H73" s="119">
        <f t="shared" si="42"/>
        <v>0</v>
      </c>
      <c r="I73" s="119">
        <f t="shared" si="42"/>
        <v>0</v>
      </c>
      <c r="J73" s="119">
        <f t="shared" si="42"/>
        <v>0</v>
      </c>
      <c r="K73" s="119">
        <f t="shared" si="42"/>
        <v>0</v>
      </c>
      <c r="L73" s="119">
        <f t="shared" si="42"/>
        <v>0</v>
      </c>
      <c r="M73" s="119">
        <f t="shared" si="42"/>
        <v>0</v>
      </c>
      <c r="N73" s="119">
        <f t="shared" si="42"/>
        <v>0</v>
      </c>
      <c r="O73" s="151">
        <f t="shared" si="42"/>
        <v>0</v>
      </c>
      <c r="P73" s="120">
        <f t="shared" si="42"/>
        <v>0</v>
      </c>
      <c r="Q73" s="120">
        <f t="shared" si="42"/>
        <v>0</v>
      </c>
      <c r="R73" s="120">
        <f t="shared" si="42"/>
        <v>0</v>
      </c>
      <c r="S73" s="120">
        <f t="shared" si="42"/>
        <v>0</v>
      </c>
      <c r="T73" s="120">
        <f t="shared" si="42"/>
        <v>0</v>
      </c>
      <c r="U73" s="120">
        <f t="shared" si="42"/>
        <v>0</v>
      </c>
      <c r="V73" s="120">
        <f t="shared" si="42"/>
        <v>0</v>
      </c>
      <c r="W73" s="120">
        <f t="shared" si="42"/>
        <v>0</v>
      </c>
      <c r="X73" s="120">
        <f t="shared" si="42"/>
        <v>0</v>
      </c>
      <c r="Y73" s="120">
        <f t="shared" si="42"/>
        <v>0</v>
      </c>
      <c r="Z73" s="120">
        <f t="shared" si="42"/>
        <v>0</v>
      </c>
      <c r="AA73" s="120">
        <f t="shared" si="42"/>
        <v>0</v>
      </c>
      <c r="AB73" s="120">
        <f t="shared" si="42"/>
        <v>0</v>
      </c>
      <c r="AC73" s="263" t="e">
        <f t="shared" si="6"/>
        <v>#DIV/0!</v>
      </c>
    </row>
    <row r="74" spans="1:29" s="4" customFormat="1" ht="22.5">
      <c r="A74" s="7"/>
      <c r="B74" s="9"/>
      <c r="C74" s="9">
        <v>2920</v>
      </c>
      <c r="D74" s="11" t="s">
        <v>494</v>
      </c>
      <c r="E74" s="112">
        <v>736677</v>
      </c>
      <c r="F74" s="237" t="s">
        <v>634</v>
      </c>
      <c r="G74" s="112"/>
      <c r="H74" s="147"/>
      <c r="I74" s="147"/>
      <c r="J74" s="147"/>
      <c r="K74" s="147"/>
      <c r="L74" s="147"/>
      <c r="M74" s="147"/>
      <c r="N74" s="147"/>
      <c r="O74" s="148">
        <f t="shared" si="41"/>
        <v>0</v>
      </c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257">
        <f>SUM(P74:AA74)</f>
        <v>0</v>
      </c>
      <c r="AC74" s="258" t="e">
        <f aca="true" t="shared" si="43" ref="AC74:AC110">AB74*100/O74</f>
        <v>#DIV/0!</v>
      </c>
    </row>
    <row r="75" spans="1:29" s="126" customFormat="1" ht="16.5" customHeight="1">
      <c r="A75" s="7"/>
      <c r="B75" s="7">
        <v>75814</v>
      </c>
      <c r="C75" s="7"/>
      <c r="D75" s="8" t="s">
        <v>496</v>
      </c>
      <c r="E75" s="120">
        <f aca="true" t="shared" si="44" ref="E75:AA75">E76</f>
        <v>70000</v>
      </c>
      <c r="F75" s="261"/>
      <c r="G75" s="120">
        <f t="shared" si="44"/>
        <v>0</v>
      </c>
      <c r="H75" s="119">
        <f t="shared" si="44"/>
        <v>0</v>
      </c>
      <c r="I75" s="119">
        <f t="shared" si="44"/>
        <v>0</v>
      </c>
      <c r="J75" s="119">
        <f t="shared" si="44"/>
        <v>0</v>
      </c>
      <c r="K75" s="119">
        <f t="shared" si="44"/>
        <v>0</v>
      </c>
      <c r="L75" s="119">
        <f t="shared" si="44"/>
        <v>0</v>
      </c>
      <c r="M75" s="119">
        <f t="shared" si="44"/>
        <v>0</v>
      </c>
      <c r="N75" s="119">
        <f t="shared" si="44"/>
        <v>0</v>
      </c>
      <c r="O75" s="151">
        <f>O76+O77</f>
        <v>0</v>
      </c>
      <c r="P75" s="120">
        <f t="shared" si="44"/>
        <v>0</v>
      </c>
      <c r="Q75" s="120">
        <f t="shared" si="44"/>
        <v>0</v>
      </c>
      <c r="R75" s="120">
        <f t="shared" si="44"/>
        <v>0</v>
      </c>
      <c r="S75" s="120">
        <f t="shared" si="44"/>
        <v>0</v>
      </c>
      <c r="T75" s="120">
        <f t="shared" si="44"/>
        <v>0</v>
      </c>
      <c r="U75" s="120">
        <f t="shared" si="44"/>
        <v>0</v>
      </c>
      <c r="V75" s="120">
        <f t="shared" si="44"/>
        <v>0</v>
      </c>
      <c r="W75" s="120">
        <f t="shared" si="44"/>
        <v>0</v>
      </c>
      <c r="X75" s="120">
        <f t="shared" si="44"/>
        <v>0</v>
      </c>
      <c r="Y75" s="120">
        <f t="shared" si="44"/>
        <v>0</v>
      </c>
      <c r="Z75" s="120">
        <f t="shared" si="44"/>
        <v>0</v>
      </c>
      <c r="AA75" s="120">
        <f t="shared" si="44"/>
        <v>0</v>
      </c>
      <c r="AB75" s="120">
        <f>AB76+AB77</f>
        <v>0</v>
      </c>
      <c r="AC75" s="263" t="e">
        <f t="shared" si="43"/>
        <v>#DIV/0!</v>
      </c>
    </row>
    <row r="76" spans="1:29" s="4" customFormat="1" ht="12.75">
      <c r="A76" s="7"/>
      <c r="B76" s="9"/>
      <c r="C76" s="10" t="s">
        <v>353</v>
      </c>
      <c r="D76" s="11" t="s">
        <v>354</v>
      </c>
      <c r="E76" s="112">
        <v>70000</v>
      </c>
      <c r="F76" s="237" t="s">
        <v>636</v>
      </c>
      <c r="G76" s="112"/>
      <c r="H76" s="147"/>
      <c r="I76" s="147"/>
      <c r="J76" s="147"/>
      <c r="K76" s="147"/>
      <c r="L76" s="147"/>
      <c r="M76" s="147"/>
      <c r="N76" s="147"/>
      <c r="O76" s="148">
        <f t="shared" si="41"/>
        <v>0</v>
      </c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257">
        <f>SUM(P76:AA76)</f>
        <v>0</v>
      </c>
      <c r="AC76" s="271" t="e">
        <f t="shared" si="43"/>
        <v>#DIV/0!</v>
      </c>
    </row>
    <row r="77" spans="1:29" s="4" customFormat="1" ht="25.5" customHeight="1" hidden="1">
      <c r="A77" s="7"/>
      <c r="B77" s="9"/>
      <c r="C77" s="10">
        <v>2370</v>
      </c>
      <c r="D77" s="11" t="s">
        <v>497</v>
      </c>
      <c r="E77" s="112"/>
      <c r="F77" s="237"/>
      <c r="G77" s="112"/>
      <c r="H77" s="147"/>
      <c r="I77" s="147"/>
      <c r="J77" s="147"/>
      <c r="K77" s="147"/>
      <c r="L77" s="147"/>
      <c r="M77" s="147"/>
      <c r="N77" s="147"/>
      <c r="O77" s="148">
        <f t="shared" si="41"/>
        <v>0</v>
      </c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257">
        <f>SUM(P77:AA77)</f>
        <v>0</v>
      </c>
      <c r="AC77" s="271" t="e">
        <f t="shared" si="43"/>
        <v>#DIV/0!</v>
      </c>
    </row>
    <row r="78" spans="1:29" s="4" customFormat="1" ht="25.5">
      <c r="A78" s="7"/>
      <c r="B78" s="7">
        <v>75831</v>
      </c>
      <c r="C78" s="7"/>
      <c r="D78" s="8" t="s">
        <v>498</v>
      </c>
      <c r="E78" s="120">
        <f aca="true" t="shared" si="45" ref="E78:AA78">E79</f>
        <v>82595</v>
      </c>
      <c r="F78" s="261"/>
      <c r="G78" s="120">
        <f t="shared" si="45"/>
        <v>0</v>
      </c>
      <c r="H78" s="119">
        <f t="shared" si="45"/>
        <v>0</v>
      </c>
      <c r="I78" s="119">
        <f t="shared" si="45"/>
        <v>0</v>
      </c>
      <c r="J78" s="119">
        <f t="shared" si="45"/>
        <v>0</v>
      </c>
      <c r="K78" s="119">
        <f t="shared" si="45"/>
        <v>0</v>
      </c>
      <c r="L78" s="119">
        <f t="shared" si="45"/>
        <v>0</v>
      </c>
      <c r="M78" s="119">
        <f t="shared" si="45"/>
        <v>0</v>
      </c>
      <c r="N78" s="119">
        <f t="shared" si="45"/>
        <v>0</v>
      </c>
      <c r="O78" s="151">
        <f t="shared" si="45"/>
        <v>0</v>
      </c>
      <c r="P78" s="120">
        <f t="shared" si="45"/>
        <v>0</v>
      </c>
      <c r="Q78" s="120">
        <f t="shared" si="45"/>
        <v>0</v>
      </c>
      <c r="R78" s="120">
        <f t="shared" si="45"/>
        <v>0</v>
      </c>
      <c r="S78" s="120">
        <f t="shared" si="45"/>
        <v>0</v>
      </c>
      <c r="T78" s="120">
        <f t="shared" si="45"/>
        <v>0</v>
      </c>
      <c r="U78" s="120">
        <f t="shared" si="45"/>
        <v>0</v>
      </c>
      <c r="V78" s="120">
        <f t="shared" si="45"/>
        <v>0</v>
      </c>
      <c r="W78" s="120">
        <f t="shared" si="45"/>
        <v>0</v>
      </c>
      <c r="X78" s="120">
        <f t="shared" si="45"/>
        <v>0</v>
      </c>
      <c r="Y78" s="120">
        <f t="shared" si="45"/>
        <v>0</v>
      </c>
      <c r="Z78" s="120">
        <f t="shared" si="45"/>
        <v>0</v>
      </c>
      <c r="AA78" s="120">
        <f t="shared" si="45"/>
        <v>0</v>
      </c>
      <c r="AB78" s="120">
        <f>AB79</f>
        <v>0</v>
      </c>
      <c r="AC78" s="263" t="e">
        <f>AB78*100/O78</f>
        <v>#DIV/0!</v>
      </c>
    </row>
    <row r="79" spans="1:29" s="4" customFormat="1" ht="22.5">
      <c r="A79" s="7"/>
      <c r="B79" s="9"/>
      <c r="C79" s="9">
        <v>2920</v>
      </c>
      <c r="D79" s="11" t="s">
        <v>494</v>
      </c>
      <c r="E79" s="112">
        <v>82595</v>
      </c>
      <c r="F79" s="237" t="s">
        <v>634</v>
      </c>
      <c r="G79" s="112"/>
      <c r="H79" s="147"/>
      <c r="I79" s="147"/>
      <c r="J79" s="147"/>
      <c r="K79" s="147"/>
      <c r="L79" s="147"/>
      <c r="M79" s="147"/>
      <c r="N79" s="147"/>
      <c r="O79" s="148">
        <f t="shared" si="41"/>
        <v>0</v>
      </c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257">
        <f>SUM(P79:AA79)</f>
        <v>0</v>
      </c>
      <c r="AC79" s="258" t="e">
        <f>AB79*100/O79</f>
        <v>#DIV/0!</v>
      </c>
    </row>
    <row r="80" spans="1:29" s="4" customFormat="1" ht="15" customHeight="1">
      <c r="A80" s="5">
        <v>801</v>
      </c>
      <c r="B80" s="5"/>
      <c r="C80" s="5"/>
      <c r="D80" s="6" t="s">
        <v>359</v>
      </c>
      <c r="E80" s="106">
        <f>E81+E84+E88+E91+E93+E96</f>
        <v>173783</v>
      </c>
      <c r="F80" s="260"/>
      <c r="G80" s="106">
        <f>G81+G84+G88+G91+G93+G96</f>
        <v>0</v>
      </c>
      <c r="H80" s="149">
        <f>H81+H84+H88+H91+H93+H96</f>
        <v>0</v>
      </c>
      <c r="I80" s="149">
        <f aca="true" t="shared" si="46" ref="I80:N80">I81+I84+I88+I91+I93+I96</f>
        <v>0</v>
      </c>
      <c r="J80" s="149">
        <f t="shared" si="46"/>
        <v>0</v>
      </c>
      <c r="K80" s="149">
        <f t="shared" si="46"/>
        <v>0</v>
      </c>
      <c r="L80" s="149">
        <f t="shared" si="46"/>
        <v>0</v>
      </c>
      <c r="M80" s="149">
        <f t="shared" si="46"/>
        <v>0</v>
      </c>
      <c r="N80" s="149">
        <f t="shared" si="46"/>
        <v>0</v>
      </c>
      <c r="O80" s="106">
        <f>O81+O84+O88+O91+O93+O96</f>
        <v>0</v>
      </c>
      <c r="P80" s="106">
        <f>P81+P84+P88+P91+P93+P96</f>
        <v>0</v>
      </c>
      <c r="Q80" s="106">
        <f aca="true" t="shared" si="47" ref="Q80:AA80">Q81+Q84+Q88+Q91+Q93+Q96</f>
        <v>0</v>
      </c>
      <c r="R80" s="106">
        <f t="shared" si="47"/>
        <v>0</v>
      </c>
      <c r="S80" s="106">
        <f t="shared" si="47"/>
        <v>0</v>
      </c>
      <c r="T80" s="106">
        <f t="shared" si="47"/>
        <v>0</v>
      </c>
      <c r="U80" s="106">
        <f t="shared" si="47"/>
        <v>0</v>
      </c>
      <c r="V80" s="106">
        <f t="shared" si="47"/>
        <v>0</v>
      </c>
      <c r="W80" s="106">
        <f t="shared" si="47"/>
        <v>0</v>
      </c>
      <c r="X80" s="106">
        <f t="shared" si="47"/>
        <v>0</v>
      </c>
      <c r="Y80" s="106">
        <f t="shared" si="47"/>
        <v>0</v>
      </c>
      <c r="Z80" s="106">
        <f t="shared" si="47"/>
        <v>0</v>
      </c>
      <c r="AA80" s="106">
        <f t="shared" si="47"/>
        <v>0</v>
      </c>
      <c r="AB80" s="106">
        <f>AB81+AB84+AB88+AB91+AB93+AB96</f>
        <v>0</v>
      </c>
      <c r="AC80" s="253" t="e">
        <f t="shared" si="43"/>
        <v>#DIV/0!</v>
      </c>
    </row>
    <row r="81" spans="1:29" s="4" customFormat="1" ht="12.75">
      <c r="A81" s="14"/>
      <c r="B81" s="14">
        <v>80101</v>
      </c>
      <c r="C81" s="14"/>
      <c r="D81" s="8" t="s">
        <v>360</v>
      </c>
      <c r="E81" s="120">
        <f aca="true" t="shared" si="48" ref="E81:AA81">E82</f>
        <v>9000</v>
      </c>
      <c r="F81" s="261"/>
      <c r="G81" s="120">
        <f t="shared" si="48"/>
        <v>0</v>
      </c>
      <c r="H81" s="119">
        <f t="shared" si="48"/>
        <v>0</v>
      </c>
      <c r="I81" s="119">
        <f t="shared" si="48"/>
        <v>0</v>
      </c>
      <c r="J81" s="119">
        <f>J82+J83</f>
        <v>0</v>
      </c>
      <c r="K81" s="119">
        <f t="shared" si="48"/>
        <v>0</v>
      </c>
      <c r="L81" s="119">
        <f t="shared" si="48"/>
        <v>0</v>
      </c>
      <c r="M81" s="119">
        <f t="shared" si="48"/>
        <v>0</v>
      </c>
      <c r="N81" s="119">
        <f t="shared" si="48"/>
        <v>0</v>
      </c>
      <c r="O81" s="151">
        <f>O82+O83</f>
        <v>0</v>
      </c>
      <c r="P81" s="120">
        <f t="shared" si="48"/>
        <v>0</v>
      </c>
      <c r="Q81" s="120">
        <f t="shared" si="48"/>
        <v>0</v>
      </c>
      <c r="R81" s="120">
        <f t="shared" si="48"/>
        <v>0</v>
      </c>
      <c r="S81" s="120">
        <f t="shared" si="48"/>
        <v>0</v>
      </c>
      <c r="T81" s="120">
        <f>T82+T83</f>
        <v>0</v>
      </c>
      <c r="U81" s="120">
        <f>U82+U83</f>
        <v>0</v>
      </c>
      <c r="V81" s="120">
        <f t="shared" si="48"/>
        <v>0</v>
      </c>
      <c r="W81" s="120">
        <f t="shared" si="48"/>
        <v>0</v>
      </c>
      <c r="X81" s="120">
        <f t="shared" si="48"/>
        <v>0</v>
      </c>
      <c r="Y81" s="120">
        <f t="shared" si="48"/>
        <v>0</v>
      </c>
      <c r="Z81" s="120">
        <f t="shared" si="48"/>
        <v>0</v>
      </c>
      <c r="AA81" s="120">
        <f t="shared" si="48"/>
        <v>0</v>
      </c>
      <c r="AB81" s="120">
        <f>AB82+AB83</f>
        <v>0</v>
      </c>
      <c r="AC81" s="263" t="e">
        <f t="shared" si="43"/>
        <v>#DIV/0!</v>
      </c>
    </row>
    <row r="82" spans="1:29" s="117" customFormat="1" ht="26.25" customHeight="1">
      <c r="A82" s="12"/>
      <c r="B82" s="12"/>
      <c r="C82" s="15" t="s">
        <v>425</v>
      </c>
      <c r="D82" s="16" t="s">
        <v>426</v>
      </c>
      <c r="E82" s="121">
        <v>9000</v>
      </c>
      <c r="F82" s="265" t="s">
        <v>637</v>
      </c>
      <c r="G82" s="121"/>
      <c r="H82" s="13"/>
      <c r="I82" s="13"/>
      <c r="J82" s="13"/>
      <c r="K82" s="13"/>
      <c r="L82" s="13"/>
      <c r="M82" s="13"/>
      <c r="N82" s="13"/>
      <c r="O82" s="148">
        <f aca="true" t="shared" si="49" ref="O82:O90">G82+H82+I82+J82+K82+L82+M82+N82</f>
        <v>0</v>
      </c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257">
        <f>SUM(P82:AA82)</f>
        <v>0</v>
      </c>
      <c r="AC82" s="271" t="e">
        <f t="shared" si="43"/>
        <v>#DIV/0!</v>
      </c>
    </row>
    <row r="83" spans="1:29" s="117" customFormat="1" ht="27.75" customHeight="1" hidden="1">
      <c r="A83" s="12"/>
      <c r="B83" s="12"/>
      <c r="C83" s="15">
        <v>2030</v>
      </c>
      <c r="D83" s="16" t="s">
        <v>361</v>
      </c>
      <c r="E83" s="121"/>
      <c r="F83" s="265"/>
      <c r="G83" s="121"/>
      <c r="H83" s="13"/>
      <c r="I83" s="13"/>
      <c r="J83" s="13"/>
      <c r="K83" s="13"/>
      <c r="L83" s="13"/>
      <c r="M83" s="13"/>
      <c r="N83" s="13"/>
      <c r="O83" s="148">
        <f t="shared" si="49"/>
        <v>0</v>
      </c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257">
        <f>SUM(P83:AA83)</f>
        <v>0</v>
      </c>
      <c r="AC83" s="271" t="e">
        <f t="shared" si="43"/>
        <v>#DIV/0!</v>
      </c>
    </row>
    <row r="84" spans="1:29" s="4" customFormat="1" ht="12.75">
      <c r="A84" s="14"/>
      <c r="B84" s="14">
        <v>80104</v>
      </c>
      <c r="C84" s="14"/>
      <c r="D84" s="17" t="s">
        <v>362</v>
      </c>
      <c r="E84" s="120">
        <f>SUM(E85:E87)</f>
        <v>146400</v>
      </c>
      <c r="F84" s="261"/>
      <c r="G84" s="120">
        <f>SUM(G85:G87)</f>
        <v>0</v>
      </c>
      <c r="H84" s="119">
        <f>SUM(H85:H87)</f>
        <v>0</v>
      </c>
      <c r="I84" s="119">
        <f aca="true" t="shared" si="50" ref="I84:N84">SUM(I85:I87)</f>
        <v>0</v>
      </c>
      <c r="J84" s="119">
        <f t="shared" si="50"/>
        <v>0</v>
      </c>
      <c r="K84" s="119">
        <f t="shared" si="50"/>
        <v>0</v>
      </c>
      <c r="L84" s="119">
        <f t="shared" si="50"/>
        <v>0</v>
      </c>
      <c r="M84" s="119">
        <f t="shared" si="50"/>
        <v>0</v>
      </c>
      <c r="N84" s="119">
        <f t="shared" si="50"/>
        <v>0</v>
      </c>
      <c r="O84" s="151">
        <f>SUM(O85:O87)</f>
        <v>0</v>
      </c>
      <c r="P84" s="120">
        <f>SUM(P85:P87)</f>
        <v>0</v>
      </c>
      <c r="Q84" s="120">
        <f aca="true" t="shared" si="51" ref="Q84:AA84">SUM(Q85:Q87)</f>
        <v>0</v>
      </c>
      <c r="R84" s="120">
        <f t="shared" si="51"/>
        <v>0</v>
      </c>
      <c r="S84" s="120">
        <f t="shared" si="51"/>
        <v>0</v>
      </c>
      <c r="T84" s="120">
        <f t="shared" si="51"/>
        <v>0</v>
      </c>
      <c r="U84" s="120">
        <f t="shared" si="51"/>
        <v>0</v>
      </c>
      <c r="V84" s="120">
        <f t="shared" si="51"/>
        <v>0</v>
      </c>
      <c r="W84" s="120">
        <f t="shared" si="51"/>
        <v>0</v>
      </c>
      <c r="X84" s="120">
        <f t="shared" si="51"/>
        <v>0</v>
      </c>
      <c r="Y84" s="120">
        <f t="shared" si="51"/>
        <v>0</v>
      </c>
      <c r="Z84" s="120">
        <f t="shared" si="51"/>
        <v>0</v>
      </c>
      <c r="AA84" s="120">
        <f t="shared" si="51"/>
        <v>0</v>
      </c>
      <c r="AB84" s="120">
        <f>AB85+AB86+AB87</f>
        <v>0</v>
      </c>
      <c r="AC84" s="263" t="e">
        <f t="shared" si="43"/>
        <v>#DIV/0!</v>
      </c>
    </row>
    <row r="85" spans="1:29" s="4" customFormat="1" ht="22.5">
      <c r="A85" s="14"/>
      <c r="B85" s="14"/>
      <c r="C85" s="10" t="s">
        <v>470</v>
      </c>
      <c r="D85" s="11" t="s">
        <v>471</v>
      </c>
      <c r="E85" s="112">
        <v>138600</v>
      </c>
      <c r="F85" s="237" t="s">
        <v>638</v>
      </c>
      <c r="G85" s="112"/>
      <c r="H85" s="147"/>
      <c r="I85" s="147"/>
      <c r="J85" s="147"/>
      <c r="K85" s="147"/>
      <c r="L85" s="147"/>
      <c r="M85" s="147"/>
      <c r="N85" s="147"/>
      <c r="O85" s="148">
        <f t="shared" si="49"/>
        <v>0</v>
      </c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257">
        <f>SUM(P85:AA85)</f>
        <v>0</v>
      </c>
      <c r="AC85" s="258" t="e">
        <f t="shared" si="43"/>
        <v>#DIV/0!</v>
      </c>
    </row>
    <row r="86" spans="1:29" s="4" customFormat="1" ht="27.75" customHeight="1">
      <c r="A86" s="14"/>
      <c r="B86" s="14"/>
      <c r="C86" s="10" t="s">
        <v>433</v>
      </c>
      <c r="D86" s="11" t="s">
        <v>434</v>
      </c>
      <c r="E86" s="112">
        <v>100</v>
      </c>
      <c r="F86" s="237" t="s">
        <v>621</v>
      </c>
      <c r="G86" s="112"/>
      <c r="H86" s="147"/>
      <c r="I86" s="147"/>
      <c r="J86" s="147"/>
      <c r="K86" s="147"/>
      <c r="L86" s="147"/>
      <c r="M86" s="147"/>
      <c r="N86" s="147"/>
      <c r="O86" s="148">
        <f t="shared" si="49"/>
        <v>0</v>
      </c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257">
        <f>SUM(P86:AA86)</f>
        <v>0</v>
      </c>
      <c r="AC86" s="258" t="e">
        <f t="shared" si="43"/>
        <v>#DIV/0!</v>
      </c>
    </row>
    <row r="87" spans="1:29" s="4" customFormat="1" ht="16.5" customHeight="1">
      <c r="A87" s="14"/>
      <c r="B87" s="14"/>
      <c r="C87" s="15" t="s">
        <v>425</v>
      </c>
      <c r="D87" s="16" t="s">
        <v>426</v>
      </c>
      <c r="E87" s="112">
        <v>7700</v>
      </c>
      <c r="F87" s="237" t="s">
        <v>639</v>
      </c>
      <c r="G87" s="112"/>
      <c r="H87" s="147"/>
      <c r="I87" s="147"/>
      <c r="J87" s="147"/>
      <c r="K87" s="147"/>
      <c r="L87" s="147"/>
      <c r="M87" s="147"/>
      <c r="N87" s="147"/>
      <c r="O87" s="148">
        <f t="shared" si="49"/>
        <v>0</v>
      </c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257">
        <f>SUM(P87:AA87)</f>
        <v>0</v>
      </c>
      <c r="AC87" s="258" t="e">
        <f t="shared" si="43"/>
        <v>#DIV/0!</v>
      </c>
    </row>
    <row r="88" spans="1:29" s="4" customFormat="1" ht="12.75" customHeight="1" hidden="1">
      <c r="A88" s="14"/>
      <c r="B88" s="7">
        <v>80110</v>
      </c>
      <c r="C88" s="7"/>
      <c r="D88" s="8" t="s">
        <v>363</v>
      </c>
      <c r="E88" s="120">
        <f>E89+E90</f>
        <v>0</v>
      </c>
      <c r="F88" s="261"/>
      <c r="G88" s="120">
        <f>G89+G90</f>
        <v>0</v>
      </c>
      <c r="H88" s="119">
        <f>H89+H90</f>
        <v>0</v>
      </c>
      <c r="I88" s="119">
        <f aca="true" t="shared" si="52" ref="I88:N88">I89+I90</f>
        <v>0</v>
      </c>
      <c r="J88" s="119">
        <f t="shared" si="52"/>
        <v>0</v>
      </c>
      <c r="K88" s="119">
        <f t="shared" si="52"/>
        <v>0</v>
      </c>
      <c r="L88" s="119">
        <f t="shared" si="52"/>
        <v>0</v>
      </c>
      <c r="M88" s="119">
        <f t="shared" si="52"/>
        <v>0</v>
      </c>
      <c r="N88" s="119">
        <f t="shared" si="52"/>
        <v>0</v>
      </c>
      <c r="O88" s="151">
        <f>O89+O90</f>
        <v>0</v>
      </c>
      <c r="P88" s="120">
        <f>P89+P90</f>
        <v>0</v>
      </c>
      <c r="Q88" s="120">
        <f aca="true" t="shared" si="53" ref="Q88:AA88">Q89+Q90</f>
        <v>0</v>
      </c>
      <c r="R88" s="120">
        <f t="shared" si="53"/>
        <v>0</v>
      </c>
      <c r="S88" s="120">
        <f t="shared" si="53"/>
        <v>0</v>
      </c>
      <c r="T88" s="120">
        <f t="shared" si="53"/>
        <v>0</v>
      </c>
      <c r="U88" s="120">
        <f t="shared" si="53"/>
        <v>0</v>
      </c>
      <c r="V88" s="120">
        <f t="shared" si="53"/>
        <v>0</v>
      </c>
      <c r="W88" s="120">
        <f t="shared" si="53"/>
        <v>0</v>
      </c>
      <c r="X88" s="120">
        <f t="shared" si="53"/>
        <v>0</v>
      </c>
      <c r="Y88" s="120">
        <f t="shared" si="53"/>
        <v>0</v>
      </c>
      <c r="Z88" s="120">
        <f t="shared" si="53"/>
        <v>0</v>
      </c>
      <c r="AA88" s="120">
        <f t="shared" si="53"/>
        <v>0</v>
      </c>
      <c r="AB88" s="120">
        <f>AB89+AB90</f>
        <v>0</v>
      </c>
      <c r="AC88" s="263" t="e">
        <f t="shared" si="43"/>
        <v>#DIV/0!</v>
      </c>
    </row>
    <row r="89" spans="1:29" s="4" customFormat="1" ht="32.25" customHeight="1" hidden="1">
      <c r="A89" s="14"/>
      <c r="B89" s="14"/>
      <c r="C89" s="10">
        <v>6298</v>
      </c>
      <c r="D89" s="11" t="s">
        <v>472</v>
      </c>
      <c r="E89" s="112"/>
      <c r="F89" s="267" t="s">
        <v>640</v>
      </c>
      <c r="G89" s="112"/>
      <c r="H89" s="147"/>
      <c r="I89" s="147"/>
      <c r="J89" s="147"/>
      <c r="K89" s="147"/>
      <c r="L89" s="147"/>
      <c r="M89" s="147"/>
      <c r="N89" s="147"/>
      <c r="O89" s="148">
        <f t="shared" si="49"/>
        <v>0</v>
      </c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257">
        <f>SUM(P89:AA89)</f>
        <v>0</v>
      </c>
      <c r="AC89" s="258" t="e">
        <f t="shared" si="43"/>
        <v>#DIV/0!</v>
      </c>
    </row>
    <row r="90" spans="1:29" s="4" customFormat="1" ht="40.5" customHeight="1" hidden="1">
      <c r="A90" s="14"/>
      <c r="B90" s="14"/>
      <c r="C90" s="10">
        <v>6339</v>
      </c>
      <c r="D90" s="11" t="s">
        <v>473</v>
      </c>
      <c r="E90" s="112"/>
      <c r="F90" s="267" t="s">
        <v>641</v>
      </c>
      <c r="G90" s="112"/>
      <c r="H90" s="147"/>
      <c r="I90" s="147"/>
      <c r="J90" s="147"/>
      <c r="K90" s="147"/>
      <c r="L90" s="147"/>
      <c r="M90" s="147"/>
      <c r="N90" s="147"/>
      <c r="O90" s="148">
        <f t="shared" si="49"/>
        <v>0</v>
      </c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257">
        <f>SUM(P90:AA90)</f>
        <v>0</v>
      </c>
      <c r="AC90" s="258" t="e">
        <f>AB90*100/O90</f>
        <v>#DIV/0!</v>
      </c>
    </row>
    <row r="91" spans="1:29" s="4" customFormat="1" ht="12.75" customHeight="1" hidden="1">
      <c r="A91" s="14"/>
      <c r="B91" s="7">
        <v>80113</v>
      </c>
      <c r="C91" s="7"/>
      <c r="D91" s="8" t="s">
        <v>486</v>
      </c>
      <c r="E91" s="120">
        <f aca="true" t="shared" si="54" ref="E91:AA91">E92</f>
        <v>0</v>
      </c>
      <c r="F91" s="261"/>
      <c r="G91" s="120">
        <f t="shared" si="54"/>
        <v>0</v>
      </c>
      <c r="H91" s="119">
        <f t="shared" si="54"/>
        <v>0</v>
      </c>
      <c r="I91" s="119">
        <f t="shared" si="54"/>
        <v>0</v>
      </c>
      <c r="J91" s="119">
        <f t="shared" si="54"/>
        <v>0</v>
      </c>
      <c r="K91" s="119">
        <f t="shared" si="54"/>
        <v>0</v>
      </c>
      <c r="L91" s="119">
        <f t="shared" si="54"/>
        <v>0</v>
      </c>
      <c r="M91" s="119">
        <f t="shared" si="54"/>
        <v>0</v>
      </c>
      <c r="N91" s="119">
        <f t="shared" si="54"/>
        <v>0</v>
      </c>
      <c r="O91" s="151">
        <f t="shared" si="54"/>
        <v>0</v>
      </c>
      <c r="P91" s="120">
        <f t="shared" si="54"/>
        <v>0</v>
      </c>
      <c r="Q91" s="120">
        <f t="shared" si="54"/>
        <v>0</v>
      </c>
      <c r="R91" s="120">
        <f t="shared" si="54"/>
        <v>0</v>
      </c>
      <c r="S91" s="120">
        <f t="shared" si="54"/>
        <v>0</v>
      </c>
      <c r="T91" s="120">
        <f t="shared" si="54"/>
        <v>0</v>
      </c>
      <c r="U91" s="120">
        <f t="shared" si="54"/>
        <v>0</v>
      </c>
      <c r="V91" s="120">
        <f t="shared" si="54"/>
        <v>0</v>
      </c>
      <c r="W91" s="120">
        <f t="shared" si="54"/>
        <v>0</v>
      </c>
      <c r="X91" s="120">
        <f t="shared" si="54"/>
        <v>0</v>
      </c>
      <c r="Y91" s="120">
        <f t="shared" si="54"/>
        <v>0</v>
      </c>
      <c r="Z91" s="120">
        <f t="shared" si="54"/>
        <v>0</v>
      </c>
      <c r="AA91" s="120">
        <f t="shared" si="54"/>
        <v>0</v>
      </c>
      <c r="AB91" s="120">
        <f>AB92</f>
        <v>0</v>
      </c>
      <c r="AC91" s="258" t="e">
        <f t="shared" si="43"/>
        <v>#DIV/0!</v>
      </c>
    </row>
    <row r="92" spans="1:29" s="4" customFormat="1" ht="12.75" customHeight="1" hidden="1">
      <c r="A92" s="14"/>
      <c r="B92" s="14"/>
      <c r="C92" s="15" t="s">
        <v>425</v>
      </c>
      <c r="D92" s="16" t="s">
        <v>426</v>
      </c>
      <c r="E92" s="112"/>
      <c r="F92" s="237"/>
      <c r="G92" s="112"/>
      <c r="H92" s="147"/>
      <c r="I92" s="147"/>
      <c r="J92" s="147"/>
      <c r="K92" s="147"/>
      <c r="L92" s="147"/>
      <c r="M92" s="147"/>
      <c r="N92" s="147"/>
      <c r="O92" s="148">
        <f>G92+H92+I92+J92+K92+L92+M92</f>
        <v>0</v>
      </c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257">
        <f>SUM(P92:AA92)</f>
        <v>0</v>
      </c>
      <c r="AC92" s="258" t="e">
        <f t="shared" si="43"/>
        <v>#DIV/0!</v>
      </c>
    </row>
    <row r="93" spans="1:29" s="4" customFormat="1" ht="27.75" customHeight="1">
      <c r="A93" s="14"/>
      <c r="B93" s="7">
        <v>80114</v>
      </c>
      <c r="C93" s="7"/>
      <c r="D93" s="8" t="s">
        <v>474</v>
      </c>
      <c r="E93" s="120">
        <f>E94+E95</f>
        <v>500</v>
      </c>
      <c r="F93" s="261"/>
      <c r="G93" s="120">
        <f>G94+G95</f>
        <v>0</v>
      </c>
      <c r="H93" s="119">
        <f>H94+H95</f>
        <v>0</v>
      </c>
      <c r="I93" s="119">
        <f aca="true" t="shared" si="55" ref="I93:N93">I94+I95</f>
        <v>0</v>
      </c>
      <c r="J93" s="119">
        <f t="shared" si="55"/>
        <v>0</v>
      </c>
      <c r="K93" s="119">
        <f t="shared" si="55"/>
        <v>0</v>
      </c>
      <c r="L93" s="119">
        <f t="shared" si="55"/>
        <v>0</v>
      </c>
      <c r="M93" s="119">
        <f t="shared" si="55"/>
        <v>0</v>
      </c>
      <c r="N93" s="119">
        <f t="shared" si="55"/>
        <v>0</v>
      </c>
      <c r="O93" s="151">
        <f>G93+H93+I93+J93+K93+L93+M93</f>
        <v>0</v>
      </c>
      <c r="P93" s="120">
        <f>P94+P95</f>
        <v>0</v>
      </c>
      <c r="Q93" s="120">
        <f aca="true" t="shared" si="56" ref="Q93:AA93">Q94+Q95</f>
        <v>0</v>
      </c>
      <c r="R93" s="120">
        <f t="shared" si="56"/>
        <v>0</v>
      </c>
      <c r="S93" s="120">
        <f t="shared" si="56"/>
        <v>0</v>
      </c>
      <c r="T93" s="120">
        <f t="shared" si="56"/>
        <v>0</v>
      </c>
      <c r="U93" s="120">
        <f t="shared" si="56"/>
        <v>0</v>
      </c>
      <c r="V93" s="120">
        <f t="shared" si="56"/>
        <v>0</v>
      </c>
      <c r="W93" s="120">
        <f t="shared" si="56"/>
        <v>0</v>
      </c>
      <c r="X93" s="120">
        <f t="shared" si="56"/>
        <v>0</v>
      </c>
      <c r="Y93" s="120">
        <f t="shared" si="56"/>
        <v>0</v>
      </c>
      <c r="Z93" s="120">
        <f t="shared" si="56"/>
        <v>0</v>
      </c>
      <c r="AA93" s="120">
        <f t="shared" si="56"/>
        <v>0</v>
      </c>
      <c r="AB93" s="120">
        <f>AB94+AB95</f>
        <v>0</v>
      </c>
      <c r="AC93" s="263" t="e">
        <f t="shared" si="43"/>
        <v>#DIV/0!</v>
      </c>
    </row>
    <row r="94" spans="1:29" s="4" customFormat="1" ht="12.75">
      <c r="A94" s="14"/>
      <c r="B94" s="14"/>
      <c r="C94" s="10" t="s">
        <v>353</v>
      </c>
      <c r="D94" s="11" t="s">
        <v>354</v>
      </c>
      <c r="E94" s="112">
        <v>500</v>
      </c>
      <c r="F94" s="237" t="s">
        <v>642</v>
      </c>
      <c r="G94" s="112"/>
      <c r="H94" s="147"/>
      <c r="I94" s="147"/>
      <c r="J94" s="147"/>
      <c r="K94" s="147"/>
      <c r="L94" s="147"/>
      <c r="M94" s="147"/>
      <c r="N94" s="147"/>
      <c r="O94" s="148">
        <f>G94+H94+I94+J94+K94+L94+M94+N94</f>
        <v>0</v>
      </c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257">
        <f>SUM(P94:AA94)</f>
        <v>0</v>
      </c>
      <c r="AC94" s="258" t="e">
        <f t="shared" si="43"/>
        <v>#DIV/0!</v>
      </c>
    </row>
    <row r="95" spans="1:29" s="4" customFormat="1" ht="22.5" customHeight="1" hidden="1">
      <c r="A95" s="14"/>
      <c r="B95" s="14"/>
      <c r="C95" s="15" t="s">
        <v>425</v>
      </c>
      <c r="D95" s="16" t="s">
        <v>426</v>
      </c>
      <c r="E95" s="112"/>
      <c r="F95" s="237" t="s">
        <v>643</v>
      </c>
      <c r="G95" s="112"/>
      <c r="H95" s="147"/>
      <c r="I95" s="147"/>
      <c r="J95" s="147"/>
      <c r="K95" s="147"/>
      <c r="L95" s="147"/>
      <c r="M95" s="147"/>
      <c r="N95" s="147"/>
      <c r="O95" s="148">
        <f>G95+H95+I95+J95+K95+L95+M95+N95</f>
        <v>0</v>
      </c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257">
        <f>SUM(P95:AA95)</f>
        <v>0</v>
      </c>
      <c r="AC95" s="258" t="e">
        <f t="shared" si="43"/>
        <v>#DIV/0!</v>
      </c>
    </row>
    <row r="96" spans="1:29" s="4" customFormat="1" ht="18" customHeight="1">
      <c r="A96" s="14"/>
      <c r="B96" s="14">
        <v>80195</v>
      </c>
      <c r="C96" s="10"/>
      <c r="D96" s="18" t="s">
        <v>364</v>
      </c>
      <c r="E96" s="120">
        <f>E97</f>
        <v>17883</v>
      </c>
      <c r="F96" s="237"/>
      <c r="G96" s="120">
        <f>G97</f>
        <v>0</v>
      </c>
      <c r="H96" s="119">
        <f>H97</f>
        <v>0</v>
      </c>
      <c r="I96" s="119">
        <f aca="true" t="shared" si="57" ref="I96:N96">I97</f>
        <v>0</v>
      </c>
      <c r="J96" s="119">
        <f t="shared" si="57"/>
        <v>0</v>
      </c>
      <c r="K96" s="119">
        <f t="shared" si="57"/>
        <v>0</v>
      </c>
      <c r="L96" s="119">
        <f t="shared" si="57"/>
        <v>0</v>
      </c>
      <c r="M96" s="119">
        <f t="shared" si="57"/>
        <v>0</v>
      </c>
      <c r="N96" s="119">
        <f t="shared" si="57"/>
        <v>0</v>
      </c>
      <c r="O96" s="153">
        <f>O97</f>
        <v>0</v>
      </c>
      <c r="P96" s="120">
        <f>P97</f>
        <v>0</v>
      </c>
      <c r="Q96" s="120">
        <f aca="true" t="shared" si="58" ref="Q96:AA96">Q97</f>
        <v>0</v>
      </c>
      <c r="R96" s="120">
        <f t="shared" si="58"/>
        <v>0</v>
      </c>
      <c r="S96" s="120">
        <f t="shared" si="58"/>
        <v>0</v>
      </c>
      <c r="T96" s="120">
        <f t="shared" si="58"/>
        <v>0</v>
      </c>
      <c r="U96" s="120">
        <f t="shared" si="58"/>
        <v>0</v>
      </c>
      <c r="V96" s="120">
        <f t="shared" si="58"/>
        <v>0</v>
      </c>
      <c r="W96" s="120">
        <f t="shared" si="58"/>
        <v>0</v>
      </c>
      <c r="X96" s="120">
        <f t="shared" si="58"/>
        <v>0</v>
      </c>
      <c r="Y96" s="120">
        <f t="shared" si="58"/>
        <v>0</v>
      </c>
      <c r="Z96" s="120">
        <f t="shared" si="58"/>
        <v>0</v>
      </c>
      <c r="AA96" s="120">
        <f t="shared" si="58"/>
        <v>0</v>
      </c>
      <c r="AB96" s="195">
        <f>AB97</f>
        <v>0</v>
      </c>
      <c r="AC96" s="263" t="e">
        <f t="shared" si="43"/>
        <v>#DIV/0!</v>
      </c>
    </row>
    <row r="97" spans="1:29" s="4" customFormat="1" ht="38.25">
      <c r="A97" s="14"/>
      <c r="B97" s="14"/>
      <c r="C97" s="15">
        <v>2030</v>
      </c>
      <c r="D97" s="16" t="s">
        <v>361</v>
      </c>
      <c r="E97" s="112">
        <v>17883</v>
      </c>
      <c r="F97" s="237" t="s">
        <v>644</v>
      </c>
      <c r="G97" s="112"/>
      <c r="H97" s="147"/>
      <c r="I97" s="147"/>
      <c r="J97" s="147"/>
      <c r="K97" s="147"/>
      <c r="L97" s="147"/>
      <c r="M97" s="147"/>
      <c r="N97" s="147"/>
      <c r="O97" s="148">
        <f>G97+H97+I97+J97+K97+L97+M97+N97</f>
        <v>0</v>
      </c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257">
        <f>SUM(P97:AA97)</f>
        <v>0</v>
      </c>
      <c r="AC97" s="258" t="e">
        <f t="shared" si="43"/>
        <v>#DIV/0!</v>
      </c>
    </row>
    <row r="98" spans="1:29" s="4" customFormat="1" ht="16.5" customHeight="1">
      <c r="A98" s="5">
        <v>852</v>
      </c>
      <c r="B98" s="5"/>
      <c r="C98" s="5"/>
      <c r="D98" s="6" t="s">
        <v>499</v>
      </c>
      <c r="E98" s="106">
        <f>E103+E105+E108+E99+E113+E111</f>
        <v>1854200</v>
      </c>
      <c r="F98" s="260"/>
      <c r="G98" s="106">
        <f>G103+G105+G108+G99+G113</f>
        <v>0</v>
      </c>
      <c r="H98" s="149">
        <f>H103+H105+H108+H99+H113</f>
        <v>0</v>
      </c>
      <c r="I98" s="149">
        <f aca="true" t="shared" si="59" ref="I98:N98">I103+I105+I108+I99+I113</f>
        <v>0</v>
      </c>
      <c r="J98" s="149">
        <f t="shared" si="59"/>
        <v>0</v>
      </c>
      <c r="K98" s="272">
        <f t="shared" si="59"/>
        <v>0</v>
      </c>
      <c r="L98" s="149">
        <f t="shared" si="59"/>
        <v>0</v>
      </c>
      <c r="M98" s="149">
        <f t="shared" si="59"/>
        <v>0</v>
      </c>
      <c r="N98" s="149">
        <f t="shared" si="59"/>
        <v>0</v>
      </c>
      <c r="O98" s="106">
        <f>O103+O105+O108+O99+O113</f>
        <v>0</v>
      </c>
      <c r="P98" s="106">
        <f>P103+P105+P108+P99+P113</f>
        <v>0</v>
      </c>
      <c r="Q98" s="106">
        <f aca="true" t="shared" si="60" ref="Q98:AA98">Q103+Q105+Q108+Q99+Q113</f>
        <v>0</v>
      </c>
      <c r="R98" s="106">
        <f t="shared" si="60"/>
        <v>0</v>
      </c>
      <c r="S98" s="106">
        <f t="shared" si="60"/>
        <v>0</v>
      </c>
      <c r="T98" s="106">
        <f>T103+T105+T108+T99+T113</f>
        <v>0</v>
      </c>
      <c r="U98" s="106">
        <f t="shared" si="60"/>
        <v>0</v>
      </c>
      <c r="V98" s="106">
        <f t="shared" si="60"/>
        <v>0</v>
      </c>
      <c r="W98" s="106">
        <f t="shared" si="60"/>
        <v>0</v>
      </c>
      <c r="X98" s="106">
        <f t="shared" si="60"/>
        <v>0</v>
      </c>
      <c r="Y98" s="106">
        <f t="shared" si="60"/>
        <v>0</v>
      </c>
      <c r="Z98" s="106">
        <f t="shared" si="60"/>
        <v>0</v>
      </c>
      <c r="AA98" s="106">
        <f t="shared" si="60"/>
        <v>0</v>
      </c>
      <c r="AB98" s="106">
        <f>AB103+AB105+AB108+AB99+AB113</f>
        <v>0</v>
      </c>
      <c r="AC98" s="253" t="e">
        <f t="shared" si="43"/>
        <v>#DIV/0!</v>
      </c>
    </row>
    <row r="99" spans="1:29" s="117" customFormat="1" ht="51">
      <c r="A99" s="12"/>
      <c r="B99" s="7">
        <v>85212</v>
      </c>
      <c r="C99" s="7"/>
      <c r="D99" s="8" t="s">
        <v>500</v>
      </c>
      <c r="E99" s="107">
        <f>SUM(E100:E101)</f>
        <v>1724000</v>
      </c>
      <c r="F99" s="262"/>
      <c r="G99" s="107">
        <f>SUM(G100:G101)</f>
        <v>0</v>
      </c>
      <c r="H99" s="150">
        <f>SUM(H100:H101)</f>
        <v>0</v>
      </c>
      <c r="I99" s="150">
        <f aca="true" t="shared" si="61" ref="I99:N99">SUM(I100:I101)</f>
        <v>0</v>
      </c>
      <c r="J99" s="150">
        <f t="shared" si="61"/>
        <v>0</v>
      </c>
      <c r="K99" s="150">
        <f t="shared" si="61"/>
        <v>0</v>
      </c>
      <c r="L99" s="150">
        <f>SUM(L100:N102)</f>
        <v>0</v>
      </c>
      <c r="M99" s="150">
        <f t="shared" si="61"/>
        <v>0</v>
      </c>
      <c r="N99" s="150">
        <f t="shared" si="61"/>
        <v>0</v>
      </c>
      <c r="O99" s="151">
        <f>O100+O101+O102</f>
        <v>0</v>
      </c>
      <c r="P99" s="107">
        <f>SUM(P100:P101)</f>
        <v>0</v>
      </c>
      <c r="Q99" s="107">
        <f aca="true" t="shared" si="62" ref="Q99:AA99">SUM(Q100:Q101)</f>
        <v>0</v>
      </c>
      <c r="R99" s="107">
        <f t="shared" si="62"/>
        <v>0</v>
      </c>
      <c r="S99" s="107">
        <f t="shared" si="62"/>
        <v>0</v>
      </c>
      <c r="T99" s="107">
        <f t="shared" si="62"/>
        <v>0</v>
      </c>
      <c r="U99" s="107">
        <f t="shared" si="62"/>
        <v>0</v>
      </c>
      <c r="V99" s="107">
        <f t="shared" si="62"/>
        <v>0</v>
      </c>
      <c r="W99" s="107">
        <f t="shared" si="62"/>
        <v>0</v>
      </c>
      <c r="X99" s="107">
        <f t="shared" si="62"/>
        <v>0</v>
      </c>
      <c r="Y99" s="107">
        <f t="shared" si="62"/>
        <v>0</v>
      </c>
      <c r="Z99" s="107">
        <f t="shared" si="62"/>
        <v>0</v>
      </c>
      <c r="AA99" s="107">
        <f t="shared" si="62"/>
        <v>0</v>
      </c>
      <c r="AB99" s="107">
        <f>AB100+AB101+AB102</f>
        <v>0</v>
      </c>
      <c r="AC99" s="263" t="e">
        <f t="shared" si="43"/>
        <v>#DIV/0!</v>
      </c>
    </row>
    <row r="100" spans="1:29" s="117" customFormat="1" ht="57" customHeight="1">
      <c r="A100" s="12"/>
      <c r="B100" s="7"/>
      <c r="C100" s="9">
        <v>2010</v>
      </c>
      <c r="D100" s="11" t="s">
        <v>356</v>
      </c>
      <c r="E100" s="121">
        <v>1719000</v>
      </c>
      <c r="F100" s="237" t="s">
        <v>644</v>
      </c>
      <c r="G100" s="121"/>
      <c r="H100" s="205"/>
      <c r="I100" s="13"/>
      <c r="J100" s="13"/>
      <c r="K100" s="13"/>
      <c r="L100" s="13"/>
      <c r="M100" s="13"/>
      <c r="N100" s="13"/>
      <c r="O100" s="148">
        <f aca="true" t="shared" si="63" ref="O100:O107">G100+H100+I100+J100+K100+L100+M100+N100</f>
        <v>0</v>
      </c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257">
        <f>SUM(P100:AA100)</f>
        <v>0</v>
      </c>
      <c r="AC100" s="258" t="e">
        <f t="shared" si="43"/>
        <v>#DIV/0!</v>
      </c>
    </row>
    <row r="101" spans="1:29" s="117" customFormat="1" ht="51">
      <c r="A101" s="12"/>
      <c r="B101" s="7"/>
      <c r="C101" s="9">
        <v>2360</v>
      </c>
      <c r="D101" s="11" t="s">
        <v>492</v>
      </c>
      <c r="E101" s="121">
        <v>5000</v>
      </c>
      <c r="F101" s="237" t="s">
        <v>645</v>
      </c>
      <c r="G101" s="121"/>
      <c r="H101" s="13"/>
      <c r="I101" s="13"/>
      <c r="J101" s="13"/>
      <c r="K101" s="13"/>
      <c r="L101" s="13"/>
      <c r="M101" s="13"/>
      <c r="N101" s="13"/>
      <c r="O101" s="148">
        <f t="shared" si="63"/>
        <v>0</v>
      </c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257">
        <f>SUM(P101:AA101)</f>
        <v>0</v>
      </c>
      <c r="AC101" s="258" t="e">
        <f>AB101*100/O101</f>
        <v>#DIV/0!</v>
      </c>
    </row>
    <row r="102" spans="1:29" s="117" customFormat="1" ht="63.75" hidden="1">
      <c r="A102" s="12"/>
      <c r="B102" s="7"/>
      <c r="C102" s="9">
        <v>6310</v>
      </c>
      <c r="D102" s="11" t="s">
        <v>579</v>
      </c>
      <c r="E102" s="121"/>
      <c r="F102" s="237"/>
      <c r="G102" s="121"/>
      <c r="H102" s="13"/>
      <c r="I102" s="13"/>
      <c r="J102" s="13"/>
      <c r="K102" s="13"/>
      <c r="L102" s="13"/>
      <c r="M102" s="13"/>
      <c r="N102" s="13"/>
      <c r="O102" s="148">
        <f t="shared" si="63"/>
        <v>0</v>
      </c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257">
        <f>SUM(P102:AA102)</f>
        <v>0</v>
      </c>
      <c r="AC102" s="258" t="e">
        <f>AB102*100/O102</f>
        <v>#DIV/0!</v>
      </c>
    </row>
    <row r="103" spans="1:29" s="117" customFormat="1" ht="56.25" customHeight="1">
      <c r="A103" s="12"/>
      <c r="B103" s="7">
        <v>85213</v>
      </c>
      <c r="C103" s="7"/>
      <c r="D103" s="8" t="s">
        <v>501</v>
      </c>
      <c r="E103" s="107">
        <f aca="true" t="shared" si="64" ref="E103:AA103">E104</f>
        <v>9000</v>
      </c>
      <c r="F103" s="262"/>
      <c r="G103" s="107">
        <f t="shared" si="64"/>
        <v>0</v>
      </c>
      <c r="H103" s="150">
        <f t="shared" si="64"/>
        <v>0</v>
      </c>
      <c r="I103" s="150">
        <f t="shared" si="64"/>
        <v>0</v>
      </c>
      <c r="J103" s="150">
        <f t="shared" si="64"/>
        <v>0</v>
      </c>
      <c r="K103" s="150">
        <f t="shared" si="64"/>
        <v>0</v>
      </c>
      <c r="L103" s="150">
        <f t="shared" si="64"/>
        <v>0</v>
      </c>
      <c r="M103" s="150">
        <f t="shared" si="64"/>
        <v>0</v>
      </c>
      <c r="N103" s="150">
        <f t="shared" si="64"/>
        <v>0</v>
      </c>
      <c r="O103" s="151">
        <f t="shared" si="64"/>
        <v>0</v>
      </c>
      <c r="P103" s="107">
        <f t="shared" si="64"/>
        <v>0</v>
      </c>
      <c r="Q103" s="107">
        <f t="shared" si="64"/>
        <v>0</v>
      </c>
      <c r="R103" s="107">
        <f t="shared" si="64"/>
        <v>0</v>
      </c>
      <c r="S103" s="107">
        <f t="shared" si="64"/>
        <v>0</v>
      </c>
      <c r="T103" s="107">
        <f t="shared" si="64"/>
        <v>0</v>
      </c>
      <c r="U103" s="107">
        <f t="shared" si="64"/>
        <v>0</v>
      </c>
      <c r="V103" s="107">
        <f t="shared" si="64"/>
        <v>0</v>
      </c>
      <c r="W103" s="107">
        <f t="shared" si="64"/>
        <v>0</v>
      </c>
      <c r="X103" s="107">
        <f t="shared" si="64"/>
        <v>0</v>
      </c>
      <c r="Y103" s="107">
        <f t="shared" si="64"/>
        <v>0</v>
      </c>
      <c r="Z103" s="107">
        <f t="shared" si="64"/>
        <v>0</v>
      </c>
      <c r="AA103" s="107">
        <f t="shared" si="64"/>
        <v>0</v>
      </c>
      <c r="AB103" s="107">
        <f>AB104</f>
        <v>0</v>
      </c>
      <c r="AC103" s="263" t="e">
        <f t="shared" si="43"/>
        <v>#DIV/0!</v>
      </c>
    </row>
    <row r="104" spans="1:29" s="117" customFormat="1" ht="54.75" customHeight="1">
      <c r="A104" s="12"/>
      <c r="B104" s="12"/>
      <c r="C104" s="9">
        <v>2010</v>
      </c>
      <c r="D104" s="11" t="s">
        <v>356</v>
      </c>
      <c r="E104" s="121">
        <v>9000</v>
      </c>
      <c r="F104" s="237" t="s">
        <v>644</v>
      </c>
      <c r="G104" s="121"/>
      <c r="H104" s="13"/>
      <c r="I104" s="13"/>
      <c r="J104" s="13"/>
      <c r="K104" s="13"/>
      <c r="L104" s="13"/>
      <c r="M104" s="13"/>
      <c r="N104" s="13"/>
      <c r="O104" s="148">
        <f t="shared" si="63"/>
        <v>0</v>
      </c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257">
        <f>SUM(P104:AA104)</f>
        <v>0</v>
      </c>
      <c r="AC104" s="258" t="e">
        <f t="shared" si="43"/>
        <v>#DIV/0!</v>
      </c>
    </row>
    <row r="105" spans="1:29" s="4" customFormat="1" ht="33.75" customHeight="1">
      <c r="A105" s="7"/>
      <c r="B105" s="7">
        <v>85214</v>
      </c>
      <c r="C105" s="7"/>
      <c r="D105" s="8" t="s">
        <v>502</v>
      </c>
      <c r="E105" s="120">
        <f>E106+E107</f>
        <v>51400</v>
      </c>
      <c r="F105" s="261"/>
      <c r="G105" s="120">
        <f>G106+G107</f>
        <v>0</v>
      </c>
      <c r="H105" s="119">
        <f>H106+H107</f>
        <v>0</v>
      </c>
      <c r="I105" s="119">
        <f aca="true" t="shared" si="65" ref="I105:N105">I106+I107</f>
        <v>0</v>
      </c>
      <c r="J105" s="119">
        <f t="shared" si="65"/>
        <v>0</v>
      </c>
      <c r="K105" s="207">
        <f t="shared" si="65"/>
        <v>0</v>
      </c>
      <c r="L105" s="119">
        <f t="shared" si="65"/>
        <v>0</v>
      </c>
      <c r="M105" s="119">
        <f t="shared" si="65"/>
        <v>0</v>
      </c>
      <c r="N105" s="119">
        <f t="shared" si="65"/>
        <v>0</v>
      </c>
      <c r="O105" s="151">
        <f>O106+O107</f>
        <v>0</v>
      </c>
      <c r="P105" s="120">
        <f>P106+P107</f>
        <v>0</v>
      </c>
      <c r="Q105" s="120">
        <f aca="true" t="shared" si="66" ref="Q105:AA105">Q106+Q107</f>
        <v>0</v>
      </c>
      <c r="R105" s="120">
        <f t="shared" si="66"/>
        <v>0</v>
      </c>
      <c r="S105" s="120">
        <f t="shared" si="66"/>
        <v>0</v>
      </c>
      <c r="T105" s="120">
        <f t="shared" si="66"/>
        <v>0</v>
      </c>
      <c r="U105" s="120">
        <f t="shared" si="66"/>
        <v>0</v>
      </c>
      <c r="V105" s="120">
        <f t="shared" si="66"/>
        <v>0</v>
      </c>
      <c r="W105" s="120">
        <f t="shared" si="66"/>
        <v>0</v>
      </c>
      <c r="X105" s="120">
        <f t="shared" si="66"/>
        <v>0</v>
      </c>
      <c r="Y105" s="120">
        <f t="shared" si="66"/>
        <v>0</v>
      </c>
      <c r="Z105" s="120">
        <f t="shared" si="66"/>
        <v>0</v>
      </c>
      <c r="AA105" s="120">
        <f t="shared" si="66"/>
        <v>0</v>
      </c>
      <c r="AB105" s="120">
        <f>AB106+AB107</f>
        <v>0</v>
      </c>
      <c r="AC105" s="263" t="e">
        <f t="shared" si="43"/>
        <v>#DIV/0!</v>
      </c>
    </row>
    <row r="106" spans="1:29" s="4" customFormat="1" ht="51">
      <c r="A106" s="7"/>
      <c r="B106" s="9"/>
      <c r="C106" s="9">
        <v>2010</v>
      </c>
      <c r="D106" s="11" t="s">
        <v>356</v>
      </c>
      <c r="E106" s="112">
        <v>32500</v>
      </c>
      <c r="F106" s="472" t="s">
        <v>644</v>
      </c>
      <c r="G106" s="112"/>
      <c r="H106" s="147"/>
      <c r="I106" s="147"/>
      <c r="J106" s="147"/>
      <c r="K106" s="147"/>
      <c r="L106" s="147"/>
      <c r="M106" s="147"/>
      <c r="N106" s="147"/>
      <c r="O106" s="148">
        <f t="shared" si="63"/>
        <v>0</v>
      </c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257">
        <f>SUM(P106:AA106)</f>
        <v>0</v>
      </c>
      <c r="AC106" s="258" t="e">
        <f t="shared" si="43"/>
        <v>#DIV/0!</v>
      </c>
    </row>
    <row r="107" spans="1:29" s="4" customFormat="1" ht="31.5" customHeight="1">
      <c r="A107" s="7"/>
      <c r="B107" s="9"/>
      <c r="C107" s="15">
        <v>2030</v>
      </c>
      <c r="D107" s="16" t="s">
        <v>361</v>
      </c>
      <c r="E107" s="112">
        <v>18900</v>
      </c>
      <c r="F107" s="473"/>
      <c r="G107" s="112"/>
      <c r="H107" s="146"/>
      <c r="I107" s="147"/>
      <c r="J107" s="147"/>
      <c r="K107" s="146"/>
      <c r="L107" s="147"/>
      <c r="M107" s="147"/>
      <c r="N107" s="147"/>
      <c r="O107" s="148">
        <f t="shared" si="63"/>
        <v>0</v>
      </c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257">
        <f>SUM(P107:AA107)</f>
        <v>0</v>
      </c>
      <c r="AC107" s="258" t="e">
        <f>AB107*100/O107</f>
        <v>#DIV/0!</v>
      </c>
    </row>
    <row r="108" spans="1:29" s="4" customFormat="1" ht="18" customHeight="1">
      <c r="A108" s="7"/>
      <c r="B108" s="7">
        <v>85219</v>
      </c>
      <c r="C108" s="7"/>
      <c r="D108" s="8" t="s">
        <v>503</v>
      </c>
      <c r="E108" s="120">
        <f>E109+E110</f>
        <v>40800</v>
      </c>
      <c r="F108" s="261"/>
      <c r="G108" s="120">
        <f>G109+G110</f>
        <v>0</v>
      </c>
      <c r="H108" s="119">
        <f>H109+H110</f>
        <v>0</v>
      </c>
      <c r="I108" s="119">
        <f aca="true" t="shared" si="67" ref="I108:N108">I109+I110</f>
        <v>0</v>
      </c>
      <c r="J108" s="119">
        <f t="shared" si="67"/>
        <v>0</v>
      </c>
      <c r="K108" s="119">
        <f t="shared" si="67"/>
        <v>0</v>
      </c>
      <c r="L108" s="119">
        <f t="shared" si="67"/>
        <v>0</v>
      </c>
      <c r="M108" s="119">
        <f t="shared" si="67"/>
        <v>0</v>
      </c>
      <c r="N108" s="119">
        <f t="shared" si="67"/>
        <v>0</v>
      </c>
      <c r="O108" s="151">
        <f>O109+O110</f>
        <v>0</v>
      </c>
      <c r="P108" s="120">
        <f>P109+P110</f>
        <v>0</v>
      </c>
      <c r="Q108" s="120">
        <f aca="true" t="shared" si="68" ref="Q108:AA108">Q109+Q110</f>
        <v>0</v>
      </c>
      <c r="R108" s="120">
        <f t="shared" si="68"/>
        <v>0</v>
      </c>
      <c r="S108" s="120">
        <f t="shared" si="68"/>
        <v>0</v>
      </c>
      <c r="T108" s="120">
        <f t="shared" si="68"/>
        <v>0</v>
      </c>
      <c r="U108" s="120">
        <f t="shared" si="68"/>
        <v>0</v>
      </c>
      <c r="V108" s="120">
        <f t="shared" si="68"/>
        <v>0</v>
      </c>
      <c r="W108" s="120">
        <f t="shared" si="68"/>
        <v>0</v>
      </c>
      <c r="X108" s="120">
        <f t="shared" si="68"/>
        <v>0</v>
      </c>
      <c r="Y108" s="120">
        <f t="shared" si="68"/>
        <v>0</v>
      </c>
      <c r="Z108" s="120">
        <f t="shared" si="68"/>
        <v>0</v>
      </c>
      <c r="AA108" s="120">
        <f t="shared" si="68"/>
        <v>0</v>
      </c>
      <c r="AB108" s="120">
        <f>AB109+AB110</f>
        <v>0</v>
      </c>
      <c r="AC108" s="273" t="e">
        <f t="shared" si="43"/>
        <v>#DIV/0!</v>
      </c>
    </row>
    <row r="109" spans="1:29" s="4" customFormat="1" ht="38.25">
      <c r="A109" s="7"/>
      <c r="B109" s="9"/>
      <c r="C109" s="15">
        <v>2030</v>
      </c>
      <c r="D109" s="16" t="s">
        <v>361</v>
      </c>
      <c r="E109" s="112">
        <v>39300</v>
      </c>
      <c r="F109" s="237" t="s">
        <v>644</v>
      </c>
      <c r="G109" s="112"/>
      <c r="H109" s="147"/>
      <c r="I109" s="147"/>
      <c r="J109" s="147"/>
      <c r="K109" s="147"/>
      <c r="L109" s="147"/>
      <c r="M109" s="147"/>
      <c r="N109" s="147"/>
      <c r="O109" s="148">
        <f>G109+H109+I109+J109+K109+L109+M109+N109</f>
        <v>0</v>
      </c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257">
        <f>SUM(P109:AA109)</f>
        <v>0</v>
      </c>
      <c r="AC109" s="121" t="e">
        <f t="shared" si="43"/>
        <v>#DIV/0!</v>
      </c>
    </row>
    <row r="110" spans="1:29" s="126" customFormat="1" ht="12.75">
      <c r="A110" s="7"/>
      <c r="B110" s="7"/>
      <c r="C110" s="10" t="s">
        <v>353</v>
      </c>
      <c r="D110" s="11" t="s">
        <v>354</v>
      </c>
      <c r="E110" s="112">
        <v>1500</v>
      </c>
      <c r="F110" s="237" t="s">
        <v>646</v>
      </c>
      <c r="G110" s="112"/>
      <c r="H110" s="147"/>
      <c r="I110" s="147"/>
      <c r="J110" s="147"/>
      <c r="K110" s="147"/>
      <c r="L110" s="147"/>
      <c r="M110" s="147"/>
      <c r="N110" s="147"/>
      <c r="O110" s="148">
        <f>G110+H110+I110+J110+K110+L110+M110+N110</f>
        <v>0</v>
      </c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257">
        <f>SUM(P110:AA110)</f>
        <v>0</v>
      </c>
      <c r="AC110" s="258" t="e">
        <f t="shared" si="43"/>
        <v>#DIV/0!</v>
      </c>
    </row>
    <row r="111" spans="1:29" s="126" customFormat="1" ht="25.5">
      <c r="A111" s="7"/>
      <c r="B111" s="14">
        <v>85228</v>
      </c>
      <c r="C111" s="14"/>
      <c r="D111" s="17" t="s">
        <v>510</v>
      </c>
      <c r="E111" s="195">
        <f>E112</f>
        <v>5000</v>
      </c>
      <c r="F111" s="237"/>
      <c r="G111" s="112"/>
      <c r="H111" s="147"/>
      <c r="I111" s="147"/>
      <c r="J111" s="147"/>
      <c r="K111" s="147"/>
      <c r="L111" s="147"/>
      <c r="M111" s="147"/>
      <c r="N111" s="147"/>
      <c r="O111" s="148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257"/>
      <c r="AC111" s="258"/>
    </row>
    <row r="112" spans="1:29" s="126" customFormat="1" ht="12.75">
      <c r="A112" s="7"/>
      <c r="B112" s="7"/>
      <c r="C112" s="10" t="s">
        <v>470</v>
      </c>
      <c r="D112" s="11" t="s">
        <v>471</v>
      </c>
      <c r="E112" s="112">
        <v>5000</v>
      </c>
      <c r="F112" s="192" t="s">
        <v>647</v>
      </c>
      <c r="G112" s="112"/>
      <c r="H112" s="147"/>
      <c r="I112" s="147"/>
      <c r="J112" s="147"/>
      <c r="K112" s="147"/>
      <c r="L112" s="147"/>
      <c r="M112" s="147"/>
      <c r="N112" s="147"/>
      <c r="O112" s="148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257"/>
      <c r="AC112" s="258"/>
    </row>
    <row r="113" spans="1:29" s="127" customFormat="1" ht="16.5" customHeight="1">
      <c r="A113" s="116"/>
      <c r="B113" s="116">
        <v>85295</v>
      </c>
      <c r="C113" s="116"/>
      <c r="D113" s="18" t="s">
        <v>364</v>
      </c>
      <c r="E113" s="120">
        <f aca="true" t="shared" si="69" ref="E113:AA113">E114</f>
        <v>24000</v>
      </c>
      <c r="F113" s="261"/>
      <c r="G113" s="120">
        <f t="shared" si="69"/>
        <v>0</v>
      </c>
      <c r="H113" s="119">
        <f t="shared" si="69"/>
        <v>0</v>
      </c>
      <c r="I113" s="119">
        <f t="shared" si="69"/>
        <v>0</v>
      </c>
      <c r="J113" s="119">
        <f t="shared" si="69"/>
        <v>0</v>
      </c>
      <c r="K113" s="119">
        <f t="shared" si="69"/>
        <v>0</v>
      </c>
      <c r="L113" s="119">
        <f t="shared" si="69"/>
        <v>0</v>
      </c>
      <c r="M113" s="119">
        <f t="shared" si="69"/>
        <v>0</v>
      </c>
      <c r="N113" s="119">
        <f t="shared" si="69"/>
        <v>0</v>
      </c>
      <c r="O113" s="153">
        <f t="shared" si="69"/>
        <v>0</v>
      </c>
      <c r="P113" s="120">
        <f t="shared" si="69"/>
        <v>0</v>
      </c>
      <c r="Q113" s="120">
        <f t="shared" si="69"/>
        <v>0</v>
      </c>
      <c r="R113" s="120">
        <f t="shared" si="69"/>
        <v>0</v>
      </c>
      <c r="S113" s="120">
        <f t="shared" si="69"/>
        <v>0</v>
      </c>
      <c r="T113" s="120">
        <f t="shared" si="69"/>
        <v>0</v>
      </c>
      <c r="U113" s="120">
        <f t="shared" si="69"/>
        <v>0</v>
      </c>
      <c r="V113" s="120">
        <f t="shared" si="69"/>
        <v>0</v>
      </c>
      <c r="W113" s="120">
        <f t="shared" si="69"/>
        <v>0</v>
      </c>
      <c r="X113" s="120">
        <f t="shared" si="69"/>
        <v>0</v>
      </c>
      <c r="Y113" s="120">
        <f t="shared" si="69"/>
        <v>0</v>
      </c>
      <c r="Z113" s="120">
        <f t="shared" si="69"/>
        <v>0</v>
      </c>
      <c r="AA113" s="120">
        <f t="shared" si="69"/>
        <v>0</v>
      </c>
      <c r="AB113" s="195">
        <f>AB114</f>
        <v>0</v>
      </c>
      <c r="AC113" s="273" t="e">
        <f>AB113*100/O113</f>
        <v>#DIV/0!</v>
      </c>
    </row>
    <row r="114" spans="1:29" s="126" customFormat="1" ht="38.25">
      <c r="A114" s="7"/>
      <c r="B114" s="7"/>
      <c r="C114" s="15">
        <v>2030</v>
      </c>
      <c r="D114" s="16" t="s">
        <v>361</v>
      </c>
      <c r="E114" s="112">
        <v>24000</v>
      </c>
      <c r="F114" s="237" t="s">
        <v>644</v>
      </c>
      <c r="G114" s="112"/>
      <c r="H114" s="147"/>
      <c r="I114" s="147"/>
      <c r="J114" s="147"/>
      <c r="K114" s="147"/>
      <c r="L114" s="147"/>
      <c r="M114" s="147"/>
      <c r="N114" s="147"/>
      <c r="O114" s="148">
        <f>G114+H114+I114+J114+K114+L114+M114+N114</f>
        <v>0</v>
      </c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257">
        <f>SUM(P114:AA114)</f>
        <v>0</v>
      </c>
      <c r="AC114" s="121" t="e">
        <f>AB114*100/O114</f>
        <v>#DIV/0!</v>
      </c>
    </row>
    <row r="115" spans="1:29" s="4" customFormat="1" ht="12.75" customHeight="1" hidden="1">
      <c r="A115" s="5">
        <v>854</v>
      </c>
      <c r="B115" s="5"/>
      <c r="C115" s="5"/>
      <c r="D115" s="6" t="s">
        <v>512</v>
      </c>
      <c r="E115" s="106">
        <f>E116</f>
        <v>0</v>
      </c>
      <c r="F115" s="260"/>
      <c r="G115" s="106">
        <f>G116</f>
        <v>0</v>
      </c>
      <c r="H115" s="149">
        <f>H116</f>
        <v>0</v>
      </c>
      <c r="I115" s="149">
        <f aca="true" t="shared" si="70" ref="I115:N115">I116</f>
        <v>0</v>
      </c>
      <c r="J115" s="149">
        <f t="shared" si="70"/>
        <v>0</v>
      </c>
      <c r="K115" s="149">
        <f t="shared" si="70"/>
        <v>0</v>
      </c>
      <c r="L115" s="149">
        <f t="shared" si="70"/>
        <v>0</v>
      </c>
      <c r="M115" s="149">
        <f t="shared" si="70"/>
        <v>0</v>
      </c>
      <c r="N115" s="149">
        <f t="shared" si="70"/>
        <v>0</v>
      </c>
      <c r="O115" s="106">
        <f>O116</f>
        <v>0</v>
      </c>
      <c r="P115" s="106">
        <f>P116</f>
        <v>0</v>
      </c>
      <c r="Q115" s="106">
        <f aca="true" t="shared" si="71" ref="Q115:AA115">Q116</f>
        <v>0</v>
      </c>
      <c r="R115" s="106">
        <f t="shared" si="71"/>
        <v>0</v>
      </c>
      <c r="S115" s="106">
        <f t="shared" si="71"/>
        <v>0</v>
      </c>
      <c r="T115" s="106">
        <f t="shared" si="71"/>
        <v>0</v>
      </c>
      <c r="U115" s="106">
        <f t="shared" si="71"/>
        <v>0</v>
      </c>
      <c r="V115" s="106">
        <f t="shared" si="71"/>
        <v>0</v>
      </c>
      <c r="W115" s="106">
        <f t="shared" si="71"/>
        <v>0</v>
      </c>
      <c r="X115" s="106">
        <f t="shared" si="71"/>
        <v>0</v>
      </c>
      <c r="Y115" s="106">
        <f t="shared" si="71"/>
        <v>0</v>
      </c>
      <c r="Z115" s="106">
        <f t="shared" si="71"/>
        <v>0</v>
      </c>
      <c r="AA115" s="106">
        <f t="shared" si="71"/>
        <v>0</v>
      </c>
      <c r="AB115" s="106">
        <f>AB116</f>
        <v>0</v>
      </c>
      <c r="AC115" s="253" t="e">
        <f>AB115*100/O115</f>
        <v>#DIV/0!</v>
      </c>
    </row>
    <row r="116" spans="1:29" s="126" customFormat="1" ht="12.75" customHeight="1" hidden="1">
      <c r="A116" s="7"/>
      <c r="B116" s="7">
        <v>85415</v>
      </c>
      <c r="C116" s="15"/>
      <c r="D116" s="185" t="s">
        <v>513</v>
      </c>
      <c r="E116" s="120">
        <f aca="true" t="shared" si="72" ref="E116:AA116">E117</f>
        <v>0</v>
      </c>
      <c r="F116" s="261"/>
      <c r="G116" s="120">
        <f t="shared" si="72"/>
        <v>0</v>
      </c>
      <c r="H116" s="119">
        <f t="shared" si="72"/>
        <v>0</v>
      </c>
      <c r="I116" s="119">
        <f t="shared" si="72"/>
        <v>0</v>
      </c>
      <c r="J116" s="119">
        <f t="shared" si="72"/>
        <v>0</v>
      </c>
      <c r="K116" s="119">
        <f t="shared" si="72"/>
        <v>0</v>
      </c>
      <c r="L116" s="119">
        <f t="shared" si="72"/>
        <v>0</v>
      </c>
      <c r="M116" s="119">
        <f t="shared" si="72"/>
        <v>0</v>
      </c>
      <c r="N116" s="119">
        <f t="shared" si="72"/>
        <v>0</v>
      </c>
      <c r="O116" s="153">
        <f>O117</f>
        <v>0</v>
      </c>
      <c r="P116" s="120">
        <f t="shared" si="72"/>
        <v>0</v>
      </c>
      <c r="Q116" s="120">
        <f t="shared" si="72"/>
        <v>0</v>
      </c>
      <c r="R116" s="120">
        <f t="shared" si="72"/>
        <v>0</v>
      </c>
      <c r="S116" s="120">
        <f t="shared" si="72"/>
        <v>0</v>
      </c>
      <c r="T116" s="120">
        <f t="shared" si="72"/>
        <v>0</v>
      </c>
      <c r="U116" s="120">
        <f t="shared" si="72"/>
        <v>0</v>
      </c>
      <c r="V116" s="120">
        <f t="shared" si="72"/>
        <v>0</v>
      </c>
      <c r="W116" s="120">
        <f t="shared" si="72"/>
        <v>0</v>
      </c>
      <c r="X116" s="120">
        <f t="shared" si="72"/>
        <v>0</v>
      </c>
      <c r="Y116" s="120">
        <f t="shared" si="72"/>
        <v>0</v>
      </c>
      <c r="Z116" s="120">
        <f t="shared" si="72"/>
        <v>0</v>
      </c>
      <c r="AA116" s="120">
        <f t="shared" si="72"/>
        <v>0</v>
      </c>
      <c r="AB116" s="266">
        <f>AB117</f>
        <v>0</v>
      </c>
      <c r="AC116" s="263" t="e">
        <f>AB116*100/O116</f>
        <v>#DIV/0!</v>
      </c>
    </row>
    <row r="117" spans="1:29" s="126" customFormat="1" ht="33" customHeight="1" hidden="1">
      <c r="A117" s="7"/>
      <c r="B117" s="7"/>
      <c r="C117" s="15">
        <v>2030</v>
      </c>
      <c r="D117" s="16" t="s">
        <v>361</v>
      </c>
      <c r="E117" s="274"/>
      <c r="F117" s="261"/>
      <c r="G117" s="274"/>
      <c r="H117" s="154"/>
      <c r="I117" s="154"/>
      <c r="J117" s="206"/>
      <c r="K117" s="154"/>
      <c r="L117" s="154"/>
      <c r="M117" s="154"/>
      <c r="N117" s="154"/>
      <c r="O117" s="148">
        <f>G117+H117+I117+J117+K117+L117+M117+N117</f>
        <v>0</v>
      </c>
      <c r="P117" s="274"/>
      <c r="Q117" s="274"/>
      <c r="R117" s="274"/>
      <c r="S117" s="201"/>
      <c r="T117" s="201"/>
      <c r="U117" s="201"/>
      <c r="V117" s="274"/>
      <c r="W117" s="274"/>
      <c r="X117" s="274"/>
      <c r="Y117" s="274"/>
      <c r="Z117" s="274"/>
      <c r="AA117" s="274"/>
      <c r="AB117" s="257">
        <f>SUM(P117:AA117)</f>
        <v>0</v>
      </c>
      <c r="AC117" s="258" t="e">
        <f>AB117*100/O117</f>
        <v>#DIV/0!</v>
      </c>
    </row>
    <row r="118" spans="1:29" s="4" customFormat="1" ht="25.5">
      <c r="A118" s="5">
        <v>900</v>
      </c>
      <c r="B118" s="5"/>
      <c r="C118" s="5"/>
      <c r="D118" s="6" t="s">
        <v>365</v>
      </c>
      <c r="E118" s="106">
        <f>E119+E121</f>
        <v>4200</v>
      </c>
      <c r="F118" s="260"/>
      <c r="G118" s="106">
        <f>G119+G121</f>
        <v>0</v>
      </c>
      <c r="H118" s="149">
        <f>H119+H121</f>
        <v>0</v>
      </c>
      <c r="I118" s="149">
        <f aca="true" t="shared" si="73" ref="I118:N118">I119+I121</f>
        <v>0</v>
      </c>
      <c r="J118" s="149">
        <f t="shared" si="73"/>
        <v>0</v>
      </c>
      <c r="K118" s="149">
        <f t="shared" si="73"/>
        <v>0</v>
      </c>
      <c r="L118" s="149">
        <f t="shared" si="73"/>
        <v>0</v>
      </c>
      <c r="M118" s="149">
        <f t="shared" si="73"/>
        <v>0</v>
      </c>
      <c r="N118" s="149">
        <f t="shared" si="73"/>
        <v>0</v>
      </c>
      <c r="O118" s="106">
        <f>O119+O121</f>
        <v>0</v>
      </c>
      <c r="P118" s="106">
        <f>P119+P121</f>
        <v>0</v>
      </c>
      <c r="Q118" s="106">
        <f aca="true" t="shared" si="74" ref="Q118:AA118">Q119+Q121</f>
        <v>0</v>
      </c>
      <c r="R118" s="106">
        <f t="shared" si="74"/>
        <v>0</v>
      </c>
      <c r="S118" s="106">
        <f t="shared" si="74"/>
        <v>0</v>
      </c>
      <c r="T118" s="106">
        <f t="shared" si="74"/>
        <v>0</v>
      </c>
      <c r="U118" s="106">
        <f>U119+U121</f>
        <v>0</v>
      </c>
      <c r="V118" s="106">
        <f t="shared" si="74"/>
        <v>0</v>
      </c>
      <c r="W118" s="106">
        <f t="shared" si="74"/>
        <v>0</v>
      </c>
      <c r="X118" s="106">
        <f t="shared" si="74"/>
        <v>0</v>
      </c>
      <c r="Y118" s="106">
        <f t="shared" si="74"/>
        <v>0</v>
      </c>
      <c r="Z118" s="106">
        <f t="shared" si="74"/>
        <v>0</v>
      </c>
      <c r="AA118" s="106">
        <f t="shared" si="74"/>
        <v>0</v>
      </c>
      <c r="AB118" s="106">
        <f>AB119+AB121</f>
        <v>0</v>
      </c>
      <c r="AC118" s="253" t="e">
        <f aca="true" t="shared" si="75" ref="AC118:AC132">AB118*100/O118</f>
        <v>#DIV/0!</v>
      </c>
    </row>
    <row r="119" spans="1:29" s="4" customFormat="1" ht="25.5">
      <c r="A119" s="7"/>
      <c r="B119" s="7">
        <v>90011</v>
      </c>
      <c r="C119" s="7"/>
      <c r="D119" s="8" t="s">
        <v>332</v>
      </c>
      <c r="E119" s="120">
        <f aca="true" t="shared" si="76" ref="E119:AA119">SUM(E120:E120)</f>
        <v>3000</v>
      </c>
      <c r="F119" s="261"/>
      <c r="G119" s="120">
        <f t="shared" si="76"/>
        <v>0</v>
      </c>
      <c r="H119" s="119">
        <f t="shared" si="76"/>
        <v>0</v>
      </c>
      <c r="I119" s="119">
        <f t="shared" si="76"/>
        <v>0</v>
      </c>
      <c r="J119" s="119">
        <f t="shared" si="76"/>
        <v>0</v>
      </c>
      <c r="K119" s="119">
        <f t="shared" si="76"/>
        <v>0</v>
      </c>
      <c r="L119" s="119">
        <f t="shared" si="76"/>
        <v>0</v>
      </c>
      <c r="M119" s="119">
        <f t="shared" si="76"/>
        <v>0</v>
      </c>
      <c r="N119" s="119">
        <f t="shared" si="76"/>
        <v>0</v>
      </c>
      <c r="O119" s="151">
        <f t="shared" si="76"/>
        <v>0</v>
      </c>
      <c r="P119" s="120">
        <f t="shared" si="76"/>
        <v>0</v>
      </c>
      <c r="Q119" s="120">
        <f t="shared" si="76"/>
        <v>0</v>
      </c>
      <c r="R119" s="120">
        <f t="shared" si="76"/>
        <v>0</v>
      </c>
      <c r="S119" s="120">
        <f t="shared" si="76"/>
        <v>0</v>
      </c>
      <c r="T119" s="120">
        <f t="shared" si="76"/>
        <v>0</v>
      </c>
      <c r="U119" s="120">
        <f t="shared" si="76"/>
        <v>0</v>
      </c>
      <c r="V119" s="120">
        <f t="shared" si="76"/>
        <v>0</v>
      </c>
      <c r="W119" s="120">
        <f t="shared" si="76"/>
        <v>0</v>
      </c>
      <c r="X119" s="120">
        <f t="shared" si="76"/>
        <v>0</v>
      </c>
      <c r="Y119" s="120">
        <f t="shared" si="76"/>
        <v>0</v>
      </c>
      <c r="Z119" s="120">
        <f t="shared" si="76"/>
        <v>0</v>
      </c>
      <c r="AA119" s="120">
        <f t="shared" si="76"/>
        <v>0</v>
      </c>
      <c r="AB119" s="120">
        <f>SUM(AB120:AB120)</f>
        <v>0</v>
      </c>
      <c r="AC119" s="263" t="e">
        <f t="shared" si="75"/>
        <v>#DIV/0!</v>
      </c>
    </row>
    <row r="120" spans="1:29" s="4" customFormat="1" ht="12.75">
      <c r="A120" s="9"/>
      <c r="B120" s="9"/>
      <c r="C120" s="10" t="s">
        <v>333</v>
      </c>
      <c r="D120" s="11" t="s">
        <v>334</v>
      </c>
      <c r="E120" s="112">
        <v>3000</v>
      </c>
      <c r="F120" s="237" t="s">
        <v>648</v>
      </c>
      <c r="G120" s="112"/>
      <c r="H120" s="147"/>
      <c r="I120" s="147"/>
      <c r="J120" s="147"/>
      <c r="K120" s="147"/>
      <c r="L120" s="147"/>
      <c r="M120" s="147"/>
      <c r="N120" s="147"/>
      <c r="O120" s="148">
        <f>G120+H120+I120+J120+K120+L120+M120+N120</f>
        <v>0</v>
      </c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257">
        <f>SUM(P120:AA120)</f>
        <v>0</v>
      </c>
      <c r="AC120" s="258" t="e">
        <f t="shared" si="75"/>
        <v>#DIV/0!</v>
      </c>
    </row>
    <row r="121" spans="1:29" s="4" customFormat="1" ht="12.75">
      <c r="A121" s="9"/>
      <c r="B121" s="7">
        <v>90095</v>
      </c>
      <c r="C121" s="7"/>
      <c r="D121" s="8" t="s">
        <v>364</v>
      </c>
      <c r="E121" s="120">
        <f>E122</f>
        <v>1200</v>
      </c>
      <c r="F121" s="237"/>
      <c r="G121" s="120">
        <f>G122</f>
        <v>0</v>
      </c>
      <c r="H121" s="119">
        <f>H122</f>
        <v>0</v>
      </c>
      <c r="I121" s="119">
        <f aca="true" t="shared" si="77" ref="I121:N121">I122</f>
        <v>0</v>
      </c>
      <c r="J121" s="119">
        <f t="shared" si="77"/>
        <v>0</v>
      </c>
      <c r="K121" s="119">
        <f t="shared" si="77"/>
        <v>0</v>
      </c>
      <c r="L121" s="119">
        <f t="shared" si="77"/>
        <v>0</v>
      </c>
      <c r="M121" s="119">
        <f t="shared" si="77"/>
        <v>0</v>
      </c>
      <c r="N121" s="119">
        <f t="shared" si="77"/>
        <v>0</v>
      </c>
      <c r="O121" s="153">
        <f>O122</f>
        <v>0</v>
      </c>
      <c r="P121" s="120">
        <f>P122</f>
        <v>0</v>
      </c>
      <c r="Q121" s="120">
        <f aca="true" t="shared" si="78" ref="Q121:AA121">Q122</f>
        <v>0</v>
      </c>
      <c r="R121" s="120">
        <f t="shared" si="78"/>
        <v>0</v>
      </c>
      <c r="S121" s="120">
        <f t="shared" si="78"/>
        <v>0</v>
      </c>
      <c r="T121" s="120">
        <f t="shared" si="78"/>
        <v>0</v>
      </c>
      <c r="U121" s="120">
        <f t="shared" si="78"/>
        <v>0</v>
      </c>
      <c r="V121" s="120">
        <f t="shared" si="78"/>
        <v>0</v>
      </c>
      <c r="W121" s="120">
        <f t="shared" si="78"/>
        <v>0</v>
      </c>
      <c r="X121" s="120">
        <f t="shared" si="78"/>
        <v>0</v>
      </c>
      <c r="Y121" s="120">
        <f t="shared" si="78"/>
        <v>0</v>
      </c>
      <c r="Z121" s="120">
        <f t="shared" si="78"/>
        <v>0</v>
      </c>
      <c r="AA121" s="120">
        <f t="shared" si="78"/>
        <v>0</v>
      </c>
      <c r="AB121" s="195">
        <f>AB122</f>
        <v>0</v>
      </c>
      <c r="AC121" s="263" t="e">
        <f t="shared" si="75"/>
        <v>#DIV/0!</v>
      </c>
    </row>
    <row r="122" spans="1:29" s="4" customFormat="1" ht="12.75">
      <c r="A122" s="9"/>
      <c r="B122" s="14"/>
      <c r="C122" s="10" t="s">
        <v>470</v>
      </c>
      <c r="D122" s="11" t="s">
        <v>471</v>
      </c>
      <c r="E122" s="112">
        <v>1200</v>
      </c>
      <c r="F122" s="237" t="s">
        <v>649</v>
      </c>
      <c r="G122" s="112"/>
      <c r="H122" s="147"/>
      <c r="I122" s="147"/>
      <c r="J122" s="147"/>
      <c r="K122" s="147"/>
      <c r="L122" s="147"/>
      <c r="M122" s="147"/>
      <c r="N122" s="147"/>
      <c r="O122" s="148">
        <f>G122+H122+I122+J122+K122+L122+M122+N122</f>
        <v>0</v>
      </c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257">
        <f>SUM(P122:AA122)</f>
        <v>0</v>
      </c>
      <c r="AC122" s="258" t="e">
        <f>AB122*100/O122</f>
        <v>#DIV/0!</v>
      </c>
    </row>
    <row r="123" spans="1:29" s="4" customFormat="1" ht="12.75" hidden="1">
      <c r="A123" s="193">
        <v>926</v>
      </c>
      <c r="B123" s="182"/>
      <c r="C123" s="182"/>
      <c r="D123" s="183" t="s">
        <v>343</v>
      </c>
      <c r="E123" s="152">
        <f aca="true" t="shared" si="79" ref="E123:T124">E124</f>
        <v>0</v>
      </c>
      <c r="F123" s="275"/>
      <c r="G123" s="152">
        <f t="shared" si="79"/>
        <v>0</v>
      </c>
      <c r="H123" s="194">
        <f t="shared" si="79"/>
        <v>0</v>
      </c>
      <c r="I123" s="194">
        <f t="shared" si="79"/>
        <v>0</v>
      </c>
      <c r="J123" s="194">
        <f t="shared" si="79"/>
        <v>0</v>
      </c>
      <c r="K123" s="194">
        <f t="shared" si="79"/>
        <v>0</v>
      </c>
      <c r="L123" s="194">
        <f t="shared" si="79"/>
        <v>0</v>
      </c>
      <c r="M123" s="194">
        <f t="shared" si="79"/>
        <v>0</v>
      </c>
      <c r="N123" s="194">
        <f t="shared" si="79"/>
        <v>0</v>
      </c>
      <c r="O123" s="152">
        <f t="shared" si="79"/>
        <v>0</v>
      </c>
      <c r="P123" s="152">
        <f t="shared" si="79"/>
        <v>0</v>
      </c>
      <c r="Q123" s="152">
        <f t="shared" si="79"/>
        <v>0</v>
      </c>
      <c r="R123" s="152">
        <f t="shared" si="79"/>
        <v>0</v>
      </c>
      <c r="S123" s="152">
        <f t="shared" si="79"/>
        <v>0</v>
      </c>
      <c r="T123" s="152">
        <f t="shared" si="79"/>
        <v>0</v>
      </c>
      <c r="U123" s="152">
        <f>U124</f>
        <v>0</v>
      </c>
      <c r="V123" s="152">
        <f>V124</f>
        <v>0</v>
      </c>
      <c r="W123" s="152">
        <f aca="true" t="shared" si="80" ref="W123:AA124">W124</f>
        <v>0</v>
      </c>
      <c r="X123" s="152">
        <f t="shared" si="80"/>
        <v>0</v>
      </c>
      <c r="Y123" s="152">
        <f t="shared" si="80"/>
        <v>0</v>
      </c>
      <c r="Z123" s="152">
        <f t="shared" si="80"/>
        <v>0</v>
      </c>
      <c r="AA123" s="152">
        <f t="shared" si="80"/>
        <v>0</v>
      </c>
      <c r="AB123" s="152">
        <f>AB124</f>
        <v>0</v>
      </c>
      <c r="AC123" s="253" t="e">
        <f t="shared" si="75"/>
        <v>#DIV/0!</v>
      </c>
    </row>
    <row r="124" spans="1:29" s="4" customFormat="1" ht="25.5" hidden="1">
      <c r="A124" s="24"/>
      <c r="B124" s="14">
        <v>92605</v>
      </c>
      <c r="C124" s="14"/>
      <c r="D124" s="17" t="s">
        <v>344</v>
      </c>
      <c r="E124" s="195">
        <f t="shared" si="79"/>
        <v>0</v>
      </c>
      <c r="F124" s="237"/>
      <c r="G124" s="195">
        <f t="shared" si="79"/>
        <v>0</v>
      </c>
      <c r="H124" s="196">
        <f t="shared" si="79"/>
        <v>0</v>
      </c>
      <c r="I124" s="196">
        <f t="shared" si="79"/>
        <v>0</v>
      </c>
      <c r="J124" s="196">
        <f t="shared" si="79"/>
        <v>0</v>
      </c>
      <c r="K124" s="196">
        <f t="shared" si="79"/>
        <v>0</v>
      </c>
      <c r="L124" s="196">
        <f t="shared" si="79"/>
        <v>0</v>
      </c>
      <c r="M124" s="196">
        <f t="shared" si="79"/>
        <v>0</v>
      </c>
      <c r="N124" s="196">
        <f t="shared" si="79"/>
        <v>0</v>
      </c>
      <c r="O124" s="153">
        <f t="shared" si="79"/>
        <v>0</v>
      </c>
      <c r="P124" s="195">
        <f t="shared" si="79"/>
        <v>0</v>
      </c>
      <c r="Q124" s="195">
        <f t="shared" si="79"/>
        <v>0</v>
      </c>
      <c r="R124" s="195">
        <f t="shared" si="79"/>
        <v>0</v>
      </c>
      <c r="S124" s="195">
        <f t="shared" si="79"/>
        <v>0</v>
      </c>
      <c r="T124" s="195">
        <f t="shared" si="79"/>
        <v>0</v>
      </c>
      <c r="U124" s="195">
        <f>U125</f>
        <v>0</v>
      </c>
      <c r="V124" s="195">
        <f>V125</f>
        <v>0</v>
      </c>
      <c r="W124" s="195">
        <f t="shared" si="80"/>
        <v>0</v>
      </c>
      <c r="X124" s="195">
        <f t="shared" si="80"/>
        <v>0</v>
      </c>
      <c r="Y124" s="195">
        <f t="shared" si="80"/>
        <v>0</v>
      </c>
      <c r="Z124" s="195">
        <f t="shared" si="80"/>
        <v>0</v>
      </c>
      <c r="AA124" s="195">
        <f t="shared" si="80"/>
        <v>0</v>
      </c>
      <c r="AB124" s="195">
        <f>AB125</f>
        <v>0</v>
      </c>
      <c r="AC124" s="263" t="e">
        <f t="shared" si="75"/>
        <v>#DIV/0!</v>
      </c>
    </row>
    <row r="125" spans="1:29" s="4" customFormat="1" ht="51" hidden="1">
      <c r="A125" s="24"/>
      <c r="B125" s="14"/>
      <c r="C125" s="118">
        <v>2710</v>
      </c>
      <c r="D125" s="140" t="s">
        <v>573</v>
      </c>
      <c r="E125" s="112"/>
      <c r="F125" s="237"/>
      <c r="G125" s="112"/>
      <c r="H125" s="147"/>
      <c r="I125" s="147"/>
      <c r="J125" s="147"/>
      <c r="K125" s="147"/>
      <c r="L125" s="147"/>
      <c r="M125" s="147"/>
      <c r="N125" s="147"/>
      <c r="O125" s="148">
        <f>G125+H125+I125+J125+K125+L125+M125+N125</f>
        <v>0</v>
      </c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257">
        <f>SUM(P125:AA125)</f>
        <v>0</v>
      </c>
      <c r="AC125" s="258" t="e">
        <f t="shared" si="75"/>
        <v>#DIV/0!</v>
      </c>
    </row>
    <row r="126" spans="1:29" s="4" customFormat="1" ht="12.75" customHeight="1" hidden="1">
      <c r="A126" s="186">
        <v>921</v>
      </c>
      <c r="B126" s="5"/>
      <c r="C126" s="5"/>
      <c r="D126" s="6" t="s">
        <v>514</v>
      </c>
      <c r="E126" s="106">
        <f aca="true" t="shared" si="81" ref="E126:T127">E127</f>
        <v>0</v>
      </c>
      <c r="F126" s="276"/>
      <c r="G126" s="106">
        <f t="shared" si="81"/>
        <v>0</v>
      </c>
      <c r="H126" s="149">
        <f t="shared" si="81"/>
        <v>0</v>
      </c>
      <c r="I126" s="149">
        <f t="shared" si="81"/>
        <v>0</v>
      </c>
      <c r="J126" s="149">
        <f t="shared" si="81"/>
        <v>0</v>
      </c>
      <c r="K126" s="149">
        <f t="shared" si="81"/>
        <v>0</v>
      </c>
      <c r="L126" s="149">
        <f t="shared" si="81"/>
        <v>0</v>
      </c>
      <c r="M126" s="149">
        <f t="shared" si="81"/>
        <v>0</v>
      </c>
      <c r="N126" s="149">
        <f t="shared" si="81"/>
        <v>0</v>
      </c>
      <c r="O126" s="152">
        <f>O127</f>
        <v>0</v>
      </c>
      <c r="P126" s="106">
        <f t="shared" si="81"/>
        <v>0</v>
      </c>
      <c r="Q126" s="106">
        <f t="shared" si="81"/>
        <v>0</v>
      </c>
      <c r="R126" s="106">
        <f t="shared" si="81"/>
        <v>0</v>
      </c>
      <c r="S126" s="106">
        <f t="shared" si="81"/>
        <v>0</v>
      </c>
      <c r="T126" s="106">
        <f t="shared" si="81"/>
        <v>0</v>
      </c>
      <c r="U126" s="106">
        <f aca="true" t="shared" si="82" ref="Q126:AA127">U127</f>
        <v>0</v>
      </c>
      <c r="V126" s="106">
        <f t="shared" si="82"/>
        <v>0</v>
      </c>
      <c r="W126" s="106">
        <f t="shared" si="82"/>
        <v>0</v>
      </c>
      <c r="X126" s="106">
        <f t="shared" si="82"/>
        <v>0</v>
      </c>
      <c r="Y126" s="106">
        <f t="shared" si="82"/>
        <v>0</v>
      </c>
      <c r="Z126" s="106">
        <f t="shared" si="82"/>
        <v>0</v>
      </c>
      <c r="AA126" s="106">
        <f t="shared" si="82"/>
        <v>0</v>
      </c>
      <c r="AB126" s="152">
        <f>AB127</f>
        <v>0</v>
      </c>
      <c r="AC126" s="152" t="e">
        <f t="shared" si="75"/>
        <v>#DIV/0!</v>
      </c>
    </row>
    <row r="127" spans="1:29" s="4" customFormat="1" ht="12.75" customHeight="1" hidden="1">
      <c r="A127" s="9"/>
      <c r="B127" s="7">
        <v>92116</v>
      </c>
      <c r="C127" s="7"/>
      <c r="D127" s="8" t="s">
        <v>515</v>
      </c>
      <c r="E127" s="120">
        <f t="shared" si="81"/>
        <v>0</v>
      </c>
      <c r="F127" s="277"/>
      <c r="G127" s="120">
        <f t="shared" si="81"/>
        <v>0</v>
      </c>
      <c r="H127" s="119">
        <f t="shared" si="81"/>
        <v>0</v>
      </c>
      <c r="I127" s="119">
        <f t="shared" si="81"/>
        <v>0</v>
      </c>
      <c r="J127" s="119">
        <f t="shared" si="81"/>
        <v>0</v>
      </c>
      <c r="K127" s="119">
        <f t="shared" si="81"/>
        <v>0</v>
      </c>
      <c r="L127" s="119">
        <f t="shared" si="81"/>
        <v>0</v>
      </c>
      <c r="M127" s="119">
        <f t="shared" si="81"/>
        <v>0</v>
      </c>
      <c r="N127" s="119">
        <f t="shared" si="81"/>
        <v>0</v>
      </c>
      <c r="O127" s="153">
        <f>O128</f>
        <v>0</v>
      </c>
      <c r="P127" s="120">
        <f t="shared" si="81"/>
        <v>0</v>
      </c>
      <c r="Q127" s="120">
        <f t="shared" si="82"/>
        <v>0</v>
      </c>
      <c r="R127" s="120">
        <f t="shared" si="82"/>
        <v>0</v>
      </c>
      <c r="S127" s="120">
        <f t="shared" si="82"/>
        <v>0</v>
      </c>
      <c r="T127" s="120">
        <f t="shared" si="82"/>
        <v>0</v>
      </c>
      <c r="U127" s="120">
        <f t="shared" si="82"/>
        <v>0</v>
      </c>
      <c r="V127" s="120">
        <f t="shared" si="82"/>
        <v>0</v>
      </c>
      <c r="W127" s="120">
        <f t="shared" si="82"/>
        <v>0</v>
      </c>
      <c r="X127" s="120">
        <f t="shared" si="82"/>
        <v>0</v>
      </c>
      <c r="Y127" s="120">
        <f t="shared" si="82"/>
        <v>0</v>
      </c>
      <c r="Z127" s="120">
        <f t="shared" si="82"/>
        <v>0</v>
      </c>
      <c r="AA127" s="120">
        <f t="shared" si="82"/>
        <v>0</v>
      </c>
      <c r="AB127" s="195">
        <f>AB128</f>
        <v>0</v>
      </c>
      <c r="AC127" s="263" t="e">
        <f t="shared" si="75"/>
        <v>#DIV/0!</v>
      </c>
    </row>
    <row r="128" spans="1:29" s="4" customFormat="1" ht="54.75" customHeight="1" hidden="1">
      <c r="A128" s="9"/>
      <c r="B128" s="7"/>
      <c r="C128" s="15">
        <v>2020</v>
      </c>
      <c r="D128" s="16" t="s">
        <v>535</v>
      </c>
      <c r="E128" s="112"/>
      <c r="F128" s="237"/>
      <c r="G128" s="112"/>
      <c r="H128" s="147"/>
      <c r="I128" s="147"/>
      <c r="J128" s="147"/>
      <c r="K128" s="147"/>
      <c r="L128" s="147"/>
      <c r="M128" s="147"/>
      <c r="N128" s="147"/>
      <c r="O128" s="148">
        <f>G128+H128+I128+J128+K128+L128+M128</f>
        <v>0</v>
      </c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257">
        <f>SUM(P128:AA128)</f>
        <v>0</v>
      </c>
      <c r="AC128" s="258" t="e">
        <f>AB128*100/O128</f>
        <v>#DIV/0!</v>
      </c>
    </row>
    <row r="129" spans="1:30" s="111" customFormat="1" ht="15.75">
      <c r="A129" s="128"/>
      <c r="B129" s="129"/>
      <c r="C129" s="129"/>
      <c r="D129" s="128" t="s">
        <v>409</v>
      </c>
      <c r="E129" s="278">
        <f>E10+E16+E23+E30+E37+E40+E70+E80+E98+E118+E126+E115+E6+E123</f>
        <v>17584207</v>
      </c>
      <c r="F129" s="260"/>
      <c r="G129" s="278">
        <f aca="true" t="shared" si="83" ref="G129:AB129">G10+G16+G23+G30+G37+G40+G70+G80+G98+G118+G126+G115+G6+G123</f>
        <v>0</v>
      </c>
      <c r="H129" s="155">
        <f t="shared" si="83"/>
        <v>0</v>
      </c>
      <c r="I129" s="155">
        <f t="shared" si="83"/>
        <v>0</v>
      </c>
      <c r="J129" s="155">
        <f t="shared" si="83"/>
        <v>0</v>
      </c>
      <c r="K129" s="155">
        <f t="shared" si="83"/>
        <v>0</v>
      </c>
      <c r="L129" s="155">
        <f t="shared" si="83"/>
        <v>0</v>
      </c>
      <c r="M129" s="155">
        <f t="shared" si="83"/>
        <v>0</v>
      </c>
      <c r="N129" s="155">
        <f t="shared" si="83"/>
        <v>0</v>
      </c>
      <c r="O129" s="278">
        <f t="shared" si="83"/>
        <v>0</v>
      </c>
      <c r="P129" s="278">
        <f t="shared" si="83"/>
        <v>0</v>
      </c>
      <c r="Q129" s="278">
        <f t="shared" si="83"/>
        <v>0</v>
      </c>
      <c r="R129" s="278">
        <f t="shared" si="83"/>
        <v>0</v>
      </c>
      <c r="S129" s="278">
        <f t="shared" si="83"/>
        <v>0</v>
      </c>
      <c r="T129" s="278">
        <f t="shared" si="83"/>
        <v>0</v>
      </c>
      <c r="U129" s="278">
        <f t="shared" si="83"/>
        <v>0</v>
      </c>
      <c r="V129" s="278">
        <f t="shared" si="83"/>
        <v>0</v>
      </c>
      <c r="W129" s="278">
        <f t="shared" si="83"/>
        <v>0</v>
      </c>
      <c r="X129" s="278">
        <f t="shared" si="83"/>
        <v>0</v>
      </c>
      <c r="Y129" s="278">
        <f t="shared" si="83"/>
        <v>0</v>
      </c>
      <c r="Z129" s="278">
        <f t="shared" si="83"/>
        <v>0</v>
      </c>
      <c r="AA129" s="278">
        <f t="shared" si="83"/>
        <v>0</v>
      </c>
      <c r="AB129" s="278">
        <f t="shared" si="83"/>
        <v>0</v>
      </c>
      <c r="AC129" s="278" t="e">
        <f t="shared" si="75"/>
        <v>#DIV/0!</v>
      </c>
      <c r="AD129" s="279"/>
    </row>
    <row r="130" spans="5:27" s="4" customFormat="1" ht="12.75">
      <c r="E130" s="122"/>
      <c r="F130" s="280"/>
      <c r="G130" s="122"/>
      <c r="H130" s="156"/>
      <c r="I130" s="156"/>
      <c r="J130" s="156"/>
      <c r="K130" s="156"/>
      <c r="L130" s="156"/>
      <c r="M130" s="156"/>
      <c r="N130" s="156"/>
      <c r="O130" s="117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</row>
    <row r="131" spans="5:29" s="4" customFormat="1" ht="12.75">
      <c r="E131" s="123"/>
      <c r="F131" s="281"/>
      <c r="G131" s="123">
        <f>G129-G132</f>
        <v>0</v>
      </c>
      <c r="H131" s="123">
        <f aca="true" t="shared" si="84" ref="H131:AB131">H129-H132</f>
        <v>0</v>
      </c>
      <c r="I131" s="123">
        <f t="shared" si="84"/>
        <v>0</v>
      </c>
      <c r="J131" s="123">
        <f t="shared" si="84"/>
        <v>0</v>
      </c>
      <c r="K131" s="123">
        <f t="shared" si="84"/>
        <v>0</v>
      </c>
      <c r="L131" s="123">
        <f t="shared" si="84"/>
        <v>0</v>
      </c>
      <c r="M131" s="123">
        <f t="shared" si="84"/>
        <v>0</v>
      </c>
      <c r="N131" s="123">
        <f t="shared" si="84"/>
        <v>0</v>
      </c>
      <c r="O131" s="123">
        <f>O129-O132</f>
        <v>0</v>
      </c>
      <c r="P131" s="123">
        <f t="shared" si="84"/>
        <v>0</v>
      </c>
      <c r="Q131" s="123">
        <f t="shared" si="84"/>
        <v>0</v>
      </c>
      <c r="R131" s="123">
        <f t="shared" si="84"/>
        <v>0</v>
      </c>
      <c r="S131" s="123">
        <f t="shared" si="84"/>
        <v>0</v>
      </c>
      <c r="T131" s="123">
        <f t="shared" si="84"/>
        <v>0</v>
      </c>
      <c r="U131" s="123">
        <f t="shared" si="84"/>
        <v>0</v>
      </c>
      <c r="V131" s="123">
        <f t="shared" si="84"/>
        <v>0</v>
      </c>
      <c r="W131" s="123">
        <f t="shared" si="84"/>
        <v>0</v>
      </c>
      <c r="X131" s="123">
        <f t="shared" si="84"/>
        <v>0</v>
      </c>
      <c r="Y131" s="123">
        <f t="shared" si="84"/>
        <v>0</v>
      </c>
      <c r="Z131" s="123">
        <f t="shared" si="84"/>
        <v>0</v>
      </c>
      <c r="AA131" s="123">
        <f t="shared" si="84"/>
        <v>0</v>
      </c>
      <c r="AB131" s="123">
        <f t="shared" si="84"/>
        <v>0</v>
      </c>
      <c r="AC131" s="258" t="e">
        <f t="shared" si="75"/>
        <v>#DIV/0!</v>
      </c>
    </row>
    <row r="132" spans="4:29" s="4" customFormat="1" ht="12.75">
      <c r="D132" s="264"/>
      <c r="E132" s="130"/>
      <c r="F132" s="281"/>
      <c r="G132" s="130">
        <f>G20</f>
        <v>0</v>
      </c>
      <c r="H132" s="130">
        <f aca="true" t="shared" si="85" ref="H132:T132">H20</f>
        <v>0</v>
      </c>
      <c r="I132" s="130">
        <f t="shared" si="85"/>
        <v>0</v>
      </c>
      <c r="J132" s="130">
        <f t="shared" si="85"/>
        <v>0</v>
      </c>
      <c r="K132" s="130">
        <f t="shared" si="85"/>
        <v>0</v>
      </c>
      <c r="L132" s="130">
        <f t="shared" si="85"/>
        <v>0</v>
      </c>
      <c r="M132" s="130">
        <f t="shared" si="85"/>
        <v>0</v>
      </c>
      <c r="N132" s="130">
        <f t="shared" si="85"/>
        <v>0</v>
      </c>
      <c r="O132" s="130">
        <f>O20+O14</f>
        <v>0</v>
      </c>
      <c r="P132" s="130">
        <f t="shared" si="85"/>
        <v>0</v>
      </c>
      <c r="Q132" s="130">
        <f t="shared" si="85"/>
        <v>0</v>
      </c>
      <c r="R132" s="130">
        <f t="shared" si="85"/>
        <v>0</v>
      </c>
      <c r="S132" s="130">
        <f t="shared" si="85"/>
        <v>0</v>
      </c>
      <c r="T132" s="130">
        <f t="shared" si="85"/>
        <v>0</v>
      </c>
      <c r="U132" s="130">
        <f aca="true" t="shared" si="86" ref="U132:AB132">U20+U14</f>
        <v>0</v>
      </c>
      <c r="V132" s="130">
        <f t="shared" si="86"/>
        <v>0</v>
      </c>
      <c r="W132" s="130">
        <f t="shared" si="86"/>
        <v>0</v>
      </c>
      <c r="X132" s="130">
        <f t="shared" si="86"/>
        <v>0</v>
      </c>
      <c r="Y132" s="130">
        <f t="shared" si="86"/>
        <v>0</v>
      </c>
      <c r="Z132" s="130">
        <f t="shared" si="86"/>
        <v>0</v>
      </c>
      <c r="AA132" s="130">
        <f t="shared" si="86"/>
        <v>0</v>
      </c>
      <c r="AB132" s="130">
        <f t="shared" si="86"/>
        <v>0</v>
      </c>
      <c r="AC132" s="258" t="e">
        <f t="shared" si="75"/>
        <v>#DIV/0!</v>
      </c>
    </row>
    <row r="133" spans="4:28" s="4" customFormat="1" ht="12.75">
      <c r="D133" s="126"/>
      <c r="E133" s="123"/>
      <c r="F133" s="281"/>
      <c r="G133" s="123"/>
      <c r="H133" s="157"/>
      <c r="I133" s="157"/>
      <c r="J133" s="157"/>
      <c r="K133" s="157"/>
      <c r="L133" s="157"/>
      <c r="M133" s="157"/>
      <c r="N133" s="157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</row>
    <row r="134" spans="4:28" s="4" customFormat="1" ht="12.75">
      <c r="D134" s="126"/>
      <c r="E134" s="123"/>
      <c r="F134" s="281"/>
      <c r="G134" s="123"/>
      <c r="H134" s="157"/>
      <c r="I134" s="157"/>
      <c r="J134" s="157"/>
      <c r="K134" s="157"/>
      <c r="L134" s="157"/>
      <c r="M134" s="157"/>
      <c r="N134" s="157"/>
      <c r="O134" s="158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58"/>
    </row>
    <row r="135" spans="5:28" ht="12.75">
      <c r="E135" s="131"/>
      <c r="G135" s="131"/>
      <c r="H135" s="159"/>
      <c r="I135" s="159"/>
      <c r="J135" s="159"/>
      <c r="K135" s="159"/>
      <c r="L135" s="159"/>
      <c r="M135" s="159"/>
      <c r="N135" s="159"/>
      <c r="O135" s="160">
        <f>O117+O114+O109+O107+O106+O104+O100+O97+O83+O32+O25+O9</f>
        <v>0</v>
      </c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60">
        <f>AB117+AB114+AB109+AB107+AB106+AB104+AB100+AB97+AB83+AB32+AB25+AB9</f>
        <v>0</v>
      </c>
    </row>
    <row r="136" ht="12.75">
      <c r="O136" s="2"/>
    </row>
    <row r="137" spans="5:27" ht="12.75">
      <c r="E137" s="131"/>
      <c r="G137" s="131"/>
      <c r="H137" s="159"/>
      <c r="I137" s="159"/>
      <c r="J137" s="159"/>
      <c r="K137" s="159"/>
      <c r="L137" s="159"/>
      <c r="M137" s="159"/>
      <c r="N137" s="159"/>
      <c r="O137" s="2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</row>
    <row r="138" ht="12.75">
      <c r="O138" s="2"/>
    </row>
    <row r="139" ht="12.75">
      <c r="O139" s="2"/>
    </row>
    <row r="140" ht="12.75">
      <c r="O140" s="2"/>
    </row>
    <row r="141" ht="12.75">
      <c r="O141" s="2"/>
    </row>
    <row r="142" ht="12.75">
      <c r="O142" s="2"/>
    </row>
    <row r="143" ht="12.75">
      <c r="O143" s="2"/>
    </row>
    <row r="144" ht="12.75">
      <c r="O144" s="2"/>
    </row>
    <row r="145" ht="12.75">
      <c r="O145" s="2"/>
    </row>
    <row r="146" ht="12.75">
      <c r="O146" s="2"/>
    </row>
    <row r="147" ht="12.75">
      <c r="O147" s="2"/>
    </row>
    <row r="148" ht="12.75">
      <c r="O148" s="2"/>
    </row>
    <row r="149" ht="12.75">
      <c r="O149" s="2"/>
    </row>
    <row r="150" ht="12.75">
      <c r="O150" s="2"/>
    </row>
    <row r="151" ht="12.75">
      <c r="O151" s="2"/>
    </row>
    <row r="152" ht="12.75">
      <c r="O152" s="2"/>
    </row>
    <row r="153" ht="12.75">
      <c r="O153" s="2"/>
    </row>
    <row r="154" ht="12.75">
      <c r="O154" s="2"/>
    </row>
    <row r="155" ht="12.75">
      <c r="O155" s="2"/>
    </row>
    <row r="156" ht="12.75">
      <c r="O156" s="2"/>
    </row>
    <row r="157" ht="12.75">
      <c r="O157" s="2"/>
    </row>
    <row r="158" ht="12.75">
      <c r="O158" s="2"/>
    </row>
    <row r="159" ht="12.75">
      <c r="O159" s="2"/>
    </row>
    <row r="160" ht="12.75">
      <c r="O160" s="2"/>
    </row>
    <row r="161" ht="12.75">
      <c r="O161" s="2"/>
    </row>
    <row r="162" ht="12.75">
      <c r="O162" s="2"/>
    </row>
    <row r="163" ht="12.75">
      <c r="O163" s="2"/>
    </row>
    <row r="164" ht="12.75">
      <c r="O164" s="2"/>
    </row>
    <row r="165" ht="12.75">
      <c r="O165" s="2"/>
    </row>
    <row r="166" ht="12.75">
      <c r="O166" s="2"/>
    </row>
    <row r="167" ht="12.75">
      <c r="O167" s="2"/>
    </row>
    <row r="168" ht="12.75">
      <c r="O168" s="2"/>
    </row>
    <row r="169" ht="12.75">
      <c r="O169" s="2"/>
    </row>
    <row r="170" ht="12.75">
      <c r="O170" s="2"/>
    </row>
    <row r="171" ht="12.75">
      <c r="O171" s="2"/>
    </row>
    <row r="172" ht="12.75">
      <c r="O172" s="2"/>
    </row>
    <row r="173" ht="12.75">
      <c r="O173" s="2"/>
    </row>
    <row r="174" ht="12.75">
      <c r="O174" s="2"/>
    </row>
    <row r="175" ht="12.75">
      <c r="O175" s="2"/>
    </row>
    <row r="176" ht="12.75">
      <c r="O176" s="2"/>
    </row>
    <row r="177" ht="12.75">
      <c r="O177" s="2"/>
    </row>
    <row r="178" ht="12.75">
      <c r="O178" s="2"/>
    </row>
    <row r="179" ht="12.75">
      <c r="O179" s="2"/>
    </row>
    <row r="180" ht="12.75">
      <c r="O180" s="2"/>
    </row>
    <row r="181" ht="12.75">
      <c r="O181" s="2"/>
    </row>
    <row r="182" ht="12.75">
      <c r="O182" s="2"/>
    </row>
    <row r="183" ht="12.75">
      <c r="O183" s="2"/>
    </row>
    <row r="184" ht="12.75">
      <c r="O184" s="2"/>
    </row>
    <row r="185" ht="12.75">
      <c r="O185" s="2"/>
    </row>
    <row r="186" ht="12.75">
      <c r="O186" s="2"/>
    </row>
    <row r="187" ht="12.75">
      <c r="O187" s="2"/>
    </row>
    <row r="188" ht="12.75">
      <c r="O188" s="2"/>
    </row>
    <row r="189" ht="12.75">
      <c r="O189" s="2"/>
    </row>
    <row r="190" ht="12.75">
      <c r="O190" s="2"/>
    </row>
    <row r="191" ht="12.75">
      <c r="O191" s="2"/>
    </row>
    <row r="192" ht="12.75">
      <c r="O192" s="2"/>
    </row>
    <row r="193" ht="12.75">
      <c r="O193" s="2"/>
    </row>
    <row r="194" ht="12.75">
      <c r="O194" s="2"/>
    </row>
    <row r="195" ht="12.75">
      <c r="O195" s="2"/>
    </row>
    <row r="196" ht="12.75">
      <c r="O196" s="2"/>
    </row>
    <row r="197" ht="12.75">
      <c r="O197" s="2"/>
    </row>
    <row r="198" ht="12.75">
      <c r="O198" s="2"/>
    </row>
    <row r="199" ht="12.75">
      <c r="O199" s="2"/>
    </row>
    <row r="200" ht="12.75">
      <c r="O200" s="2"/>
    </row>
    <row r="201" ht="12.75">
      <c r="O201" s="2"/>
    </row>
    <row r="202" ht="12.75">
      <c r="O202" s="2"/>
    </row>
    <row r="203" ht="12.75">
      <c r="O203" s="2"/>
    </row>
    <row r="204" ht="12.75">
      <c r="O204" s="2"/>
    </row>
    <row r="205" ht="12.75">
      <c r="O205" s="2"/>
    </row>
    <row r="206" ht="12.75">
      <c r="O206" s="2"/>
    </row>
    <row r="207" ht="12.75">
      <c r="O207" s="2"/>
    </row>
    <row r="208" ht="12.75">
      <c r="O208" s="2"/>
    </row>
    <row r="209" ht="12.75">
      <c r="O209" s="2"/>
    </row>
    <row r="210" ht="12.75">
      <c r="O210" s="2"/>
    </row>
    <row r="211" ht="12.75">
      <c r="O211" s="2"/>
    </row>
    <row r="212" ht="12.75">
      <c r="O212" s="2"/>
    </row>
    <row r="213" ht="12.75">
      <c r="O213" s="2"/>
    </row>
    <row r="214" ht="12.75">
      <c r="O214" s="2"/>
    </row>
    <row r="215" ht="12.75">
      <c r="O215" s="2"/>
    </row>
    <row r="216" ht="12.75">
      <c r="O216" s="2"/>
    </row>
    <row r="217" ht="12.75">
      <c r="O217" s="2"/>
    </row>
    <row r="218" ht="12.75">
      <c r="O218" s="2"/>
    </row>
    <row r="219" ht="12.75">
      <c r="O219" s="2"/>
    </row>
    <row r="220" ht="12.75">
      <c r="O220" s="2"/>
    </row>
    <row r="221" ht="12.75">
      <c r="O221" s="2"/>
    </row>
    <row r="222" ht="12.75">
      <c r="O222" s="2"/>
    </row>
    <row r="223" ht="12.75">
      <c r="O223" s="2"/>
    </row>
    <row r="224" ht="12.75">
      <c r="O224" s="2"/>
    </row>
    <row r="225" ht="12.75">
      <c r="O225" s="2"/>
    </row>
    <row r="226" ht="12.75">
      <c r="O226" s="2"/>
    </row>
    <row r="227" ht="12.75">
      <c r="O227" s="2"/>
    </row>
    <row r="228" ht="12.75">
      <c r="O228" s="2"/>
    </row>
    <row r="229" ht="12.75">
      <c r="O229" s="2"/>
    </row>
    <row r="230" ht="12.75">
      <c r="O230" s="2"/>
    </row>
    <row r="231" ht="12.75">
      <c r="O231" s="2"/>
    </row>
    <row r="232" ht="12.75">
      <c r="O232" s="2"/>
    </row>
    <row r="233" ht="12.75">
      <c r="O233" s="2"/>
    </row>
    <row r="234" ht="12.75">
      <c r="O234" s="2"/>
    </row>
    <row r="235" ht="12.75">
      <c r="O235" s="2"/>
    </row>
    <row r="236" ht="12.75">
      <c r="O236" s="2"/>
    </row>
    <row r="237" ht="12.75">
      <c r="O237" s="2"/>
    </row>
    <row r="238" ht="12.75">
      <c r="O238" s="2"/>
    </row>
    <row r="239" ht="12.75">
      <c r="O239" s="2"/>
    </row>
    <row r="240" ht="12.75">
      <c r="O240" s="2"/>
    </row>
    <row r="241" ht="12.75">
      <c r="O241" s="2"/>
    </row>
    <row r="242" ht="12.75">
      <c r="O242" s="2"/>
    </row>
    <row r="243" ht="12.75">
      <c r="O243" s="2"/>
    </row>
    <row r="244" ht="12.75">
      <c r="O244" s="2"/>
    </row>
    <row r="245" ht="12.75">
      <c r="O245" s="2"/>
    </row>
    <row r="246" ht="12.75">
      <c r="O246" s="2"/>
    </row>
    <row r="247" ht="12.75">
      <c r="O247" s="2"/>
    </row>
    <row r="248" ht="12.75">
      <c r="O248" s="2"/>
    </row>
    <row r="249" ht="12.75">
      <c r="O249" s="2"/>
    </row>
    <row r="250" ht="12.75">
      <c r="O250" s="2"/>
    </row>
    <row r="251" ht="12.75">
      <c r="O251" s="2"/>
    </row>
    <row r="252" ht="12.75">
      <c r="O252" s="2"/>
    </row>
    <row r="253" ht="12.75">
      <c r="O253" s="2"/>
    </row>
    <row r="254" ht="12.75">
      <c r="O254" s="2"/>
    </row>
    <row r="255" ht="12.75">
      <c r="O255" s="2"/>
    </row>
    <row r="256" ht="12.75">
      <c r="O256" s="2"/>
    </row>
    <row r="257" ht="12.75">
      <c r="O257" s="2"/>
    </row>
    <row r="258" ht="12.75">
      <c r="O258" s="2"/>
    </row>
    <row r="259" ht="12.75">
      <c r="O259" s="2"/>
    </row>
    <row r="260" ht="12.75">
      <c r="O260" s="2"/>
    </row>
    <row r="261" ht="12.75">
      <c r="O261" s="2"/>
    </row>
    <row r="262" ht="12.75">
      <c r="O262" s="2"/>
    </row>
    <row r="263" ht="12.75">
      <c r="O263" s="2"/>
    </row>
    <row r="264" ht="12.75">
      <c r="O264" s="2"/>
    </row>
    <row r="265" ht="12.75">
      <c r="O265" s="2"/>
    </row>
    <row r="266" ht="12.75">
      <c r="O266" s="2"/>
    </row>
    <row r="267" ht="12.75">
      <c r="O267" s="2"/>
    </row>
    <row r="268" ht="12.75">
      <c r="O268" s="2"/>
    </row>
    <row r="269" ht="12.75">
      <c r="O269" s="2"/>
    </row>
    <row r="270" ht="12.75">
      <c r="O270" s="2"/>
    </row>
    <row r="271" ht="12.75">
      <c r="O271" s="2"/>
    </row>
    <row r="272" ht="12.75">
      <c r="O272" s="2"/>
    </row>
    <row r="273" ht="12.75">
      <c r="O273" s="2"/>
    </row>
    <row r="274" ht="12.75">
      <c r="O274" s="2"/>
    </row>
    <row r="275" ht="12.75">
      <c r="O275" s="2"/>
    </row>
    <row r="276" ht="12.75">
      <c r="O276" s="2"/>
    </row>
    <row r="277" ht="12.75">
      <c r="O277" s="2"/>
    </row>
    <row r="278" ht="12.75">
      <c r="O278" s="2"/>
    </row>
    <row r="279" ht="12.75">
      <c r="O279" s="2"/>
    </row>
    <row r="280" ht="12.75">
      <c r="O280" s="2"/>
    </row>
    <row r="281" ht="12.75">
      <c r="O281" s="2"/>
    </row>
    <row r="282" ht="12.75">
      <c r="O282" s="2"/>
    </row>
    <row r="283" ht="12.75">
      <c r="O283" s="2"/>
    </row>
    <row r="284" ht="12.75">
      <c r="O284" s="2"/>
    </row>
    <row r="285" ht="12.75">
      <c r="O285" s="2"/>
    </row>
    <row r="286" ht="12.75">
      <c r="O286" s="2"/>
    </row>
    <row r="287" ht="12.75">
      <c r="O287" s="2"/>
    </row>
    <row r="288" ht="12.75">
      <c r="O288" s="2"/>
    </row>
    <row r="289" ht="12.75">
      <c r="O289" s="2"/>
    </row>
    <row r="290" ht="12.75">
      <c r="O290" s="2"/>
    </row>
    <row r="291" ht="12.75">
      <c r="O291" s="2"/>
    </row>
    <row r="292" ht="12.75">
      <c r="O292" s="2"/>
    </row>
    <row r="293" ht="12.75">
      <c r="O293" s="2"/>
    </row>
    <row r="294" ht="12.75">
      <c r="O294" s="2"/>
    </row>
    <row r="295" ht="12.75">
      <c r="O295" s="2"/>
    </row>
    <row r="296" ht="12.75">
      <c r="O296" s="2"/>
    </row>
    <row r="297" ht="12.75">
      <c r="O297" s="2"/>
    </row>
    <row r="298" ht="12.75">
      <c r="O298" s="2"/>
    </row>
    <row r="299" ht="12.75">
      <c r="O299" s="2"/>
    </row>
    <row r="300" ht="12.75">
      <c r="O300" s="2"/>
    </row>
    <row r="301" ht="12.75">
      <c r="O301" s="2"/>
    </row>
    <row r="302" ht="12.75">
      <c r="O302" s="2"/>
    </row>
    <row r="303" ht="12.75">
      <c r="O303" s="2"/>
    </row>
    <row r="304" ht="12.75">
      <c r="O304" s="2"/>
    </row>
    <row r="305" ht="12.75">
      <c r="O305" s="2"/>
    </row>
    <row r="306" ht="12.75">
      <c r="O306" s="2"/>
    </row>
    <row r="307" ht="12.75">
      <c r="O307" s="2"/>
    </row>
    <row r="308" ht="12.75">
      <c r="O308" s="2"/>
    </row>
    <row r="309" ht="12.75">
      <c r="O309" s="2"/>
    </row>
    <row r="310" ht="12.75">
      <c r="O310" s="2"/>
    </row>
    <row r="311" ht="12.75">
      <c r="O311" s="2"/>
    </row>
    <row r="312" ht="12.75">
      <c r="O312" s="2"/>
    </row>
    <row r="313" ht="12.75">
      <c r="O313" s="2"/>
    </row>
    <row r="314" ht="12.75">
      <c r="O314" s="2"/>
    </row>
    <row r="315" ht="12.75">
      <c r="O315" s="2"/>
    </row>
    <row r="316" ht="12.75">
      <c r="O316" s="2"/>
    </row>
    <row r="317" ht="12.75">
      <c r="O317" s="2"/>
    </row>
    <row r="318" ht="12.75">
      <c r="O318" s="2"/>
    </row>
    <row r="319" ht="12.75">
      <c r="O319" s="2"/>
    </row>
    <row r="320" ht="12.75">
      <c r="O320" s="2"/>
    </row>
    <row r="321" ht="12.75">
      <c r="O321" s="2"/>
    </row>
    <row r="322" ht="12.75">
      <c r="O322" s="2"/>
    </row>
    <row r="323" ht="12.75">
      <c r="O323" s="2"/>
    </row>
    <row r="324" ht="12.75">
      <c r="O324" s="2"/>
    </row>
    <row r="325" ht="12.75">
      <c r="O325" s="2"/>
    </row>
    <row r="326" ht="12.75">
      <c r="O326" s="2"/>
    </row>
    <row r="327" ht="12.75">
      <c r="O327" s="2"/>
    </row>
    <row r="328" ht="12.75">
      <c r="O328" s="2"/>
    </row>
    <row r="329" ht="12.75">
      <c r="O329" s="2"/>
    </row>
    <row r="330" ht="12.75">
      <c r="O330" s="2"/>
    </row>
    <row r="331" ht="12.75">
      <c r="O331" s="2"/>
    </row>
    <row r="332" ht="12.75">
      <c r="O332" s="2"/>
    </row>
    <row r="333" ht="12.75">
      <c r="O333" s="2"/>
    </row>
    <row r="334" ht="12.75">
      <c r="O334" s="2"/>
    </row>
    <row r="335" ht="12.75">
      <c r="O335" s="2"/>
    </row>
    <row r="336" ht="12.75">
      <c r="O336" s="2"/>
    </row>
    <row r="337" ht="12.75">
      <c r="O337" s="2"/>
    </row>
    <row r="338" ht="12.75">
      <c r="O338" s="2"/>
    </row>
    <row r="339" ht="12.75">
      <c r="O339" s="2"/>
    </row>
    <row r="340" ht="12.75">
      <c r="O340" s="2"/>
    </row>
    <row r="341" ht="12.75">
      <c r="O341" s="2"/>
    </row>
    <row r="342" ht="12.75">
      <c r="O342" s="2"/>
    </row>
    <row r="343" ht="12.75">
      <c r="O343" s="2"/>
    </row>
    <row r="344" ht="12.75">
      <c r="O344" s="2"/>
    </row>
    <row r="345" ht="12.75">
      <c r="O345" s="2"/>
    </row>
    <row r="346" ht="12.75">
      <c r="O346" s="2"/>
    </row>
    <row r="347" ht="12.75">
      <c r="O347" s="2"/>
    </row>
    <row r="348" ht="12.75">
      <c r="O348" s="2"/>
    </row>
    <row r="349" ht="12.75">
      <c r="O349" s="2"/>
    </row>
    <row r="350" ht="12.75">
      <c r="O350" s="2"/>
    </row>
    <row r="351" ht="12.75">
      <c r="O351" s="2"/>
    </row>
    <row r="352" ht="12.75">
      <c r="O352" s="2"/>
    </row>
    <row r="353" ht="12.75">
      <c r="O353" s="2"/>
    </row>
    <row r="354" ht="12.75">
      <c r="O354" s="2"/>
    </row>
    <row r="355" ht="12.75">
      <c r="O355" s="2"/>
    </row>
    <row r="356" ht="12.75">
      <c r="O356" s="2"/>
    </row>
    <row r="357" ht="12.75">
      <c r="O357" s="2"/>
    </row>
    <row r="358" ht="12.75">
      <c r="O358" s="2"/>
    </row>
    <row r="359" ht="12.75">
      <c r="O359" s="2"/>
    </row>
    <row r="360" ht="12.75">
      <c r="O360" s="2"/>
    </row>
    <row r="361" ht="12.75">
      <c r="O361" s="2"/>
    </row>
    <row r="362" ht="12.75">
      <c r="O362" s="2"/>
    </row>
    <row r="363" ht="12.75">
      <c r="O363" s="2"/>
    </row>
    <row r="364" ht="12.75">
      <c r="O364" s="2"/>
    </row>
    <row r="365" ht="12.75">
      <c r="O365" s="2"/>
    </row>
    <row r="366" ht="12.75">
      <c r="O366" s="2"/>
    </row>
    <row r="367" ht="12.75">
      <c r="O367" s="2"/>
    </row>
    <row r="368" ht="12.75">
      <c r="O368" s="2"/>
    </row>
    <row r="369" ht="12.75">
      <c r="O369" s="2"/>
    </row>
    <row r="370" ht="12.75">
      <c r="O370" s="2"/>
    </row>
    <row r="371" ht="12.75">
      <c r="O371" s="2"/>
    </row>
    <row r="372" ht="12.75">
      <c r="O372" s="2"/>
    </row>
    <row r="373" ht="12.75">
      <c r="O373" s="2"/>
    </row>
    <row r="374" ht="12.75">
      <c r="O374" s="2"/>
    </row>
    <row r="375" ht="12.75">
      <c r="O375" s="2"/>
    </row>
    <row r="376" ht="12.75">
      <c r="O376" s="2"/>
    </row>
    <row r="377" ht="12.75">
      <c r="O377" s="2"/>
    </row>
    <row r="378" ht="12.75">
      <c r="O378" s="2"/>
    </row>
    <row r="379" ht="12.75">
      <c r="O379" s="2"/>
    </row>
    <row r="380" ht="12.75">
      <c r="O380" s="2"/>
    </row>
    <row r="381" ht="12.75">
      <c r="O381" s="2"/>
    </row>
    <row r="382" ht="12.75">
      <c r="O382" s="2"/>
    </row>
    <row r="383" ht="12.75">
      <c r="O383" s="2"/>
    </row>
    <row r="384" ht="12.75">
      <c r="O384" s="2"/>
    </row>
    <row r="385" ht="12.75">
      <c r="O385" s="2"/>
    </row>
    <row r="386" ht="12.75">
      <c r="O386" s="2"/>
    </row>
    <row r="387" ht="12.75">
      <c r="O387" s="2"/>
    </row>
    <row r="388" ht="12.75">
      <c r="O388" s="2"/>
    </row>
    <row r="389" ht="12.75">
      <c r="O389" s="2"/>
    </row>
    <row r="390" ht="12.75">
      <c r="O390" s="2"/>
    </row>
    <row r="391" ht="12.75">
      <c r="O391" s="2"/>
    </row>
    <row r="392" ht="12.75">
      <c r="O392" s="2"/>
    </row>
    <row r="393" ht="12.75">
      <c r="O393" s="2"/>
    </row>
    <row r="394" ht="12.75">
      <c r="O394" s="2"/>
    </row>
    <row r="395" ht="12.75">
      <c r="O395" s="2"/>
    </row>
    <row r="396" ht="12.75">
      <c r="O396" s="2"/>
    </row>
    <row r="397" ht="12.75">
      <c r="O397" s="2"/>
    </row>
    <row r="398" ht="12.75">
      <c r="O398" s="2"/>
    </row>
    <row r="399" ht="12.75">
      <c r="O399" s="2"/>
    </row>
    <row r="400" ht="12.75">
      <c r="O400" s="2"/>
    </row>
    <row r="401" ht="12.75">
      <c r="O401" s="2"/>
    </row>
    <row r="402" ht="12.75">
      <c r="O402" s="2"/>
    </row>
    <row r="403" ht="12.75">
      <c r="O403" s="2"/>
    </row>
    <row r="404" ht="12.75">
      <c r="O404" s="2"/>
    </row>
    <row r="405" ht="12.75">
      <c r="O405" s="2"/>
    </row>
    <row r="406" ht="12.75">
      <c r="O406" s="2"/>
    </row>
    <row r="407" ht="12.75">
      <c r="O407" s="2"/>
    </row>
    <row r="408" ht="12.75">
      <c r="O408" s="2"/>
    </row>
    <row r="409" ht="12.75">
      <c r="O409" s="2"/>
    </row>
    <row r="410" ht="12.75">
      <c r="O410" s="2"/>
    </row>
    <row r="411" ht="12.75">
      <c r="O411" s="2"/>
    </row>
    <row r="412" ht="12.75">
      <c r="O412" s="2"/>
    </row>
    <row r="413" ht="12.75">
      <c r="O413" s="2"/>
    </row>
    <row r="414" ht="12.75">
      <c r="O414" s="2"/>
    </row>
    <row r="415" ht="12.75">
      <c r="O415" s="2"/>
    </row>
    <row r="416" ht="12.75">
      <c r="O416" s="2"/>
    </row>
    <row r="417" ht="12.75">
      <c r="O417" s="2"/>
    </row>
    <row r="418" ht="12.75">
      <c r="O418" s="2"/>
    </row>
    <row r="419" ht="12.75">
      <c r="O419" s="2"/>
    </row>
    <row r="420" ht="12.75">
      <c r="O420" s="2"/>
    </row>
    <row r="421" ht="12.75">
      <c r="O421" s="2"/>
    </row>
    <row r="422" ht="12.75">
      <c r="O422" s="2"/>
    </row>
    <row r="423" ht="12.75">
      <c r="O423" s="2"/>
    </row>
    <row r="424" ht="12.75">
      <c r="O424" s="2"/>
    </row>
    <row r="425" ht="12.75">
      <c r="O425" s="2"/>
    </row>
    <row r="426" ht="12.75">
      <c r="O426" s="2"/>
    </row>
    <row r="427" ht="12.75">
      <c r="O427" s="2"/>
    </row>
    <row r="428" ht="12.75">
      <c r="O428" s="2"/>
    </row>
    <row r="429" ht="12.75">
      <c r="O429" s="2"/>
    </row>
    <row r="430" ht="12.75">
      <c r="O430" s="2"/>
    </row>
    <row r="431" ht="12.75">
      <c r="O431" s="2"/>
    </row>
    <row r="432" ht="12.75">
      <c r="O432" s="2"/>
    </row>
    <row r="433" ht="12.75">
      <c r="O433" s="2"/>
    </row>
    <row r="434" ht="12.75">
      <c r="O434" s="2"/>
    </row>
    <row r="435" ht="12.75">
      <c r="O435" s="2"/>
    </row>
    <row r="436" ht="12.75">
      <c r="O436" s="2"/>
    </row>
    <row r="437" ht="12.75">
      <c r="O437" s="2"/>
    </row>
    <row r="438" ht="12.75">
      <c r="O438" s="2"/>
    </row>
    <row r="439" ht="12.75">
      <c r="O439" s="2"/>
    </row>
    <row r="440" ht="12.75">
      <c r="O440" s="2"/>
    </row>
    <row r="441" ht="12.75">
      <c r="O441" s="2"/>
    </row>
    <row r="442" ht="12.75">
      <c r="O442" s="2"/>
    </row>
    <row r="443" ht="12.75">
      <c r="O443" s="2"/>
    </row>
    <row r="444" ht="12.75">
      <c r="O444" s="2"/>
    </row>
    <row r="445" ht="12.75">
      <c r="O445" s="2"/>
    </row>
    <row r="446" ht="12.75">
      <c r="O446" s="2"/>
    </row>
    <row r="447" ht="12.75">
      <c r="O447" s="2"/>
    </row>
    <row r="448" ht="12.75">
      <c r="O448" s="2"/>
    </row>
    <row r="449" ht="12.75">
      <c r="O449" s="2"/>
    </row>
    <row r="450" ht="12.75">
      <c r="O450" s="2"/>
    </row>
    <row r="451" ht="12.75">
      <c r="O451" s="2"/>
    </row>
    <row r="452" ht="12.75">
      <c r="O452" s="2"/>
    </row>
    <row r="453" ht="12.75">
      <c r="O453" s="2"/>
    </row>
    <row r="454" ht="12.75">
      <c r="O454" s="2"/>
    </row>
    <row r="455" ht="12.75">
      <c r="O455" s="2"/>
    </row>
    <row r="456" ht="12.75">
      <c r="O456" s="2"/>
    </row>
    <row r="457" ht="12.75">
      <c r="O457" s="2"/>
    </row>
    <row r="458" ht="12.75">
      <c r="O458" s="2"/>
    </row>
    <row r="459" ht="12.75">
      <c r="O459" s="2"/>
    </row>
    <row r="460" ht="12.75">
      <c r="O460" s="2"/>
    </row>
    <row r="461" ht="12.75">
      <c r="O461" s="2"/>
    </row>
    <row r="462" ht="12.75">
      <c r="O462" s="2"/>
    </row>
    <row r="463" ht="12.75">
      <c r="O463" s="2"/>
    </row>
    <row r="464" ht="12.75">
      <c r="O464" s="2"/>
    </row>
    <row r="465" ht="12.75">
      <c r="O465" s="2"/>
    </row>
    <row r="466" ht="12.75">
      <c r="O466" s="2"/>
    </row>
    <row r="467" ht="12.75">
      <c r="O467" s="2"/>
    </row>
    <row r="468" ht="12.75">
      <c r="O468" s="2"/>
    </row>
    <row r="469" ht="12.75">
      <c r="O469" s="2"/>
    </row>
    <row r="470" ht="12.75">
      <c r="O470" s="2"/>
    </row>
    <row r="471" ht="12.75">
      <c r="O471" s="2"/>
    </row>
    <row r="472" ht="12.75">
      <c r="O472" s="2"/>
    </row>
    <row r="473" ht="12.75">
      <c r="O473" s="2"/>
    </row>
    <row r="474" ht="12.75">
      <c r="O474" s="2"/>
    </row>
    <row r="475" ht="12.75">
      <c r="O475" s="2"/>
    </row>
    <row r="476" ht="12.75">
      <c r="O476" s="2"/>
    </row>
    <row r="477" ht="12.75">
      <c r="O477" s="2"/>
    </row>
    <row r="478" ht="12.75">
      <c r="O478" s="2"/>
    </row>
    <row r="479" ht="12.75">
      <c r="O479" s="2"/>
    </row>
    <row r="480" ht="12.75">
      <c r="O480" s="2"/>
    </row>
    <row r="481" ht="12.75">
      <c r="O481" s="2"/>
    </row>
    <row r="482" ht="12.75">
      <c r="O482" s="2"/>
    </row>
    <row r="483" ht="12.75">
      <c r="O483" s="2"/>
    </row>
    <row r="484" ht="12.75">
      <c r="O484" s="2"/>
    </row>
    <row r="485" ht="12.75">
      <c r="O485" s="2"/>
    </row>
    <row r="486" ht="12.75">
      <c r="O486" s="2"/>
    </row>
    <row r="487" ht="12.75">
      <c r="O487" s="2"/>
    </row>
    <row r="488" ht="12.75">
      <c r="O488" s="2"/>
    </row>
    <row r="489" ht="12.75">
      <c r="O489" s="2"/>
    </row>
    <row r="490" ht="12.75">
      <c r="O490" s="2"/>
    </row>
    <row r="491" ht="12.75">
      <c r="O491" s="2"/>
    </row>
    <row r="492" ht="12.75">
      <c r="O492" s="2"/>
    </row>
    <row r="493" ht="12.75">
      <c r="O493" s="2"/>
    </row>
    <row r="494" ht="12.75">
      <c r="O494" s="2"/>
    </row>
    <row r="495" ht="12.75">
      <c r="O495" s="2"/>
    </row>
    <row r="496" ht="12.75">
      <c r="O496" s="2"/>
    </row>
    <row r="497" ht="12.75">
      <c r="O497" s="2"/>
    </row>
    <row r="498" ht="12.75">
      <c r="O498" s="2"/>
    </row>
    <row r="499" ht="12.75">
      <c r="O499" s="2"/>
    </row>
    <row r="500" ht="12.75">
      <c r="O500" s="2"/>
    </row>
    <row r="501" ht="12.75">
      <c r="O501" s="2"/>
    </row>
    <row r="502" ht="12.75">
      <c r="O502" s="2"/>
    </row>
    <row r="503" ht="12.75">
      <c r="O503" s="2"/>
    </row>
    <row r="504" ht="12.75">
      <c r="O504" s="2"/>
    </row>
    <row r="505" ht="12.75">
      <c r="O505" s="2"/>
    </row>
    <row r="506" ht="12.75">
      <c r="O506" s="2"/>
    </row>
    <row r="507" ht="12.75">
      <c r="O507" s="2"/>
    </row>
    <row r="508" ht="12.75">
      <c r="O508" s="2"/>
    </row>
    <row r="509" ht="12.75">
      <c r="O509" s="2"/>
    </row>
    <row r="510" ht="12.75">
      <c r="O510" s="2"/>
    </row>
    <row r="511" ht="12.75">
      <c r="O511" s="2"/>
    </row>
    <row r="512" ht="12.75">
      <c r="O512" s="2"/>
    </row>
    <row r="513" ht="12.75">
      <c r="O513" s="2"/>
    </row>
    <row r="514" ht="12.75">
      <c r="O514" s="2"/>
    </row>
    <row r="515" ht="12.75">
      <c r="O515" s="2"/>
    </row>
    <row r="516" ht="12.75">
      <c r="O516" s="2"/>
    </row>
    <row r="517" ht="12.75">
      <c r="O517" s="2"/>
    </row>
    <row r="518" ht="12.75">
      <c r="O518" s="2"/>
    </row>
    <row r="519" ht="12.75">
      <c r="O519" s="2"/>
    </row>
    <row r="520" ht="12.75">
      <c r="O520" s="2"/>
    </row>
    <row r="521" ht="12.75">
      <c r="O521" s="2"/>
    </row>
    <row r="522" ht="12.75">
      <c r="O522" s="2"/>
    </row>
    <row r="523" ht="12.75">
      <c r="O523" s="2"/>
    </row>
    <row r="524" ht="12.75">
      <c r="O524" s="2"/>
    </row>
    <row r="525" ht="12.75">
      <c r="O525" s="2"/>
    </row>
    <row r="526" ht="12.75">
      <c r="O526" s="2"/>
    </row>
    <row r="527" ht="12.75">
      <c r="O527" s="2"/>
    </row>
    <row r="528" ht="12.75">
      <c r="O528" s="2"/>
    </row>
    <row r="529" ht="12.75">
      <c r="O529" s="2"/>
    </row>
    <row r="530" ht="12.75">
      <c r="O530" s="2"/>
    </row>
    <row r="531" ht="12.75">
      <c r="O531" s="2"/>
    </row>
    <row r="532" ht="12.75">
      <c r="O532" s="2"/>
    </row>
    <row r="533" ht="12.75">
      <c r="O533" s="2"/>
    </row>
    <row r="534" ht="12.75">
      <c r="O534" s="2"/>
    </row>
    <row r="535" ht="12.75">
      <c r="O535" s="2"/>
    </row>
    <row r="536" ht="12.75">
      <c r="O536" s="2"/>
    </row>
    <row r="537" ht="12.75">
      <c r="O537" s="2"/>
    </row>
    <row r="538" ht="12.75">
      <c r="O538" s="2"/>
    </row>
    <row r="539" ht="12.75">
      <c r="O539" s="2"/>
    </row>
    <row r="540" ht="12.75">
      <c r="O540" s="2"/>
    </row>
    <row r="541" ht="12.75">
      <c r="O541" s="2"/>
    </row>
    <row r="542" ht="12.75">
      <c r="O542" s="2"/>
    </row>
    <row r="543" ht="12.75">
      <c r="O543" s="2"/>
    </row>
    <row r="544" ht="12.75">
      <c r="O544" s="2"/>
    </row>
    <row r="545" ht="12.75">
      <c r="O545" s="2"/>
    </row>
    <row r="546" ht="12.75">
      <c r="O546" s="2"/>
    </row>
    <row r="547" ht="12.75">
      <c r="O547" s="2"/>
    </row>
    <row r="548" ht="12.75">
      <c r="O548" s="2"/>
    </row>
    <row r="549" ht="12.75">
      <c r="O549" s="2"/>
    </row>
    <row r="550" ht="12.75">
      <c r="O550" s="2"/>
    </row>
    <row r="551" ht="12.75">
      <c r="O551" s="2"/>
    </row>
    <row r="552" ht="12.75">
      <c r="O552" s="2"/>
    </row>
    <row r="553" ht="12.75">
      <c r="O553" s="2"/>
    </row>
    <row r="554" ht="12.75">
      <c r="O554" s="2"/>
    </row>
    <row r="555" ht="12.75">
      <c r="O555" s="2"/>
    </row>
    <row r="556" ht="12.75">
      <c r="O556" s="2"/>
    </row>
    <row r="557" ht="12.75">
      <c r="O557" s="2"/>
    </row>
    <row r="558" ht="12.75">
      <c r="O558" s="2"/>
    </row>
    <row r="559" ht="12.75">
      <c r="O559" s="2"/>
    </row>
    <row r="560" ht="12.75">
      <c r="O560" s="2"/>
    </row>
    <row r="561" ht="12.75">
      <c r="O561" s="2"/>
    </row>
    <row r="562" ht="12.75">
      <c r="O562" s="2"/>
    </row>
    <row r="563" ht="12.75">
      <c r="O563" s="2"/>
    </row>
    <row r="564" ht="12.75">
      <c r="O564" s="2"/>
    </row>
    <row r="565" ht="12.75">
      <c r="O565" s="2"/>
    </row>
    <row r="566" ht="12.75">
      <c r="O566" s="2"/>
    </row>
    <row r="567" ht="12.75">
      <c r="O567" s="2"/>
    </row>
    <row r="568" ht="12.75">
      <c r="O568" s="2"/>
    </row>
    <row r="569" ht="12.75">
      <c r="O569" s="2"/>
    </row>
    <row r="570" ht="12.75">
      <c r="O570" s="2"/>
    </row>
    <row r="571" ht="12.75">
      <c r="O571" s="2"/>
    </row>
    <row r="572" ht="12.75">
      <c r="O572" s="2"/>
    </row>
    <row r="573" ht="12.75">
      <c r="O573" s="2"/>
    </row>
    <row r="574" ht="12.75">
      <c r="O574" s="2"/>
    </row>
    <row r="575" ht="12.75">
      <c r="O575" s="2"/>
    </row>
    <row r="576" ht="12.75">
      <c r="O576" s="2"/>
    </row>
    <row r="577" ht="12.75">
      <c r="O577" s="2"/>
    </row>
    <row r="578" ht="12.75">
      <c r="O578" s="2"/>
    </row>
    <row r="579" ht="12.75">
      <c r="O579" s="2"/>
    </row>
    <row r="580" ht="12.75">
      <c r="O580" s="2"/>
    </row>
    <row r="581" ht="12.75">
      <c r="O581" s="2"/>
    </row>
    <row r="582" ht="12.75">
      <c r="O582" s="2"/>
    </row>
    <row r="583" ht="12.75">
      <c r="O583" s="2"/>
    </row>
    <row r="584" ht="12.75">
      <c r="O584" s="2"/>
    </row>
    <row r="585" ht="12.75">
      <c r="O585" s="2"/>
    </row>
    <row r="586" ht="12.75">
      <c r="O586" s="2"/>
    </row>
    <row r="587" ht="12.75">
      <c r="O587" s="2"/>
    </row>
    <row r="588" ht="12.75">
      <c r="O588" s="2"/>
    </row>
    <row r="589" ht="12.75">
      <c r="O589" s="2"/>
    </row>
    <row r="590" ht="12.75">
      <c r="O590" s="2"/>
    </row>
    <row r="591" ht="12.75">
      <c r="O591" s="2"/>
    </row>
    <row r="592" ht="12.75">
      <c r="O592" s="2"/>
    </row>
    <row r="593" ht="12.75">
      <c r="O593" s="2"/>
    </row>
    <row r="594" ht="12.75">
      <c r="O594" s="2"/>
    </row>
    <row r="595" ht="12.75">
      <c r="O595" s="2"/>
    </row>
    <row r="596" ht="12.75">
      <c r="O596" s="2"/>
    </row>
    <row r="597" ht="12.75">
      <c r="O597" s="2"/>
    </row>
    <row r="598" ht="12.75">
      <c r="O598" s="2"/>
    </row>
    <row r="599" ht="12.75">
      <c r="O599" s="2"/>
    </row>
    <row r="600" ht="12.75">
      <c r="O600" s="2"/>
    </row>
    <row r="601" ht="12.75">
      <c r="O601" s="2"/>
    </row>
    <row r="602" ht="12.75">
      <c r="O602" s="2"/>
    </row>
    <row r="603" ht="12.75">
      <c r="O603" s="2"/>
    </row>
    <row r="604" ht="12.75">
      <c r="O604" s="2"/>
    </row>
    <row r="605" ht="12.75">
      <c r="O605" s="2"/>
    </row>
    <row r="606" ht="12.75">
      <c r="O606" s="2"/>
    </row>
    <row r="607" ht="12.75">
      <c r="O607" s="2"/>
    </row>
    <row r="608" ht="12.75">
      <c r="O608" s="2"/>
    </row>
    <row r="609" ht="12.75">
      <c r="O609" s="2"/>
    </row>
    <row r="610" ht="12.75">
      <c r="O610" s="2"/>
    </row>
    <row r="611" ht="12.75">
      <c r="O611" s="2"/>
    </row>
    <row r="612" ht="12.75">
      <c r="O612" s="2"/>
    </row>
    <row r="613" ht="12.75">
      <c r="O613" s="2"/>
    </row>
    <row r="614" ht="12.75">
      <c r="O614" s="2"/>
    </row>
    <row r="615" ht="12.75">
      <c r="O615" s="2"/>
    </row>
    <row r="616" ht="12.75">
      <c r="O616" s="2"/>
    </row>
    <row r="617" ht="12.75">
      <c r="O617" s="2"/>
    </row>
    <row r="618" ht="12.75">
      <c r="O618" s="2"/>
    </row>
    <row r="619" ht="12.75">
      <c r="O619" s="2"/>
    </row>
    <row r="620" ht="12.75">
      <c r="O620" s="2"/>
    </row>
    <row r="621" ht="12.75">
      <c r="O621" s="2"/>
    </row>
    <row r="622" ht="12.75">
      <c r="O622" s="2"/>
    </row>
    <row r="623" ht="12.75">
      <c r="O623" s="2"/>
    </row>
    <row r="624" ht="12.75">
      <c r="O624" s="2"/>
    </row>
    <row r="625" ht="12.75">
      <c r="O625" s="2"/>
    </row>
    <row r="626" ht="12.75">
      <c r="O626" s="2"/>
    </row>
    <row r="627" ht="12.75">
      <c r="O627" s="2"/>
    </row>
    <row r="628" ht="12.75">
      <c r="O628" s="2"/>
    </row>
    <row r="629" ht="12.75">
      <c r="O629" s="2"/>
    </row>
    <row r="630" ht="12.75">
      <c r="O630" s="2"/>
    </row>
    <row r="631" ht="12.75">
      <c r="O631" s="2"/>
    </row>
    <row r="632" ht="12.75">
      <c r="O632" s="2"/>
    </row>
    <row r="633" ht="12.75">
      <c r="O633" s="2"/>
    </row>
    <row r="634" ht="12.75">
      <c r="O634" s="2"/>
    </row>
    <row r="635" ht="12.75">
      <c r="O635" s="2"/>
    </row>
    <row r="636" ht="12.75">
      <c r="O636" s="2"/>
    </row>
    <row r="637" ht="12.75">
      <c r="O637" s="2"/>
    </row>
    <row r="638" ht="12.75">
      <c r="O638" s="2"/>
    </row>
    <row r="639" ht="12.75">
      <c r="O639" s="2"/>
    </row>
    <row r="640" ht="12.75">
      <c r="O640" s="2"/>
    </row>
    <row r="641" ht="12.75">
      <c r="O641" s="2"/>
    </row>
    <row r="642" ht="12.75">
      <c r="O642" s="2"/>
    </row>
    <row r="643" ht="12.75">
      <c r="O643" s="2"/>
    </row>
    <row r="644" ht="12.75">
      <c r="O644" s="2"/>
    </row>
    <row r="645" ht="12.75">
      <c r="O645" s="2"/>
    </row>
    <row r="646" ht="12.75">
      <c r="O646" s="2"/>
    </row>
    <row r="647" ht="12.75">
      <c r="O647" s="2"/>
    </row>
    <row r="648" ht="12.75">
      <c r="O648" s="2"/>
    </row>
    <row r="649" ht="12.75">
      <c r="O649" s="2"/>
    </row>
    <row r="650" ht="12.75">
      <c r="O650" s="2"/>
    </row>
    <row r="651" ht="12.75">
      <c r="O651" s="2"/>
    </row>
    <row r="652" ht="12.75">
      <c r="O652" s="2"/>
    </row>
    <row r="653" ht="12.75">
      <c r="O653" s="2"/>
    </row>
    <row r="654" ht="12.75">
      <c r="O654" s="2"/>
    </row>
    <row r="655" ht="12.75">
      <c r="O655" s="2"/>
    </row>
    <row r="656" ht="12.75">
      <c r="O656" s="2"/>
    </row>
    <row r="657" ht="12.75">
      <c r="O657" s="2"/>
    </row>
    <row r="658" ht="12.75">
      <c r="O658" s="2"/>
    </row>
    <row r="659" ht="12.75">
      <c r="O659" s="2"/>
    </row>
    <row r="660" ht="12.75">
      <c r="O660" s="2"/>
    </row>
    <row r="661" ht="12.75">
      <c r="O661" s="2"/>
    </row>
    <row r="662" ht="12.75">
      <c r="O662" s="2"/>
    </row>
    <row r="663" ht="12.75">
      <c r="O663" s="2"/>
    </row>
    <row r="664" ht="12.75">
      <c r="O664" s="2"/>
    </row>
    <row r="665" ht="12.75">
      <c r="O665" s="2"/>
    </row>
    <row r="666" ht="12.75">
      <c r="O666" s="2"/>
    </row>
    <row r="667" ht="12.75">
      <c r="O667" s="2"/>
    </row>
    <row r="668" ht="12.75">
      <c r="O668" s="2"/>
    </row>
    <row r="669" ht="12.75">
      <c r="O669" s="2"/>
    </row>
    <row r="670" ht="12.75">
      <c r="O670" s="2"/>
    </row>
    <row r="671" ht="12.75">
      <c r="O671" s="2"/>
    </row>
    <row r="672" ht="12.75">
      <c r="O672" s="2"/>
    </row>
    <row r="673" ht="12.75">
      <c r="O673" s="2"/>
    </row>
    <row r="674" ht="12.75">
      <c r="O674" s="2"/>
    </row>
    <row r="675" ht="12.75">
      <c r="O675" s="2"/>
    </row>
    <row r="676" ht="12.75">
      <c r="O676" s="2"/>
    </row>
    <row r="677" ht="12.75">
      <c r="O677" s="2"/>
    </row>
    <row r="678" ht="12.75">
      <c r="O678" s="2"/>
    </row>
    <row r="679" ht="12.75">
      <c r="O679" s="2"/>
    </row>
    <row r="680" ht="12.75">
      <c r="O680" s="2"/>
    </row>
    <row r="681" ht="12.75">
      <c r="O681" s="2"/>
    </row>
    <row r="682" ht="12.75">
      <c r="O682" s="2"/>
    </row>
    <row r="683" ht="12.75">
      <c r="O683" s="2"/>
    </row>
    <row r="684" ht="12.75">
      <c r="O684" s="2"/>
    </row>
    <row r="685" ht="12.75">
      <c r="O685" s="2"/>
    </row>
    <row r="686" ht="12.75">
      <c r="O686" s="2"/>
    </row>
    <row r="687" ht="12.75">
      <c r="O687" s="2"/>
    </row>
    <row r="688" ht="12.75">
      <c r="O688" s="2"/>
    </row>
    <row r="689" ht="12.75">
      <c r="O689" s="2"/>
    </row>
    <row r="690" ht="12.75">
      <c r="O690" s="2"/>
    </row>
    <row r="691" ht="12.75">
      <c r="O691" s="2"/>
    </row>
    <row r="692" ht="12.75">
      <c r="O692" s="2"/>
    </row>
    <row r="693" ht="12.75">
      <c r="O693" s="2"/>
    </row>
    <row r="694" ht="12.75">
      <c r="O694" s="2"/>
    </row>
    <row r="695" ht="12.75">
      <c r="O695" s="2"/>
    </row>
    <row r="696" ht="12.75">
      <c r="O696" s="2"/>
    </row>
    <row r="697" ht="12.75">
      <c r="O697" s="2"/>
    </row>
    <row r="698" ht="12.75">
      <c r="O698" s="2"/>
    </row>
    <row r="699" ht="12.75">
      <c r="O699" s="2"/>
    </row>
    <row r="700" ht="12.75">
      <c r="O700" s="2"/>
    </row>
    <row r="701" ht="12.75">
      <c r="O701" s="2"/>
    </row>
    <row r="702" ht="12.75">
      <c r="O702" s="2"/>
    </row>
    <row r="703" ht="12.75">
      <c r="O703" s="2"/>
    </row>
    <row r="704" ht="12.75">
      <c r="O704" s="2"/>
    </row>
    <row r="705" ht="12.75">
      <c r="O705" s="2"/>
    </row>
    <row r="706" ht="12.75">
      <c r="O706" s="2"/>
    </row>
    <row r="707" ht="12.75">
      <c r="O707" s="2"/>
    </row>
    <row r="708" ht="12.75">
      <c r="O708" s="2"/>
    </row>
    <row r="709" ht="12.75">
      <c r="O709" s="2"/>
    </row>
    <row r="710" ht="12.75">
      <c r="O710" s="2"/>
    </row>
    <row r="711" ht="12.75">
      <c r="O711" s="2"/>
    </row>
    <row r="712" ht="12.75">
      <c r="O712" s="2"/>
    </row>
    <row r="713" ht="12.75">
      <c r="O713" s="2"/>
    </row>
    <row r="714" ht="12.75">
      <c r="O714" s="2"/>
    </row>
    <row r="715" ht="12.75">
      <c r="O715" s="2"/>
    </row>
    <row r="716" ht="12.75">
      <c r="O716" s="2"/>
    </row>
    <row r="717" ht="12.75">
      <c r="O717" s="2"/>
    </row>
    <row r="718" ht="12.75">
      <c r="O718" s="2"/>
    </row>
    <row r="719" ht="12.75">
      <c r="O719" s="2"/>
    </row>
    <row r="720" ht="12.75">
      <c r="O720" s="2"/>
    </row>
    <row r="721" ht="12.75">
      <c r="O721" s="2"/>
    </row>
    <row r="722" ht="12.75">
      <c r="O722" s="2"/>
    </row>
    <row r="723" ht="12.75">
      <c r="O723" s="2"/>
    </row>
    <row r="724" ht="12.75">
      <c r="O724" s="2"/>
    </row>
    <row r="725" ht="12.75">
      <c r="O725" s="2"/>
    </row>
    <row r="726" ht="12.75">
      <c r="O726" s="2"/>
    </row>
    <row r="727" ht="12.75">
      <c r="O727" s="2"/>
    </row>
    <row r="728" ht="12.75">
      <c r="O728" s="2"/>
    </row>
    <row r="729" ht="12.75">
      <c r="O729" s="2"/>
    </row>
    <row r="730" ht="12.75">
      <c r="O730" s="2"/>
    </row>
    <row r="731" ht="12.75">
      <c r="O731" s="2"/>
    </row>
    <row r="732" ht="12.75">
      <c r="O732" s="2"/>
    </row>
    <row r="733" ht="12.75">
      <c r="O733" s="2"/>
    </row>
    <row r="734" ht="12.75">
      <c r="O734" s="2"/>
    </row>
    <row r="735" ht="12.75">
      <c r="O735" s="2"/>
    </row>
    <row r="736" ht="12.75">
      <c r="O736" s="2"/>
    </row>
    <row r="737" ht="12.75">
      <c r="O737" s="2"/>
    </row>
    <row r="738" ht="12.75">
      <c r="O738" s="2"/>
    </row>
    <row r="739" ht="12.75">
      <c r="O739" s="2"/>
    </row>
    <row r="740" ht="12.75">
      <c r="O740" s="2"/>
    </row>
    <row r="741" ht="12.75">
      <c r="O741" s="2"/>
    </row>
    <row r="742" ht="12.75">
      <c r="O742" s="2"/>
    </row>
    <row r="743" ht="12.75">
      <c r="O743" s="2"/>
    </row>
    <row r="744" ht="12.75">
      <c r="O744" s="2"/>
    </row>
    <row r="745" ht="12.75">
      <c r="O745" s="2"/>
    </row>
    <row r="746" ht="12.75">
      <c r="O746" s="2"/>
    </row>
    <row r="747" ht="12.75">
      <c r="O747" s="2"/>
    </row>
    <row r="748" ht="12.75">
      <c r="O748" s="2"/>
    </row>
    <row r="749" ht="12.75">
      <c r="O749" s="2"/>
    </row>
    <row r="750" ht="12.75">
      <c r="O750" s="2"/>
    </row>
    <row r="751" ht="12.75">
      <c r="O751" s="2"/>
    </row>
    <row r="752" ht="12.75">
      <c r="O752" s="2"/>
    </row>
    <row r="753" ht="12.75">
      <c r="O753" s="2"/>
    </row>
    <row r="754" ht="12.75">
      <c r="O754" s="2"/>
    </row>
    <row r="755" ht="12.75">
      <c r="O755" s="2"/>
    </row>
    <row r="756" ht="12.75">
      <c r="O756" s="2"/>
    </row>
    <row r="757" ht="12.75">
      <c r="O757" s="2"/>
    </row>
    <row r="758" ht="12.75">
      <c r="O758" s="2"/>
    </row>
    <row r="759" ht="12.75">
      <c r="O759" s="2"/>
    </row>
    <row r="760" ht="12.75">
      <c r="O760" s="2"/>
    </row>
    <row r="761" ht="12.75">
      <c r="O761" s="2"/>
    </row>
    <row r="762" ht="12.75">
      <c r="O762" s="2"/>
    </row>
    <row r="763" ht="12.75">
      <c r="O763" s="2"/>
    </row>
    <row r="764" ht="12.75">
      <c r="O764" s="2"/>
    </row>
    <row r="765" ht="12.75">
      <c r="O765" s="2"/>
    </row>
    <row r="766" ht="12.75">
      <c r="O766" s="2"/>
    </row>
    <row r="767" ht="12.75">
      <c r="O767" s="2"/>
    </row>
    <row r="768" ht="12.75">
      <c r="O768" s="2"/>
    </row>
    <row r="769" ht="12.75">
      <c r="O769" s="2"/>
    </row>
    <row r="770" ht="12.75">
      <c r="O770" s="2"/>
    </row>
    <row r="771" ht="12.75">
      <c r="O771" s="2"/>
    </row>
    <row r="772" ht="12.75">
      <c r="O772" s="2"/>
    </row>
    <row r="773" ht="12.75">
      <c r="O773" s="2"/>
    </row>
    <row r="774" ht="12.75">
      <c r="O774" s="2"/>
    </row>
    <row r="775" ht="12.75">
      <c r="O775" s="2"/>
    </row>
    <row r="776" ht="12.75">
      <c r="O776" s="2"/>
    </row>
    <row r="777" ht="12.75">
      <c r="O777" s="2"/>
    </row>
    <row r="778" ht="12.75">
      <c r="O778" s="2"/>
    </row>
    <row r="779" ht="12.75">
      <c r="O779" s="2"/>
    </row>
    <row r="780" ht="12.75">
      <c r="O780" s="2"/>
    </row>
    <row r="781" ht="12.75">
      <c r="O781" s="2"/>
    </row>
    <row r="782" ht="12.75">
      <c r="O782" s="2"/>
    </row>
    <row r="783" ht="12.75">
      <c r="O783" s="2"/>
    </row>
    <row r="784" ht="12.75">
      <c r="O784" s="2"/>
    </row>
    <row r="785" ht="12.75">
      <c r="O785" s="2"/>
    </row>
    <row r="786" ht="12.75">
      <c r="O786" s="2"/>
    </row>
    <row r="787" ht="12.75">
      <c r="O787" s="2"/>
    </row>
    <row r="788" ht="12.75">
      <c r="O788" s="2"/>
    </row>
    <row r="789" ht="12.75">
      <c r="O789" s="2"/>
    </row>
    <row r="790" ht="12.75">
      <c r="O790" s="2"/>
    </row>
    <row r="791" ht="12.75">
      <c r="O791" s="2"/>
    </row>
    <row r="792" ht="12.75">
      <c r="O792" s="2"/>
    </row>
    <row r="793" ht="12.75">
      <c r="O793" s="2"/>
    </row>
    <row r="794" ht="12.75">
      <c r="O794" s="2"/>
    </row>
    <row r="795" ht="12.75">
      <c r="O795" s="2"/>
    </row>
    <row r="796" ht="12.75">
      <c r="O796" s="2"/>
    </row>
    <row r="797" ht="12.75">
      <c r="O797" s="2"/>
    </row>
    <row r="798" ht="12.75">
      <c r="O798" s="2"/>
    </row>
    <row r="799" ht="12.75">
      <c r="O799" s="2"/>
    </row>
    <row r="800" ht="12.75">
      <c r="O800" s="2"/>
    </row>
    <row r="801" ht="12.75">
      <c r="O801" s="2"/>
    </row>
    <row r="802" ht="12.75">
      <c r="O802" s="2"/>
    </row>
    <row r="803" ht="12.75">
      <c r="O803" s="2"/>
    </row>
    <row r="804" ht="12.75">
      <c r="O804" s="2"/>
    </row>
    <row r="805" ht="12.75">
      <c r="O805" s="2"/>
    </row>
    <row r="806" ht="12.75">
      <c r="O806" s="2"/>
    </row>
    <row r="807" ht="12.75">
      <c r="O807" s="2"/>
    </row>
    <row r="808" ht="12.75">
      <c r="O808" s="2"/>
    </row>
    <row r="809" ht="12.75">
      <c r="O809" s="2"/>
    </row>
    <row r="810" ht="12.75">
      <c r="O810" s="2"/>
    </row>
    <row r="811" ht="12.75">
      <c r="O811" s="2"/>
    </row>
    <row r="812" ht="12.75">
      <c r="O812" s="2"/>
    </row>
    <row r="813" ht="12.75">
      <c r="O813" s="2"/>
    </row>
    <row r="814" ht="12.75">
      <c r="O814" s="2"/>
    </row>
    <row r="815" ht="12.75">
      <c r="O815" s="2"/>
    </row>
    <row r="816" ht="12.75">
      <c r="O816" s="2"/>
    </row>
    <row r="817" ht="12.75">
      <c r="O817" s="2"/>
    </row>
    <row r="818" ht="12.75">
      <c r="O818" s="2"/>
    </row>
    <row r="819" ht="12.75">
      <c r="O819" s="2"/>
    </row>
    <row r="820" ht="12.75">
      <c r="O820" s="2"/>
    </row>
    <row r="821" ht="12.75">
      <c r="O821" s="2"/>
    </row>
    <row r="822" ht="12.75">
      <c r="O822" s="2"/>
    </row>
    <row r="823" ht="12.75">
      <c r="O823" s="2"/>
    </row>
    <row r="824" ht="12.75">
      <c r="O824" s="2"/>
    </row>
    <row r="825" ht="12.75">
      <c r="O825" s="2"/>
    </row>
    <row r="826" ht="12.75">
      <c r="O826" s="2"/>
    </row>
    <row r="827" ht="12.75">
      <c r="O827" s="2"/>
    </row>
    <row r="828" ht="12.75">
      <c r="O828" s="2"/>
    </row>
    <row r="829" ht="12.75">
      <c r="O829" s="2"/>
    </row>
    <row r="830" ht="12.75">
      <c r="O830" s="2"/>
    </row>
    <row r="831" ht="12.75">
      <c r="O831" s="2"/>
    </row>
    <row r="832" ht="12.75">
      <c r="O832" s="2"/>
    </row>
    <row r="833" ht="12.75">
      <c r="O833" s="2"/>
    </row>
    <row r="834" ht="12.75">
      <c r="O834" s="2"/>
    </row>
    <row r="835" ht="12.75">
      <c r="O835" s="2"/>
    </row>
    <row r="836" ht="12.75">
      <c r="O836" s="2"/>
    </row>
    <row r="837" ht="12.75">
      <c r="O837" s="2"/>
    </row>
    <row r="838" ht="12.75">
      <c r="O838" s="2"/>
    </row>
    <row r="839" ht="12.75">
      <c r="O839" s="2"/>
    </row>
    <row r="840" ht="12.75">
      <c r="O840" s="2"/>
    </row>
    <row r="841" ht="12.75">
      <c r="O841" s="2"/>
    </row>
    <row r="842" ht="12.75">
      <c r="O842" s="2"/>
    </row>
    <row r="843" ht="12.75">
      <c r="O843" s="2"/>
    </row>
    <row r="844" ht="12.75">
      <c r="O844" s="2"/>
    </row>
    <row r="845" ht="12.75">
      <c r="O845" s="2"/>
    </row>
    <row r="846" ht="12.75">
      <c r="O846" s="2"/>
    </row>
    <row r="847" ht="12.75">
      <c r="O847" s="2"/>
    </row>
    <row r="848" ht="12.75">
      <c r="O848" s="2"/>
    </row>
    <row r="849" ht="12.75">
      <c r="O849" s="2"/>
    </row>
    <row r="850" ht="12.75">
      <c r="O850" s="2"/>
    </row>
    <row r="851" ht="12.75">
      <c r="O851" s="2"/>
    </row>
    <row r="852" ht="12.75">
      <c r="O852" s="2"/>
    </row>
    <row r="853" ht="12.75">
      <c r="O853" s="2"/>
    </row>
    <row r="854" ht="12.75">
      <c r="O854" s="2"/>
    </row>
    <row r="855" ht="12.75">
      <c r="O855" s="2"/>
    </row>
    <row r="856" ht="12.75">
      <c r="O856" s="2"/>
    </row>
    <row r="857" ht="12.75">
      <c r="O857" s="2"/>
    </row>
    <row r="858" ht="12.75">
      <c r="O858" s="2"/>
    </row>
    <row r="859" ht="12.75">
      <c r="O859" s="2"/>
    </row>
    <row r="860" ht="12.75">
      <c r="O860" s="2"/>
    </row>
    <row r="861" ht="12.75">
      <c r="O861" s="2"/>
    </row>
    <row r="862" ht="12.75">
      <c r="O862" s="2"/>
    </row>
    <row r="863" ht="12.75">
      <c r="O863" s="2"/>
    </row>
    <row r="864" ht="12.75">
      <c r="O864" s="2"/>
    </row>
    <row r="865" ht="12.75">
      <c r="O865" s="2"/>
    </row>
    <row r="866" ht="12.75">
      <c r="O866" s="2"/>
    </row>
    <row r="867" ht="12.75">
      <c r="O867" s="2"/>
    </row>
    <row r="868" ht="12.75">
      <c r="O868" s="2"/>
    </row>
    <row r="869" ht="12.75">
      <c r="O869" s="2"/>
    </row>
    <row r="870" ht="12.75">
      <c r="O870" s="2"/>
    </row>
    <row r="871" ht="12.75">
      <c r="O871" s="2"/>
    </row>
    <row r="872" ht="12.75">
      <c r="O872" s="2"/>
    </row>
    <row r="873" ht="12.75">
      <c r="O873" s="2"/>
    </row>
    <row r="874" ht="12.75">
      <c r="O874" s="2"/>
    </row>
    <row r="875" ht="12.75">
      <c r="O875" s="2"/>
    </row>
    <row r="876" ht="12.75">
      <c r="O876" s="2"/>
    </row>
    <row r="877" ht="12.75">
      <c r="O877" s="2"/>
    </row>
    <row r="878" ht="12.75">
      <c r="O878" s="2"/>
    </row>
    <row r="879" ht="12.75">
      <c r="O879" s="2"/>
    </row>
    <row r="880" ht="12.75">
      <c r="O880" s="2"/>
    </row>
    <row r="881" ht="12.75">
      <c r="O881" s="2"/>
    </row>
    <row r="882" ht="12.75">
      <c r="O882" s="2"/>
    </row>
    <row r="883" ht="12.75">
      <c r="O883" s="2"/>
    </row>
    <row r="884" ht="12.75">
      <c r="O884" s="2"/>
    </row>
    <row r="885" ht="12.75">
      <c r="O885" s="2"/>
    </row>
    <row r="886" ht="12.75">
      <c r="O886" s="2"/>
    </row>
    <row r="887" ht="12.75">
      <c r="O887" s="2"/>
    </row>
    <row r="888" ht="12.75">
      <c r="O888" s="2"/>
    </row>
    <row r="889" ht="12.75">
      <c r="O889" s="2"/>
    </row>
    <row r="890" ht="12.75">
      <c r="O890" s="2"/>
    </row>
    <row r="891" ht="12.75">
      <c r="O891" s="2"/>
    </row>
    <row r="892" ht="12.75">
      <c r="O892" s="2"/>
    </row>
    <row r="893" ht="12.75">
      <c r="O893" s="2"/>
    </row>
    <row r="894" ht="12.75">
      <c r="O894" s="2"/>
    </row>
    <row r="895" ht="12.75">
      <c r="O895" s="2"/>
    </row>
    <row r="896" ht="12.75">
      <c r="O896" s="2"/>
    </row>
    <row r="897" ht="12.75">
      <c r="O897" s="2"/>
    </row>
    <row r="898" ht="12.75">
      <c r="O898" s="2"/>
    </row>
    <row r="899" ht="12.75">
      <c r="O899" s="2"/>
    </row>
    <row r="900" ht="12.75">
      <c r="O900" s="2"/>
    </row>
    <row r="901" ht="12.75">
      <c r="O901" s="2"/>
    </row>
    <row r="902" ht="12.75">
      <c r="O902" s="2"/>
    </row>
    <row r="903" ht="12.75">
      <c r="O903" s="2"/>
    </row>
    <row r="904" ht="12.75">
      <c r="O904" s="2"/>
    </row>
    <row r="905" ht="12.75">
      <c r="O905" s="2"/>
    </row>
    <row r="906" ht="12.75">
      <c r="O906" s="2"/>
    </row>
    <row r="907" ht="12.75">
      <c r="O907" s="2"/>
    </row>
    <row r="908" ht="12.75">
      <c r="O908" s="2"/>
    </row>
    <row r="909" ht="12.75">
      <c r="O909" s="2"/>
    </row>
    <row r="910" ht="12.75">
      <c r="O910" s="2"/>
    </row>
    <row r="911" ht="12.75">
      <c r="O911" s="2"/>
    </row>
    <row r="912" ht="12.75">
      <c r="O912" s="2"/>
    </row>
    <row r="913" ht="12.75">
      <c r="O913" s="2"/>
    </row>
    <row r="914" ht="12.75">
      <c r="O914" s="2"/>
    </row>
    <row r="915" ht="12.75">
      <c r="O915" s="2"/>
    </row>
    <row r="916" ht="12.75">
      <c r="O916" s="2"/>
    </row>
    <row r="917" ht="12.75">
      <c r="O917" s="2"/>
    </row>
    <row r="918" ht="12.75">
      <c r="O918" s="2"/>
    </row>
    <row r="919" ht="12.75">
      <c r="O919" s="2"/>
    </row>
    <row r="920" ht="12.75">
      <c r="O920" s="2"/>
    </row>
    <row r="921" ht="12.75">
      <c r="O921" s="2"/>
    </row>
    <row r="922" ht="12.75">
      <c r="O922" s="2"/>
    </row>
    <row r="923" ht="12.75">
      <c r="O923" s="2"/>
    </row>
    <row r="924" ht="12.75">
      <c r="O924" s="2"/>
    </row>
    <row r="925" ht="12.75">
      <c r="O925" s="2"/>
    </row>
    <row r="926" ht="12.75">
      <c r="O926" s="2"/>
    </row>
    <row r="927" ht="12.75">
      <c r="O927" s="2"/>
    </row>
    <row r="928" ht="12.75">
      <c r="O928" s="2"/>
    </row>
    <row r="929" ht="12.75">
      <c r="O929" s="2"/>
    </row>
    <row r="930" ht="12.75">
      <c r="O930" s="2"/>
    </row>
    <row r="931" ht="12.75">
      <c r="O931" s="2"/>
    </row>
    <row r="932" ht="12.75">
      <c r="O932" s="2"/>
    </row>
    <row r="933" ht="12.75">
      <c r="O933" s="2"/>
    </row>
    <row r="934" ht="12.75">
      <c r="O934" s="2"/>
    </row>
    <row r="935" ht="12.75">
      <c r="O935" s="2"/>
    </row>
    <row r="936" ht="12.75">
      <c r="O936" s="2"/>
    </row>
    <row r="937" ht="12.75">
      <c r="O937" s="2"/>
    </row>
    <row r="938" ht="12.75">
      <c r="O938" s="2"/>
    </row>
    <row r="939" ht="12.75">
      <c r="O939" s="2"/>
    </row>
    <row r="940" ht="12.75">
      <c r="O940" s="2"/>
    </row>
    <row r="941" ht="12.75">
      <c r="O941" s="2"/>
    </row>
    <row r="942" ht="12.75">
      <c r="O942" s="2"/>
    </row>
    <row r="943" ht="12.75">
      <c r="O943" s="2"/>
    </row>
    <row r="944" ht="12.75">
      <c r="O944" s="2"/>
    </row>
    <row r="945" ht="12.75">
      <c r="O945" s="2"/>
    </row>
    <row r="946" ht="12.75">
      <c r="O946" s="2"/>
    </row>
    <row r="947" ht="12.75">
      <c r="O947" s="2"/>
    </row>
    <row r="948" ht="12.75">
      <c r="O948" s="2"/>
    </row>
    <row r="949" ht="12.75">
      <c r="O949" s="2"/>
    </row>
    <row r="950" ht="12.75">
      <c r="O950" s="2"/>
    </row>
    <row r="951" ht="12.75">
      <c r="O951" s="2"/>
    </row>
    <row r="952" ht="12.75">
      <c r="O952" s="2"/>
    </row>
    <row r="953" ht="12.75">
      <c r="O953" s="2"/>
    </row>
    <row r="954" ht="12.75">
      <c r="O954" s="2"/>
    </row>
    <row r="955" ht="12.75">
      <c r="O955" s="2"/>
    </row>
    <row r="956" ht="12.75">
      <c r="O956" s="2"/>
    </row>
    <row r="957" ht="12.75">
      <c r="O957" s="2"/>
    </row>
    <row r="958" ht="12.75">
      <c r="O958" s="2"/>
    </row>
    <row r="959" ht="12.75">
      <c r="O959" s="2"/>
    </row>
    <row r="960" ht="12.75">
      <c r="O960" s="2"/>
    </row>
    <row r="961" ht="12.75">
      <c r="O961" s="2"/>
    </row>
    <row r="962" ht="12.75">
      <c r="O962" s="2"/>
    </row>
    <row r="963" ht="12.75">
      <c r="O963" s="2"/>
    </row>
    <row r="964" ht="12.75">
      <c r="O964" s="2"/>
    </row>
    <row r="965" ht="12.75">
      <c r="O965" s="2"/>
    </row>
    <row r="966" ht="12.75">
      <c r="O966" s="2"/>
    </row>
    <row r="967" ht="12.75">
      <c r="O967" s="2"/>
    </row>
    <row r="968" ht="12.75">
      <c r="O968" s="2"/>
    </row>
    <row r="969" ht="12.75">
      <c r="O969" s="2"/>
    </row>
    <row r="970" ht="12.75">
      <c r="O970" s="2"/>
    </row>
    <row r="971" ht="12.75">
      <c r="O971" s="2"/>
    </row>
    <row r="972" ht="12.75">
      <c r="O972" s="2"/>
    </row>
    <row r="973" ht="12.75">
      <c r="O973" s="2"/>
    </row>
    <row r="974" ht="12.75">
      <c r="O974" s="2"/>
    </row>
    <row r="975" ht="12.75">
      <c r="O975" s="2"/>
    </row>
    <row r="976" ht="12.75">
      <c r="O976" s="2"/>
    </row>
    <row r="977" ht="12.75">
      <c r="O977" s="2"/>
    </row>
    <row r="978" ht="12.75">
      <c r="O978" s="2"/>
    </row>
    <row r="979" ht="12.75">
      <c r="O979" s="2"/>
    </row>
    <row r="980" ht="12.75">
      <c r="O980" s="2"/>
    </row>
    <row r="981" ht="12.75">
      <c r="O981" s="2"/>
    </row>
    <row r="982" ht="12.75">
      <c r="O982" s="2"/>
    </row>
    <row r="983" ht="12.75">
      <c r="O983" s="2"/>
    </row>
    <row r="984" ht="12.75">
      <c r="O984" s="2"/>
    </row>
    <row r="985" ht="12.75">
      <c r="O985" s="2"/>
    </row>
    <row r="986" ht="12.75">
      <c r="O986" s="2"/>
    </row>
    <row r="987" ht="12.75">
      <c r="O987" s="2"/>
    </row>
    <row r="988" ht="12.75">
      <c r="O988" s="2"/>
    </row>
    <row r="989" ht="12.75">
      <c r="O989" s="2"/>
    </row>
    <row r="990" ht="12.75">
      <c r="O990" s="2"/>
    </row>
    <row r="991" ht="12.75">
      <c r="O991" s="2"/>
    </row>
    <row r="992" ht="12.75">
      <c r="O992" s="2"/>
    </row>
    <row r="993" ht="12.75">
      <c r="O993" s="2"/>
    </row>
    <row r="994" ht="12.75">
      <c r="O994" s="2"/>
    </row>
    <row r="995" ht="12.75">
      <c r="O995" s="2"/>
    </row>
    <row r="996" ht="12.75">
      <c r="O996" s="2"/>
    </row>
    <row r="997" ht="12.75">
      <c r="O997" s="2"/>
    </row>
    <row r="998" ht="12.75">
      <c r="O998" s="2"/>
    </row>
    <row r="999" ht="12.75">
      <c r="O999" s="2"/>
    </row>
    <row r="1000" ht="12.75">
      <c r="O1000" s="2"/>
    </row>
    <row r="1001" ht="12.75">
      <c r="O1001" s="2"/>
    </row>
    <row r="1002" ht="12.75">
      <c r="O1002" s="2"/>
    </row>
    <row r="1003" ht="12.75">
      <c r="O1003" s="2"/>
    </row>
    <row r="1004" ht="12.75">
      <c r="O1004" s="2"/>
    </row>
    <row r="1005" ht="12.75">
      <c r="O1005" s="2"/>
    </row>
    <row r="1006" ht="12.75">
      <c r="O1006" s="2"/>
    </row>
    <row r="1007" ht="12.75">
      <c r="O1007" s="2"/>
    </row>
    <row r="1008" ht="12.75">
      <c r="O1008" s="2"/>
    </row>
    <row r="1009" ht="12.75">
      <c r="O1009" s="2"/>
    </row>
    <row r="1010" ht="12.75">
      <c r="O1010" s="2"/>
    </row>
    <row r="1011" ht="12.75">
      <c r="O1011" s="2"/>
    </row>
    <row r="1012" ht="12.75">
      <c r="O1012" s="2"/>
    </row>
    <row r="1013" ht="12.75">
      <c r="O1013" s="2"/>
    </row>
    <row r="1014" ht="12.75">
      <c r="O1014" s="2"/>
    </row>
    <row r="1015" ht="12.75">
      <c r="O1015" s="2"/>
    </row>
    <row r="1016" ht="12.75">
      <c r="O1016" s="2"/>
    </row>
    <row r="1017" ht="12.75">
      <c r="O1017" s="2"/>
    </row>
    <row r="1018" ht="12.75">
      <c r="O1018" s="2"/>
    </row>
    <row r="1019" ht="12.75">
      <c r="O1019" s="2"/>
    </row>
    <row r="1020" ht="12.75">
      <c r="O1020" s="2"/>
    </row>
    <row r="1021" ht="12.75">
      <c r="O1021" s="2"/>
    </row>
    <row r="1022" ht="12.75">
      <c r="O1022" s="2"/>
    </row>
    <row r="1023" ht="12.75">
      <c r="O1023" s="2"/>
    </row>
    <row r="1024" ht="12.75">
      <c r="O1024" s="2"/>
    </row>
    <row r="1025" ht="12.75">
      <c r="O1025" s="2"/>
    </row>
    <row r="1026" ht="12.75">
      <c r="O1026" s="2"/>
    </row>
    <row r="1027" ht="12.75">
      <c r="O1027" s="2"/>
    </row>
    <row r="1028" ht="12.75">
      <c r="O1028" s="2"/>
    </row>
    <row r="1029" ht="12.75">
      <c r="O1029" s="2"/>
    </row>
    <row r="1030" ht="12.75">
      <c r="O1030" s="2"/>
    </row>
    <row r="1031" ht="12.75">
      <c r="O1031" s="2"/>
    </row>
    <row r="1032" ht="12.75">
      <c r="O1032" s="2"/>
    </row>
    <row r="1033" ht="12.75">
      <c r="O1033" s="2"/>
    </row>
    <row r="1034" ht="12.75">
      <c r="O1034" s="2"/>
    </row>
    <row r="1035" ht="12.75">
      <c r="O1035" s="2"/>
    </row>
    <row r="1036" ht="12.75">
      <c r="O1036" s="2"/>
    </row>
    <row r="1037" ht="12.75">
      <c r="O1037" s="2"/>
    </row>
    <row r="1038" ht="12.75">
      <c r="O1038" s="2"/>
    </row>
    <row r="1039" ht="12.75">
      <c r="O1039" s="2"/>
    </row>
    <row r="1040" ht="12.75">
      <c r="O1040" s="2"/>
    </row>
    <row r="1041" ht="12.75">
      <c r="O1041" s="2"/>
    </row>
    <row r="1042" ht="12.75">
      <c r="O1042" s="2"/>
    </row>
    <row r="1043" ht="12.75">
      <c r="O1043" s="2"/>
    </row>
    <row r="1044" ht="12.75">
      <c r="O1044" s="2"/>
    </row>
    <row r="1045" ht="12.75">
      <c r="O1045" s="2"/>
    </row>
    <row r="1046" ht="12.75">
      <c r="O1046" s="2"/>
    </row>
    <row r="1047" ht="12.75">
      <c r="O1047" s="2"/>
    </row>
    <row r="1048" ht="12.75">
      <c r="O1048" s="2"/>
    </row>
    <row r="1049" ht="12.75">
      <c r="O1049" s="2"/>
    </row>
    <row r="1050" ht="12.75">
      <c r="O1050" s="2"/>
    </row>
    <row r="1051" ht="12.75">
      <c r="O1051" s="2"/>
    </row>
    <row r="1052" ht="12.75">
      <c r="O1052" s="2"/>
    </row>
    <row r="1053" ht="12.75">
      <c r="O1053" s="2"/>
    </row>
    <row r="1054" ht="12.75">
      <c r="O1054" s="2"/>
    </row>
    <row r="1055" ht="12.75">
      <c r="O1055" s="2"/>
    </row>
    <row r="1056" ht="12.75">
      <c r="O1056" s="2"/>
    </row>
    <row r="1057" ht="12.75">
      <c r="O1057" s="2"/>
    </row>
    <row r="1058" ht="12.75">
      <c r="O1058" s="2"/>
    </row>
    <row r="1059" ht="12.75">
      <c r="O1059" s="2"/>
    </row>
    <row r="1060" ht="12.75">
      <c r="O1060" s="2"/>
    </row>
    <row r="1061" ht="12.75">
      <c r="O1061" s="2"/>
    </row>
    <row r="1062" ht="12.75">
      <c r="O1062" s="2"/>
    </row>
    <row r="1063" ht="12.75">
      <c r="O1063" s="2"/>
    </row>
    <row r="1064" ht="12.75">
      <c r="O1064" s="2"/>
    </row>
    <row r="1065" ht="12.75">
      <c r="O1065" s="2"/>
    </row>
    <row r="1066" ht="12.75">
      <c r="O1066" s="2"/>
    </row>
    <row r="1067" ht="12.75">
      <c r="O1067" s="2"/>
    </row>
    <row r="1068" ht="12.75">
      <c r="O1068" s="2"/>
    </row>
    <row r="1069" ht="12.75">
      <c r="O1069" s="2"/>
    </row>
    <row r="1070" ht="12.75">
      <c r="O1070" s="2"/>
    </row>
    <row r="1071" ht="12.75">
      <c r="O1071" s="2"/>
    </row>
    <row r="1072" ht="12.75">
      <c r="O1072" s="2"/>
    </row>
    <row r="1073" ht="12.75">
      <c r="O1073" s="2"/>
    </row>
    <row r="1074" ht="12.75">
      <c r="O1074" s="2"/>
    </row>
    <row r="1075" ht="12.75">
      <c r="O1075" s="2"/>
    </row>
    <row r="1076" ht="12.75">
      <c r="O1076" s="2"/>
    </row>
    <row r="1077" ht="12.75">
      <c r="O1077" s="2"/>
    </row>
    <row r="1078" ht="12.75">
      <c r="O1078" s="2"/>
    </row>
    <row r="1079" ht="12.75">
      <c r="O1079" s="2"/>
    </row>
    <row r="1080" ht="12.75">
      <c r="O1080" s="2"/>
    </row>
    <row r="1081" ht="12.75">
      <c r="O1081" s="2"/>
    </row>
    <row r="1082" ht="12.75">
      <c r="O1082" s="2"/>
    </row>
    <row r="1083" ht="12.75">
      <c r="O1083" s="2"/>
    </row>
    <row r="1084" ht="12.75">
      <c r="O1084" s="2"/>
    </row>
    <row r="1085" ht="12.75">
      <c r="O1085" s="2"/>
    </row>
    <row r="1086" ht="12.75">
      <c r="O1086" s="2"/>
    </row>
    <row r="1087" ht="12.75">
      <c r="O1087" s="2"/>
    </row>
    <row r="1088" ht="12.75">
      <c r="O1088" s="2"/>
    </row>
    <row r="1089" ht="12.75">
      <c r="O1089" s="2"/>
    </row>
    <row r="1090" ht="12.75">
      <c r="O1090" s="2"/>
    </row>
    <row r="1091" ht="12.75">
      <c r="O1091" s="2"/>
    </row>
    <row r="1092" ht="12.75">
      <c r="O1092" s="2"/>
    </row>
    <row r="1093" ht="12.75">
      <c r="O1093" s="2"/>
    </row>
    <row r="1094" ht="12.75">
      <c r="O1094" s="2"/>
    </row>
    <row r="1095" ht="12.75">
      <c r="O1095" s="2"/>
    </row>
    <row r="1096" ht="12.75">
      <c r="O1096" s="2"/>
    </row>
    <row r="1097" ht="12.75">
      <c r="O1097" s="2"/>
    </row>
    <row r="1098" ht="12.75">
      <c r="O1098" s="2"/>
    </row>
    <row r="1099" ht="12.75">
      <c r="O1099" s="2"/>
    </row>
    <row r="1100" ht="12.75">
      <c r="O1100" s="2"/>
    </row>
    <row r="1101" ht="12.75">
      <c r="O1101" s="2"/>
    </row>
    <row r="1102" ht="12.75">
      <c r="O1102" s="2"/>
    </row>
    <row r="1103" ht="12.75">
      <c r="O1103" s="2"/>
    </row>
    <row r="1104" ht="12.75">
      <c r="O1104" s="2"/>
    </row>
    <row r="1105" ht="12.75">
      <c r="O1105" s="2"/>
    </row>
    <row r="1106" ht="12.75">
      <c r="O1106" s="2"/>
    </row>
    <row r="1107" ht="12.75">
      <c r="O1107" s="2"/>
    </row>
    <row r="1108" ht="12.75">
      <c r="O1108" s="2"/>
    </row>
    <row r="1109" ht="12.75">
      <c r="O1109" s="2"/>
    </row>
    <row r="1110" ht="12.75">
      <c r="O1110" s="2"/>
    </row>
    <row r="1111" ht="12.75">
      <c r="O1111" s="2"/>
    </row>
    <row r="1112" ht="12.75">
      <c r="O1112" s="2"/>
    </row>
    <row r="1113" ht="12.75">
      <c r="O1113" s="2"/>
    </row>
    <row r="1114" ht="12.75">
      <c r="O1114" s="2"/>
    </row>
    <row r="1115" ht="12.75">
      <c r="O1115" s="2"/>
    </row>
    <row r="1116" ht="12.75">
      <c r="O1116" s="2"/>
    </row>
    <row r="1117" ht="12.75">
      <c r="O1117" s="2"/>
    </row>
    <row r="1118" ht="12.75">
      <c r="O1118" s="2"/>
    </row>
    <row r="1119" ht="12.75">
      <c r="O1119" s="2"/>
    </row>
    <row r="1120" ht="12.75">
      <c r="O1120" s="2"/>
    </row>
    <row r="1121" ht="12.75">
      <c r="O1121" s="2"/>
    </row>
    <row r="1122" ht="12.75">
      <c r="O1122" s="2"/>
    </row>
    <row r="1123" ht="12.75">
      <c r="O1123" s="2"/>
    </row>
    <row r="1124" ht="12.75">
      <c r="O1124" s="2"/>
    </row>
    <row r="1125" ht="12.75">
      <c r="O1125" s="2"/>
    </row>
    <row r="1126" ht="12.75">
      <c r="O1126" s="2"/>
    </row>
    <row r="1127" ht="12.75">
      <c r="O1127" s="2"/>
    </row>
    <row r="1128" ht="12.75">
      <c r="O1128" s="2"/>
    </row>
    <row r="1129" ht="12.75">
      <c r="O1129" s="2"/>
    </row>
    <row r="1130" ht="12.75">
      <c r="O1130" s="2"/>
    </row>
    <row r="1131" ht="12.75">
      <c r="O1131" s="2"/>
    </row>
    <row r="1132" ht="12.75">
      <c r="O1132" s="2"/>
    </row>
    <row r="1133" ht="12.75">
      <c r="O1133" s="2"/>
    </row>
    <row r="1134" ht="12.75">
      <c r="O1134" s="2"/>
    </row>
    <row r="1135" ht="12.75">
      <c r="O1135" s="2"/>
    </row>
    <row r="1136" ht="12.75">
      <c r="O1136" s="2"/>
    </row>
    <row r="1137" ht="12.75">
      <c r="O1137" s="2"/>
    </row>
    <row r="1138" ht="12.75">
      <c r="O1138" s="2"/>
    </row>
    <row r="1139" ht="12.75">
      <c r="O1139" s="2"/>
    </row>
    <row r="1140" ht="12.75">
      <c r="O1140" s="2"/>
    </row>
    <row r="1141" ht="12.75">
      <c r="O1141" s="2"/>
    </row>
    <row r="1142" ht="12.75">
      <c r="O1142" s="2"/>
    </row>
    <row r="1143" ht="12.75">
      <c r="O1143" s="2"/>
    </row>
    <row r="1144" ht="12.75">
      <c r="O1144" s="2"/>
    </row>
    <row r="1145" ht="12.75">
      <c r="O1145" s="2"/>
    </row>
    <row r="1146" ht="12.75">
      <c r="O1146" s="2"/>
    </row>
    <row r="1147" ht="12.75">
      <c r="O1147" s="2"/>
    </row>
    <row r="1148" ht="12.75">
      <c r="O1148" s="2"/>
    </row>
    <row r="1149" ht="12.75">
      <c r="O1149" s="2"/>
    </row>
    <row r="1150" ht="12.75">
      <c r="O1150" s="2"/>
    </row>
    <row r="1151" ht="12.75">
      <c r="O1151" s="2"/>
    </row>
    <row r="1152" ht="12.75">
      <c r="O1152" s="2"/>
    </row>
    <row r="1153" ht="12.75">
      <c r="O1153" s="2"/>
    </row>
    <row r="1154" ht="12.75">
      <c r="O1154" s="2"/>
    </row>
    <row r="1155" ht="12.75">
      <c r="O1155" s="2"/>
    </row>
    <row r="1156" ht="12.75">
      <c r="O1156" s="2"/>
    </row>
    <row r="1157" ht="12.75">
      <c r="O1157" s="2"/>
    </row>
    <row r="1158" ht="12.75">
      <c r="O1158" s="2"/>
    </row>
    <row r="1159" ht="12.75">
      <c r="O1159" s="2"/>
    </row>
    <row r="1160" ht="12.75">
      <c r="O1160" s="2"/>
    </row>
    <row r="1161" ht="12.75">
      <c r="O1161" s="2"/>
    </row>
    <row r="1162" ht="12.75">
      <c r="O1162" s="2"/>
    </row>
    <row r="1163" ht="12.75">
      <c r="O1163" s="2"/>
    </row>
    <row r="1164" ht="12.75">
      <c r="O1164" s="2"/>
    </row>
    <row r="1165" ht="12.75">
      <c r="O1165" s="2"/>
    </row>
    <row r="1166" ht="12.75">
      <c r="O1166" s="2"/>
    </row>
    <row r="1167" ht="12.75">
      <c r="O1167" s="2"/>
    </row>
    <row r="1168" ht="12.75">
      <c r="O1168" s="2"/>
    </row>
    <row r="1169" ht="12.75">
      <c r="O1169" s="2"/>
    </row>
    <row r="1170" ht="12.75">
      <c r="O1170" s="2"/>
    </row>
    <row r="1171" ht="12.75">
      <c r="O1171" s="2"/>
    </row>
    <row r="1172" ht="12.75">
      <c r="O1172" s="2"/>
    </row>
    <row r="1173" ht="12.75">
      <c r="O1173" s="2"/>
    </row>
    <row r="1174" ht="12.75">
      <c r="O1174" s="2"/>
    </row>
    <row r="1175" ht="12.75">
      <c r="O1175" s="2"/>
    </row>
    <row r="1176" ht="12.75">
      <c r="O1176" s="2"/>
    </row>
    <row r="1177" ht="12.75">
      <c r="O1177" s="2"/>
    </row>
    <row r="1178" ht="12.75">
      <c r="O1178" s="2"/>
    </row>
    <row r="1179" ht="12.75">
      <c r="O1179" s="2"/>
    </row>
    <row r="1180" ht="12.75">
      <c r="O1180" s="2"/>
    </row>
    <row r="1181" ht="12.75">
      <c r="O1181" s="2"/>
    </row>
    <row r="1182" ht="12.75">
      <c r="O1182" s="2"/>
    </row>
    <row r="1183" ht="12.75">
      <c r="O1183" s="2"/>
    </row>
    <row r="1184" ht="12.75">
      <c r="O1184" s="2"/>
    </row>
    <row r="1185" ht="12.75">
      <c r="O1185" s="2"/>
    </row>
    <row r="1186" ht="12.75">
      <c r="O1186" s="2"/>
    </row>
    <row r="1187" ht="12.75">
      <c r="O1187" s="2"/>
    </row>
    <row r="1188" ht="12.75">
      <c r="O1188" s="2"/>
    </row>
    <row r="1189" ht="12.75">
      <c r="O1189" s="2"/>
    </row>
    <row r="1190" ht="12.75">
      <c r="O1190" s="2"/>
    </row>
    <row r="1191" ht="12.75">
      <c r="O1191" s="2"/>
    </row>
    <row r="1192" ht="12.75">
      <c r="O1192" s="2"/>
    </row>
    <row r="1193" ht="12.75">
      <c r="O1193" s="2"/>
    </row>
    <row r="1194" ht="12.75">
      <c r="O1194" s="2"/>
    </row>
    <row r="1195" ht="12.75">
      <c r="O1195" s="2"/>
    </row>
    <row r="1196" ht="12.75">
      <c r="O1196" s="2"/>
    </row>
    <row r="1197" ht="12.75">
      <c r="O1197" s="2"/>
    </row>
    <row r="1198" ht="12.75">
      <c r="O1198" s="2"/>
    </row>
    <row r="1199" ht="12.75">
      <c r="O1199" s="2"/>
    </row>
    <row r="1200" ht="12.75">
      <c r="O1200" s="2"/>
    </row>
    <row r="1201" ht="12.75">
      <c r="O1201" s="2"/>
    </row>
    <row r="1202" ht="12.75">
      <c r="O1202" s="2"/>
    </row>
    <row r="1203" ht="12.75">
      <c r="O1203" s="2"/>
    </row>
    <row r="1204" ht="12.75">
      <c r="O1204" s="2"/>
    </row>
    <row r="1205" ht="12.75">
      <c r="O1205" s="2"/>
    </row>
    <row r="1206" ht="12.75">
      <c r="O1206" s="2"/>
    </row>
    <row r="1207" ht="12.75">
      <c r="O1207" s="2"/>
    </row>
    <row r="1208" ht="12.75">
      <c r="O1208" s="2"/>
    </row>
    <row r="1209" ht="12.75">
      <c r="O1209" s="2"/>
    </row>
    <row r="1210" ht="12.75">
      <c r="O1210" s="2"/>
    </row>
    <row r="1211" ht="12.75">
      <c r="O1211" s="2"/>
    </row>
    <row r="1212" ht="12.75">
      <c r="O1212" s="2"/>
    </row>
    <row r="1213" ht="12.75">
      <c r="O1213" s="2"/>
    </row>
    <row r="1214" ht="12.75">
      <c r="O1214" s="2"/>
    </row>
    <row r="1215" ht="12.75">
      <c r="O1215" s="2"/>
    </row>
    <row r="1216" ht="12.75">
      <c r="O1216" s="2"/>
    </row>
    <row r="1217" ht="12.75">
      <c r="O1217" s="2"/>
    </row>
    <row r="1218" ht="12.75">
      <c r="O1218" s="2"/>
    </row>
    <row r="1219" ht="12.75">
      <c r="O1219" s="2"/>
    </row>
    <row r="1220" ht="12.75">
      <c r="O1220" s="2"/>
    </row>
    <row r="1221" ht="12.75">
      <c r="O1221" s="2"/>
    </row>
    <row r="1222" ht="12.75">
      <c r="O1222" s="2"/>
    </row>
    <row r="1223" ht="12.75">
      <c r="O1223" s="2"/>
    </row>
    <row r="1224" ht="12.75">
      <c r="O1224" s="2"/>
    </row>
    <row r="1225" ht="12.75">
      <c r="O1225" s="2"/>
    </row>
    <row r="1226" ht="12.75">
      <c r="O1226" s="2"/>
    </row>
    <row r="1227" ht="12.75">
      <c r="O1227" s="2"/>
    </row>
    <row r="1228" ht="12.75">
      <c r="O1228" s="2"/>
    </row>
    <row r="1229" ht="12.75">
      <c r="O1229" s="2"/>
    </row>
    <row r="1230" ht="12.75">
      <c r="O1230" s="2"/>
    </row>
    <row r="1231" ht="12.75">
      <c r="O1231" s="2"/>
    </row>
    <row r="1232" ht="12.75">
      <c r="O1232" s="2"/>
    </row>
    <row r="1233" ht="12.75">
      <c r="O1233" s="2"/>
    </row>
    <row r="1234" ht="12.75">
      <c r="O1234" s="2"/>
    </row>
    <row r="1235" ht="12.75">
      <c r="O1235" s="2"/>
    </row>
    <row r="1236" ht="12.75">
      <c r="O1236" s="2"/>
    </row>
    <row r="1237" ht="12.75">
      <c r="O1237" s="2"/>
    </row>
    <row r="1238" ht="12.75">
      <c r="O1238" s="2"/>
    </row>
    <row r="1239" ht="12.75">
      <c r="O1239" s="2"/>
    </row>
    <row r="1240" ht="12.75">
      <c r="O1240" s="2"/>
    </row>
    <row r="1241" ht="12.75">
      <c r="O1241" s="2"/>
    </row>
    <row r="1242" ht="12.75">
      <c r="O1242" s="2"/>
    </row>
    <row r="1243" ht="12.75">
      <c r="O1243" s="2"/>
    </row>
    <row r="1244" ht="12.75">
      <c r="O1244" s="2"/>
    </row>
    <row r="1245" ht="12.75">
      <c r="O1245" s="2"/>
    </row>
    <row r="1246" ht="12.75">
      <c r="O1246" s="2"/>
    </row>
    <row r="1247" ht="12.75">
      <c r="O1247" s="2"/>
    </row>
    <row r="1248" ht="12.75">
      <c r="O1248" s="2"/>
    </row>
    <row r="1249" ht="12.75">
      <c r="O1249" s="2"/>
    </row>
    <row r="1250" ht="12.75">
      <c r="O1250" s="2"/>
    </row>
    <row r="1251" ht="12.75">
      <c r="O1251" s="2"/>
    </row>
    <row r="1252" ht="12.75">
      <c r="O1252" s="2"/>
    </row>
    <row r="1253" ht="12.75">
      <c r="O1253" s="2"/>
    </row>
    <row r="1254" ht="12.75">
      <c r="O1254" s="2"/>
    </row>
    <row r="1255" ht="12.75">
      <c r="O1255" s="2"/>
    </row>
    <row r="1256" ht="12.75">
      <c r="O1256" s="2"/>
    </row>
    <row r="1257" ht="12.75">
      <c r="O1257" s="2"/>
    </row>
    <row r="1258" ht="12.75">
      <c r="O1258" s="2"/>
    </row>
    <row r="1259" ht="12.75">
      <c r="O1259" s="2"/>
    </row>
    <row r="1260" ht="12.75">
      <c r="O1260" s="2"/>
    </row>
    <row r="1261" ht="12.75">
      <c r="O1261" s="2"/>
    </row>
    <row r="1262" ht="12.75">
      <c r="O1262" s="2"/>
    </row>
    <row r="1263" ht="12.75">
      <c r="O1263" s="2"/>
    </row>
    <row r="1264" ht="12.75">
      <c r="O1264" s="2"/>
    </row>
    <row r="1265" ht="12.75">
      <c r="O1265" s="2"/>
    </row>
    <row r="1266" ht="12.75">
      <c r="O1266" s="2"/>
    </row>
    <row r="1267" ht="12.75">
      <c r="O1267" s="2"/>
    </row>
    <row r="1268" ht="12.75">
      <c r="O1268" s="2"/>
    </row>
    <row r="1269" ht="12.75">
      <c r="O1269" s="2"/>
    </row>
    <row r="1270" ht="12.75">
      <c r="O1270" s="2"/>
    </row>
    <row r="1271" ht="12.75">
      <c r="O1271" s="2"/>
    </row>
    <row r="1272" ht="12.75">
      <c r="O1272" s="2"/>
    </row>
    <row r="1273" ht="12.75">
      <c r="O1273" s="2"/>
    </row>
    <row r="1274" ht="12.75">
      <c r="O1274" s="2"/>
    </row>
    <row r="1275" ht="12.75">
      <c r="O1275" s="2"/>
    </row>
    <row r="1276" ht="12.75">
      <c r="O1276" s="2"/>
    </row>
    <row r="1277" ht="12.75">
      <c r="O1277" s="2"/>
    </row>
    <row r="1278" ht="12.75">
      <c r="O1278" s="2"/>
    </row>
    <row r="1279" ht="12.75">
      <c r="O1279" s="2"/>
    </row>
    <row r="1280" ht="12.75">
      <c r="O1280" s="2"/>
    </row>
    <row r="1281" ht="12.75">
      <c r="O1281" s="2"/>
    </row>
    <row r="1282" ht="12.75">
      <c r="O1282" s="2"/>
    </row>
    <row r="1283" ht="12.75">
      <c r="O1283" s="2"/>
    </row>
    <row r="1284" ht="12.75">
      <c r="O1284" s="2"/>
    </row>
    <row r="1285" ht="12.75">
      <c r="O1285" s="2"/>
    </row>
    <row r="1286" ht="12.75">
      <c r="O1286" s="2"/>
    </row>
    <row r="1287" ht="12.75">
      <c r="O1287" s="2"/>
    </row>
    <row r="1288" ht="12.75">
      <c r="O1288" s="2"/>
    </row>
    <row r="1289" ht="12.75">
      <c r="O1289" s="2"/>
    </row>
    <row r="1290" ht="12.75">
      <c r="O1290" s="2"/>
    </row>
    <row r="1291" ht="12.75">
      <c r="O1291" s="2"/>
    </row>
    <row r="1292" ht="12.75">
      <c r="O1292" s="2"/>
    </row>
    <row r="1293" ht="12.75">
      <c r="O1293" s="2"/>
    </row>
    <row r="1294" ht="12.75">
      <c r="O1294" s="2"/>
    </row>
    <row r="1295" ht="12.75">
      <c r="O1295" s="2"/>
    </row>
    <row r="1296" ht="12.75">
      <c r="O1296" s="2"/>
    </row>
    <row r="1297" ht="12.75">
      <c r="O1297" s="2"/>
    </row>
    <row r="1298" ht="12.75">
      <c r="O1298" s="2"/>
    </row>
    <row r="1299" ht="12.75">
      <c r="O1299" s="2"/>
    </row>
    <row r="1300" ht="12.75">
      <c r="O1300" s="2"/>
    </row>
    <row r="1301" ht="12.75">
      <c r="O1301" s="2"/>
    </row>
    <row r="1302" ht="12.75">
      <c r="O1302" s="2"/>
    </row>
    <row r="1303" ht="12.75">
      <c r="O1303" s="2"/>
    </row>
    <row r="1304" ht="12.75">
      <c r="O1304" s="2"/>
    </row>
    <row r="1305" ht="12.75">
      <c r="O1305" s="2"/>
    </row>
    <row r="1306" ht="12.75">
      <c r="O1306" s="2"/>
    </row>
    <row r="1307" ht="12.75">
      <c r="O1307" s="2"/>
    </row>
    <row r="1308" ht="12.75">
      <c r="O1308" s="2"/>
    </row>
    <row r="1309" ht="12.75">
      <c r="O1309" s="2"/>
    </row>
    <row r="1310" ht="12.75">
      <c r="O1310" s="2"/>
    </row>
    <row r="1311" ht="12.75">
      <c r="O1311" s="2"/>
    </row>
    <row r="1312" ht="12.75">
      <c r="O1312" s="2"/>
    </row>
    <row r="1313" ht="12.75">
      <c r="O1313" s="2"/>
    </row>
    <row r="1314" ht="12.75">
      <c r="O1314" s="2"/>
    </row>
    <row r="1315" ht="12.75">
      <c r="O1315" s="2"/>
    </row>
    <row r="1316" ht="12.75">
      <c r="O1316" s="2"/>
    </row>
    <row r="1317" ht="12.75">
      <c r="O1317" s="2"/>
    </row>
    <row r="1318" ht="12.75">
      <c r="O1318" s="2"/>
    </row>
    <row r="1319" ht="12.75">
      <c r="O1319" s="2"/>
    </row>
    <row r="1320" ht="12.75">
      <c r="O1320" s="2"/>
    </row>
    <row r="1321" ht="12.75">
      <c r="O1321" s="2"/>
    </row>
    <row r="1322" ht="12.75">
      <c r="O1322" s="2"/>
    </row>
    <row r="1323" ht="12.75">
      <c r="O1323" s="2"/>
    </row>
    <row r="1324" ht="12.75">
      <c r="O1324" s="2"/>
    </row>
    <row r="1325" ht="12.75">
      <c r="O1325" s="2"/>
    </row>
    <row r="1326" ht="12.75">
      <c r="O1326" s="2"/>
    </row>
    <row r="1327" ht="12.75">
      <c r="O1327" s="2"/>
    </row>
    <row r="1328" ht="12.75">
      <c r="O1328" s="2"/>
    </row>
    <row r="1329" ht="12.75">
      <c r="O1329" s="2"/>
    </row>
    <row r="1330" ht="12.75">
      <c r="O1330" s="2"/>
    </row>
    <row r="1331" ht="12.75">
      <c r="O1331" s="2"/>
    </row>
    <row r="1332" ht="12.75">
      <c r="O1332" s="2"/>
    </row>
    <row r="1333" ht="12.75">
      <c r="O1333" s="2"/>
    </row>
    <row r="1334" ht="12.75">
      <c r="O1334" s="2"/>
    </row>
    <row r="1335" ht="12.75">
      <c r="O1335" s="2"/>
    </row>
    <row r="1336" ht="12.75">
      <c r="O1336" s="2"/>
    </row>
    <row r="1337" ht="12.75">
      <c r="O1337" s="2"/>
    </row>
    <row r="1338" ht="12.75">
      <c r="O1338" s="2"/>
    </row>
    <row r="1339" ht="12.75">
      <c r="O1339" s="2"/>
    </row>
    <row r="1340" ht="12.75">
      <c r="O1340" s="2"/>
    </row>
    <row r="1341" ht="12.75">
      <c r="O1341" s="2"/>
    </row>
    <row r="1342" ht="12.75">
      <c r="O1342" s="2"/>
    </row>
    <row r="1343" ht="12.75">
      <c r="O1343" s="2"/>
    </row>
    <row r="1344" ht="12.75">
      <c r="O1344" s="2"/>
    </row>
    <row r="1345" ht="12.75">
      <c r="O1345" s="2"/>
    </row>
    <row r="1346" ht="12.75">
      <c r="O1346" s="2"/>
    </row>
    <row r="1347" ht="12.75">
      <c r="O1347" s="2"/>
    </row>
    <row r="1348" ht="12.75">
      <c r="O1348" s="2"/>
    </row>
    <row r="1349" ht="12.75">
      <c r="O1349" s="2"/>
    </row>
    <row r="1350" ht="12.75">
      <c r="O1350" s="2"/>
    </row>
    <row r="1351" ht="12.75">
      <c r="O1351" s="2"/>
    </row>
    <row r="1352" ht="12.75">
      <c r="O1352" s="2"/>
    </row>
    <row r="1353" ht="12.75">
      <c r="O1353" s="2"/>
    </row>
    <row r="1354" ht="12.75">
      <c r="O1354" s="2"/>
    </row>
    <row r="1355" ht="12.75">
      <c r="O1355" s="2"/>
    </row>
    <row r="1356" ht="12.75">
      <c r="O1356" s="2"/>
    </row>
    <row r="1357" ht="12.75">
      <c r="O1357" s="2"/>
    </row>
    <row r="1358" ht="12.75">
      <c r="O1358" s="2"/>
    </row>
    <row r="1359" ht="12.75">
      <c r="O1359" s="2"/>
    </row>
    <row r="1360" ht="12.75">
      <c r="O1360" s="2"/>
    </row>
    <row r="1361" ht="12.75">
      <c r="O1361" s="2"/>
    </row>
    <row r="1362" ht="12.75">
      <c r="O1362" s="2"/>
    </row>
    <row r="1363" ht="12.75">
      <c r="O1363" s="2"/>
    </row>
    <row r="1364" ht="12.75">
      <c r="O1364" s="2"/>
    </row>
    <row r="1365" ht="12.75">
      <c r="O1365" s="2"/>
    </row>
    <row r="1366" ht="12.75">
      <c r="O1366" s="2"/>
    </row>
    <row r="1367" ht="12.75">
      <c r="O1367" s="2"/>
    </row>
    <row r="1368" ht="12.75">
      <c r="O1368" s="2"/>
    </row>
    <row r="1369" ht="12.75">
      <c r="O1369" s="2"/>
    </row>
    <row r="1370" ht="12.75">
      <c r="O1370" s="2"/>
    </row>
    <row r="1371" ht="12.75">
      <c r="O1371" s="2"/>
    </row>
    <row r="1372" ht="12.75">
      <c r="O1372" s="2"/>
    </row>
    <row r="1373" ht="12.75">
      <c r="O1373" s="2"/>
    </row>
    <row r="1374" ht="12.75">
      <c r="O1374" s="2"/>
    </row>
    <row r="1375" ht="12.75">
      <c r="O1375" s="2"/>
    </row>
    <row r="1376" ht="12.75">
      <c r="O1376" s="2"/>
    </row>
    <row r="1377" ht="12.75">
      <c r="O1377" s="2"/>
    </row>
    <row r="1378" ht="12.75">
      <c r="O1378" s="2"/>
    </row>
    <row r="1379" ht="12.75">
      <c r="O1379" s="2"/>
    </row>
    <row r="1380" ht="12.75">
      <c r="O1380" s="2"/>
    </row>
    <row r="1381" ht="12.75">
      <c r="O1381" s="2"/>
    </row>
    <row r="1382" ht="12.75">
      <c r="O1382" s="2"/>
    </row>
    <row r="1383" ht="12.75">
      <c r="O1383" s="2"/>
    </row>
    <row r="1384" ht="12.75">
      <c r="O1384" s="2"/>
    </row>
    <row r="1385" ht="12.75">
      <c r="O1385" s="2"/>
    </row>
    <row r="1386" ht="12.75">
      <c r="O1386" s="2"/>
    </row>
    <row r="1387" ht="12.75">
      <c r="O1387" s="2"/>
    </row>
    <row r="1388" ht="12.75">
      <c r="O1388" s="2"/>
    </row>
    <row r="1389" ht="12.75">
      <c r="O1389" s="2"/>
    </row>
    <row r="1390" ht="12.75">
      <c r="O1390" s="2"/>
    </row>
    <row r="1391" ht="12.75">
      <c r="O1391" s="2"/>
    </row>
    <row r="1392" ht="12.75">
      <c r="O1392" s="2"/>
    </row>
    <row r="1393" ht="12.75">
      <c r="O1393" s="2"/>
    </row>
    <row r="1394" ht="12.75">
      <c r="O1394" s="2"/>
    </row>
    <row r="1395" ht="12.75">
      <c r="O1395" s="2"/>
    </row>
    <row r="1396" ht="12.75">
      <c r="O1396" s="2"/>
    </row>
    <row r="1397" ht="12.75">
      <c r="O1397" s="2"/>
    </row>
    <row r="1398" ht="12.75">
      <c r="O1398" s="2"/>
    </row>
    <row r="1399" ht="12.75">
      <c r="O1399" s="2"/>
    </row>
    <row r="1400" ht="12.75">
      <c r="O1400" s="2"/>
    </row>
    <row r="1401" ht="12.75">
      <c r="O1401" s="2"/>
    </row>
    <row r="1402" ht="12.75">
      <c r="O1402" s="2"/>
    </row>
    <row r="1403" ht="12.75">
      <c r="O1403" s="2"/>
    </row>
    <row r="1404" ht="12.75">
      <c r="O1404" s="2"/>
    </row>
    <row r="1405" ht="12.75">
      <c r="O1405" s="2"/>
    </row>
    <row r="1406" ht="12.75">
      <c r="O1406" s="2"/>
    </row>
    <row r="1407" ht="12.75">
      <c r="O1407" s="2"/>
    </row>
    <row r="1408" ht="12.75">
      <c r="O1408" s="2"/>
    </row>
    <row r="1409" ht="12.75">
      <c r="O1409" s="2"/>
    </row>
    <row r="1410" ht="12.75">
      <c r="O1410" s="2"/>
    </row>
    <row r="1411" ht="12.75">
      <c r="O1411" s="2"/>
    </row>
    <row r="1412" ht="12.75">
      <c r="O1412" s="2"/>
    </row>
    <row r="1413" ht="12.75">
      <c r="O1413" s="2"/>
    </row>
    <row r="1414" ht="12.75">
      <c r="O1414" s="2"/>
    </row>
    <row r="1415" ht="12.75">
      <c r="O1415" s="2"/>
    </row>
    <row r="1416" ht="12.75">
      <c r="O1416" s="2"/>
    </row>
    <row r="1417" ht="12.75">
      <c r="O1417" s="2"/>
    </row>
    <row r="1418" ht="12.75">
      <c r="O1418" s="2"/>
    </row>
    <row r="1419" ht="12.75">
      <c r="O1419" s="2"/>
    </row>
    <row r="1420" ht="12.75">
      <c r="O1420" s="2"/>
    </row>
    <row r="1421" ht="12.75">
      <c r="O1421" s="2"/>
    </row>
    <row r="1422" ht="12.75">
      <c r="O1422" s="2"/>
    </row>
    <row r="1423" ht="12.75">
      <c r="O1423" s="2"/>
    </row>
    <row r="1424" ht="12.75">
      <c r="O1424" s="2"/>
    </row>
    <row r="1425" ht="12.75">
      <c r="O1425" s="2"/>
    </row>
    <row r="1426" ht="12.75">
      <c r="O1426" s="2"/>
    </row>
    <row r="1427" ht="12.75">
      <c r="O1427" s="2"/>
    </row>
    <row r="1428" ht="12.75">
      <c r="O1428" s="2"/>
    </row>
    <row r="1429" ht="12.75">
      <c r="O1429" s="2"/>
    </row>
    <row r="1430" ht="12.75">
      <c r="O1430" s="2"/>
    </row>
    <row r="1431" ht="12.75">
      <c r="O1431" s="2"/>
    </row>
    <row r="1432" ht="12.75">
      <c r="O1432" s="2"/>
    </row>
    <row r="1433" ht="12.75">
      <c r="O1433" s="2"/>
    </row>
    <row r="1434" ht="12.75">
      <c r="O1434" s="2"/>
    </row>
    <row r="1435" ht="12.75">
      <c r="O1435" s="2"/>
    </row>
    <row r="1436" ht="12.75">
      <c r="O1436" s="2"/>
    </row>
    <row r="1437" ht="12.75">
      <c r="O1437" s="2"/>
    </row>
    <row r="1438" ht="12.75">
      <c r="O1438" s="2"/>
    </row>
    <row r="1439" ht="12.75">
      <c r="O1439" s="2"/>
    </row>
    <row r="1440" ht="12.75">
      <c r="O1440" s="2"/>
    </row>
    <row r="1441" ht="12.75">
      <c r="O1441" s="2"/>
    </row>
    <row r="1442" ht="12.75">
      <c r="O1442" s="2"/>
    </row>
    <row r="1443" ht="12.75">
      <c r="O1443" s="2"/>
    </row>
    <row r="1444" ht="12.75">
      <c r="O1444" s="2"/>
    </row>
    <row r="1445" ht="12.75">
      <c r="O1445" s="2"/>
    </row>
    <row r="1446" ht="12.75">
      <c r="O1446" s="2"/>
    </row>
    <row r="1447" ht="12.75">
      <c r="O1447" s="2"/>
    </row>
    <row r="1448" ht="12.75">
      <c r="O1448" s="2"/>
    </row>
    <row r="1449" ht="12.75">
      <c r="O1449" s="2"/>
    </row>
    <row r="1450" ht="12.75">
      <c r="O1450" s="2"/>
    </row>
    <row r="1451" ht="12.75">
      <c r="O1451" s="2"/>
    </row>
    <row r="1452" ht="12.75">
      <c r="O1452" s="2"/>
    </row>
    <row r="1453" ht="12.75">
      <c r="O1453" s="2"/>
    </row>
    <row r="1454" ht="12.75">
      <c r="O1454" s="2"/>
    </row>
    <row r="1455" ht="12.75">
      <c r="O1455" s="2"/>
    </row>
    <row r="1456" ht="12.75">
      <c r="O1456" s="2"/>
    </row>
    <row r="1457" ht="12.75">
      <c r="O1457" s="2"/>
    </row>
    <row r="1458" ht="12.75">
      <c r="O1458" s="2"/>
    </row>
    <row r="1459" ht="12.75">
      <c r="O1459" s="2"/>
    </row>
    <row r="1460" ht="12.75">
      <c r="O1460" s="2"/>
    </row>
    <row r="1461" ht="12.75">
      <c r="O1461" s="2"/>
    </row>
    <row r="1462" ht="12.75">
      <c r="O1462" s="2"/>
    </row>
    <row r="1463" ht="12.75">
      <c r="O1463" s="2"/>
    </row>
    <row r="1464" ht="12.75">
      <c r="O1464" s="2"/>
    </row>
    <row r="1465" ht="12.75">
      <c r="O1465" s="2"/>
    </row>
    <row r="1466" ht="12.75">
      <c r="O1466" s="2"/>
    </row>
    <row r="1467" ht="12.75">
      <c r="O1467" s="2"/>
    </row>
    <row r="1468" ht="12.75">
      <c r="O1468" s="2"/>
    </row>
    <row r="1469" ht="12.75">
      <c r="O1469" s="2"/>
    </row>
    <row r="1470" ht="12.75">
      <c r="O1470" s="2"/>
    </row>
    <row r="1471" ht="12.75">
      <c r="O1471" s="2"/>
    </row>
    <row r="1472" ht="12.75">
      <c r="O1472" s="2"/>
    </row>
    <row r="1473" ht="12.75">
      <c r="O1473" s="2"/>
    </row>
    <row r="1474" ht="12.75">
      <c r="O1474" s="2"/>
    </row>
    <row r="1475" ht="12.75">
      <c r="O1475" s="2"/>
    </row>
    <row r="1476" ht="12.75">
      <c r="O1476" s="2"/>
    </row>
    <row r="1477" ht="12.75">
      <c r="O1477" s="2"/>
    </row>
    <row r="1478" ht="12.75">
      <c r="O1478" s="2"/>
    </row>
    <row r="1479" ht="12.75">
      <c r="O1479" s="2"/>
    </row>
    <row r="1480" ht="12.75">
      <c r="O1480" s="2"/>
    </row>
    <row r="1481" ht="12.75">
      <c r="O1481" s="2"/>
    </row>
    <row r="1482" ht="12.75">
      <c r="O1482" s="2"/>
    </row>
    <row r="1483" ht="12.75">
      <c r="O1483" s="2"/>
    </row>
    <row r="1484" ht="12.75">
      <c r="O1484" s="2"/>
    </row>
    <row r="1485" ht="12.75">
      <c r="O1485" s="2"/>
    </row>
    <row r="1486" ht="12.75">
      <c r="O1486" s="2"/>
    </row>
    <row r="1487" ht="12.75">
      <c r="O1487" s="2"/>
    </row>
    <row r="1488" ht="12.75">
      <c r="O1488" s="2"/>
    </row>
    <row r="1489" ht="12.75">
      <c r="O1489" s="2"/>
    </row>
    <row r="1490" ht="12.75">
      <c r="O1490" s="2"/>
    </row>
    <row r="1491" ht="12.75">
      <c r="O1491" s="2"/>
    </row>
    <row r="1492" ht="12.75">
      <c r="O1492" s="2"/>
    </row>
    <row r="1493" ht="12.75">
      <c r="O1493" s="2"/>
    </row>
    <row r="1494" ht="12.75">
      <c r="O1494" s="2"/>
    </row>
    <row r="1495" ht="12.75">
      <c r="O1495" s="2"/>
    </row>
    <row r="1496" ht="12.75">
      <c r="O1496" s="2"/>
    </row>
    <row r="1497" ht="12.75">
      <c r="O1497" s="2"/>
    </row>
    <row r="1498" ht="12.75">
      <c r="O1498" s="2"/>
    </row>
    <row r="1499" ht="12.75">
      <c r="O1499" s="2"/>
    </row>
    <row r="1500" ht="12.75">
      <c r="O1500" s="2"/>
    </row>
    <row r="1501" ht="12.75">
      <c r="O1501" s="2"/>
    </row>
    <row r="1502" ht="12.75">
      <c r="O1502" s="2"/>
    </row>
    <row r="1503" ht="12.75">
      <c r="O1503" s="2"/>
    </row>
    <row r="1504" ht="12.75">
      <c r="O1504" s="2"/>
    </row>
    <row r="1505" ht="12.75">
      <c r="O1505" s="2"/>
    </row>
    <row r="1506" ht="12.75">
      <c r="O1506" s="2"/>
    </row>
    <row r="1507" ht="12.75">
      <c r="O1507" s="2"/>
    </row>
    <row r="1508" ht="12.75">
      <c r="O1508" s="2"/>
    </row>
    <row r="1509" ht="12.75">
      <c r="O1509" s="2"/>
    </row>
    <row r="1510" ht="12.75">
      <c r="O1510" s="2"/>
    </row>
    <row r="1511" ht="12.75">
      <c r="O1511" s="2"/>
    </row>
    <row r="1512" ht="12.75">
      <c r="O1512" s="2"/>
    </row>
    <row r="1513" ht="12.75">
      <c r="O1513" s="2"/>
    </row>
    <row r="1514" ht="12.75">
      <c r="O1514" s="2"/>
    </row>
    <row r="1515" ht="12.75">
      <c r="O1515" s="2"/>
    </row>
    <row r="1516" ht="12.75">
      <c r="O1516" s="2"/>
    </row>
    <row r="1517" ht="12.75">
      <c r="O1517" s="2"/>
    </row>
    <row r="1518" ht="12.75">
      <c r="O1518" s="2"/>
    </row>
    <row r="1519" ht="12.75">
      <c r="O1519" s="2"/>
    </row>
    <row r="1520" ht="12.75">
      <c r="O1520" s="2"/>
    </row>
    <row r="1521" ht="12.75">
      <c r="O1521" s="2"/>
    </row>
    <row r="1522" ht="12.75">
      <c r="O1522" s="2"/>
    </row>
    <row r="1523" ht="12.75">
      <c r="O1523" s="2"/>
    </row>
    <row r="1524" ht="12.75">
      <c r="O1524" s="2"/>
    </row>
    <row r="1525" ht="12.75">
      <c r="O1525" s="2"/>
    </row>
    <row r="1526" ht="12.75">
      <c r="O1526" s="2"/>
    </row>
    <row r="1527" ht="12.75">
      <c r="O1527" s="2"/>
    </row>
    <row r="1528" ht="12.75">
      <c r="O1528" s="2"/>
    </row>
    <row r="1529" ht="12.75">
      <c r="O1529" s="2"/>
    </row>
    <row r="1530" ht="12.75">
      <c r="O1530" s="2"/>
    </row>
    <row r="1531" ht="12.75">
      <c r="O1531" s="2"/>
    </row>
    <row r="1532" ht="12.75">
      <c r="O1532" s="2"/>
    </row>
    <row r="1533" ht="12.75">
      <c r="O1533" s="2"/>
    </row>
    <row r="1534" ht="12.75">
      <c r="O1534" s="2"/>
    </row>
    <row r="1535" ht="12.75">
      <c r="O1535" s="2"/>
    </row>
    <row r="1536" ht="12.75">
      <c r="O1536" s="2"/>
    </row>
    <row r="1537" ht="12.75">
      <c r="O1537" s="2"/>
    </row>
    <row r="1538" ht="12.75">
      <c r="O1538" s="2"/>
    </row>
    <row r="1539" ht="12.75">
      <c r="O1539" s="2"/>
    </row>
    <row r="1540" ht="12.75">
      <c r="O1540" s="2"/>
    </row>
    <row r="1541" ht="12.75">
      <c r="O1541" s="2"/>
    </row>
    <row r="1542" ht="12.75">
      <c r="O1542" s="2"/>
    </row>
    <row r="1543" ht="12.75">
      <c r="O1543" s="2"/>
    </row>
    <row r="1544" ht="12.75">
      <c r="O1544" s="2"/>
    </row>
    <row r="1545" ht="12.75">
      <c r="O1545" s="2"/>
    </row>
    <row r="1546" ht="12.75">
      <c r="O1546" s="2"/>
    </row>
    <row r="1547" ht="12.75">
      <c r="O1547" s="2"/>
    </row>
    <row r="1548" ht="12.75">
      <c r="O1548" s="2"/>
    </row>
    <row r="1549" ht="12.75">
      <c r="O1549" s="2"/>
    </row>
    <row r="1550" ht="12.75">
      <c r="O1550" s="2"/>
    </row>
    <row r="1551" ht="12.75">
      <c r="O1551" s="2"/>
    </row>
    <row r="1552" ht="12.75">
      <c r="O1552" s="2"/>
    </row>
    <row r="1553" ht="12.75">
      <c r="O1553" s="2"/>
    </row>
    <row r="1554" ht="12.75">
      <c r="O1554" s="2"/>
    </row>
    <row r="1555" ht="12.75">
      <c r="O1555" s="2"/>
    </row>
    <row r="1556" ht="12.75">
      <c r="O1556" s="2"/>
    </row>
    <row r="1557" ht="12.75">
      <c r="O1557" s="2"/>
    </row>
    <row r="1558" ht="12.75">
      <c r="O1558" s="2"/>
    </row>
    <row r="1559" ht="12.75">
      <c r="O1559" s="2"/>
    </row>
    <row r="1560" ht="12.75">
      <c r="O1560" s="2"/>
    </row>
    <row r="1561" ht="12.75">
      <c r="O1561" s="2"/>
    </row>
    <row r="1562" ht="12.75">
      <c r="O1562" s="2"/>
    </row>
    <row r="1563" ht="12.75">
      <c r="O1563" s="2"/>
    </row>
    <row r="1564" ht="12.75">
      <c r="O1564" s="2"/>
    </row>
    <row r="1565" ht="12.75">
      <c r="O1565" s="2"/>
    </row>
    <row r="1566" ht="12.75">
      <c r="O1566" s="2"/>
    </row>
    <row r="1567" ht="12.75">
      <c r="O1567" s="2"/>
    </row>
    <row r="1568" ht="12.75">
      <c r="O1568" s="2"/>
    </row>
    <row r="1569" ht="12.75">
      <c r="O1569" s="2"/>
    </row>
    <row r="1570" ht="12.75">
      <c r="O1570" s="2"/>
    </row>
    <row r="1571" ht="12.75">
      <c r="O1571" s="2"/>
    </row>
    <row r="1572" ht="12.75">
      <c r="O1572" s="2"/>
    </row>
    <row r="1573" ht="12.75">
      <c r="O1573" s="2"/>
    </row>
    <row r="1574" ht="12.75">
      <c r="O1574" s="2"/>
    </row>
    <row r="1575" ht="12.75">
      <c r="O1575" s="2"/>
    </row>
    <row r="1576" ht="12.75">
      <c r="O1576" s="2"/>
    </row>
    <row r="1577" ht="12.75">
      <c r="O1577" s="2"/>
    </row>
    <row r="1578" ht="12.75">
      <c r="O1578" s="2"/>
    </row>
    <row r="1579" ht="12.75">
      <c r="O1579" s="2"/>
    </row>
    <row r="1580" ht="12.75">
      <c r="O1580" s="2"/>
    </row>
    <row r="1581" ht="12.75">
      <c r="O1581" s="2"/>
    </row>
    <row r="1582" ht="12.75">
      <c r="O1582" s="2"/>
    </row>
    <row r="1583" ht="12.75">
      <c r="O1583" s="2"/>
    </row>
    <row r="1584" ht="12.75">
      <c r="O1584" s="2"/>
    </row>
    <row r="1585" ht="12.75">
      <c r="O1585" s="2"/>
    </row>
    <row r="1586" ht="12.75">
      <c r="O1586" s="2"/>
    </row>
    <row r="1587" ht="12.75">
      <c r="O1587" s="2"/>
    </row>
    <row r="1588" ht="12.75">
      <c r="O1588" s="2"/>
    </row>
    <row r="1589" ht="12.75">
      <c r="O1589" s="2"/>
    </row>
    <row r="1590" ht="12.75">
      <c r="O1590" s="2"/>
    </row>
    <row r="1591" ht="12.75">
      <c r="O1591" s="2"/>
    </row>
    <row r="1592" ht="12.75">
      <c r="O1592" s="2"/>
    </row>
    <row r="1593" ht="12.75">
      <c r="O1593" s="2"/>
    </row>
    <row r="1594" ht="12.75">
      <c r="O1594" s="2"/>
    </row>
    <row r="1595" ht="12.75">
      <c r="O1595" s="2"/>
    </row>
    <row r="1596" ht="12.75">
      <c r="O1596" s="2"/>
    </row>
    <row r="1597" ht="12.75">
      <c r="O1597" s="2"/>
    </row>
    <row r="1598" ht="12.75">
      <c r="O1598" s="2"/>
    </row>
    <row r="1599" ht="12.75">
      <c r="O1599" s="2"/>
    </row>
    <row r="1600" ht="12.75">
      <c r="O1600" s="2"/>
    </row>
    <row r="1601" ht="12.75">
      <c r="O1601" s="2"/>
    </row>
    <row r="1602" ht="12.75">
      <c r="O1602" s="2"/>
    </row>
    <row r="1603" ht="12.75">
      <c r="O1603" s="2"/>
    </row>
    <row r="1604" ht="12.75">
      <c r="O1604" s="2"/>
    </row>
    <row r="1605" ht="12.75">
      <c r="O1605" s="2"/>
    </row>
    <row r="1606" ht="12.75">
      <c r="O1606" s="2"/>
    </row>
    <row r="1607" ht="12.75">
      <c r="O1607" s="2"/>
    </row>
    <row r="1608" ht="12.75">
      <c r="O1608" s="2"/>
    </row>
    <row r="1609" ht="12.75">
      <c r="O1609" s="2"/>
    </row>
    <row r="1610" ht="12.75">
      <c r="O1610" s="2"/>
    </row>
    <row r="1611" ht="12.75">
      <c r="O1611" s="2"/>
    </row>
    <row r="1612" ht="12.75">
      <c r="O1612" s="2"/>
    </row>
    <row r="1613" ht="12.75">
      <c r="O1613" s="2"/>
    </row>
    <row r="1614" ht="12.75">
      <c r="O1614" s="2"/>
    </row>
    <row r="1615" ht="12.75">
      <c r="O1615" s="2"/>
    </row>
    <row r="1616" ht="12.75">
      <c r="O1616" s="2"/>
    </row>
    <row r="1617" ht="12.75">
      <c r="O1617" s="2"/>
    </row>
    <row r="1618" ht="12.75">
      <c r="O1618" s="2"/>
    </row>
    <row r="1619" ht="12.75">
      <c r="O1619" s="2"/>
    </row>
    <row r="1620" ht="12.75">
      <c r="O1620" s="2"/>
    </row>
    <row r="1621" ht="12.75">
      <c r="O1621" s="2"/>
    </row>
    <row r="1622" ht="12.75">
      <c r="O1622" s="2"/>
    </row>
    <row r="1623" ht="12.75">
      <c r="O1623" s="2"/>
    </row>
    <row r="1624" ht="12.75">
      <c r="O1624" s="2"/>
    </row>
    <row r="1625" ht="12.75">
      <c r="O1625" s="2"/>
    </row>
    <row r="1626" ht="12.75">
      <c r="O1626" s="2"/>
    </row>
    <row r="1627" ht="12.75">
      <c r="O1627" s="2"/>
    </row>
    <row r="1628" ht="12.75">
      <c r="O1628" s="2"/>
    </row>
    <row r="1629" ht="12.75">
      <c r="O1629" s="2"/>
    </row>
    <row r="1630" ht="12.75">
      <c r="O1630" s="2"/>
    </row>
    <row r="1631" ht="12.75">
      <c r="O1631" s="2"/>
    </row>
    <row r="1632" ht="12.75">
      <c r="O1632" s="2"/>
    </row>
    <row r="1633" ht="12.75">
      <c r="O1633" s="2"/>
    </row>
    <row r="1634" ht="12.75">
      <c r="O1634" s="2"/>
    </row>
    <row r="1635" ht="12.75">
      <c r="O1635" s="2"/>
    </row>
    <row r="1636" ht="12.75">
      <c r="O1636" s="2"/>
    </row>
    <row r="1637" ht="12.75">
      <c r="O1637" s="2"/>
    </row>
    <row r="1638" ht="12.75">
      <c r="O1638" s="2"/>
    </row>
    <row r="1639" ht="12.75">
      <c r="O1639" s="2"/>
    </row>
    <row r="1640" ht="12.75">
      <c r="O1640" s="2"/>
    </row>
    <row r="1641" ht="12.75">
      <c r="O1641" s="2"/>
    </row>
    <row r="1642" ht="12.75">
      <c r="O1642" s="2"/>
    </row>
    <row r="1643" ht="12.75">
      <c r="O1643" s="2"/>
    </row>
    <row r="1644" ht="12.75">
      <c r="O1644" s="2"/>
    </row>
    <row r="1645" ht="12.75">
      <c r="O1645" s="2"/>
    </row>
    <row r="1646" ht="12.75">
      <c r="O1646" s="2"/>
    </row>
    <row r="1647" ht="12.75">
      <c r="O1647" s="2"/>
    </row>
    <row r="1648" ht="12.75">
      <c r="O1648" s="2"/>
    </row>
    <row r="1649" ht="12.75">
      <c r="O1649" s="2"/>
    </row>
    <row r="1650" ht="12.75">
      <c r="O1650" s="2"/>
    </row>
    <row r="1651" ht="12.75">
      <c r="O1651" s="2"/>
    </row>
    <row r="1652" ht="12.75">
      <c r="O1652" s="2"/>
    </row>
    <row r="1653" ht="12.75">
      <c r="O1653" s="2"/>
    </row>
    <row r="1654" ht="12.75">
      <c r="O1654" s="2"/>
    </row>
    <row r="1655" ht="12.75">
      <c r="O1655" s="2"/>
    </row>
    <row r="1656" ht="12.75">
      <c r="O1656" s="2"/>
    </row>
    <row r="1657" ht="12.75">
      <c r="O1657" s="2"/>
    </row>
    <row r="1658" ht="12.75">
      <c r="O1658" s="2"/>
    </row>
    <row r="1659" ht="12.75">
      <c r="O1659" s="2"/>
    </row>
    <row r="1660" ht="12.75">
      <c r="O1660" s="2"/>
    </row>
    <row r="1661" ht="12.75">
      <c r="O1661" s="2"/>
    </row>
    <row r="1662" ht="12.75">
      <c r="O1662" s="2"/>
    </row>
    <row r="1663" ht="12.75">
      <c r="O1663" s="2"/>
    </row>
    <row r="1664" ht="12.75">
      <c r="O1664" s="2"/>
    </row>
    <row r="1665" ht="12.75">
      <c r="O1665" s="2"/>
    </row>
    <row r="1666" ht="12.75">
      <c r="O1666" s="2"/>
    </row>
    <row r="1667" ht="12.75">
      <c r="O1667" s="2"/>
    </row>
    <row r="1668" ht="12.75">
      <c r="O1668" s="2"/>
    </row>
    <row r="1669" ht="12.75">
      <c r="O1669" s="2"/>
    </row>
    <row r="1670" ht="12.75">
      <c r="O1670" s="2"/>
    </row>
    <row r="1671" ht="12.75">
      <c r="O1671" s="2"/>
    </row>
    <row r="1672" ht="12.75">
      <c r="O1672" s="2"/>
    </row>
    <row r="1673" ht="12.75">
      <c r="O1673" s="2"/>
    </row>
    <row r="1674" ht="12.75">
      <c r="O1674" s="2"/>
    </row>
    <row r="1675" ht="12.75">
      <c r="O1675" s="2"/>
    </row>
    <row r="1676" ht="12.75">
      <c r="O1676" s="2"/>
    </row>
    <row r="1677" ht="12.75">
      <c r="O1677" s="2"/>
    </row>
    <row r="1678" ht="12.75">
      <c r="O1678" s="2"/>
    </row>
    <row r="1679" ht="12.75">
      <c r="O1679" s="2"/>
    </row>
    <row r="1680" ht="12.75">
      <c r="O1680" s="2"/>
    </row>
    <row r="1681" ht="12.75">
      <c r="O1681" s="2"/>
    </row>
    <row r="1682" ht="12.75">
      <c r="O1682" s="2"/>
    </row>
    <row r="1683" ht="12.75">
      <c r="O1683" s="2"/>
    </row>
    <row r="1684" ht="12.75">
      <c r="O1684" s="2"/>
    </row>
    <row r="1685" ht="12.75">
      <c r="O1685" s="2"/>
    </row>
    <row r="1686" ht="12.75">
      <c r="O1686" s="2"/>
    </row>
    <row r="1687" ht="12.75">
      <c r="O1687" s="2"/>
    </row>
    <row r="1688" ht="12.75">
      <c r="O1688" s="2"/>
    </row>
    <row r="1689" ht="12.75">
      <c r="O1689" s="2"/>
    </row>
    <row r="1690" ht="12.75">
      <c r="O1690" s="2"/>
    </row>
    <row r="1691" ht="12.75">
      <c r="O1691" s="2"/>
    </row>
    <row r="1692" ht="12.75">
      <c r="O1692" s="2"/>
    </row>
    <row r="1693" ht="12.75">
      <c r="O1693" s="2"/>
    </row>
    <row r="1694" ht="12.75">
      <c r="O1694" s="2"/>
    </row>
    <row r="1695" ht="12.75">
      <c r="O1695" s="2"/>
    </row>
    <row r="1696" ht="12.75">
      <c r="O1696" s="2"/>
    </row>
    <row r="1697" ht="12.75">
      <c r="O1697" s="2"/>
    </row>
    <row r="1698" ht="12.75">
      <c r="O1698" s="2"/>
    </row>
    <row r="1699" ht="12.75">
      <c r="O1699" s="2"/>
    </row>
    <row r="1700" ht="12.75">
      <c r="O1700" s="2"/>
    </row>
    <row r="1701" ht="12.75">
      <c r="O1701" s="2"/>
    </row>
    <row r="1702" ht="12.75">
      <c r="O1702" s="2"/>
    </row>
    <row r="1703" ht="12.75">
      <c r="O1703" s="2"/>
    </row>
    <row r="1704" ht="12.75">
      <c r="O1704" s="2"/>
    </row>
    <row r="1705" ht="12.75">
      <c r="O1705" s="2"/>
    </row>
    <row r="1706" ht="12.75">
      <c r="O1706" s="2"/>
    </row>
    <row r="1707" ht="12.75">
      <c r="O1707" s="2"/>
    </row>
    <row r="1708" ht="12.75">
      <c r="O1708" s="2"/>
    </row>
    <row r="1709" ht="12.75">
      <c r="O1709" s="2"/>
    </row>
    <row r="1710" ht="12.75">
      <c r="O1710" s="2"/>
    </row>
    <row r="1711" ht="12.75">
      <c r="O1711" s="2"/>
    </row>
    <row r="1712" ht="12.75">
      <c r="O1712" s="2"/>
    </row>
    <row r="1713" ht="12.75">
      <c r="O1713" s="2"/>
    </row>
    <row r="1714" ht="12.75">
      <c r="O1714" s="2"/>
    </row>
    <row r="1715" ht="12.75">
      <c r="O1715" s="2"/>
    </row>
    <row r="1716" ht="12.75">
      <c r="O1716" s="2"/>
    </row>
    <row r="1717" ht="12.75">
      <c r="O1717" s="2"/>
    </row>
    <row r="1718" ht="12.75">
      <c r="O1718" s="2"/>
    </row>
    <row r="1719" ht="12.75">
      <c r="O1719" s="2"/>
    </row>
    <row r="1720" ht="12.75">
      <c r="O1720" s="2"/>
    </row>
    <row r="1721" ht="12.75">
      <c r="O1721" s="2"/>
    </row>
    <row r="1722" ht="12.75">
      <c r="O1722" s="2"/>
    </row>
    <row r="1723" ht="12.75">
      <c r="O1723" s="2"/>
    </row>
    <row r="1724" ht="12.75">
      <c r="O1724" s="2"/>
    </row>
    <row r="1725" ht="12.75">
      <c r="O1725" s="2"/>
    </row>
    <row r="1726" ht="12.75">
      <c r="O1726" s="2"/>
    </row>
    <row r="1727" ht="12.75">
      <c r="O1727" s="2"/>
    </row>
    <row r="1728" ht="12.75">
      <c r="O1728" s="2"/>
    </row>
    <row r="1729" ht="12.75">
      <c r="O1729" s="2"/>
    </row>
    <row r="1730" ht="12.75">
      <c r="O1730" s="2"/>
    </row>
    <row r="1731" ht="12.75">
      <c r="O1731" s="2"/>
    </row>
    <row r="1732" ht="12.75">
      <c r="O1732" s="2"/>
    </row>
    <row r="1733" ht="12.75">
      <c r="O1733" s="2"/>
    </row>
    <row r="1734" ht="12.75">
      <c r="O1734" s="2"/>
    </row>
    <row r="1735" ht="12.75">
      <c r="O1735" s="2"/>
    </row>
    <row r="1736" ht="12.75">
      <c r="O1736" s="2"/>
    </row>
    <row r="1737" ht="12.75">
      <c r="O1737" s="2"/>
    </row>
    <row r="1738" ht="12.75">
      <c r="O1738" s="2"/>
    </row>
    <row r="1739" ht="12.75">
      <c r="O1739" s="2"/>
    </row>
    <row r="1740" ht="12.75">
      <c r="O1740" s="2"/>
    </row>
    <row r="1741" ht="12.75">
      <c r="O1741" s="2"/>
    </row>
    <row r="1742" ht="12.75">
      <c r="O1742" s="2"/>
    </row>
    <row r="1743" ht="12.75">
      <c r="O1743" s="2"/>
    </row>
    <row r="1744" ht="12.75">
      <c r="O1744" s="2"/>
    </row>
    <row r="1745" ht="12.75">
      <c r="O1745" s="2"/>
    </row>
    <row r="1746" ht="12.75">
      <c r="O1746" s="2"/>
    </row>
    <row r="1747" ht="12.75">
      <c r="O1747" s="2"/>
    </row>
    <row r="1748" ht="12.75">
      <c r="O1748" s="2"/>
    </row>
    <row r="1749" ht="12.75">
      <c r="O1749" s="2"/>
    </row>
    <row r="1750" ht="12.75">
      <c r="O1750" s="2"/>
    </row>
    <row r="1751" ht="12.75">
      <c r="O1751" s="2"/>
    </row>
    <row r="1752" ht="12.75">
      <c r="O1752" s="2"/>
    </row>
    <row r="1753" ht="12.75">
      <c r="O1753" s="2"/>
    </row>
    <row r="1754" ht="12.75">
      <c r="O1754" s="2"/>
    </row>
    <row r="1755" ht="12.75">
      <c r="O1755" s="2"/>
    </row>
    <row r="1756" ht="12.75">
      <c r="O1756" s="2"/>
    </row>
    <row r="1757" ht="12.75">
      <c r="O1757" s="2"/>
    </row>
    <row r="1758" ht="12.75">
      <c r="O1758" s="2"/>
    </row>
    <row r="1759" ht="12.75">
      <c r="O1759" s="2"/>
    </row>
    <row r="1760" ht="12.75">
      <c r="O1760" s="2"/>
    </row>
    <row r="1761" ht="12.75">
      <c r="O1761" s="2"/>
    </row>
    <row r="1762" ht="12.75">
      <c r="O1762" s="2"/>
    </row>
    <row r="1763" ht="12.75">
      <c r="O1763" s="2"/>
    </row>
    <row r="1764" ht="12.75">
      <c r="O1764" s="2"/>
    </row>
    <row r="1765" ht="12.75">
      <c r="O1765" s="2"/>
    </row>
    <row r="1766" ht="12.75">
      <c r="O1766" s="2"/>
    </row>
    <row r="1767" ht="12.75">
      <c r="O1767" s="2"/>
    </row>
    <row r="1768" ht="12.75">
      <c r="O1768" s="2"/>
    </row>
    <row r="1769" ht="12.75">
      <c r="O1769" s="2"/>
    </row>
    <row r="1770" ht="12.75">
      <c r="O1770" s="2"/>
    </row>
    <row r="1771" ht="12.75">
      <c r="O1771" s="2"/>
    </row>
    <row r="1772" ht="12.75">
      <c r="O1772" s="2"/>
    </row>
    <row r="1773" ht="12.75">
      <c r="O1773" s="2"/>
    </row>
    <row r="1774" ht="12.75">
      <c r="O1774" s="2"/>
    </row>
    <row r="1775" ht="12.75">
      <c r="O1775" s="2"/>
    </row>
    <row r="1776" ht="12.75">
      <c r="O1776" s="2"/>
    </row>
    <row r="1777" ht="12.75">
      <c r="O1777" s="2"/>
    </row>
    <row r="1778" ht="12.75">
      <c r="O1778" s="2"/>
    </row>
    <row r="1779" ht="12.75">
      <c r="O1779" s="2"/>
    </row>
    <row r="1780" ht="12.75">
      <c r="O1780" s="2"/>
    </row>
    <row r="1781" ht="12.75">
      <c r="O1781" s="2"/>
    </row>
    <row r="1782" ht="12.75">
      <c r="O1782" s="2"/>
    </row>
    <row r="1783" ht="12.75">
      <c r="O1783" s="2"/>
    </row>
    <row r="1784" ht="12.75">
      <c r="O1784" s="2"/>
    </row>
    <row r="1785" ht="12.75">
      <c r="O1785" s="2"/>
    </row>
    <row r="1786" ht="12.75">
      <c r="O1786" s="2"/>
    </row>
    <row r="1787" ht="12.75">
      <c r="O1787" s="2"/>
    </row>
    <row r="1788" ht="12.75">
      <c r="O1788" s="2"/>
    </row>
    <row r="1789" ht="12.75">
      <c r="O1789" s="2"/>
    </row>
    <row r="1790" ht="12.75">
      <c r="O1790" s="2"/>
    </row>
    <row r="1791" ht="12.75">
      <c r="O1791" s="2"/>
    </row>
    <row r="1792" ht="12.75">
      <c r="O1792" s="2"/>
    </row>
    <row r="1793" ht="12.75">
      <c r="O1793" s="2"/>
    </row>
    <row r="1794" ht="12.75">
      <c r="O1794" s="2"/>
    </row>
    <row r="1795" ht="12.75">
      <c r="O1795" s="2"/>
    </row>
    <row r="1796" ht="12.75">
      <c r="O1796" s="2"/>
    </row>
    <row r="1797" ht="12.75">
      <c r="O1797" s="2"/>
    </row>
    <row r="1798" ht="12.75">
      <c r="O1798" s="2"/>
    </row>
    <row r="1799" ht="12.75">
      <c r="O1799" s="2"/>
    </row>
    <row r="1800" ht="12.75">
      <c r="O1800" s="2"/>
    </row>
    <row r="1801" ht="12.75">
      <c r="O1801" s="2"/>
    </row>
    <row r="1802" ht="12.75">
      <c r="O1802" s="2"/>
    </row>
    <row r="1803" ht="12.75">
      <c r="O1803" s="2"/>
    </row>
    <row r="1804" ht="12.75">
      <c r="O1804" s="2"/>
    </row>
    <row r="1805" ht="12.75">
      <c r="O1805" s="2"/>
    </row>
    <row r="1806" ht="12.75">
      <c r="O1806" s="2"/>
    </row>
    <row r="1807" ht="12.75">
      <c r="O1807" s="2"/>
    </row>
    <row r="1808" ht="12.75">
      <c r="O1808" s="2"/>
    </row>
    <row r="1809" ht="12.75">
      <c r="O1809" s="2"/>
    </row>
    <row r="1810" ht="12.75">
      <c r="O1810" s="2"/>
    </row>
    <row r="1811" ht="12.75">
      <c r="O1811" s="2"/>
    </row>
    <row r="1812" ht="12.75">
      <c r="O1812" s="2"/>
    </row>
    <row r="1813" ht="12.75">
      <c r="O1813" s="2"/>
    </row>
    <row r="1814" ht="12.75">
      <c r="O1814" s="2"/>
    </row>
    <row r="1815" ht="12.75">
      <c r="O1815" s="2"/>
    </row>
    <row r="1816" ht="12.75">
      <c r="O1816" s="2"/>
    </row>
    <row r="1817" ht="12.75">
      <c r="O1817" s="2"/>
    </row>
    <row r="1818" ht="12.75">
      <c r="O1818" s="2"/>
    </row>
    <row r="1819" ht="12.75">
      <c r="O1819" s="2"/>
    </row>
    <row r="1820" ht="12.75">
      <c r="O1820" s="2"/>
    </row>
    <row r="1821" ht="12.75">
      <c r="O1821" s="2"/>
    </row>
    <row r="1822" ht="12.75">
      <c r="O1822" s="2"/>
    </row>
    <row r="1823" ht="12.75">
      <c r="O1823" s="2"/>
    </row>
    <row r="1824" ht="12.75">
      <c r="O1824" s="2"/>
    </row>
    <row r="1825" ht="12.75">
      <c r="O1825" s="2"/>
    </row>
    <row r="1826" ht="12.75">
      <c r="O1826" s="2"/>
    </row>
    <row r="1827" ht="12.75">
      <c r="O1827" s="2"/>
    </row>
    <row r="1828" ht="12.75">
      <c r="O1828" s="2"/>
    </row>
    <row r="1829" ht="12.75">
      <c r="O1829" s="2"/>
    </row>
    <row r="1830" ht="12.75">
      <c r="O1830" s="2"/>
    </row>
    <row r="1831" ht="12.75">
      <c r="O1831" s="2"/>
    </row>
    <row r="1832" ht="12.75">
      <c r="O1832" s="2"/>
    </row>
    <row r="1833" ht="12.75">
      <c r="O1833" s="2"/>
    </row>
    <row r="1834" ht="12.75">
      <c r="O1834" s="2"/>
    </row>
    <row r="1835" ht="12.75">
      <c r="O1835" s="2"/>
    </row>
    <row r="1836" ht="12.75">
      <c r="O1836" s="2"/>
    </row>
    <row r="1837" ht="12.75">
      <c r="O1837" s="2"/>
    </row>
    <row r="1838" ht="12.75">
      <c r="O1838" s="2"/>
    </row>
    <row r="1839" ht="12.75">
      <c r="O1839" s="2"/>
    </row>
    <row r="1840" ht="12.75">
      <c r="O1840" s="2"/>
    </row>
    <row r="1841" ht="12.75">
      <c r="O1841" s="2"/>
    </row>
    <row r="1842" ht="12.75">
      <c r="O1842" s="2"/>
    </row>
    <row r="1843" ht="12.75">
      <c r="O1843" s="2"/>
    </row>
    <row r="1844" ht="12.75">
      <c r="O1844" s="2"/>
    </row>
    <row r="1845" ht="12.75">
      <c r="O1845" s="2"/>
    </row>
    <row r="1846" ht="12.75">
      <c r="O1846" s="2"/>
    </row>
    <row r="1847" ht="12.75">
      <c r="O1847" s="2"/>
    </row>
    <row r="1848" ht="12.75">
      <c r="O1848" s="2"/>
    </row>
    <row r="1849" ht="12.75">
      <c r="O1849" s="2"/>
    </row>
    <row r="1850" ht="12.75">
      <c r="O1850" s="2"/>
    </row>
    <row r="1851" ht="12.75">
      <c r="O1851" s="2"/>
    </row>
    <row r="1852" ht="12.75">
      <c r="O1852" s="2"/>
    </row>
    <row r="1853" ht="12.75">
      <c r="O1853" s="2"/>
    </row>
    <row r="1854" ht="12.75">
      <c r="O1854" s="2"/>
    </row>
    <row r="1855" ht="12.75">
      <c r="O1855" s="2"/>
    </row>
    <row r="1856" ht="12.75">
      <c r="O1856" s="2"/>
    </row>
    <row r="1857" ht="12.75">
      <c r="O1857" s="2"/>
    </row>
    <row r="1858" ht="12.75">
      <c r="O1858" s="2"/>
    </row>
    <row r="1859" ht="12.75">
      <c r="O1859" s="2"/>
    </row>
    <row r="1860" ht="12.75">
      <c r="O1860" s="2"/>
    </row>
    <row r="1861" ht="12.75">
      <c r="O1861" s="2"/>
    </row>
    <row r="1862" ht="12.75">
      <c r="O1862" s="2"/>
    </row>
    <row r="1863" ht="12.75">
      <c r="O1863" s="2"/>
    </row>
    <row r="1864" ht="12.75">
      <c r="O1864" s="2"/>
    </row>
    <row r="1865" ht="12.75">
      <c r="O1865" s="2"/>
    </row>
    <row r="1866" ht="12.75">
      <c r="O1866" s="2"/>
    </row>
    <row r="1867" ht="12.75">
      <c r="O1867" s="2"/>
    </row>
    <row r="1868" ht="12.75">
      <c r="O1868" s="2"/>
    </row>
    <row r="1869" ht="12.75">
      <c r="O1869" s="2"/>
    </row>
    <row r="1870" ht="12.75">
      <c r="O1870" s="2"/>
    </row>
    <row r="1871" ht="12.75">
      <c r="O1871" s="2"/>
    </row>
    <row r="1872" ht="12.75">
      <c r="O1872" s="2"/>
    </row>
    <row r="1873" ht="12.75">
      <c r="O1873" s="2"/>
    </row>
    <row r="1874" ht="12.75">
      <c r="O1874" s="2"/>
    </row>
    <row r="1875" ht="12.75">
      <c r="O1875" s="2"/>
    </row>
    <row r="1876" ht="12.75">
      <c r="O1876" s="2"/>
    </row>
    <row r="1877" ht="12.75">
      <c r="O1877" s="2"/>
    </row>
    <row r="1878" ht="12.75">
      <c r="O1878" s="2"/>
    </row>
    <row r="1879" ht="12.75">
      <c r="O1879" s="2"/>
    </row>
    <row r="1880" ht="12.75">
      <c r="O1880" s="2"/>
    </row>
    <row r="1881" ht="12.75">
      <c r="O1881" s="2"/>
    </row>
    <row r="1882" ht="12.75">
      <c r="O1882" s="2"/>
    </row>
    <row r="1883" ht="12.75">
      <c r="O1883" s="2"/>
    </row>
    <row r="1884" ht="12.75">
      <c r="O1884" s="2"/>
    </row>
    <row r="1885" ht="12.75">
      <c r="O1885" s="2"/>
    </row>
    <row r="1886" ht="12.75">
      <c r="O1886" s="2"/>
    </row>
    <row r="1887" ht="12.75">
      <c r="O1887" s="2"/>
    </row>
    <row r="1888" ht="12.75">
      <c r="O1888" s="2"/>
    </row>
    <row r="1889" ht="12.75">
      <c r="O1889" s="2"/>
    </row>
    <row r="1890" ht="12.75">
      <c r="O1890" s="2"/>
    </row>
    <row r="1891" ht="12.75">
      <c r="O1891" s="2"/>
    </row>
    <row r="1892" ht="12.75">
      <c r="O1892" s="2"/>
    </row>
    <row r="1893" ht="12.75">
      <c r="O1893" s="2"/>
    </row>
    <row r="1894" ht="12.75">
      <c r="O1894" s="2"/>
    </row>
    <row r="1895" ht="12.75">
      <c r="O1895" s="2"/>
    </row>
    <row r="1896" ht="12.75">
      <c r="O1896" s="2"/>
    </row>
    <row r="1897" ht="12.75">
      <c r="O1897" s="2"/>
    </row>
    <row r="1898" ht="12.75">
      <c r="O1898" s="2"/>
    </row>
    <row r="1899" ht="12.75">
      <c r="O1899" s="2"/>
    </row>
    <row r="1900" ht="12.75">
      <c r="O1900" s="2"/>
    </row>
    <row r="1901" ht="12.75">
      <c r="O1901" s="2"/>
    </row>
    <row r="1902" ht="12.75">
      <c r="O1902" s="2"/>
    </row>
    <row r="1903" ht="12.75">
      <c r="O1903" s="2"/>
    </row>
    <row r="1904" ht="12.75">
      <c r="O1904" s="2"/>
    </row>
    <row r="1905" ht="12.75">
      <c r="O1905" s="2"/>
    </row>
    <row r="1906" ht="12.75">
      <c r="O1906" s="2"/>
    </row>
    <row r="1907" ht="12.75">
      <c r="O1907" s="2"/>
    </row>
    <row r="1908" ht="12.75">
      <c r="O1908" s="2"/>
    </row>
    <row r="1909" ht="12.75">
      <c r="O1909" s="2"/>
    </row>
    <row r="1910" ht="12.75">
      <c r="O1910" s="2"/>
    </row>
    <row r="1911" ht="12.75">
      <c r="O1911" s="2"/>
    </row>
    <row r="1912" ht="12.75">
      <c r="O1912" s="2"/>
    </row>
    <row r="1913" ht="12.75">
      <c r="O1913" s="2"/>
    </row>
    <row r="1914" ht="12.75">
      <c r="O1914" s="2"/>
    </row>
    <row r="1915" ht="12.75">
      <c r="O1915" s="2"/>
    </row>
    <row r="1916" ht="12.75">
      <c r="O1916" s="2"/>
    </row>
    <row r="1917" ht="12.75">
      <c r="O1917" s="2"/>
    </row>
    <row r="1918" ht="12.75">
      <c r="O1918" s="2"/>
    </row>
    <row r="1919" ht="12.75">
      <c r="O1919" s="2"/>
    </row>
    <row r="1920" ht="12.75">
      <c r="O1920" s="2"/>
    </row>
    <row r="1921" ht="12.75">
      <c r="O1921" s="2"/>
    </row>
    <row r="1922" ht="12.75">
      <c r="O1922" s="2"/>
    </row>
    <row r="1923" ht="12.75">
      <c r="O1923" s="2"/>
    </row>
    <row r="1924" ht="12.75">
      <c r="O1924" s="2"/>
    </row>
    <row r="1925" ht="12.75">
      <c r="O1925" s="2"/>
    </row>
    <row r="1926" ht="12.75">
      <c r="O1926" s="2"/>
    </row>
    <row r="1927" ht="12.75">
      <c r="O1927" s="2"/>
    </row>
    <row r="1928" ht="12.75">
      <c r="O1928" s="2"/>
    </row>
    <row r="1929" ht="12.75">
      <c r="O1929" s="2"/>
    </row>
    <row r="1930" ht="12.75">
      <c r="O1930" s="2"/>
    </row>
    <row r="1931" ht="12.75">
      <c r="O1931" s="2"/>
    </row>
    <row r="1932" ht="12.75">
      <c r="O1932" s="2"/>
    </row>
    <row r="1933" ht="12.75">
      <c r="O1933" s="2"/>
    </row>
    <row r="1934" ht="12.75">
      <c r="O1934" s="2"/>
    </row>
    <row r="1935" ht="12.75">
      <c r="O1935" s="2"/>
    </row>
    <row r="1936" ht="12.75">
      <c r="O1936" s="2"/>
    </row>
    <row r="1937" ht="12.75">
      <c r="O1937" s="2"/>
    </row>
    <row r="1938" ht="12.75">
      <c r="O1938" s="2"/>
    </row>
    <row r="1939" ht="12.75">
      <c r="O1939" s="2"/>
    </row>
    <row r="1940" ht="12.75">
      <c r="O1940" s="2"/>
    </row>
    <row r="1941" ht="12.75">
      <c r="O1941" s="2"/>
    </row>
    <row r="1942" ht="12.75">
      <c r="O1942" s="2"/>
    </row>
    <row r="1943" ht="12.75">
      <c r="O1943" s="2"/>
    </row>
    <row r="1944" ht="12.75">
      <c r="O1944" s="2"/>
    </row>
    <row r="1945" ht="12.75">
      <c r="O1945" s="2"/>
    </row>
    <row r="1946" ht="12.75">
      <c r="O1946" s="2"/>
    </row>
    <row r="1947" ht="12.75">
      <c r="O1947" s="2"/>
    </row>
    <row r="1948" ht="12.75">
      <c r="O1948" s="2"/>
    </row>
    <row r="1949" ht="12.75">
      <c r="O1949" s="2"/>
    </row>
    <row r="1950" ht="12.75">
      <c r="O1950" s="2"/>
    </row>
    <row r="1951" ht="12.75">
      <c r="O1951" s="2"/>
    </row>
    <row r="1952" ht="12.75">
      <c r="O1952" s="2"/>
    </row>
    <row r="1953" ht="12.75">
      <c r="O1953" s="2"/>
    </row>
    <row r="1954" ht="12.75">
      <c r="O1954" s="2"/>
    </row>
    <row r="1955" ht="12.75">
      <c r="O1955" s="2"/>
    </row>
    <row r="1956" ht="12.75">
      <c r="O1956" s="2"/>
    </row>
    <row r="1957" ht="12.75">
      <c r="O1957" s="2"/>
    </row>
    <row r="1958" ht="12.75">
      <c r="O1958" s="2"/>
    </row>
    <row r="1959" ht="12.75">
      <c r="O1959" s="2"/>
    </row>
    <row r="1960" ht="12.75">
      <c r="O1960" s="2"/>
    </row>
    <row r="1961" ht="12.75">
      <c r="O1961" s="2"/>
    </row>
    <row r="1962" ht="12.75">
      <c r="O1962" s="2"/>
    </row>
    <row r="1963" ht="12.75">
      <c r="O1963" s="2"/>
    </row>
    <row r="1964" ht="12.75">
      <c r="O1964" s="2"/>
    </row>
    <row r="1965" ht="12.75">
      <c r="O1965" s="2"/>
    </row>
    <row r="1966" ht="12.75">
      <c r="O1966" s="2"/>
    </row>
    <row r="1967" ht="12.75">
      <c r="O1967" s="2"/>
    </row>
    <row r="1968" ht="12.75">
      <c r="O1968" s="2"/>
    </row>
    <row r="1969" ht="12.75">
      <c r="O1969" s="2"/>
    </row>
    <row r="1970" ht="12.75">
      <c r="O1970" s="2"/>
    </row>
    <row r="1971" ht="12.75">
      <c r="O1971" s="2"/>
    </row>
    <row r="1972" ht="12.75">
      <c r="O1972" s="2"/>
    </row>
    <row r="1973" ht="12.75">
      <c r="O1973" s="2"/>
    </row>
    <row r="1974" ht="12.75">
      <c r="O1974" s="2"/>
    </row>
    <row r="1975" ht="12.75">
      <c r="O1975" s="2"/>
    </row>
    <row r="1976" ht="12.75">
      <c r="O1976" s="2"/>
    </row>
    <row r="1977" ht="12.75">
      <c r="O1977" s="2"/>
    </row>
    <row r="1978" ht="12.75">
      <c r="O1978" s="2"/>
    </row>
    <row r="1979" ht="12.75">
      <c r="O1979" s="2"/>
    </row>
    <row r="1980" ht="12.75">
      <c r="O1980" s="2"/>
    </row>
    <row r="1981" ht="12.75">
      <c r="O1981" s="2"/>
    </row>
    <row r="1982" ht="12.75">
      <c r="O1982" s="2"/>
    </row>
    <row r="1983" ht="12.75">
      <c r="O1983" s="2"/>
    </row>
    <row r="1984" ht="12.75">
      <c r="O1984" s="2"/>
    </row>
    <row r="1985" ht="12.75">
      <c r="O1985" s="2"/>
    </row>
    <row r="1986" ht="12.75">
      <c r="O1986" s="2"/>
    </row>
    <row r="1987" ht="12.75">
      <c r="O1987" s="2"/>
    </row>
    <row r="1988" ht="12.75">
      <c r="O1988" s="2"/>
    </row>
    <row r="1989" ht="12.75">
      <c r="O1989" s="2"/>
    </row>
    <row r="1990" ht="12.75">
      <c r="O1990" s="2"/>
    </row>
    <row r="1991" ht="12.75">
      <c r="O1991" s="2"/>
    </row>
    <row r="1992" ht="12.75">
      <c r="O1992" s="2"/>
    </row>
    <row r="1993" ht="12.75">
      <c r="O1993" s="2"/>
    </row>
    <row r="1994" ht="12.75">
      <c r="O1994" s="2"/>
    </row>
    <row r="1995" ht="12.75">
      <c r="O1995" s="2"/>
    </row>
    <row r="1996" ht="12.75">
      <c r="O1996" s="2"/>
    </row>
    <row r="1997" ht="12.75">
      <c r="O1997" s="2"/>
    </row>
    <row r="1998" ht="12.75">
      <c r="O1998" s="2"/>
    </row>
    <row r="1999" ht="12.75">
      <c r="O1999" s="2"/>
    </row>
    <row r="2000" ht="12.75">
      <c r="O2000" s="2"/>
    </row>
    <row r="2001" ht="12.75">
      <c r="O2001" s="2"/>
    </row>
    <row r="2002" ht="12.75">
      <c r="O2002" s="2"/>
    </row>
    <row r="2003" ht="12.75">
      <c r="O2003" s="2"/>
    </row>
    <row r="2004" ht="12.75">
      <c r="O2004" s="2"/>
    </row>
    <row r="2005" ht="12.75">
      <c r="O2005" s="2"/>
    </row>
    <row r="2006" ht="12.75">
      <c r="O2006" s="2"/>
    </row>
    <row r="2007" ht="12.75">
      <c r="O2007" s="2"/>
    </row>
    <row r="2008" ht="12.75">
      <c r="O2008" s="2"/>
    </row>
    <row r="2009" ht="12.75">
      <c r="O2009" s="2"/>
    </row>
    <row r="2010" ht="12.75">
      <c r="O2010" s="2"/>
    </row>
    <row r="2011" ht="12.75">
      <c r="O2011" s="2"/>
    </row>
    <row r="2012" ht="12.75">
      <c r="O2012" s="2"/>
    </row>
    <row r="2013" ht="12.75">
      <c r="O2013" s="2"/>
    </row>
    <row r="2014" ht="12.75">
      <c r="O2014" s="2"/>
    </row>
    <row r="2015" ht="12.75">
      <c r="O2015" s="2"/>
    </row>
    <row r="2016" ht="12.75">
      <c r="O2016" s="2"/>
    </row>
    <row r="2017" ht="12.75">
      <c r="O2017" s="2"/>
    </row>
    <row r="2018" ht="12.75">
      <c r="O2018" s="2"/>
    </row>
    <row r="2019" ht="12.75">
      <c r="O2019" s="2"/>
    </row>
    <row r="2020" ht="12.75">
      <c r="O2020" s="2"/>
    </row>
    <row r="2021" ht="12.75">
      <c r="O2021" s="2"/>
    </row>
    <row r="2022" ht="12.75">
      <c r="O2022" s="2"/>
    </row>
    <row r="2023" ht="12.75">
      <c r="O2023" s="2"/>
    </row>
    <row r="2024" ht="12.75">
      <c r="O2024" s="2"/>
    </row>
    <row r="2025" ht="12.75">
      <c r="O2025" s="2"/>
    </row>
    <row r="2026" ht="12.75">
      <c r="O2026" s="2"/>
    </row>
    <row r="2027" ht="12.75">
      <c r="O2027" s="2"/>
    </row>
    <row r="2028" ht="12.75">
      <c r="O2028" s="2"/>
    </row>
    <row r="2029" ht="12.75">
      <c r="O2029" s="2"/>
    </row>
    <row r="2030" ht="12.75">
      <c r="O2030" s="2"/>
    </row>
    <row r="2031" ht="12.75">
      <c r="O2031" s="2"/>
    </row>
    <row r="2032" ht="12.75">
      <c r="O2032" s="2"/>
    </row>
    <row r="2033" ht="12.75">
      <c r="O2033" s="2"/>
    </row>
    <row r="2034" ht="12.75">
      <c r="O2034" s="2"/>
    </row>
    <row r="2035" ht="12.75">
      <c r="O2035" s="2"/>
    </row>
    <row r="2036" ht="12.75">
      <c r="O2036" s="2"/>
    </row>
    <row r="2037" ht="12.75">
      <c r="O2037" s="2"/>
    </row>
    <row r="2038" ht="12.75">
      <c r="O2038" s="2"/>
    </row>
    <row r="2039" ht="12.75">
      <c r="O2039" s="2"/>
    </row>
    <row r="2040" ht="12.75">
      <c r="O2040" s="2"/>
    </row>
    <row r="2041" ht="12.75">
      <c r="O2041" s="2"/>
    </row>
    <row r="2042" ht="12.75">
      <c r="O2042" s="2"/>
    </row>
    <row r="2043" ht="12.75">
      <c r="O2043" s="2"/>
    </row>
    <row r="2044" ht="12.75">
      <c r="O2044" s="2"/>
    </row>
    <row r="2045" ht="12.75">
      <c r="O2045" s="2"/>
    </row>
    <row r="2046" ht="12.75">
      <c r="O2046" s="2"/>
    </row>
    <row r="2047" ht="12.75">
      <c r="O2047" s="2"/>
    </row>
    <row r="2048" ht="12.75">
      <c r="O2048" s="2"/>
    </row>
    <row r="2049" ht="12.75">
      <c r="O2049" s="2"/>
    </row>
    <row r="2050" ht="12.75">
      <c r="O2050" s="2"/>
    </row>
    <row r="2051" ht="12.75">
      <c r="O2051" s="2"/>
    </row>
    <row r="2052" ht="12.75">
      <c r="O2052" s="2"/>
    </row>
    <row r="2053" ht="12.75">
      <c r="O2053" s="2"/>
    </row>
    <row r="2054" ht="12.75">
      <c r="O2054" s="2"/>
    </row>
    <row r="2055" ht="12.75">
      <c r="O2055" s="2"/>
    </row>
    <row r="2056" ht="12.75">
      <c r="O2056" s="2"/>
    </row>
    <row r="2057" ht="12.75">
      <c r="O2057" s="2"/>
    </row>
    <row r="2058" ht="12.75">
      <c r="O2058" s="2"/>
    </row>
    <row r="2059" ht="12.75">
      <c r="O2059" s="2"/>
    </row>
    <row r="2060" ht="12.75">
      <c r="O2060" s="2"/>
    </row>
    <row r="2061" ht="12.75">
      <c r="O2061" s="2"/>
    </row>
    <row r="2062" ht="12.75">
      <c r="O2062" s="2"/>
    </row>
    <row r="2063" ht="12.75">
      <c r="O2063" s="2"/>
    </row>
    <row r="2064" ht="12.75">
      <c r="O2064" s="2"/>
    </row>
    <row r="2065" ht="12.75">
      <c r="O2065" s="2"/>
    </row>
    <row r="2066" ht="12.75">
      <c r="O2066" s="2"/>
    </row>
    <row r="2067" ht="12.75">
      <c r="O2067" s="2"/>
    </row>
    <row r="2068" ht="12.75">
      <c r="O2068" s="2"/>
    </row>
    <row r="2069" ht="12.75">
      <c r="O2069" s="2"/>
    </row>
    <row r="2070" ht="12.75">
      <c r="O2070" s="2"/>
    </row>
    <row r="2071" ht="12.75">
      <c r="O2071" s="2"/>
    </row>
    <row r="2072" ht="12.75">
      <c r="O2072" s="2"/>
    </row>
    <row r="2073" ht="12.75">
      <c r="O2073" s="2"/>
    </row>
    <row r="2074" ht="12.75">
      <c r="O2074" s="2"/>
    </row>
    <row r="2075" ht="12.75">
      <c r="O2075" s="2"/>
    </row>
    <row r="2076" ht="12.75">
      <c r="O2076" s="2"/>
    </row>
    <row r="2077" ht="12.75">
      <c r="O2077" s="2"/>
    </row>
    <row r="2078" ht="12.75">
      <c r="O2078" s="2"/>
    </row>
    <row r="2079" ht="12.75">
      <c r="O2079" s="2"/>
    </row>
    <row r="2080" ht="12.75">
      <c r="O2080" s="2"/>
    </row>
    <row r="2081" ht="12.75">
      <c r="O2081" s="2"/>
    </row>
    <row r="2082" ht="12.75">
      <c r="O2082" s="2"/>
    </row>
    <row r="2083" ht="12.75">
      <c r="O2083" s="2"/>
    </row>
    <row r="2084" ht="12.75">
      <c r="O2084" s="2"/>
    </row>
    <row r="2085" ht="12.75">
      <c r="O2085" s="2"/>
    </row>
    <row r="2086" ht="12.75">
      <c r="O2086" s="2"/>
    </row>
    <row r="2087" ht="12.75">
      <c r="O2087" s="2"/>
    </row>
    <row r="2088" ht="12.75">
      <c r="O2088" s="2"/>
    </row>
    <row r="2089" ht="12.75">
      <c r="O2089" s="2"/>
    </row>
    <row r="2090" ht="12.75">
      <c r="O2090" s="2"/>
    </row>
    <row r="2091" ht="12.75">
      <c r="O2091" s="2"/>
    </row>
    <row r="2092" ht="12.75">
      <c r="O2092" s="2"/>
    </row>
    <row r="2093" ht="12.75">
      <c r="O2093" s="2"/>
    </row>
    <row r="2094" ht="12.75">
      <c r="O2094" s="2"/>
    </row>
    <row r="2095" ht="12.75">
      <c r="O2095" s="2"/>
    </row>
    <row r="2096" ht="12.75">
      <c r="O2096" s="2"/>
    </row>
    <row r="2097" ht="12.75">
      <c r="O2097" s="2"/>
    </row>
    <row r="2098" ht="12.75">
      <c r="O2098" s="2"/>
    </row>
    <row r="2099" ht="12.75">
      <c r="O2099" s="2"/>
    </row>
    <row r="2100" ht="12.75">
      <c r="O2100" s="2"/>
    </row>
    <row r="2101" ht="12.75">
      <c r="O2101" s="2"/>
    </row>
    <row r="2102" ht="12.75">
      <c r="O2102" s="2"/>
    </row>
    <row r="2103" ht="12.75">
      <c r="O2103" s="2"/>
    </row>
    <row r="2104" ht="12.75">
      <c r="O2104" s="2"/>
    </row>
    <row r="2105" ht="12.75">
      <c r="O2105" s="2"/>
    </row>
    <row r="2106" ht="12.75">
      <c r="O2106" s="2"/>
    </row>
    <row r="2107" ht="12.75">
      <c r="O2107" s="2"/>
    </row>
    <row r="2108" ht="12.75">
      <c r="O2108" s="2"/>
    </row>
    <row r="2109" ht="12.75">
      <c r="O2109" s="2"/>
    </row>
    <row r="2110" ht="12.75">
      <c r="O2110" s="2"/>
    </row>
    <row r="2111" ht="12.75">
      <c r="O2111" s="2"/>
    </row>
    <row r="2112" ht="12.75">
      <c r="O2112" s="2"/>
    </row>
    <row r="2113" ht="12.75">
      <c r="O2113" s="2"/>
    </row>
    <row r="2114" ht="12.75">
      <c r="O2114" s="2"/>
    </row>
    <row r="2115" ht="12.75">
      <c r="O2115" s="2"/>
    </row>
    <row r="2116" ht="12.75">
      <c r="O2116" s="2"/>
    </row>
    <row r="2117" ht="12.75">
      <c r="O2117" s="2"/>
    </row>
    <row r="2118" ht="12.75">
      <c r="O2118" s="2"/>
    </row>
    <row r="2119" ht="12.75">
      <c r="O2119" s="2"/>
    </row>
    <row r="2120" ht="12.75">
      <c r="O2120" s="2"/>
    </row>
    <row r="2121" ht="12.75">
      <c r="O2121" s="2"/>
    </row>
    <row r="2122" ht="12.75">
      <c r="O2122" s="2"/>
    </row>
    <row r="2123" ht="12.75">
      <c r="O2123" s="2"/>
    </row>
    <row r="2124" ht="12.75">
      <c r="O2124" s="2"/>
    </row>
    <row r="2125" ht="12.75">
      <c r="O2125" s="2"/>
    </row>
    <row r="2126" ht="12.75">
      <c r="O2126" s="2"/>
    </row>
    <row r="2127" ht="12.75">
      <c r="O2127" s="2"/>
    </row>
    <row r="2128" ht="12.75">
      <c r="O2128" s="2"/>
    </row>
    <row r="2129" ht="12.75">
      <c r="O2129" s="2"/>
    </row>
    <row r="2130" ht="12.75">
      <c r="O2130" s="2"/>
    </row>
    <row r="2131" ht="12.75">
      <c r="O2131" s="2"/>
    </row>
    <row r="2132" ht="12.75">
      <c r="O2132" s="2"/>
    </row>
    <row r="2133" ht="12.75">
      <c r="O2133" s="2"/>
    </row>
    <row r="2134" ht="12.75">
      <c r="O2134" s="2"/>
    </row>
    <row r="2135" ht="12.75">
      <c r="O2135" s="2"/>
    </row>
    <row r="2136" ht="12.75">
      <c r="O2136" s="2"/>
    </row>
    <row r="2137" ht="12.75">
      <c r="O2137" s="2"/>
    </row>
    <row r="2138" ht="12.75">
      <c r="O2138" s="2"/>
    </row>
    <row r="2139" ht="12.75">
      <c r="O2139" s="2"/>
    </row>
    <row r="2140" ht="12.75">
      <c r="O2140" s="2"/>
    </row>
    <row r="2141" ht="12.75">
      <c r="O2141" s="2"/>
    </row>
    <row r="2142" ht="12.75">
      <c r="O2142" s="2"/>
    </row>
    <row r="2143" ht="12.75">
      <c r="O2143" s="2"/>
    </row>
    <row r="2144" ht="12.75">
      <c r="O2144" s="2"/>
    </row>
    <row r="2145" ht="12.75">
      <c r="O2145" s="2"/>
    </row>
    <row r="2146" ht="12.75">
      <c r="O2146" s="2"/>
    </row>
    <row r="2147" ht="12.75">
      <c r="O2147" s="2"/>
    </row>
    <row r="2148" ht="12.75">
      <c r="O2148" s="2"/>
    </row>
    <row r="2149" ht="12.75">
      <c r="O2149" s="2"/>
    </row>
    <row r="2150" ht="12.75">
      <c r="O2150" s="2"/>
    </row>
    <row r="2151" ht="12.75">
      <c r="O2151" s="2"/>
    </row>
    <row r="2152" ht="12.75">
      <c r="O2152" s="2"/>
    </row>
    <row r="2153" ht="12.75">
      <c r="O2153" s="2"/>
    </row>
    <row r="2154" ht="12.75">
      <c r="O2154" s="2"/>
    </row>
    <row r="2155" ht="12.75">
      <c r="O2155" s="2"/>
    </row>
    <row r="2156" ht="12.75">
      <c r="O2156" s="2"/>
    </row>
    <row r="2157" ht="12.75">
      <c r="O2157" s="2"/>
    </row>
    <row r="2158" ht="12.75">
      <c r="O2158" s="2"/>
    </row>
    <row r="2159" ht="12.75">
      <c r="O2159" s="2"/>
    </row>
    <row r="2160" ht="12.75">
      <c r="O2160" s="2"/>
    </row>
    <row r="2161" ht="12.75">
      <c r="O2161" s="2"/>
    </row>
    <row r="2162" ht="12.75">
      <c r="O2162" s="2"/>
    </row>
    <row r="2163" ht="12.75">
      <c r="O2163" s="2"/>
    </row>
    <row r="2164" ht="12.75">
      <c r="O2164" s="2"/>
    </row>
    <row r="2165" ht="12.75">
      <c r="O2165" s="2"/>
    </row>
    <row r="2166" ht="12.75">
      <c r="O2166" s="2"/>
    </row>
    <row r="2167" ht="12.75">
      <c r="O2167" s="2"/>
    </row>
    <row r="2168" ht="12.75">
      <c r="O2168" s="2"/>
    </row>
    <row r="2169" ht="12.75">
      <c r="O2169" s="2"/>
    </row>
    <row r="2170" ht="12.75">
      <c r="O2170" s="2"/>
    </row>
    <row r="2171" ht="12.75">
      <c r="O2171" s="2"/>
    </row>
    <row r="2172" ht="12.75">
      <c r="O2172" s="2"/>
    </row>
    <row r="2173" ht="12.75">
      <c r="O2173" s="2"/>
    </row>
    <row r="2174" ht="12.75">
      <c r="O2174" s="2"/>
    </row>
    <row r="2175" ht="12.75">
      <c r="O2175" s="2"/>
    </row>
    <row r="2176" ht="12.75">
      <c r="O2176" s="2"/>
    </row>
    <row r="2177" ht="12.75">
      <c r="O2177" s="2"/>
    </row>
    <row r="2178" ht="12.75">
      <c r="O2178" s="2"/>
    </row>
    <row r="2179" ht="12.75">
      <c r="O2179" s="2"/>
    </row>
    <row r="2180" ht="12.75">
      <c r="O2180" s="2"/>
    </row>
    <row r="2181" ht="12.75">
      <c r="O2181" s="2"/>
    </row>
    <row r="2182" ht="12.75">
      <c r="O2182" s="2"/>
    </row>
    <row r="2183" ht="12.75">
      <c r="O2183" s="2"/>
    </row>
    <row r="2184" ht="12.75">
      <c r="O2184" s="2"/>
    </row>
    <row r="2185" ht="12.75">
      <c r="O2185" s="2"/>
    </row>
    <row r="2186" ht="12.75">
      <c r="O2186" s="2"/>
    </row>
    <row r="2187" ht="12.75">
      <c r="O2187" s="2"/>
    </row>
    <row r="2188" ht="12.75">
      <c r="O2188" s="2"/>
    </row>
    <row r="2189" ht="12.75">
      <c r="O2189" s="2"/>
    </row>
    <row r="2190" ht="12.75">
      <c r="O2190" s="2"/>
    </row>
    <row r="2191" ht="12.75">
      <c r="O2191" s="2"/>
    </row>
    <row r="2192" ht="12.75">
      <c r="O2192" s="2"/>
    </row>
    <row r="2193" ht="12.75">
      <c r="O2193" s="2"/>
    </row>
    <row r="2194" ht="12.75">
      <c r="O2194" s="2"/>
    </row>
    <row r="2195" ht="12.75">
      <c r="O2195" s="2"/>
    </row>
    <row r="2196" ht="12.75">
      <c r="O2196" s="2"/>
    </row>
    <row r="2197" ht="12.75">
      <c r="O2197" s="2"/>
    </row>
    <row r="2198" ht="12.75">
      <c r="O2198" s="2"/>
    </row>
    <row r="2199" ht="12.75">
      <c r="O2199" s="2"/>
    </row>
    <row r="2200" ht="12.75">
      <c r="O2200" s="2"/>
    </row>
    <row r="2201" ht="12.75">
      <c r="O2201" s="2"/>
    </row>
    <row r="2202" ht="12.75">
      <c r="O2202" s="2"/>
    </row>
    <row r="2203" ht="12.75">
      <c r="O2203" s="2"/>
    </row>
    <row r="2204" ht="12.75">
      <c r="O2204" s="2"/>
    </row>
    <row r="2205" ht="12.75">
      <c r="O2205" s="2"/>
    </row>
    <row r="2206" ht="12.75">
      <c r="O2206" s="2"/>
    </row>
    <row r="2207" ht="12.75">
      <c r="O2207" s="2"/>
    </row>
    <row r="2208" ht="12.75">
      <c r="O2208" s="2"/>
    </row>
    <row r="2209" ht="12.75">
      <c r="O2209" s="2"/>
    </row>
    <row r="2210" ht="12.75">
      <c r="O2210" s="2"/>
    </row>
    <row r="2211" ht="12.75">
      <c r="O2211" s="2"/>
    </row>
    <row r="2212" ht="12.75">
      <c r="O2212" s="2"/>
    </row>
    <row r="2213" ht="12.75">
      <c r="O2213" s="2"/>
    </row>
    <row r="2214" ht="12.75">
      <c r="O2214" s="2"/>
    </row>
    <row r="2215" ht="12.75">
      <c r="O2215" s="2"/>
    </row>
    <row r="2216" ht="12.75">
      <c r="O2216" s="2"/>
    </row>
    <row r="2217" ht="12.75">
      <c r="O2217" s="2"/>
    </row>
    <row r="2218" ht="12.75">
      <c r="O2218" s="2"/>
    </row>
    <row r="2219" ht="12.75">
      <c r="O2219" s="2"/>
    </row>
    <row r="2220" ht="12.75">
      <c r="O2220" s="2"/>
    </row>
    <row r="2221" ht="12.75">
      <c r="O2221" s="2"/>
    </row>
    <row r="2222" ht="12.75">
      <c r="O2222" s="2"/>
    </row>
    <row r="2223" ht="12.75">
      <c r="O2223" s="2"/>
    </row>
    <row r="2224" ht="12.75">
      <c r="O2224" s="2"/>
    </row>
    <row r="2225" ht="12.75">
      <c r="O2225" s="2"/>
    </row>
    <row r="2226" ht="12.75">
      <c r="O2226" s="2"/>
    </row>
    <row r="2227" ht="12.75">
      <c r="O2227" s="2"/>
    </row>
    <row r="2228" ht="12.75">
      <c r="O2228" s="2"/>
    </row>
    <row r="2229" ht="12.75">
      <c r="O2229" s="2"/>
    </row>
    <row r="2230" ht="12.75">
      <c r="O2230" s="2"/>
    </row>
    <row r="2231" ht="12.75">
      <c r="O2231" s="2"/>
    </row>
    <row r="2232" ht="12.75">
      <c r="O2232" s="2"/>
    </row>
    <row r="2233" ht="12.75">
      <c r="O2233" s="2"/>
    </row>
    <row r="2234" ht="12.75">
      <c r="O2234" s="2"/>
    </row>
    <row r="2235" ht="12.75">
      <c r="O2235" s="2"/>
    </row>
    <row r="2236" ht="12.75">
      <c r="O2236" s="2"/>
    </row>
    <row r="2237" ht="12.75">
      <c r="O2237" s="2"/>
    </row>
    <row r="2238" ht="12.75">
      <c r="O2238" s="2"/>
    </row>
    <row r="2239" ht="12.75">
      <c r="O2239" s="2"/>
    </row>
    <row r="2240" ht="12.75">
      <c r="O2240" s="2"/>
    </row>
    <row r="2241" ht="12.75">
      <c r="O2241" s="2"/>
    </row>
    <row r="2242" ht="12.75">
      <c r="O2242" s="2"/>
    </row>
    <row r="2243" ht="12.75">
      <c r="O2243" s="2"/>
    </row>
    <row r="2244" ht="12.75">
      <c r="O2244" s="2"/>
    </row>
    <row r="2245" ht="12.75">
      <c r="O2245" s="2"/>
    </row>
    <row r="2246" ht="12.75">
      <c r="O2246" s="2"/>
    </row>
    <row r="2247" ht="12.75">
      <c r="O2247" s="2"/>
    </row>
    <row r="2248" ht="12.75">
      <c r="O2248" s="2"/>
    </row>
    <row r="2249" ht="12.75">
      <c r="O2249" s="2"/>
    </row>
    <row r="2250" ht="12.75">
      <c r="O2250" s="2"/>
    </row>
    <row r="2251" ht="12.75">
      <c r="O2251" s="2"/>
    </row>
    <row r="2252" ht="12.75">
      <c r="O2252" s="2"/>
    </row>
    <row r="2253" ht="12.75">
      <c r="O2253" s="2"/>
    </row>
    <row r="2254" ht="12.75">
      <c r="O2254" s="2"/>
    </row>
    <row r="2255" ht="12.75">
      <c r="O2255" s="2"/>
    </row>
    <row r="2256" ht="12.75">
      <c r="O2256" s="2"/>
    </row>
    <row r="2257" ht="12.75">
      <c r="O2257" s="2"/>
    </row>
    <row r="2258" ht="12.75">
      <c r="O2258" s="2"/>
    </row>
    <row r="2259" ht="12.75">
      <c r="O2259" s="2"/>
    </row>
    <row r="2260" ht="12.75">
      <c r="O2260" s="2"/>
    </row>
    <row r="2261" ht="12.75">
      <c r="O2261" s="2"/>
    </row>
    <row r="2262" ht="12.75">
      <c r="O2262" s="2"/>
    </row>
    <row r="2263" ht="12.75">
      <c r="O2263" s="2"/>
    </row>
    <row r="2264" ht="12.75">
      <c r="O2264" s="2"/>
    </row>
    <row r="2265" ht="12.75">
      <c r="O2265" s="2"/>
    </row>
    <row r="2266" ht="12.75">
      <c r="O2266" s="2"/>
    </row>
    <row r="2267" ht="12.75">
      <c r="O2267" s="2"/>
    </row>
    <row r="2268" ht="12.75">
      <c r="O2268" s="2"/>
    </row>
    <row r="2269" ht="12.75">
      <c r="O2269" s="2"/>
    </row>
    <row r="2270" ht="12.75">
      <c r="O2270" s="2"/>
    </row>
    <row r="2271" ht="12.75">
      <c r="O2271" s="2"/>
    </row>
    <row r="2272" ht="12.75">
      <c r="O2272" s="2"/>
    </row>
    <row r="2273" ht="12.75">
      <c r="O2273" s="2"/>
    </row>
    <row r="2274" ht="12.75">
      <c r="O2274" s="2"/>
    </row>
    <row r="2275" ht="12.75">
      <c r="O2275" s="2"/>
    </row>
    <row r="2276" ht="12.75">
      <c r="O2276" s="2"/>
    </row>
    <row r="2277" ht="12.75">
      <c r="O2277" s="2"/>
    </row>
    <row r="2278" ht="12.75">
      <c r="O2278" s="2"/>
    </row>
    <row r="2279" ht="12.75">
      <c r="O2279" s="2"/>
    </row>
    <row r="2280" ht="12.75">
      <c r="O2280" s="2"/>
    </row>
    <row r="2281" ht="12.75">
      <c r="O2281" s="2"/>
    </row>
    <row r="2282" ht="12.75">
      <c r="O2282" s="2"/>
    </row>
    <row r="2283" ht="12.75">
      <c r="O2283" s="2"/>
    </row>
    <row r="2284" ht="12.75">
      <c r="O2284" s="2"/>
    </row>
    <row r="2285" ht="12.75">
      <c r="O2285" s="2"/>
    </row>
    <row r="2286" ht="12.75">
      <c r="O2286" s="2"/>
    </row>
    <row r="2287" ht="12.75">
      <c r="O2287" s="2"/>
    </row>
    <row r="2288" ht="12.75">
      <c r="O2288" s="2"/>
    </row>
    <row r="2289" ht="12.75">
      <c r="O2289" s="2"/>
    </row>
    <row r="2290" ht="12.75">
      <c r="O2290" s="2"/>
    </row>
    <row r="2291" ht="12.75">
      <c r="O2291" s="2"/>
    </row>
    <row r="2292" ht="12.75">
      <c r="O2292" s="2"/>
    </row>
    <row r="2293" ht="12.75">
      <c r="O2293" s="2"/>
    </row>
    <row r="2294" ht="12.75">
      <c r="O2294" s="2"/>
    </row>
    <row r="2295" ht="12.75">
      <c r="O2295" s="2"/>
    </row>
    <row r="2296" ht="12.75">
      <c r="O2296" s="2"/>
    </row>
    <row r="2297" ht="12.75">
      <c r="O2297" s="2"/>
    </row>
    <row r="2298" ht="12.75">
      <c r="O2298" s="2"/>
    </row>
    <row r="2299" ht="12.75">
      <c r="O2299" s="2"/>
    </row>
    <row r="2300" ht="12.75">
      <c r="O2300" s="2"/>
    </row>
    <row r="2301" ht="12.75">
      <c r="O2301" s="2"/>
    </row>
    <row r="2302" ht="12.75">
      <c r="O2302" s="2"/>
    </row>
    <row r="2303" ht="12.75">
      <c r="O2303" s="2"/>
    </row>
    <row r="2304" ht="12.75">
      <c r="O2304" s="2"/>
    </row>
    <row r="2305" ht="12.75">
      <c r="O2305" s="2"/>
    </row>
    <row r="2306" ht="12.75">
      <c r="O2306" s="2"/>
    </row>
    <row r="2307" ht="12.75">
      <c r="O2307" s="2"/>
    </row>
    <row r="2308" ht="12.75">
      <c r="O2308" s="2"/>
    </row>
    <row r="2309" ht="12.75">
      <c r="O2309" s="2"/>
    </row>
    <row r="2310" ht="12.75">
      <c r="O2310" s="2"/>
    </row>
    <row r="2311" ht="12.75">
      <c r="O2311" s="2"/>
    </row>
    <row r="2312" ht="12.75">
      <c r="O2312" s="2"/>
    </row>
    <row r="2313" ht="12.75">
      <c r="O2313" s="2"/>
    </row>
    <row r="2314" ht="12.75">
      <c r="O2314" s="2"/>
    </row>
    <row r="2315" ht="12.75">
      <c r="O2315" s="2"/>
    </row>
    <row r="2316" ht="12.75">
      <c r="O2316" s="2"/>
    </row>
    <row r="2317" ht="12.75">
      <c r="O2317" s="2"/>
    </row>
    <row r="2318" ht="12.75">
      <c r="O2318" s="2"/>
    </row>
    <row r="2319" ht="12.75">
      <c r="O2319" s="2"/>
    </row>
    <row r="2320" ht="12.75">
      <c r="O2320" s="2"/>
    </row>
    <row r="2321" ht="12.75">
      <c r="O2321" s="2"/>
    </row>
    <row r="2322" ht="12.75">
      <c r="O2322" s="2"/>
    </row>
    <row r="2323" ht="12.75">
      <c r="O2323" s="2"/>
    </row>
    <row r="2324" ht="12.75">
      <c r="O2324" s="2"/>
    </row>
    <row r="2325" ht="12.75">
      <c r="O2325" s="2"/>
    </row>
    <row r="2326" ht="12.75">
      <c r="O2326" s="2"/>
    </row>
    <row r="2327" ht="12.75">
      <c r="O2327" s="2"/>
    </row>
    <row r="2328" ht="12.75">
      <c r="O2328" s="2"/>
    </row>
    <row r="2329" ht="12.75">
      <c r="O2329" s="2"/>
    </row>
    <row r="2330" ht="12.75">
      <c r="O2330" s="2"/>
    </row>
    <row r="2331" ht="12.75">
      <c r="O2331" s="2"/>
    </row>
    <row r="2332" ht="12.75">
      <c r="O2332" s="2"/>
    </row>
    <row r="2333" ht="12.75">
      <c r="O2333" s="2"/>
    </row>
    <row r="2334" ht="12.75">
      <c r="O2334" s="2"/>
    </row>
    <row r="2335" ht="12.75">
      <c r="O2335" s="2"/>
    </row>
    <row r="2336" ht="12.75">
      <c r="O2336" s="2"/>
    </row>
    <row r="2337" ht="12.75">
      <c r="O2337" s="2"/>
    </row>
    <row r="2338" ht="12.75">
      <c r="O2338" s="2"/>
    </row>
    <row r="2339" ht="12.75">
      <c r="O2339" s="2"/>
    </row>
    <row r="2340" ht="12.75">
      <c r="O2340" s="2"/>
    </row>
    <row r="2341" ht="12.75">
      <c r="O2341" s="2"/>
    </row>
    <row r="2342" ht="12.75">
      <c r="O2342" s="2"/>
    </row>
    <row r="2343" ht="12.75">
      <c r="O2343" s="2"/>
    </row>
    <row r="2344" ht="12.75">
      <c r="O2344" s="2"/>
    </row>
    <row r="2345" ht="12.75">
      <c r="O2345" s="2"/>
    </row>
    <row r="2346" ht="12.75">
      <c r="O2346" s="2"/>
    </row>
    <row r="2347" ht="12.75">
      <c r="O2347" s="2"/>
    </row>
    <row r="2348" ht="12.75">
      <c r="O2348" s="2"/>
    </row>
    <row r="2349" ht="12.75">
      <c r="O2349" s="2"/>
    </row>
    <row r="2350" ht="12.75">
      <c r="O2350" s="2"/>
    </row>
    <row r="2351" ht="12.75">
      <c r="O2351" s="2"/>
    </row>
    <row r="2352" ht="12.75">
      <c r="O2352" s="2"/>
    </row>
    <row r="2353" ht="12.75">
      <c r="O2353" s="2"/>
    </row>
    <row r="2354" ht="12.75">
      <c r="O2354" s="2"/>
    </row>
    <row r="2355" ht="12.75">
      <c r="O2355" s="2"/>
    </row>
    <row r="2356" ht="12.75">
      <c r="O2356" s="2"/>
    </row>
    <row r="2357" ht="12.75">
      <c r="O2357" s="2"/>
    </row>
    <row r="2358" ht="12.75">
      <c r="O2358" s="2"/>
    </row>
    <row r="2359" ht="12.75">
      <c r="O2359" s="2"/>
    </row>
    <row r="2360" ht="12.75">
      <c r="O2360" s="2"/>
    </row>
    <row r="2361" ht="12.75">
      <c r="O2361" s="2"/>
    </row>
    <row r="2362" ht="12.75">
      <c r="O2362" s="2"/>
    </row>
    <row r="2363" ht="12.75">
      <c r="O2363" s="2"/>
    </row>
    <row r="2364" ht="12.75">
      <c r="O2364" s="2"/>
    </row>
    <row r="2365" ht="12.75">
      <c r="O2365" s="2"/>
    </row>
    <row r="2366" ht="12.75">
      <c r="O2366" s="2"/>
    </row>
    <row r="2367" ht="12.75">
      <c r="O2367" s="2"/>
    </row>
    <row r="2368" ht="12.75">
      <c r="O2368" s="2"/>
    </row>
    <row r="2369" ht="12.75">
      <c r="O2369" s="2"/>
    </row>
    <row r="2370" ht="12.75">
      <c r="O2370" s="2"/>
    </row>
    <row r="2371" ht="12.75">
      <c r="O2371" s="2"/>
    </row>
    <row r="2372" ht="12.75">
      <c r="O2372" s="2"/>
    </row>
    <row r="2373" ht="12.75">
      <c r="O2373" s="2"/>
    </row>
    <row r="2374" ht="12.75">
      <c r="O2374" s="2"/>
    </row>
    <row r="2375" ht="12.75">
      <c r="O2375" s="2"/>
    </row>
    <row r="2376" ht="12.75">
      <c r="O2376" s="2"/>
    </row>
    <row r="2377" ht="12.75">
      <c r="O2377" s="2"/>
    </row>
    <row r="2378" ht="12.75">
      <c r="O2378" s="2"/>
    </row>
    <row r="2379" ht="12.75">
      <c r="O2379" s="2"/>
    </row>
    <row r="2380" ht="12.75">
      <c r="O2380" s="2"/>
    </row>
    <row r="2381" ht="12.75">
      <c r="O2381" s="2"/>
    </row>
    <row r="2382" ht="12.75">
      <c r="O2382" s="2"/>
    </row>
    <row r="2383" ht="12.75">
      <c r="O2383" s="2"/>
    </row>
    <row r="2384" ht="12.75">
      <c r="O2384" s="2"/>
    </row>
    <row r="2385" ht="12.75">
      <c r="O2385" s="2"/>
    </row>
    <row r="2386" ht="12.75">
      <c r="O2386" s="2"/>
    </row>
    <row r="2387" ht="12.75">
      <c r="O2387" s="2"/>
    </row>
    <row r="2388" ht="12.75">
      <c r="O2388" s="2"/>
    </row>
    <row r="2389" ht="12.75">
      <c r="O2389" s="2"/>
    </row>
    <row r="2390" ht="12.75">
      <c r="O2390" s="2"/>
    </row>
    <row r="2391" ht="12.75">
      <c r="O2391" s="2"/>
    </row>
    <row r="2392" ht="12.75">
      <c r="O2392" s="2"/>
    </row>
    <row r="2393" ht="12.75">
      <c r="O2393" s="2"/>
    </row>
    <row r="2394" ht="12.75">
      <c r="O2394" s="2"/>
    </row>
    <row r="2395" ht="12.75">
      <c r="O2395" s="2"/>
    </row>
    <row r="2396" ht="12.75">
      <c r="O2396" s="2"/>
    </row>
    <row r="2397" ht="12.75">
      <c r="O2397" s="2"/>
    </row>
    <row r="2398" ht="12.75">
      <c r="O2398" s="2"/>
    </row>
    <row r="2399" ht="12.75">
      <c r="O2399" s="2"/>
    </row>
    <row r="2400" ht="12.75">
      <c r="O2400" s="2"/>
    </row>
    <row r="2401" ht="12.75">
      <c r="O2401" s="2"/>
    </row>
    <row r="2402" ht="12.75">
      <c r="O2402" s="2"/>
    </row>
    <row r="2403" ht="12.75">
      <c r="O2403" s="2"/>
    </row>
    <row r="2404" ht="12.75">
      <c r="O2404" s="2"/>
    </row>
    <row r="2405" ht="12.75">
      <c r="O2405" s="2"/>
    </row>
    <row r="2406" ht="12.75">
      <c r="O2406" s="2"/>
    </row>
    <row r="2407" ht="12.75">
      <c r="O2407" s="2"/>
    </row>
    <row r="2408" ht="12.75">
      <c r="O2408" s="2"/>
    </row>
    <row r="2409" ht="12.75">
      <c r="O2409" s="2"/>
    </row>
    <row r="2410" ht="12.75">
      <c r="O2410" s="2"/>
    </row>
    <row r="2411" ht="12.75">
      <c r="O2411" s="2"/>
    </row>
    <row r="2412" ht="12.75">
      <c r="O2412" s="2"/>
    </row>
    <row r="2413" ht="12.75">
      <c r="O2413" s="2"/>
    </row>
    <row r="2414" ht="12.75">
      <c r="O2414" s="2"/>
    </row>
    <row r="2415" ht="12.75">
      <c r="O2415" s="2"/>
    </row>
    <row r="2416" ht="12.75">
      <c r="O2416" s="2"/>
    </row>
    <row r="2417" ht="12.75">
      <c r="O2417" s="2"/>
    </row>
    <row r="2418" ht="12.75">
      <c r="O2418" s="2"/>
    </row>
    <row r="2419" ht="12.75">
      <c r="O2419" s="2"/>
    </row>
    <row r="2420" ht="12.75">
      <c r="O2420" s="2"/>
    </row>
    <row r="2421" ht="12.75">
      <c r="O2421" s="2"/>
    </row>
    <row r="2422" ht="12.75">
      <c r="O2422" s="2"/>
    </row>
    <row r="2423" ht="12.75">
      <c r="O2423" s="2"/>
    </row>
    <row r="2424" ht="12.75">
      <c r="O2424" s="2"/>
    </row>
    <row r="2425" ht="12.75">
      <c r="O2425" s="2"/>
    </row>
    <row r="2426" ht="12.75">
      <c r="O2426" s="2"/>
    </row>
    <row r="2427" ht="12.75">
      <c r="O2427" s="2"/>
    </row>
    <row r="2428" ht="12.75">
      <c r="O2428" s="2"/>
    </row>
    <row r="2429" ht="12.75">
      <c r="O2429" s="2"/>
    </row>
    <row r="2430" ht="12.75">
      <c r="O2430" s="2"/>
    </row>
    <row r="2431" ht="12.75">
      <c r="O2431" s="2"/>
    </row>
    <row r="2432" ht="12.75">
      <c r="O2432" s="2"/>
    </row>
    <row r="2433" ht="12.75">
      <c r="O2433" s="2"/>
    </row>
    <row r="2434" ht="12.75">
      <c r="O2434" s="2"/>
    </row>
    <row r="2435" ht="12.75">
      <c r="O2435" s="2"/>
    </row>
    <row r="2436" ht="12.75">
      <c r="O2436" s="2"/>
    </row>
    <row r="2437" ht="12.75">
      <c r="O2437" s="2"/>
    </row>
    <row r="2438" ht="12.75">
      <c r="O2438" s="2"/>
    </row>
    <row r="2439" ht="12.75">
      <c r="O2439" s="2"/>
    </row>
    <row r="2440" ht="12.75">
      <c r="O2440" s="2"/>
    </row>
    <row r="2441" ht="12.75">
      <c r="O2441" s="2"/>
    </row>
    <row r="2442" ht="12.75">
      <c r="O2442" s="2"/>
    </row>
    <row r="2443" ht="12.75">
      <c r="O2443" s="2"/>
    </row>
    <row r="2444" ht="12.75">
      <c r="O2444" s="2"/>
    </row>
    <row r="2445" ht="12.75">
      <c r="O2445" s="2"/>
    </row>
    <row r="2446" ht="12.75">
      <c r="O2446" s="2"/>
    </row>
    <row r="2447" ht="12.75">
      <c r="O2447" s="2"/>
    </row>
    <row r="2448" ht="12.75">
      <c r="O2448" s="2"/>
    </row>
    <row r="2449" ht="12.75">
      <c r="O2449" s="2"/>
    </row>
    <row r="2450" ht="12.75">
      <c r="O2450" s="2"/>
    </row>
    <row r="2451" ht="12.75">
      <c r="O2451" s="2"/>
    </row>
    <row r="2452" ht="12.75">
      <c r="O2452" s="2"/>
    </row>
    <row r="2453" ht="12.75">
      <c r="O2453" s="2"/>
    </row>
    <row r="2454" ht="12.75">
      <c r="O2454" s="2"/>
    </row>
    <row r="2455" ht="12.75">
      <c r="O2455" s="2"/>
    </row>
    <row r="2456" ht="12.75">
      <c r="O2456" s="2"/>
    </row>
    <row r="2457" ht="12.75">
      <c r="O2457" s="2"/>
    </row>
    <row r="2458" ht="12.75">
      <c r="O2458" s="2"/>
    </row>
    <row r="2459" ht="12.75">
      <c r="O2459" s="2"/>
    </row>
    <row r="2460" ht="12.75">
      <c r="O2460" s="2"/>
    </row>
    <row r="2461" ht="12.75">
      <c r="O2461" s="2"/>
    </row>
    <row r="2462" ht="12.75">
      <c r="O2462" s="2"/>
    </row>
    <row r="2463" ht="12.75">
      <c r="O2463" s="2"/>
    </row>
    <row r="2464" ht="12.75">
      <c r="O2464" s="2"/>
    </row>
    <row r="2465" ht="12.75">
      <c r="O2465" s="2"/>
    </row>
    <row r="2466" ht="12.75">
      <c r="O2466" s="2"/>
    </row>
    <row r="2467" ht="12.75">
      <c r="O2467" s="2"/>
    </row>
    <row r="2468" ht="12.75">
      <c r="O2468" s="2"/>
    </row>
    <row r="2469" ht="12.75">
      <c r="O2469" s="2"/>
    </row>
    <row r="2470" ht="12.75">
      <c r="O2470" s="2"/>
    </row>
    <row r="2471" ht="12.75">
      <c r="O2471" s="2"/>
    </row>
    <row r="2472" ht="12.75">
      <c r="O2472" s="2"/>
    </row>
    <row r="2473" ht="12.75">
      <c r="O2473" s="2"/>
    </row>
    <row r="2474" ht="12.75">
      <c r="O2474" s="2"/>
    </row>
    <row r="2475" ht="12.75">
      <c r="O2475" s="2"/>
    </row>
    <row r="2476" ht="12.75">
      <c r="O2476" s="2"/>
    </row>
    <row r="2477" ht="12.75">
      <c r="O2477" s="2"/>
    </row>
    <row r="2478" ht="12.75">
      <c r="O2478" s="2"/>
    </row>
    <row r="2479" ht="12.75">
      <c r="O2479" s="2"/>
    </row>
    <row r="2480" ht="12.75">
      <c r="O2480" s="2"/>
    </row>
    <row r="2481" ht="12.75">
      <c r="O2481" s="2"/>
    </row>
    <row r="2482" ht="12.75">
      <c r="O2482" s="2"/>
    </row>
    <row r="2483" ht="12.75">
      <c r="O2483" s="2"/>
    </row>
    <row r="2484" ht="12.75">
      <c r="O2484" s="2"/>
    </row>
    <row r="2485" ht="12.75">
      <c r="O2485" s="2"/>
    </row>
    <row r="2486" ht="12.75">
      <c r="O2486" s="2"/>
    </row>
    <row r="2487" ht="12.75">
      <c r="O2487" s="2"/>
    </row>
    <row r="2488" ht="12.75">
      <c r="O2488" s="2"/>
    </row>
    <row r="2489" ht="12.75">
      <c r="O2489" s="2"/>
    </row>
    <row r="2490" ht="12.75">
      <c r="O2490" s="2"/>
    </row>
    <row r="2491" ht="12.75">
      <c r="O2491" s="2"/>
    </row>
    <row r="2492" ht="12.75">
      <c r="O2492" s="2"/>
    </row>
    <row r="2493" ht="12.75">
      <c r="O2493" s="2"/>
    </row>
    <row r="2494" ht="12.75">
      <c r="O2494" s="2"/>
    </row>
    <row r="2495" ht="12.75">
      <c r="O2495" s="2"/>
    </row>
    <row r="2496" ht="12.75">
      <c r="O2496" s="2"/>
    </row>
    <row r="2497" ht="12.75">
      <c r="O2497" s="2"/>
    </row>
    <row r="2498" ht="12.75">
      <c r="O2498" s="2"/>
    </row>
    <row r="2499" ht="12.75">
      <c r="O2499" s="2"/>
    </row>
    <row r="2500" ht="12.75">
      <c r="O2500" s="2"/>
    </row>
    <row r="2501" ht="12.75">
      <c r="O2501" s="2"/>
    </row>
    <row r="2502" ht="12.75">
      <c r="O2502" s="2"/>
    </row>
    <row r="2503" ht="12.75">
      <c r="O2503" s="2"/>
    </row>
    <row r="2504" ht="12.75">
      <c r="O2504" s="2"/>
    </row>
    <row r="2505" ht="12.75">
      <c r="O2505" s="2"/>
    </row>
    <row r="2506" ht="12.75">
      <c r="O2506" s="2"/>
    </row>
    <row r="2507" ht="12.75">
      <c r="O2507" s="2"/>
    </row>
    <row r="2508" ht="12.75">
      <c r="O2508" s="2"/>
    </row>
    <row r="2509" ht="12.75">
      <c r="O2509" s="2"/>
    </row>
    <row r="2510" ht="12.75">
      <c r="O2510" s="2"/>
    </row>
    <row r="2511" ht="12.75">
      <c r="O2511" s="2"/>
    </row>
    <row r="2512" ht="12.75">
      <c r="O2512" s="2"/>
    </row>
    <row r="2513" ht="12.75">
      <c r="O2513" s="2"/>
    </row>
    <row r="2514" ht="12.75">
      <c r="O2514" s="2"/>
    </row>
    <row r="2515" ht="12.75">
      <c r="O2515" s="2"/>
    </row>
    <row r="2516" ht="12.75">
      <c r="O2516" s="2"/>
    </row>
    <row r="2517" ht="12.75">
      <c r="O2517" s="2"/>
    </row>
    <row r="2518" ht="12.75">
      <c r="O2518" s="2"/>
    </row>
    <row r="2519" ht="12.75">
      <c r="O2519" s="2"/>
    </row>
    <row r="2520" ht="12.75">
      <c r="O2520" s="2"/>
    </row>
    <row r="2521" ht="12.75">
      <c r="O2521" s="2"/>
    </row>
    <row r="2522" ht="12.75">
      <c r="O2522" s="2"/>
    </row>
    <row r="2523" ht="12.75">
      <c r="O2523" s="2"/>
    </row>
    <row r="2524" ht="12.75">
      <c r="O2524" s="2"/>
    </row>
    <row r="2525" ht="12.75">
      <c r="O2525" s="2"/>
    </row>
    <row r="2526" ht="12.75">
      <c r="O2526" s="2"/>
    </row>
    <row r="2527" ht="12.75">
      <c r="O2527" s="2"/>
    </row>
    <row r="2528" ht="12.75">
      <c r="O2528" s="2"/>
    </row>
    <row r="2529" ht="12.75">
      <c r="O2529" s="2"/>
    </row>
    <row r="2530" ht="12.75">
      <c r="O2530" s="2"/>
    </row>
    <row r="2531" ht="12.75">
      <c r="O2531" s="2"/>
    </row>
    <row r="2532" ht="12.75">
      <c r="O2532" s="2"/>
    </row>
    <row r="2533" ht="12.75">
      <c r="O2533" s="2"/>
    </row>
    <row r="2534" ht="12.75">
      <c r="O2534" s="2"/>
    </row>
    <row r="2535" ht="12.75">
      <c r="O2535" s="2"/>
    </row>
    <row r="2536" ht="12.75">
      <c r="O2536" s="2"/>
    </row>
    <row r="2537" ht="12.75">
      <c r="O2537" s="2"/>
    </row>
    <row r="2538" ht="12.75">
      <c r="O2538" s="2"/>
    </row>
    <row r="2539" ht="12.75">
      <c r="O2539" s="2"/>
    </row>
    <row r="2540" ht="12.75">
      <c r="O2540" s="2"/>
    </row>
    <row r="2541" ht="12.75">
      <c r="O2541" s="2"/>
    </row>
    <row r="2542" ht="12.75">
      <c r="O2542" s="2"/>
    </row>
    <row r="2543" ht="12.75">
      <c r="O2543" s="2"/>
    </row>
    <row r="2544" ht="12.75">
      <c r="O2544" s="2"/>
    </row>
    <row r="2545" ht="12.75">
      <c r="O2545" s="2"/>
    </row>
    <row r="2546" ht="12.75">
      <c r="O2546" s="2"/>
    </row>
    <row r="2547" ht="12.75">
      <c r="O2547" s="2"/>
    </row>
    <row r="2548" ht="12.75">
      <c r="O2548" s="2"/>
    </row>
    <row r="2549" ht="12.75">
      <c r="O2549" s="2"/>
    </row>
    <row r="2550" ht="12.75">
      <c r="O2550" s="2"/>
    </row>
    <row r="2551" ht="12.75">
      <c r="O2551" s="2"/>
    </row>
    <row r="2552" ht="12.75">
      <c r="O2552" s="2"/>
    </row>
    <row r="2553" ht="12.75">
      <c r="O2553" s="2"/>
    </row>
    <row r="2554" ht="12.75">
      <c r="O2554" s="2"/>
    </row>
    <row r="2555" ht="12.75">
      <c r="O2555" s="2"/>
    </row>
    <row r="2556" ht="12.75">
      <c r="O2556" s="2"/>
    </row>
    <row r="2557" ht="12.75">
      <c r="O2557" s="2"/>
    </row>
    <row r="2558" ht="12.75">
      <c r="O2558" s="2"/>
    </row>
    <row r="2559" ht="12.75">
      <c r="O2559" s="2"/>
    </row>
    <row r="2560" ht="12.75">
      <c r="O2560" s="2"/>
    </row>
    <row r="2561" ht="12.75">
      <c r="O2561" s="2"/>
    </row>
    <row r="2562" ht="12.75">
      <c r="O2562" s="2"/>
    </row>
    <row r="2563" ht="12.75">
      <c r="O2563" s="2"/>
    </row>
    <row r="2564" ht="12.75">
      <c r="O2564" s="2"/>
    </row>
    <row r="2565" ht="12.75">
      <c r="O2565" s="2"/>
    </row>
    <row r="2566" ht="12.75">
      <c r="O2566" s="2"/>
    </row>
    <row r="2567" ht="12.75">
      <c r="O2567" s="2"/>
    </row>
    <row r="2568" ht="12.75">
      <c r="O2568" s="2"/>
    </row>
    <row r="2569" ht="12.75">
      <c r="O2569" s="2"/>
    </row>
    <row r="2570" ht="12.75">
      <c r="O2570" s="2"/>
    </row>
    <row r="2571" ht="12.75">
      <c r="O2571" s="2"/>
    </row>
    <row r="2572" ht="12.75">
      <c r="O2572" s="2"/>
    </row>
    <row r="2573" ht="12.75">
      <c r="O2573" s="2"/>
    </row>
    <row r="2574" ht="12.75">
      <c r="O2574" s="2"/>
    </row>
    <row r="2575" ht="12.75">
      <c r="O2575" s="2"/>
    </row>
    <row r="2576" ht="12.75">
      <c r="O2576" s="2"/>
    </row>
    <row r="2577" ht="12.75">
      <c r="O2577" s="2"/>
    </row>
    <row r="2578" ht="12.75">
      <c r="O2578" s="2"/>
    </row>
    <row r="2579" ht="12.75">
      <c r="O2579" s="2"/>
    </row>
    <row r="2580" ht="12.75">
      <c r="O2580" s="2"/>
    </row>
    <row r="2581" ht="12.75">
      <c r="O2581" s="2"/>
    </row>
    <row r="2582" ht="12.75">
      <c r="O2582" s="2"/>
    </row>
    <row r="2583" ht="12.75">
      <c r="O2583" s="2"/>
    </row>
    <row r="2584" ht="12.75">
      <c r="O2584" s="2"/>
    </row>
    <row r="2585" ht="12.75">
      <c r="O2585" s="2"/>
    </row>
    <row r="2586" ht="12.75">
      <c r="O2586" s="2"/>
    </row>
    <row r="2587" ht="12.75">
      <c r="O2587" s="2"/>
    </row>
    <row r="2588" ht="12.75">
      <c r="O2588" s="2"/>
    </row>
    <row r="2589" ht="12.75">
      <c r="O2589" s="2"/>
    </row>
    <row r="2590" ht="12.75">
      <c r="O2590" s="2"/>
    </row>
    <row r="2591" ht="12.75">
      <c r="O2591" s="2"/>
    </row>
    <row r="2592" ht="12.75">
      <c r="O2592" s="2"/>
    </row>
    <row r="2593" ht="12.75">
      <c r="O2593" s="2"/>
    </row>
    <row r="2594" ht="12.75">
      <c r="O2594" s="2"/>
    </row>
    <row r="2595" ht="12.75">
      <c r="O2595" s="2"/>
    </row>
    <row r="2596" ht="12.75">
      <c r="O2596" s="2"/>
    </row>
    <row r="2597" ht="12.75">
      <c r="O2597" s="2"/>
    </row>
    <row r="2598" ht="12.75">
      <c r="O2598" s="2"/>
    </row>
    <row r="2599" ht="12.75">
      <c r="O2599" s="2"/>
    </row>
    <row r="2600" ht="12.75">
      <c r="O2600" s="2"/>
    </row>
    <row r="2601" ht="12.75">
      <c r="O2601" s="2"/>
    </row>
    <row r="2602" ht="12.75">
      <c r="O2602" s="2"/>
    </row>
    <row r="2603" ht="12.75">
      <c r="O2603" s="2"/>
    </row>
    <row r="2604" ht="12.75">
      <c r="O2604" s="2"/>
    </row>
    <row r="2605" ht="12.75">
      <c r="O2605" s="2"/>
    </row>
    <row r="2606" ht="12.75">
      <c r="O2606" s="2"/>
    </row>
    <row r="2607" ht="12.75">
      <c r="O2607" s="2"/>
    </row>
    <row r="2608" ht="12.75">
      <c r="O2608" s="2"/>
    </row>
    <row r="2609" ht="12.75">
      <c r="O2609" s="2"/>
    </row>
    <row r="2610" ht="12.75">
      <c r="O2610" s="2"/>
    </row>
    <row r="2611" ht="12.75">
      <c r="O2611" s="2"/>
    </row>
    <row r="2612" ht="12.75">
      <c r="O2612" s="2"/>
    </row>
    <row r="2613" ht="12.75">
      <c r="O2613" s="2"/>
    </row>
    <row r="2614" ht="12.75">
      <c r="O2614" s="2"/>
    </row>
    <row r="2615" ht="12.75">
      <c r="O2615" s="2"/>
    </row>
    <row r="2616" ht="12.75">
      <c r="O2616" s="2"/>
    </row>
    <row r="2617" ht="12.75">
      <c r="O2617" s="2"/>
    </row>
    <row r="2618" ht="12.75">
      <c r="O2618" s="2"/>
    </row>
    <row r="2619" ht="12.75">
      <c r="O2619" s="2"/>
    </row>
    <row r="2620" ht="12.75">
      <c r="O2620" s="2"/>
    </row>
    <row r="2621" ht="12.75">
      <c r="O2621" s="2"/>
    </row>
    <row r="2622" ht="12.75">
      <c r="O2622" s="2"/>
    </row>
    <row r="2623" ht="12.75">
      <c r="O2623" s="2"/>
    </row>
    <row r="2624" ht="12.75">
      <c r="O2624" s="2"/>
    </row>
    <row r="2625" ht="12.75">
      <c r="O2625" s="2"/>
    </row>
    <row r="2626" ht="12.75">
      <c r="O2626" s="2"/>
    </row>
    <row r="2627" ht="12.75">
      <c r="O2627" s="2"/>
    </row>
    <row r="2628" ht="12.75">
      <c r="O2628" s="2"/>
    </row>
    <row r="2629" ht="12.75">
      <c r="O2629" s="2"/>
    </row>
    <row r="2630" ht="12.75">
      <c r="O2630" s="2"/>
    </row>
    <row r="2631" ht="12.75">
      <c r="O2631" s="2"/>
    </row>
    <row r="2632" ht="12.75">
      <c r="O2632" s="2"/>
    </row>
    <row r="2633" ht="12.75">
      <c r="O2633" s="2"/>
    </row>
    <row r="2634" ht="12.75">
      <c r="O2634" s="2"/>
    </row>
    <row r="2635" ht="12.75">
      <c r="O2635" s="2"/>
    </row>
    <row r="2636" ht="12.75">
      <c r="O2636" s="2"/>
    </row>
    <row r="2637" ht="12.75">
      <c r="O2637" s="2"/>
    </row>
    <row r="2638" ht="12.75">
      <c r="O2638" s="2"/>
    </row>
    <row r="2639" ht="12.75">
      <c r="O2639" s="2"/>
    </row>
    <row r="2640" ht="12.75">
      <c r="O2640" s="2"/>
    </row>
    <row r="2641" ht="12.75">
      <c r="O2641" s="2"/>
    </row>
    <row r="2642" ht="12.75">
      <c r="O2642" s="2"/>
    </row>
    <row r="2643" ht="12.75">
      <c r="O2643" s="2"/>
    </row>
    <row r="2644" ht="12.75">
      <c r="O2644" s="2"/>
    </row>
    <row r="2645" ht="12.75">
      <c r="O2645" s="2"/>
    </row>
    <row r="2646" ht="12.75">
      <c r="O2646" s="2"/>
    </row>
    <row r="2647" ht="12.75">
      <c r="O2647" s="2"/>
    </row>
    <row r="2648" ht="12.75">
      <c r="O2648" s="2"/>
    </row>
    <row r="2649" ht="12.75">
      <c r="O2649" s="2"/>
    </row>
    <row r="2650" ht="12.75">
      <c r="O2650" s="2"/>
    </row>
    <row r="2651" ht="12.75">
      <c r="O2651" s="2"/>
    </row>
    <row r="2652" ht="12.75">
      <c r="O2652" s="2"/>
    </row>
    <row r="2653" ht="12.75">
      <c r="O2653" s="2"/>
    </row>
    <row r="2654" ht="12.75">
      <c r="O2654" s="2"/>
    </row>
    <row r="2655" ht="12.75">
      <c r="O2655" s="2"/>
    </row>
    <row r="2656" ht="12.75">
      <c r="O2656" s="2"/>
    </row>
    <row r="2657" ht="12.75">
      <c r="O2657" s="2"/>
    </row>
    <row r="2658" ht="12.75">
      <c r="O2658" s="2"/>
    </row>
    <row r="2659" ht="12.75">
      <c r="O2659" s="2"/>
    </row>
    <row r="2660" ht="12.75">
      <c r="O2660" s="2"/>
    </row>
    <row r="2661" ht="12.75">
      <c r="O2661" s="2"/>
    </row>
    <row r="2662" ht="12.75">
      <c r="O2662" s="2"/>
    </row>
    <row r="2663" ht="12.75">
      <c r="O2663" s="2"/>
    </row>
    <row r="2664" ht="12.75">
      <c r="O2664" s="2"/>
    </row>
    <row r="2665" ht="12.75">
      <c r="O2665" s="2"/>
    </row>
    <row r="2666" ht="12.75">
      <c r="O2666" s="2"/>
    </row>
    <row r="2667" ht="12.75">
      <c r="O2667" s="2"/>
    </row>
    <row r="2668" ht="12.75">
      <c r="O2668" s="2"/>
    </row>
    <row r="2669" ht="12.75">
      <c r="O2669" s="2"/>
    </row>
    <row r="2670" ht="12.75">
      <c r="O2670" s="2"/>
    </row>
    <row r="2671" ht="12.75">
      <c r="O2671" s="2"/>
    </row>
    <row r="2672" ht="12.75">
      <c r="O2672" s="2"/>
    </row>
    <row r="2673" ht="12.75">
      <c r="O2673" s="2"/>
    </row>
    <row r="2674" ht="12.75">
      <c r="O2674" s="2"/>
    </row>
    <row r="2675" ht="12.75">
      <c r="O2675" s="2"/>
    </row>
    <row r="2676" ht="12.75">
      <c r="O2676" s="2"/>
    </row>
    <row r="2677" ht="12.75">
      <c r="O2677" s="2"/>
    </row>
    <row r="2678" ht="12.75">
      <c r="O2678" s="2"/>
    </row>
    <row r="2679" ht="12.75">
      <c r="O2679" s="2"/>
    </row>
    <row r="2680" ht="12.75">
      <c r="O2680" s="2"/>
    </row>
    <row r="2681" ht="12.75">
      <c r="O2681" s="2"/>
    </row>
    <row r="2682" ht="12.75">
      <c r="O2682" s="2"/>
    </row>
    <row r="2683" ht="12.75">
      <c r="O2683" s="2"/>
    </row>
    <row r="2684" ht="12.75">
      <c r="O2684" s="2"/>
    </row>
    <row r="2685" ht="12.75">
      <c r="O2685" s="2"/>
    </row>
    <row r="2686" ht="12.75">
      <c r="O2686" s="2"/>
    </row>
    <row r="2687" ht="12.75">
      <c r="O2687" s="2"/>
    </row>
    <row r="2688" ht="12.75">
      <c r="O2688" s="2"/>
    </row>
    <row r="2689" ht="12.75">
      <c r="O2689" s="2"/>
    </row>
    <row r="2690" ht="12.75">
      <c r="O2690" s="2"/>
    </row>
    <row r="2691" ht="12.75">
      <c r="O2691" s="2"/>
    </row>
    <row r="2692" ht="12.75">
      <c r="O2692" s="2"/>
    </row>
    <row r="2693" ht="12.75">
      <c r="O2693" s="2"/>
    </row>
    <row r="2694" ht="12.75">
      <c r="O2694" s="2"/>
    </row>
    <row r="2695" ht="12.75">
      <c r="O2695" s="2"/>
    </row>
    <row r="2696" ht="12.75">
      <c r="O2696" s="2"/>
    </row>
    <row r="2697" ht="12.75">
      <c r="O2697" s="2"/>
    </row>
    <row r="2698" ht="12.75">
      <c r="O2698" s="2"/>
    </row>
    <row r="2699" ht="12.75">
      <c r="O2699" s="2"/>
    </row>
    <row r="2700" ht="12.75">
      <c r="O2700" s="2"/>
    </row>
    <row r="2701" ht="12.75">
      <c r="O2701" s="2"/>
    </row>
    <row r="2702" ht="12.75">
      <c r="O2702" s="2"/>
    </row>
    <row r="2703" ht="12.75">
      <c r="O2703" s="2"/>
    </row>
    <row r="2704" ht="12.75">
      <c r="O2704" s="2"/>
    </row>
    <row r="2705" ht="12.75">
      <c r="O2705" s="2"/>
    </row>
    <row r="2706" ht="12.75">
      <c r="O2706" s="2"/>
    </row>
    <row r="2707" ht="12.75">
      <c r="O2707" s="2"/>
    </row>
    <row r="2708" ht="12.75">
      <c r="O2708" s="2"/>
    </row>
    <row r="2709" ht="12.75">
      <c r="O2709" s="2"/>
    </row>
    <row r="2710" ht="12.75">
      <c r="O2710" s="2"/>
    </row>
    <row r="2711" ht="12.75">
      <c r="O2711" s="2"/>
    </row>
    <row r="2712" ht="12.75">
      <c r="O2712" s="2"/>
    </row>
    <row r="2713" ht="12.75">
      <c r="O2713" s="2"/>
    </row>
    <row r="2714" ht="12.75">
      <c r="O2714" s="2"/>
    </row>
    <row r="2715" ht="12.75">
      <c r="O2715" s="2"/>
    </row>
    <row r="2716" ht="12.75">
      <c r="O2716" s="2"/>
    </row>
    <row r="2717" ht="12.75">
      <c r="O2717" s="2"/>
    </row>
    <row r="2718" ht="12.75">
      <c r="O2718" s="2"/>
    </row>
    <row r="2719" ht="12.75">
      <c r="O2719" s="2"/>
    </row>
    <row r="2720" ht="12.75">
      <c r="O2720" s="2"/>
    </row>
    <row r="2721" ht="12.75">
      <c r="O2721" s="2"/>
    </row>
    <row r="2722" ht="12.75">
      <c r="O2722" s="2"/>
    </row>
    <row r="2723" ht="12.75">
      <c r="O2723" s="2"/>
    </row>
    <row r="2724" ht="12.75">
      <c r="O2724" s="2"/>
    </row>
    <row r="2725" ht="12.75">
      <c r="O2725" s="2"/>
    </row>
    <row r="2726" ht="12.75">
      <c r="O2726" s="2"/>
    </row>
    <row r="2727" ht="12.75">
      <c r="O2727" s="2"/>
    </row>
    <row r="2728" ht="12.75">
      <c r="O2728" s="2"/>
    </row>
    <row r="2729" ht="12.75">
      <c r="O2729" s="2"/>
    </row>
    <row r="2730" ht="12.75">
      <c r="O2730" s="2"/>
    </row>
    <row r="2731" ht="12.75">
      <c r="O2731" s="2"/>
    </row>
    <row r="2732" ht="12.75">
      <c r="O2732" s="2"/>
    </row>
    <row r="2733" ht="12.75">
      <c r="O2733" s="2"/>
    </row>
    <row r="2734" ht="12.75">
      <c r="O2734" s="2"/>
    </row>
    <row r="2735" ht="12.75">
      <c r="O2735" s="2"/>
    </row>
    <row r="2736" ht="12.75">
      <c r="O2736" s="2"/>
    </row>
    <row r="2737" ht="12.75">
      <c r="O2737" s="2"/>
    </row>
    <row r="2738" ht="12.75">
      <c r="O2738" s="2"/>
    </row>
    <row r="2739" ht="12.75">
      <c r="O2739" s="2"/>
    </row>
    <row r="2740" ht="12.75">
      <c r="O2740" s="2"/>
    </row>
    <row r="2741" ht="12.75">
      <c r="O2741" s="2"/>
    </row>
    <row r="2742" ht="12.75">
      <c r="O2742" s="2"/>
    </row>
    <row r="2743" ht="12.75">
      <c r="O2743" s="2"/>
    </row>
    <row r="2744" ht="12.75">
      <c r="O2744" s="2"/>
    </row>
    <row r="2745" ht="12.75">
      <c r="O2745" s="2"/>
    </row>
    <row r="2746" ht="12.75">
      <c r="O2746" s="2"/>
    </row>
    <row r="2747" ht="12.75">
      <c r="O2747" s="2"/>
    </row>
    <row r="2748" ht="12.75">
      <c r="O2748" s="2"/>
    </row>
    <row r="2749" ht="12.75">
      <c r="O2749" s="2"/>
    </row>
    <row r="2750" ht="12.75">
      <c r="O2750" s="2"/>
    </row>
    <row r="2751" ht="12.75">
      <c r="O2751" s="2"/>
    </row>
    <row r="2752" ht="12.75">
      <c r="O2752" s="2"/>
    </row>
    <row r="2753" ht="12.75">
      <c r="O2753" s="2"/>
    </row>
    <row r="2754" ht="12.75">
      <c r="O2754" s="2"/>
    </row>
    <row r="2755" ht="12.75">
      <c r="O2755" s="2"/>
    </row>
    <row r="2756" ht="12.75">
      <c r="O2756" s="2"/>
    </row>
    <row r="2757" ht="12.75">
      <c r="O2757" s="2"/>
    </row>
    <row r="2758" ht="12.75">
      <c r="O2758" s="2"/>
    </row>
    <row r="2759" ht="12.75">
      <c r="O2759" s="2"/>
    </row>
    <row r="2760" ht="12.75">
      <c r="O2760" s="2"/>
    </row>
    <row r="2761" ht="12.75">
      <c r="O2761" s="2"/>
    </row>
    <row r="2762" ht="12.75">
      <c r="O2762" s="2"/>
    </row>
    <row r="2763" ht="12.75">
      <c r="O2763" s="2"/>
    </row>
    <row r="2764" ht="12.75">
      <c r="O2764" s="2"/>
    </row>
    <row r="2765" ht="12.75">
      <c r="O2765" s="2"/>
    </row>
    <row r="2766" ht="12.75">
      <c r="O2766" s="2"/>
    </row>
    <row r="2767" ht="12.75">
      <c r="O2767" s="2"/>
    </row>
    <row r="2768" ht="12.75">
      <c r="O2768" s="2"/>
    </row>
    <row r="2769" ht="12.75">
      <c r="O2769" s="2"/>
    </row>
    <row r="2770" ht="12.75">
      <c r="O2770" s="2"/>
    </row>
    <row r="2771" ht="12.75">
      <c r="O2771" s="2"/>
    </row>
    <row r="2772" ht="12.75">
      <c r="O2772" s="2"/>
    </row>
    <row r="2773" ht="12.75">
      <c r="O2773" s="2"/>
    </row>
    <row r="2774" ht="12.75">
      <c r="O2774" s="2"/>
    </row>
    <row r="2775" ht="12.75">
      <c r="O2775" s="2"/>
    </row>
    <row r="2776" ht="12.75">
      <c r="O2776" s="2"/>
    </row>
    <row r="2777" ht="12.75">
      <c r="O2777" s="2"/>
    </row>
    <row r="2778" ht="12.75">
      <c r="O2778" s="2"/>
    </row>
    <row r="2779" ht="12.75">
      <c r="O2779" s="2"/>
    </row>
    <row r="2780" ht="12.75">
      <c r="O2780" s="2"/>
    </row>
    <row r="2781" ht="12.75">
      <c r="O2781" s="2"/>
    </row>
    <row r="2782" ht="12.75">
      <c r="O2782" s="2"/>
    </row>
    <row r="2783" ht="12.75">
      <c r="O2783" s="2"/>
    </row>
    <row r="2784" ht="12.75">
      <c r="O2784" s="2"/>
    </row>
    <row r="2785" ht="12.75">
      <c r="O2785" s="2"/>
    </row>
    <row r="2786" ht="12.75">
      <c r="O2786" s="2"/>
    </row>
    <row r="2787" ht="12.75">
      <c r="O2787" s="2"/>
    </row>
    <row r="2788" ht="12.75">
      <c r="O2788" s="2"/>
    </row>
    <row r="2789" ht="12.75">
      <c r="O2789" s="2"/>
    </row>
    <row r="2790" ht="12.75">
      <c r="O2790" s="2"/>
    </row>
    <row r="2791" ht="12.75">
      <c r="O2791" s="2"/>
    </row>
    <row r="2792" ht="12.75">
      <c r="O2792" s="2"/>
    </row>
    <row r="2793" ht="12.75">
      <c r="O2793" s="2"/>
    </row>
    <row r="2794" ht="12.75">
      <c r="O2794" s="2"/>
    </row>
    <row r="2795" ht="12.75">
      <c r="O2795" s="2"/>
    </row>
    <row r="2796" ht="12.75">
      <c r="O2796" s="2"/>
    </row>
    <row r="2797" ht="12.75">
      <c r="O2797" s="2"/>
    </row>
    <row r="2798" ht="12.75">
      <c r="O2798" s="2"/>
    </row>
    <row r="2799" ht="12.75">
      <c r="O2799" s="2"/>
    </row>
    <row r="2800" ht="12.75">
      <c r="O2800" s="2"/>
    </row>
    <row r="2801" ht="12.75">
      <c r="O2801" s="2"/>
    </row>
    <row r="2802" ht="12.75">
      <c r="O2802" s="2"/>
    </row>
    <row r="2803" ht="12.75">
      <c r="O2803" s="2"/>
    </row>
    <row r="2804" ht="12.75">
      <c r="O2804" s="2"/>
    </row>
    <row r="2805" ht="12.75">
      <c r="O2805" s="2"/>
    </row>
    <row r="2806" ht="12.75">
      <c r="O2806" s="2"/>
    </row>
    <row r="2807" ht="12.75">
      <c r="O2807" s="2"/>
    </row>
    <row r="2808" ht="12.75">
      <c r="O2808" s="2"/>
    </row>
    <row r="2809" ht="12.75">
      <c r="O2809" s="2"/>
    </row>
    <row r="2810" ht="12.75">
      <c r="O2810" s="2"/>
    </row>
    <row r="2811" ht="12.75">
      <c r="O2811" s="2"/>
    </row>
    <row r="2812" ht="12.75">
      <c r="O2812" s="2"/>
    </row>
    <row r="2813" ht="12.75">
      <c r="O2813" s="2"/>
    </row>
    <row r="2814" ht="12.75">
      <c r="O2814" s="2"/>
    </row>
    <row r="2815" ht="12.75">
      <c r="O2815" s="2"/>
    </row>
    <row r="2816" ht="12.75">
      <c r="O2816" s="2"/>
    </row>
    <row r="2817" ht="12.75">
      <c r="O2817" s="2"/>
    </row>
    <row r="2818" ht="12.75">
      <c r="O2818" s="2"/>
    </row>
    <row r="2819" ht="12.75">
      <c r="O2819" s="2"/>
    </row>
    <row r="2820" ht="12.75">
      <c r="O2820" s="2"/>
    </row>
    <row r="2821" ht="12.75">
      <c r="O2821" s="2"/>
    </row>
    <row r="2822" ht="12.75">
      <c r="O2822" s="2"/>
    </row>
    <row r="2823" ht="12.75">
      <c r="O2823" s="2"/>
    </row>
    <row r="2824" ht="12.75">
      <c r="O2824" s="2"/>
    </row>
    <row r="2825" ht="12.75">
      <c r="O2825" s="2"/>
    </row>
    <row r="2826" ht="12.75">
      <c r="O2826" s="2"/>
    </row>
    <row r="2827" ht="12.75">
      <c r="O2827" s="2"/>
    </row>
    <row r="2828" ht="12.75">
      <c r="O2828" s="2"/>
    </row>
    <row r="2829" ht="12.75">
      <c r="O2829" s="2"/>
    </row>
    <row r="2830" ht="12.75">
      <c r="O2830" s="2"/>
    </row>
    <row r="2831" ht="12.75">
      <c r="O2831" s="2"/>
    </row>
    <row r="2832" ht="12.75">
      <c r="O2832" s="2"/>
    </row>
    <row r="2833" ht="12.75">
      <c r="O2833" s="2"/>
    </row>
    <row r="2834" ht="12.75">
      <c r="O2834" s="2"/>
    </row>
    <row r="2835" ht="12.75">
      <c r="O2835" s="2"/>
    </row>
    <row r="2836" ht="12.75">
      <c r="O2836" s="2"/>
    </row>
    <row r="2837" ht="12.75">
      <c r="O2837" s="2"/>
    </row>
    <row r="2838" ht="12.75">
      <c r="O2838" s="2"/>
    </row>
    <row r="2839" ht="12.75">
      <c r="O2839" s="2"/>
    </row>
    <row r="2840" ht="12.75">
      <c r="O2840" s="2"/>
    </row>
    <row r="2841" ht="12.75">
      <c r="O2841" s="2"/>
    </row>
    <row r="2842" ht="12.75">
      <c r="O2842" s="2"/>
    </row>
    <row r="2843" ht="12.75">
      <c r="O2843" s="2"/>
    </row>
    <row r="2844" ht="12.75">
      <c r="O2844" s="2"/>
    </row>
    <row r="2845" ht="12.75">
      <c r="O2845" s="2"/>
    </row>
    <row r="2846" ht="12.75">
      <c r="O2846" s="2"/>
    </row>
    <row r="2847" ht="12.75">
      <c r="O2847" s="2"/>
    </row>
    <row r="2848" ht="12.75">
      <c r="O2848" s="2"/>
    </row>
    <row r="2849" ht="12.75">
      <c r="O2849" s="2"/>
    </row>
    <row r="2850" ht="12.75">
      <c r="O2850" s="2"/>
    </row>
    <row r="2851" ht="12.75">
      <c r="O2851" s="2"/>
    </row>
    <row r="2852" ht="12.75">
      <c r="O2852" s="2"/>
    </row>
    <row r="2853" ht="12.75">
      <c r="O2853" s="2"/>
    </row>
    <row r="2854" ht="12.75">
      <c r="O2854" s="2"/>
    </row>
    <row r="2855" ht="12.75">
      <c r="O2855" s="2"/>
    </row>
    <row r="2856" ht="12.75">
      <c r="O2856" s="2"/>
    </row>
    <row r="2857" ht="12.75">
      <c r="O2857" s="2"/>
    </row>
    <row r="2858" ht="12.75">
      <c r="O2858" s="2"/>
    </row>
    <row r="2859" ht="12.75">
      <c r="O2859" s="2"/>
    </row>
    <row r="2860" ht="12.75">
      <c r="O2860" s="2"/>
    </row>
    <row r="2861" ht="12.75">
      <c r="O2861" s="2"/>
    </row>
    <row r="2862" ht="12.75">
      <c r="O2862" s="2"/>
    </row>
    <row r="2863" ht="12.75">
      <c r="O2863" s="2"/>
    </row>
    <row r="2864" ht="12.75">
      <c r="O2864" s="2"/>
    </row>
    <row r="2865" ht="12.75">
      <c r="O2865" s="2"/>
    </row>
    <row r="2866" ht="12.75">
      <c r="O2866" s="2"/>
    </row>
    <row r="2867" ht="12.75">
      <c r="O2867" s="2"/>
    </row>
    <row r="2868" ht="12.75">
      <c r="O2868" s="2"/>
    </row>
    <row r="2869" ht="12.75">
      <c r="O2869" s="2"/>
    </row>
    <row r="2870" ht="12.75">
      <c r="O2870" s="2"/>
    </row>
    <row r="2871" ht="12.75">
      <c r="O2871" s="2"/>
    </row>
    <row r="2872" ht="12.75">
      <c r="O2872" s="2"/>
    </row>
    <row r="2873" ht="12.75">
      <c r="O2873" s="2"/>
    </row>
    <row r="2874" ht="12.75">
      <c r="O2874" s="2"/>
    </row>
    <row r="2875" ht="12.75">
      <c r="O2875" s="2"/>
    </row>
    <row r="2876" ht="12.75">
      <c r="O2876" s="2"/>
    </row>
    <row r="2877" ht="12.75">
      <c r="O2877" s="2"/>
    </row>
    <row r="2878" ht="12.75">
      <c r="O2878" s="2"/>
    </row>
    <row r="2879" ht="12.75">
      <c r="O2879" s="2"/>
    </row>
    <row r="2880" ht="12.75">
      <c r="O2880" s="2"/>
    </row>
    <row r="2881" ht="12.75">
      <c r="O2881" s="2"/>
    </row>
    <row r="2882" ht="12.75">
      <c r="O2882" s="2"/>
    </row>
    <row r="2883" ht="12.75">
      <c r="O2883" s="2"/>
    </row>
    <row r="2884" ht="12.75">
      <c r="O2884" s="2"/>
    </row>
    <row r="2885" ht="12.75">
      <c r="O2885" s="2"/>
    </row>
    <row r="2886" ht="12.75">
      <c r="O2886" s="2"/>
    </row>
    <row r="2887" ht="12.75">
      <c r="O2887" s="2"/>
    </row>
    <row r="2888" ht="12.75">
      <c r="O2888" s="2"/>
    </row>
    <row r="2889" ht="12.75">
      <c r="O2889" s="2"/>
    </row>
    <row r="2890" ht="12.75">
      <c r="O2890" s="2"/>
    </row>
    <row r="2891" ht="12.75">
      <c r="O2891" s="2"/>
    </row>
    <row r="2892" ht="12.75">
      <c r="O2892" s="2"/>
    </row>
    <row r="2893" ht="12.75">
      <c r="O2893" s="2"/>
    </row>
    <row r="2894" ht="12.75">
      <c r="O2894" s="2"/>
    </row>
    <row r="2895" ht="12.75">
      <c r="O2895" s="2"/>
    </row>
    <row r="2896" ht="12.75">
      <c r="O2896" s="2"/>
    </row>
    <row r="2897" ht="12.75">
      <c r="O2897" s="2"/>
    </row>
    <row r="2898" ht="12.75">
      <c r="O2898" s="2"/>
    </row>
    <row r="2899" ht="12.75">
      <c r="O2899" s="2"/>
    </row>
    <row r="2900" ht="12.75">
      <c r="O2900" s="2"/>
    </row>
    <row r="2901" ht="12.75">
      <c r="O2901" s="2"/>
    </row>
    <row r="2902" ht="12.75">
      <c r="O2902" s="2"/>
    </row>
    <row r="2903" ht="12.75">
      <c r="O2903" s="2"/>
    </row>
    <row r="2904" ht="12.75">
      <c r="O2904" s="2"/>
    </row>
    <row r="2905" ht="12.75">
      <c r="O2905" s="2"/>
    </row>
    <row r="2906" ht="12.75">
      <c r="O2906" s="2"/>
    </row>
    <row r="2907" ht="12.75">
      <c r="O2907" s="2"/>
    </row>
    <row r="2908" ht="12.75">
      <c r="O2908" s="2"/>
    </row>
    <row r="2909" ht="12.75">
      <c r="O2909" s="2"/>
    </row>
    <row r="2910" ht="12.75">
      <c r="O2910" s="2"/>
    </row>
    <row r="2911" ht="12.75">
      <c r="O2911" s="2"/>
    </row>
    <row r="2912" ht="12.75">
      <c r="O2912" s="2"/>
    </row>
    <row r="2913" ht="12.75">
      <c r="O2913" s="2"/>
    </row>
    <row r="2914" ht="12.75">
      <c r="O2914" s="2"/>
    </row>
    <row r="2915" ht="12.75">
      <c r="O2915" s="2"/>
    </row>
    <row r="2916" ht="12.75">
      <c r="O2916" s="2"/>
    </row>
    <row r="2917" ht="12.75">
      <c r="O2917" s="2"/>
    </row>
    <row r="2918" ht="12.75">
      <c r="O2918" s="2"/>
    </row>
    <row r="2919" ht="12.75">
      <c r="O2919" s="2"/>
    </row>
    <row r="2920" ht="12.75">
      <c r="O2920" s="2"/>
    </row>
    <row r="2921" ht="12.75">
      <c r="O2921" s="2"/>
    </row>
    <row r="2922" ht="12.75">
      <c r="O2922" s="2"/>
    </row>
    <row r="2923" ht="12.75">
      <c r="O2923" s="2"/>
    </row>
    <row r="2924" ht="12.75">
      <c r="O2924" s="2"/>
    </row>
    <row r="2925" ht="12.75">
      <c r="O2925" s="2"/>
    </row>
    <row r="2926" ht="12.75">
      <c r="O2926" s="2"/>
    </row>
    <row r="2927" ht="12.75">
      <c r="O2927" s="2"/>
    </row>
    <row r="2928" ht="12.75">
      <c r="O2928" s="2"/>
    </row>
    <row r="2929" ht="12.75">
      <c r="O2929" s="2"/>
    </row>
    <row r="2930" ht="12.75">
      <c r="O2930" s="2"/>
    </row>
    <row r="2931" ht="12.75">
      <c r="O2931" s="2"/>
    </row>
    <row r="2932" ht="12.75">
      <c r="O2932" s="2"/>
    </row>
    <row r="2933" ht="12.75">
      <c r="O2933" s="2"/>
    </row>
    <row r="2934" ht="12.75">
      <c r="O2934" s="2"/>
    </row>
    <row r="2935" ht="12.75">
      <c r="O2935" s="2"/>
    </row>
    <row r="2936" ht="12.75">
      <c r="O2936" s="2"/>
    </row>
    <row r="2937" ht="12.75">
      <c r="O2937" s="2"/>
    </row>
    <row r="2938" ht="12.75">
      <c r="O2938" s="2"/>
    </row>
    <row r="2939" ht="12.75">
      <c r="O2939" s="2"/>
    </row>
    <row r="2940" ht="12.75">
      <c r="O2940" s="2"/>
    </row>
    <row r="2941" ht="12.75">
      <c r="O2941" s="2"/>
    </row>
    <row r="2942" ht="12.75">
      <c r="O2942" s="2"/>
    </row>
    <row r="2943" ht="12.75">
      <c r="O2943" s="2"/>
    </row>
    <row r="2944" ht="12.75">
      <c r="O2944" s="2"/>
    </row>
    <row r="2945" ht="12.75">
      <c r="O2945" s="2"/>
    </row>
    <row r="2946" ht="12.75">
      <c r="O2946" s="2"/>
    </row>
    <row r="2947" ht="12.75">
      <c r="O2947" s="2"/>
    </row>
    <row r="2948" ht="12.75">
      <c r="O2948" s="2"/>
    </row>
    <row r="2949" ht="12.75">
      <c r="O2949" s="2"/>
    </row>
    <row r="2950" ht="12.75">
      <c r="O2950" s="2"/>
    </row>
    <row r="2951" ht="12.75">
      <c r="O2951" s="2"/>
    </row>
    <row r="2952" ht="12.75">
      <c r="O2952" s="2"/>
    </row>
    <row r="2953" ht="12.75">
      <c r="O2953" s="2"/>
    </row>
    <row r="2954" ht="12.75">
      <c r="O2954" s="2"/>
    </row>
    <row r="2955" ht="12.75">
      <c r="O2955" s="2"/>
    </row>
    <row r="2956" ht="12.75">
      <c r="O2956" s="2"/>
    </row>
    <row r="2957" ht="12.75">
      <c r="O2957" s="2"/>
    </row>
    <row r="2958" ht="12.75">
      <c r="O2958" s="2"/>
    </row>
    <row r="2959" ht="12.75">
      <c r="O2959" s="2"/>
    </row>
    <row r="2960" ht="12.75">
      <c r="O2960" s="2"/>
    </row>
    <row r="2961" ht="12.75">
      <c r="O2961" s="2"/>
    </row>
    <row r="2962" ht="12.75">
      <c r="O2962" s="2"/>
    </row>
    <row r="2963" ht="12.75">
      <c r="O2963" s="2"/>
    </row>
    <row r="2964" ht="12.75">
      <c r="O2964" s="2"/>
    </row>
    <row r="2965" ht="12.75">
      <c r="O2965" s="2"/>
    </row>
    <row r="2966" ht="12.75">
      <c r="O2966" s="2"/>
    </row>
    <row r="2967" ht="12.75">
      <c r="O2967" s="2"/>
    </row>
    <row r="2968" ht="12.75">
      <c r="O2968" s="2"/>
    </row>
    <row r="2969" ht="12.75">
      <c r="O2969" s="2"/>
    </row>
    <row r="2970" ht="12.75">
      <c r="O2970" s="2"/>
    </row>
    <row r="2971" ht="12.75">
      <c r="O2971" s="2"/>
    </row>
    <row r="2972" ht="12.75">
      <c r="O2972" s="2"/>
    </row>
    <row r="2973" ht="12.75">
      <c r="O2973" s="2"/>
    </row>
    <row r="2974" ht="12.75">
      <c r="O2974" s="2"/>
    </row>
    <row r="2975" ht="12.75">
      <c r="O2975" s="2"/>
    </row>
    <row r="2976" ht="12.75">
      <c r="O2976" s="2"/>
    </row>
    <row r="2977" ht="12.75">
      <c r="O2977" s="2"/>
    </row>
    <row r="2978" ht="12.75">
      <c r="O2978" s="2"/>
    </row>
    <row r="2979" ht="12.75">
      <c r="O2979" s="2"/>
    </row>
    <row r="2980" ht="12.75">
      <c r="O2980" s="2"/>
    </row>
    <row r="2981" ht="12.75">
      <c r="O2981" s="2"/>
    </row>
    <row r="2982" ht="12.75">
      <c r="O2982" s="2"/>
    </row>
    <row r="2983" ht="12.75">
      <c r="O2983" s="2"/>
    </row>
    <row r="2984" ht="12.75">
      <c r="O2984" s="2"/>
    </row>
    <row r="2985" ht="12.75">
      <c r="O2985" s="2"/>
    </row>
    <row r="2986" ht="12.75">
      <c r="O2986" s="2"/>
    </row>
    <row r="2987" ht="12.75">
      <c r="O2987" s="2"/>
    </row>
    <row r="2988" ht="12.75">
      <c r="O2988" s="2"/>
    </row>
    <row r="2989" ht="12.75">
      <c r="O2989" s="2"/>
    </row>
    <row r="2990" ht="12.75">
      <c r="O2990" s="2"/>
    </row>
    <row r="2991" ht="12.75">
      <c r="O2991" s="2"/>
    </row>
    <row r="2992" ht="12.75">
      <c r="O2992" s="2"/>
    </row>
    <row r="2993" ht="12.75">
      <c r="O2993" s="2"/>
    </row>
    <row r="2994" ht="12.75">
      <c r="O2994" s="2"/>
    </row>
    <row r="2995" ht="12.75">
      <c r="O2995" s="2"/>
    </row>
    <row r="2996" ht="12.75">
      <c r="O2996" s="2"/>
    </row>
    <row r="2997" ht="12.75">
      <c r="O2997" s="2"/>
    </row>
    <row r="2998" ht="12.75">
      <c r="O2998" s="2"/>
    </row>
    <row r="2999" ht="12.75">
      <c r="O2999" s="2"/>
    </row>
    <row r="3000" ht="12.75">
      <c r="O3000" s="2"/>
    </row>
    <row r="3001" ht="12.75">
      <c r="O3001" s="2"/>
    </row>
    <row r="3002" ht="12.75">
      <c r="O3002" s="2"/>
    </row>
    <row r="3003" ht="12.75">
      <c r="O3003" s="2"/>
    </row>
    <row r="3004" ht="12.75">
      <c r="O3004" s="2"/>
    </row>
    <row r="3005" ht="12.75">
      <c r="O3005" s="2"/>
    </row>
    <row r="3006" ht="12.75">
      <c r="O3006" s="2"/>
    </row>
    <row r="3007" ht="12.75">
      <c r="O3007" s="2"/>
    </row>
    <row r="3008" ht="12.75">
      <c r="O3008" s="2"/>
    </row>
    <row r="3009" ht="12.75">
      <c r="O3009" s="2"/>
    </row>
    <row r="3010" ht="12.75">
      <c r="O3010" s="2"/>
    </row>
    <row r="3011" ht="12.75">
      <c r="O3011" s="2"/>
    </row>
    <row r="3012" ht="12.75">
      <c r="O3012" s="2"/>
    </row>
    <row r="3013" ht="12.75">
      <c r="O3013" s="2"/>
    </row>
    <row r="3014" ht="12.75">
      <c r="O3014" s="2"/>
    </row>
    <row r="3015" ht="12.75">
      <c r="O3015" s="2"/>
    </row>
    <row r="3016" ht="12.75">
      <c r="O3016" s="2"/>
    </row>
    <row r="3017" ht="12.75">
      <c r="O3017" s="2"/>
    </row>
    <row r="3018" ht="12.75">
      <c r="O3018" s="2"/>
    </row>
    <row r="3019" ht="12.75">
      <c r="O3019" s="2"/>
    </row>
    <row r="3020" ht="12.75">
      <c r="O3020" s="2"/>
    </row>
    <row r="3021" ht="12.75">
      <c r="O3021" s="2"/>
    </row>
    <row r="3022" ht="12.75">
      <c r="O3022" s="2"/>
    </row>
    <row r="3023" ht="12.75">
      <c r="O3023" s="2"/>
    </row>
    <row r="3024" ht="12.75">
      <c r="O3024" s="2"/>
    </row>
    <row r="3025" ht="12.75">
      <c r="O3025" s="2"/>
    </row>
    <row r="3026" ht="12.75">
      <c r="O3026" s="2"/>
    </row>
    <row r="3027" ht="12.75">
      <c r="O3027" s="2"/>
    </row>
    <row r="3028" ht="12.75">
      <c r="O3028" s="2"/>
    </row>
    <row r="3029" ht="12.75">
      <c r="O3029" s="2"/>
    </row>
    <row r="3030" ht="12.75">
      <c r="O3030" s="2"/>
    </row>
    <row r="3031" ht="12.75">
      <c r="O3031" s="2"/>
    </row>
    <row r="3032" ht="12.75">
      <c r="O3032" s="2"/>
    </row>
    <row r="3033" ht="12.75">
      <c r="O3033" s="2"/>
    </row>
    <row r="3034" ht="12.75">
      <c r="O3034" s="2"/>
    </row>
    <row r="3035" ht="12.75">
      <c r="O3035" s="2"/>
    </row>
    <row r="3036" ht="12.75">
      <c r="O3036" s="2"/>
    </row>
    <row r="3037" ht="12.75">
      <c r="O3037" s="2"/>
    </row>
    <row r="3038" ht="12.75">
      <c r="O3038" s="2"/>
    </row>
    <row r="3039" ht="12.75">
      <c r="O3039" s="2"/>
    </row>
    <row r="3040" ht="12.75">
      <c r="O3040" s="2"/>
    </row>
    <row r="3041" ht="12.75">
      <c r="O3041" s="2"/>
    </row>
    <row r="3042" ht="12.75">
      <c r="O3042" s="2"/>
    </row>
    <row r="3043" ht="12.75">
      <c r="O3043" s="2"/>
    </row>
    <row r="3044" ht="12.75">
      <c r="O3044" s="2"/>
    </row>
    <row r="3045" ht="12.75">
      <c r="O3045" s="2"/>
    </row>
    <row r="3046" ht="12.75">
      <c r="O3046" s="2"/>
    </row>
    <row r="3047" ht="12.75">
      <c r="O3047" s="2"/>
    </row>
    <row r="3048" ht="12.75">
      <c r="O3048" s="2"/>
    </row>
    <row r="3049" ht="12.75">
      <c r="O3049" s="2"/>
    </row>
    <row r="3050" ht="12.75">
      <c r="O3050" s="2"/>
    </row>
    <row r="3051" ht="12.75">
      <c r="O3051" s="2"/>
    </row>
    <row r="3052" ht="12.75">
      <c r="O3052" s="2"/>
    </row>
    <row r="3053" ht="12.75">
      <c r="O3053" s="2"/>
    </row>
    <row r="3054" ht="12.75">
      <c r="O3054" s="2"/>
    </row>
    <row r="3055" ht="12.75">
      <c r="O3055" s="2"/>
    </row>
    <row r="3056" ht="12.75">
      <c r="O3056" s="2"/>
    </row>
    <row r="3057" ht="12.75">
      <c r="O3057" s="2"/>
    </row>
    <row r="3058" ht="12.75">
      <c r="O3058" s="2"/>
    </row>
    <row r="3059" ht="12.75">
      <c r="O3059" s="2"/>
    </row>
    <row r="3060" ht="12.75">
      <c r="O3060" s="2"/>
    </row>
    <row r="3061" ht="12.75">
      <c r="O3061" s="2"/>
    </row>
    <row r="3062" ht="12.75">
      <c r="O3062" s="2"/>
    </row>
    <row r="3063" ht="12.75">
      <c r="O3063" s="2"/>
    </row>
    <row r="3064" ht="12.75">
      <c r="O3064" s="2"/>
    </row>
    <row r="3065" ht="12.75">
      <c r="O3065" s="2"/>
    </row>
    <row r="3066" ht="12.75">
      <c r="O3066" s="2"/>
    </row>
    <row r="3067" ht="12.75">
      <c r="O3067" s="2"/>
    </row>
    <row r="3068" ht="12.75">
      <c r="O3068" s="2"/>
    </row>
    <row r="3069" ht="12.75">
      <c r="O3069" s="2"/>
    </row>
    <row r="3070" ht="12.75">
      <c r="O3070" s="2"/>
    </row>
    <row r="3071" ht="12.75">
      <c r="O3071" s="2"/>
    </row>
    <row r="3072" ht="12.75">
      <c r="O3072" s="2"/>
    </row>
    <row r="3073" ht="12.75">
      <c r="O3073" s="2"/>
    </row>
    <row r="3074" ht="12.75">
      <c r="O3074" s="2"/>
    </row>
    <row r="3075" ht="12.75">
      <c r="O3075" s="2"/>
    </row>
    <row r="3076" ht="12.75">
      <c r="O3076" s="2"/>
    </row>
    <row r="3077" ht="12.75">
      <c r="O3077" s="2"/>
    </row>
    <row r="3078" ht="12.75">
      <c r="O3078" s="2"/>
    </row>
    <row r="3079" ht="12.75">
      <c r="O3079" s="2"/>
    </row>
    <row r="3080" ht="12.75">
      <c r="O3080" s="2"/>
    </row>
    <row r="3081" ht="12.75">
      <c r="O3081" s="2"/>
    </row>
    <row r="3082" ht="12.75">
      <c r="O3082" s="2"/>
    </row>
    <row r="3083" ht="12.75">
      <c r="O3083" s="2"/>
    </row>
    <row r="3084" ht="12.75">
      <c r="O3084" s="2"/>
    </row>
    <row r="3085" ht="12.75">
      <c r="O3085" s="2"/>
    </row>
    <row r="3086" ht="12.75">
      <c r="O3086" s="2"/>
    </row>
    <row r="3087" ht="12.75">
      <c r="O3087" s="2"/>
    </row>
    <row r="3088" ht="12.75">
      <c r="O3088" s="2"/>
    </row>
    <row r="3089" ht="12.75">
      <c r="O3089" s="2"/>
    </row>
    <row r="3090" ht="12.75">
      <c r="O3090" s="2"/>
    </row>
    <row r="3091" ht="12.75">
      <c r="O3091" s="2"/>
    </row>
    <row r="3092" ht="12.75">
      <c r="O3092" s="2"/>
    </row>
    <row r="3093" ht="12.75">
      <c r="O3093" s="2"/>
    </row>
    <row r="3094" ht="12.75">
      <c r="O3094" s="2"/>
    </row>
    <row r="3095" ht="12.75">
      <c r="O3095" s="2"/>
    </row>
    <row r="3096" ht="12.75">
      <c r="O3096" s="2"/>
    </row>
    <row r="3097" ht="12.75">
      <c r="O3097" s="2"/>
    </row>
    <row r="3098" ht="12.75">
      <c r="O3098" s="2"/>
    </row>
    <row r="3099" ht="12.75">
      <c r="O3099" s="2"/>
    </row>
    <row r="3100" ht="12.75">
      <c r="O3100" s="2"/>
    </row>
    <row r="3101" ht="12.75">
      <c r="O3101" s="2"/>
    </row>
    <row r="3102" ht="12.75">
      <c r="O3102" s="2"/>
    </row>
    <row r="3103" ht="12.75">
      <c r="O3103" s="2"/>
    </row>
    <row r="3104" ht="12.75">
      <c r="O3104" s="2"/>
    </row>
    <row r="3105" ht="12.75">
      <c r="O3105" s="2"/>
    </row>
    <row r="3106" ht="12.75">
      <c r="O3106" s="2"/>
    </row>
    <row r="3107" ht="12.75">
      <c r="O3107" s="2"/>
    </row>
    <row r="3108" ht="12.75">
      <c r="O3108" s="2"/>
    </row>
    <row r="3109" ht="12.75">
      <c r="O3109" s="2"/>
    </row>
    <row r="3110" ht="12.75">
      <c r="O3110" s="2"/>
    </row>
    <row r="3111" ht="12.75">
      <c r="O3111" s="2"/>
    </row>
    <row r="3112" ht="12.75">
      <c r="O3112" s="2"/>
    </row>
    <row r="3113" ht="12.75">
      <c r="O3113" s="2"/>
    </row>
    <row r="3114" ht="12.75">
      <c r="O3114" s="2"/>
    </row>
    <row r="3115" ht="12.75">
      <c r="O3115" s="2"/>
    </row>
    <row r="3116" ht="12.75">
      <c r="O3116" s="2"/>
    </row>
    <row r="3117" ht="12.75">
      <c r="O3117" s="2"/>
    </row>
    <row r="3118" ht="12.75">
      <c r="O3118" s="2"/>
    </row>
    <row r="3119" ht="12.75">
      <c r="O3119" s="2"/>
    </row>
    <row r="3120" ht="12.75">
      <c r="O3120" s="2"/>
    </row>
    <row r="3121" ht="12.75">
      <c r="O3121" s="2"/>
    </row>
    <row r="3122" ht="12.75">
      <c r="O3122" s="2"/>
    </row>
    <row r="3123" ht="12.75">
      <c r="O3123" s="2"/>
    </row>
    <row r="3124" ht="12.75">
      <c r="O3124" s="2"/>
    </row>
    <row r="3125" ht="12.75">
      <c r="O3125" s="2"/>
    </row>
    <row r="3126" ht="12.75">
      <c r="O3126" s="2"/>
    </row>
    <row r="3127" ht="12.75">
      <c r="O3127" s="2"/>
    </row>
    <row r="3128" ht="12.75">
      <c r="O3128" s="2"/>
    </row>
    <row r="3129" ht="12.75">
      <c r="O3129" s="2"/>
    </row>
    <row r="3130" ht="12.75">
      <c r="O3130" s="2"/>
    </row>
    <row r="3131" ht="12.75">
      <c r="O3131" s="2"/>
    </row>
    <row r="3132" ht="12.75">
      <c r="O3132" s="2"/>
    </row>
    <row r="3133" ht="12.75">
      <c r="O3133" s="2"/>
    </row>
    <row r="3134" ht="12.75">
      <c r="O3134" s="2"/>
    </row>
    <row r="3135" ht="12.75">
      <c r="O3135" s="2"/>
    </row>
    <row r="3136" ht="12.75">
      <c r="O3136" s="2"/>
    </row>
    <row r="3137" ht="12.75">
      <c r="O3137" s="2"/>
    </row>
    <row r="3138" ht="12.75">
      <c r="O3138" s="2"/>
    </row>
    <row r="3139" ht="12.75">
      <c r="O3139" s="2"/>
    </row>
    <row r="3140" ht="12.75">
      <c r="O3140" s="2"/>
    </row>
    <row r="3141" ht="12.75">
      <c r="O3141" s="2"/>
    </row>
    <row r="3142" ht="12.75">
      <c r="O3142" s="2"/>
    </row>
    <row r="3143" ht="12.75">
      <c r="O3143" s="2"/>
    </row>
    <row r="3144" ht="12.75">
      <c r="O3144" s="2"/>
    </row>
    <row r="3145" ht="12.75">
      <c r="O3145" s="2"/>
    </row>
    <row r="3146" ht="12.75">
      <c r="O3146" s="2"/>
    </row>
    <row r="3147" ht="12.75">
      <c r="O3147" s="2"/>
    </row>
    <row r="3148" ht="12.75">
      <c r="O3148" s="2"/>
    </row>
    <row r="3149" ht="12.75">
      <c r="O3149" s="2"/>
    </row>
    <row r="3150" ht="12.75">
      <c r="O3150" s="2"/>
    </row>
    <row r="3151" ht="12.75">
      <c r="O3151" s="2"/>
    </row>
    <row r="3152" ht="12.75">
      <c r="O3152" s="2"/>
    </row>
    <row r="3153" ht="12.75">
      <c r="O3153" s="2"/>
    </row>
    <row r="3154" ht="12.75">
      <c r="O3154" s="2"/>
    </row>
    <row r="3155" ht="12.75">
      <c r="O3155" s="2"/>
    </row>
    <row r="3156" ht="12.75">
      <c r="O3156" s="2"/>
    </row>
    <row r="3157" ht="12.75">
      <c r="O3157" s="2"/>
    </row>
    <row r="3158" ht="12.75">
      <c r="O3158" s="2"/>
    </row>
    <row r="3159" ht="12.75">
      <c r="O3159" s="2"/>
    </row>
    <row r="3160" ht="12.75">
      <c r="O3160" s="2"/>
    </row>
    <row r="3161" ht="12.75">
      <c r="O3161" s="2"/>
    </row>
    <row r="3162" ht="12.75">
      <c r="O3162" s="2"/>
    </row>
    <row r="3163" ht="12.75">
      <c r="O3163" s="2"/>
    </row>
    <row r="3164" ht="12.75">
      <c r="O3164" s="2"/>
    </row>
    <row r="3165" ht="12.75">
      <c r="O3165" s="2"/>
    </row>
    <row r="3166" ht="12.75">
      <c r="O3166" s="2"/>
    </row>
    <row r="3167" ht="12.75">
      <c r="O3167" s="2"/>
    </row>
    <row r="3168" ht="12.75">
      <c r="O3168" s="2"/>
    </row>
    <row r="3169" ht="12.75">
      <c r="O3169" s="2"/>
    </row>
    <row r="3170" ht="12.75">
      <c r="O3170" s="2"/>
    </row>
    <row r="3171" ht="12.75">
      <c r="O3171" s="2"/>
    </row>
    <row r="3172" ht="12.75">
      <c r="O3172" s="2"/>
    </row>
    <row r="3173" ht="12.75">
      <c r="O3173" s="2"/>
    </row>
    <row r="3174" ht="12.75">
      <c r="O3174" s="2"/>
    </row>
    <row r="3175" ht="12.75">
      <c r="O3175" s="2"/>
    </row>
    <row r="3176" ht="12.75">
      <c r="O3176" s="2"/>
    </row>
    <row r="3177" ht="12.75">
      <c r="O3177" s="2"/>
    </row>
    <row r="3178" ht="12.75">
      <c r="O3178" s="2"/>
    </row>
    <row r="3179" ht="12.75">
      <c r="O3179" s="2"/>
    </row>
    <row r="3180" ht="12.75">
      <c r="O3180" s="2"/>
    </row>
    <row r="3181" ht="12.75">
      <c r="O3181" s="2"/>
    </row>
    <row r="3182" ht="12.75">
      <c r="O3182" s="2"/>
    </row>
    <row r="3183" ht="12.75">
      <c r="O3183" s="2"/>
    </row>
    <row r="3184" ht="12.75">
      <c r="O3184" s="2"/>
    </row>
    <row r="3185" ht="12.75">
      <c r="O3185" s="2"/>
    </row>
    <row r="3186" ht="12.75">
      <c r="O3186" s="2"/>
    </row>
    <row r="3187" ht="12.75">
      <c r="O3187" s="2"/>
    </row>
    <row r="3188" ht="12.75">
      <c r="O3188" s="2"/>
    </row>
    <row r="3189" ht="12.75">
      <c r="O3189" s="2"/>
    </row>
    <row r="3190" ht="12.75">
      <c r="O3190" s="2"/>
    </row>
    <row r="3191" ht="12.75">
      <c r="O3191" s="2"/>
    </row>
    <row r="3192" ht="12.75">
      <c r="O3192" s="2"/>
    </row>
    <row r="3193" ht="12.75">
      <c r="O3193" s="2"/>
    </row>
    <row r="3194" ht="12.75">
      <c r="O3194" s="2"/>
    </row>
    <row r="3195" ht="12.75">
      <c r="O3195" s="2"/>
    </row>
    <row r="3196" ht="12.75">
      <c r="O3196" s="2"/>
    </row>
    <row r="3197" ht="12.75">
      <c r="O3197" s="2"/>
    </row>
    <row r="3198" ht="12.75">
      <c r="O3198" s="2"/>
    </row>
    <row r="3199" ht="12.75">
      <c r="O3199" s="2"/>
    </row>
    <row r="3200" ht="12.75">
      <c r="O3200" s="2"/>
    </row>
    <row r="3201" ht="12.75">
      <c r="O3201" s="2"/>
    </row>
    <row r="3202" ht="12.75">
      <c r="O3202" s="2"/>
    </row>
    <row r="3203" ht="12.75">
      <c r="O3203" s="2"/>
    </row>
    <row r="3204" ht="12.75">
      <c r="O3204" s="2"/>
    </row>
    <row r="3205" ht="12.75">
      <c r="O3205" s="2"/>
    </row>
    <row r="3206" ht="12.75">
      <c r="O3206" s="2"/>
    </row>
    <row r="3207" ht="12.75">
      <c r="O3207" s="2"/>
    </row>
    <row r="3208" ht="12.75">
      <c r="O3208" s="2"/>
    </row>
    <row r="3209" ht="12.75">
      <c r="O3209" s="2"/>
    </row>
    <row r="3210" ht="12.75">
      <c r="O3210" s="2"/>
    </row>
    <row r="3211" ht="12.75">
      <c r="O3211" s="2"/>
    </row>
    <row r="3212" ht="12.75">
      <c r="O3212" s="2"/>
    </row>
    <row r="3213" ht="12.75">
      <c r="O3213" s="2"/>
    </row>
    <row r="3214" ht="12.75">
      <c r="O3214" s="2"/>
    </row>
    <row r="3215" ht="12.75">
      <c r="O3215" s="2"/>
    </row>
    <row r="3216" ht="12.75">
      <c r="O3216" s="2"/>
    </row>
    <row r="3217" ht="12.75">
      <c r="O3217" s="2"/>
    </row>
    <row r="3218" ht="12.75">
      <c r="O3218" s="2"/>
    </row>
    <row r="3219" ht="12.75">
      <c r="O3219" s="2"/>
    </row>
    <row r="3220" ht="12.75">
      <c r="O3220" s="2"/>
    </row>
    <row r="3221" ht="12.75">
      <c r="O3221" s="2"/>
    </row>
    <row r="3222" ht="12.75">
      <c r="O3222" s="2"/>
    </row>
    <row r="3223" ht="12.75">
      <c r="O3223" s="2"/>
    </row>
    <row r="3224" ht="12.75">
      <c r="O3224" s="2"/>
    </row>
    <row r="3225" ht="12.75">
      <c r="O3225" s="2"/>
    </row>
    <row r="3226" ht="12.75">
      <c r="O3226" s="2"/>
    </row>
    <row r="3227" ht="12.75">
      <c r="O3227" s="2"/>
    </row>
    <row r="3228" ht="12.75">
      <c r="O3228" s="2"/>
    </row>
    <row r="3229" ht="12.75">
      <c r="O3229" s="2"/>
    </row>
    <row r="3230" ht="12.75">
      <c r="O3230" s="2"/>
    </row>
    <row r="3231" ht="12.75">
      <c r="O3231" s="2"/>
    </row>
    <row r="3232" ht="12.75">
      <c r="O3232" s="2"/>
    </row>
    <row r="3233" ht="12.75">
      <c r="O3233" s="2"/>
    </row>
    <row r="3234" ht="12.75">
      <c r="O3234" s="2"/>
    </row>
    <row r="3235" ht="12.75">
      <c r="O3235" s="2"/>
    </row>
    <row r="3236" ht="12.75">
      <c r="O3236" s="2"/>
    </row>
    <row r="3237" ht="12.75">
      <c r="O3237" s="2"/>
    </row>
    <row r="3238" ht="12.75">
      <c r="O3238" s="2"/>
    </row>
    <row r="3239" ht="12.75">
      <c r="O3239" s="2"/>
    </row>
    <row r="3240" ht="12.75">
      <c r="O3240" s="2"/>
    </row>
    <row r="3241" ht="12.75">
      <c r="O3241" s="2"/>
    </row>
    <row r="3242" ht="12.75">
      <c r="O3242" s="2"/>
    </row>
    <row r="3243" ht="12.75">
      <c r="O3243" s="2"/>
    </row>
    <row r="3244" ht="12.75">
      <c r="O3244" s="2"/>
    </row>
    <row r="3245" ht="12.75">
      <c r="O3245" s="2"/>
    </row>
    <row r="3246" ht="12.75">
      <c r="O3246" s="2"/>
    </row>
    <row r="3247" ht="12.75">
      <c r="O3247" s="2"/>
    </row>
    <row r="3248" ht="12.75">
      <c r="O3248" s="2"/>
    </row>
    <row r="3249" ht="12.75">
      <c r="O3249" s="2"/>
    </row>
    <row r="3250" ht="12.75">
      <c r="O3250" s="2"/>
    </row>
    <row r="3251" ht="12.75">
      <c r="O3251" s="2"/>
    </row>
    <row r="3252" ht="12.75">
      <c r="O3252" s="2"/>
    </row>
    <row r="3253" ht="12.75">
      <c r="O3253" s="2"/>
    </row>
    <row r="3254" ht="12.75">
      <c r="O3254" s="2"/>
    </row>
    <row r="3255" ht="12.75">
      <c r="O3255" s="2"/>
    </row>
    <row r="3256" ht="12.75">
      <c r="O3256" s="2"/>
    </row>
    <row r="3257" ht="12.75">
      <c r="O3257" s="2"/>
    </row>
    <row r="3258" ht="12.75">
      <c r="O3258" s="2"/>
    </row>
    <row r="3259" ht="12.75">
      <c r="O3259" s="2"/>
    </row>
    <row r="3260" ht="12.75">
      <c r="O3260" s="2"/>
    </row>
    <row r="3261" ht="12.75">
      <c r="O3261" s="2"/>
    </row>
    <row r="3262" ht="12.75">
      <c r="O3262" s="2"/>
    </row>
    <row r="3263" ht="12.75">
      <c r="O3263" s="2"/>
    </row>
    <row r="3264" ht="12.75">
      <c r="O3264" s="2"/>
    </row>
    <row r="3265" ht="12.75">
      <c r="O3265" s="2"/>
    </row>
    <row r="3266" ht="12.75">
      <c r="O3266" s="2"/>
    </row>
    <row r="3267" ht="12.75">
      <c r="O3267" s="2"/>
    </row>
    <row r="3268" ht="12.75">
      <c r="O3268" s="2"/>
    </row>
    <row r="3269" ht="12.75">
      <c r="O3269" s="2"/>
    </row>
    <row r="3270" ht="12.75">
      <c r="O3270" s="2"/>
    </row>
    <row r="3271" ht="12.75">
      <c r="O3271" s="2"/>
    </row>
    <row r="3272" ht="12.75">
      <c r="O3272" s="2"/>
    </row>
    <row r="3273" ht="12.75">
      <c r="O3273" s="2"/>
    </row>
    <row r="3274" ht="12.75">
      <c r="O3274" s="2"/>
    </row>
    <row r="3275" ht="12.75">
      <c r="O3275" s="2"/>
    </row>
    <row r="3276" ht="12.75">
      <c r="O3276" s="2"/>
    </row>
    <row r="3277" ht="12.75">
      <c r="O3277" s="2"/>
    </row>
    <row r="3278" ht="12.75">
      <c r="O3278" s="2"/>
    </row>
    <row r="3279" ht="12.75">
      <c r="O3279" s="2"/>
    </row>
    <row r="3280" ht="12.75">
      <c r="O3280" s="2"/>
    </row>
    <row r="3281" ht="12.75">
      <c r="O3281" s="2"/>
    </row>
    <row r="3282" ht="12.75">
      <c r="O3282" s="2"/>
    </row>
    <row r="3283" ht="12.75">
      <c r="O3283" s="2"/>
    </row>
    <row r="3284" ht="12.75">
      <c r="O3284" s="2"/>
    </row>
    <row r="3285" ht="12.75">
      <c r="O3285" s="2"/>
    </row>
    <row r="3286" ht="12.75">
      <c r="O3286" s="2"/>
    </row>
    <row r="3287" ht="12.75">
      <c r="O3287" s="2"/>
    </row>
    <row r="3288" ht="12.75">
      <c r="O3288" s="2"/>
    </row>
    <row r="3289" ht="12.75">
      <c r="O3289" s="2"/>
    </row>
    <row r="3290" ht="12.75">
      <c r="O3290" s="2"/>
    </row>
    <row r="3291" ht="12.75">
      <c r="O3291" s="2"/>
    </row>
    <row r="3292" ht="12.75">
      <c r="O3292" s="2"/>
    </row>
    <row r="3293" ht="12.75">
      <c r="O3293" s="2"/>
    </row>
    <row r="3294" ht="12.75">
      <c r="O3294" s="2"/>
    </row>
    <row r="3295" ht="12.75">
      <c r="O3295" s="2"/>
    </row>
    <row r="3296" ht="12.75">
      <c r="O3296" s="2"/>
    </row>
    <row r="3297" ht="12.75">
      <c r="O3297" s="2"/>
    </row>
    <row r="3298" ht="12.75">
      <c r="O3298" s="2"/>
    </row>
    <row r="3299" ht="12.75">
      <c r="O3299" s="2"/>
    </row>
    <row r="3300" ht="12.75">
      <c r="O3300" s="2"/>
    </row>
    <row r="3301" ht="12.75">
      <c r="O3301" s="2"/>
    </row>
    <row r="3302" ht="12.75">
      <c r="O3302" s="2"/>
    </row>
    <row r="3303" ht="12.75">
      <c r="O3303" s="2"/>
    </row>
    <row r="3304" ht="12.75">
      <c r="O3304" s="2"/>
    </row>
    <row r="3305" ht="12.75">
      <c r="O3305" s="2"/>
    </row>
    <row r="3306" ht="12.75">
      <c r="O3306" s="2"/>
    </row>
    <row r="3307" ht="12.75">
      <c r="O3307" s="2"/>
    </row>
    <row r="3308" ht="12.75">
      <c r="O3308" s="2"/>
    </row>
    <row r="3309" ht="12.75">
      <c r="O3309" s="2"/>
    </row>
    <row r="3310" ht="12.75">
      <c r="O3310" s="2"/>
    </row>
    <row r="3311" ht="12.75">
      <c r="O3311" s="2"/>
    </row>
    <row r="3312" ht="12.75">
      <c r="O3312" s="2"/>
    </row>
    <row r="3313" ht="12.75">
      <c r="O3313" s="2"/>
    </row>
    <row r="3314" ht="12.75">
      <c r="O3314" s="2"/>
    </row>
    <row r="3315" ht="12.75">
      <c r="O3315" s="2"/>
    </row>
    <row r="3316" ht="12.75">
      <c r="O3316" s="2"/>
    </row>
    <row r="3317" ht="12.75">
      <c r="O3317" s="2"/>
    </row>
    <row r="3318" ht="12.75">
      <c r="O3318" s="2"/>
    </row>
    <row r="3319" ht="12.75">
      <c r="O3319" s="2"/>
    </row>
    <row r="3320" ht="12.75">
      <c r="O3320" s="2"/>
    </row>
    <row r="3321" ht="12.75">
      <c r="O3321" s="2"/>
    </row>
    <row r="3322" ht="12.75">
      <c r="O3322" s="2"/>
    </row>
    <row r="3323" ht="12.75">
      <c r="O3323" s="2"/>
    </row>
    <row r="3324" ht="12.75">
      <c r="O3324" s="2"/>
    </row>
    <row r="3325" ht="12.75">
      <c r="O3325" s="2"/>
    </row>
    <row r="3326" ht="12.75">
      <c r="O3326" s="2"/>
    </row>
    <row r="3327" ht="12.75">
      <c r="O3327" s="2"/>
    </row>
    <row r="3328" ht="12.75">
      <c r="O3328" s="2"/>
    </row>
    <row r="3329" ht="12.75">
      <c r="O3329" s="2"/>
    </row>
    <row r="3330" ht="12.75">
      <c r="O3330" s="2"/>
    </row>
    <row r="3331" ht="12.75">
      <c r="O3331" s="2"/>
    </row>
    <row r="3332" ht="12.75">
      <c r="O3332" s="2"/>
    </row>
    <row r="3333" ht="12.75">
      <c r="O3333" s="2"/>
    </row>
    <row r="3334" ht="12.75">
      <c r="O3334" s="2"/>
    </row>
    <row r="3335" ht="12.75">
      <c r="O3335" s="2"/>
    </row>
    <row r="3336" ht="12.75">
      <c r="O3336" s="2"/>
    </row>
    <row r="3337" ht="12.75">
      <c r="O3337" s="2"/>
    </row>
    <row r="3338" ht="12.75">
      <c r="O3338" s="2"/>
    </row>
    <row r="3339" ht="12.75">
      <c r="O3339" s="2"/>
    </row>
    <row r="3340" ht="12.75">
      <c r="O3340" s="2"/>
    </row>
    <row r="3341" ht="12.75">
      <c r="O3341" s="2"/>
    </row>
    <row r="3342" ht="12.75">
      <c r="O3342" s="2"/>
    </row>
    <row r="3343" ht="12.75">
      <c r="O3343" s="2"/>
    </row>
    <row r="3344" ht="12.75">
      <c r="O3344" s="2"/>
    </row>
    <row r="3345" ht="12.75">
      <c r="O3345" s="2"/>
    </row>
    <row r="3346" ht="12.75">
      <c r="O3346" s="2"/>
    </row>
    <row r="3347" ht="12.75">
      <c r="O3347" s="2"/>
    </row>
    <row r="3348" ht="12.75">
      <c r="O3348" s="2"/>
    </row>
    <row r="3349" ht="12.75">
      <c r="O3349" s="2"/>
    </row>
    <row r="3350" ht="12.75">
      <c r="O3350" s="2"/>
    </row>
    <row r="3351" ht="12.75">
      <c r="O3351" s="2"/>
    </row>
    <row r="3352" ht="12.75">
      <c r="O3352" s="2"/>
    </row>
    <row r="3353" ht="12.75">
      <c r="O3353" s="2"/>
    </row>
    <row r="3354" ht="12.75">
      <c r="O3354" s="2"/>
    </row>
    <row r="3355" ht="12.75">
      <c r="O3355" s="2"/>
    </row>
    <row r="3356" ht="12.75">
      <c r="O3356" s="2"/>
    </row>
    <row r="3357" ht="12.75">
      <c r="O3357" s="2"/>
    </row>
    <row r="3358" ht="12.75">
      <c r="O3358" s="2"/>
    </row>
    <row r="3359" ht="12.75">
      <c r="O3359" s="2"/>
    </row>
    <row r="3360" ht="12.75">
      <c r="O3360" s="2"/>
    </row>
    <row r="3361" ht="12.75">
      <c r="O3361" s="2"/>
    </row>
    <row r="3362" ht="12.75">
      <c r="O3362" s="2"/>
    </row>
    <row r="3363" ht="12.75">
      <c r="O3363" s="2"/>
    </row>
    <row r="3364" ht="12.75">
      <c r="O3364" s="2"/>
    </row>
    <row r="3365" ht="12.75">
      <c r="O3365" s="2"/>
    </row>
    <row r="3366" ht="12.75">
      <c r="O3366" s="2"/>
    </row>
    <row r="3367" ht="12.75">
      <c r="O3367" s="2"/>
    </row>
    <row r="3368" ht="12.75">
      <c r="O3368" s="2"/>
    </row>
    <row r="3369" ht="12.75">
      <c r="O3369" s="2"/>
    </row>
    <row r="3370" ht="12.75">
      <c r="O3370" s="2"/>
    </row>
    <row r="3371" ht="12.75">
      <c r="O3371" s="2"/>
    </row>
    <row r="3372" ht="12.75">
      <c r="O3372" s="2"/>
    </row>
    <row r="3373" ht="12.75">
      <c r="O3373" s="2"/>
    </row>
    <row r="3374" ht="12.75">
      <c r="O3374" s="2"/>
    </row>
    <row r="3375" ht="12.75">
      <c r="O3375" s="2"/>
    </row>
    <row r="3376" ht="12.75">
      <c r="O3376" s="2"/>
    </row>
    <row r="3377" ht="12.75">
      <c r="O3377" s="2"/>
    </row>
    <row r="3378" ht="12.75">
      <c r="O3378" s="2"/>
    </row>
    <row r="3379" ht="12.75">
      <c r="O3379" s="2"/>
    </row>
    <row r="3380" ht="12.75">
      <c r="O3380" s="2"/>
    </row>
    <row r="3381" ht="12.75">
      <c r="O3381" s="2"/>
    </row>
    <row r="3382" ht="12.75">
      <c r="O3382" s="2"/>
    </row>
    <row r="3383" ht="12.75">
      <c r="O3383" s="2"/>
    </row>
    <row r="3384" ht="12.75">
      <c r="O3384" s="2"/>
    </row>
    <row r="3385" ht="12.75">
      <c r="O3385" s="2"/>
    </row>
    <row r="3386" ht="12.75">
      <c r="O3386" s="2"/>
    </row>
    <row r="3387" ht="12.75">
      <c r="O3387" s="2"/>
    </row>
    <row r="3388" ht="12.75">
      <c r="O3388" s="2"/>
    </row>
    <row r="3389" ht="12.75">
      <c r="O3389" s="2"/>
    </row>
    <row r="3390" ht="12.75">
      <c r="O3390" s="2"/>
    </row>
    <row r="3391" ht="12.75">
      <c r="O3391" s="2"/>
    </row>
    <row r="3392" ht="12.75">
      <c r="O3392" s="2"/>
    </row>
    <row r="3393" ht="12.75">
      <c r="O3393" s="2"/>
    </row>
    <row r="3394" ht="12.75">
      <c r="O3394" s="2"/>
    </row>
    <row r="3395" ht="12.75">
      <c r="O3395" s="2"/>
    </row>
    <row r="3396" ht="12.75">
      <c r="O3396" s="2"/>
    </row>
    <row r="3397" ht="12.75">
      <c r="O3397" s="2"/>
    </row>
    <row r="3398" ht="12.75">
      <c r="O3398" s="2"/>
    </row>
    <row r="3399" ht="12.75">
      <c r="O3399" s="2"/>
    </row>
    <row r="3400" ht="12.75">
      <c r="O3400" s="2"/>
    </row>
    <row r="3401" ht="12.75">
      <c r="O3401" s="2"/>
    </row>
    <row r="3402" ht="12.75">
      <c r="O3402" s="2"/>
    </row>
    <row r="3403" ht="12.75">
      <c r="O3403" s="2"/>
    </row>
    <row r="3404" ht="12.75">
      <c r="O3404" s="2"/>
    </row>
    <row r="3405" ht="12.75">
      <c r="O3405" s="2"/>
    </row>
    <row r="3406" ht="12.75">
      <c r="O3406" s="2"/>
    </row>
    <row r="3407" ht="12.75">
      <c r="O3407" s="2"/>
    </row>
    <row r="3408" ht="12.75">
      <c r="O3408" s="2"/>
    </row>
    <row r="3409" ht="12.75">
      <c r="O3409" s="2"/>
    </row>
    <row r="3410" ht="12.75">
      <c r="O3410" s="2"/>
    </row>
    <row r="3411" ht="12.75">
      <c r="O3411" s="2"/>
    </row>
    <row r="3412" ht="12.75">
      <c r="O3412" s="2"/>
    </row>
    <row r="3413" ht="12.75">
      <c r="O3413" s="2"/>
    </row>
    <row r="3414" ht="12.75">
      <c r="O3414" s="2"/>
    </row>
    <row r="3415" ht="12.75">
      <c r="O3415" s="2"/>
    </row>
    <row r="3416" ht="12.75">
      <c r="O3416" s="2"/>
    </row>
    <row r="3417" ht="12.75">
      <c r="O3417" s="2"/>
    </row>
    <row r="3418" ht="12.75">
      <c r="O3418" s="2"/>
    </row>
    <row r="3419" ht="12.75">
      <c r="O3419" s="2"/>
    </row>
    <row r="3420" ht="12.75">
      <c r="O3420" s="2"/>
    </row>
    <row r="3421" ht="12.75">
      <c r="O3421" s="2"/>
    </row>
    <row r="3422" ht="12.75">
      <c r="O3422" s="2"/>
    </row>
    <row r="3423" ht="12.75">
      <c r="O3423" s="2"/>
    </row>
    <row r="3424" ht="12.75">
      <c r="O3424" s="2"/>
    </row>
    <row r="3425" ht="12.75">
      <c r="O3425" s="2"/>
    </row>
    <row r="3426" ht="12.75">
      <c r="O3426" s="2"/>
    </row>
    <row r="3427" ht="12.75">
      <c r="O3427" s="2"/>
    </row>
    <row r="3428" ht="12.75">
      <c r="O3428" s="2"/>
    </row>
    <row r="3429" ht="12.75">
      <c r="O3429" s="2"/>
    </row>
    <row r="3430" ht="12.75">
      <c r="O3430" s="2"/>
    </row>
    <row r="3431" ht="12.75">
      <c r="O3431" s="2"/>
    </row>
    <row r="3432" ht="12.75">
      <c r="O3432" s="2"/>
    </row>
    <row r="3433" ht="12.75">
      <c r="O3433" s="2"/>
    </row>
    <row r="3434" ht="12.75">
      <c r="O3434" s="2"/>
    </row>
    <row r="3435" ht="12.75">
      <c r="O3435" s="2"/>
    </row>
    <row r="3436" ht="12.75">
      <c r="O3436" s="2"/>
    </row>
    <row r="3437" ht="12.75">
      <c r="O3437" s="2"/>
    </row>
    <row r="3438" ht="12.75">
      <c r="O3438" s="2"/>
    </row>
    <row r="3439" ht="12.75">
      <c r="O3439" s="2"/>
    </row>
    <row r="3440" ht="12.75">
      <c r="O3440" s="2"/>
    </row>
    <row r="3441" ht="12.75">
      <c r="O3441" s="2"/>
    </row>
    <row r="3442" ht="12.75">
      <c r="O3442" s="2"/>
    </row>
    <row r="3443" ht="12.75">
      <c r="O3443" s="2"/>
    </row>
    <row r="3444" ht="12.75">
      <c r="O3444" s="2"/>
    </row>
    <row r="3445" ht="12.75">
      <c r="O3445" s="2"/>
    </row>
    <row r="3446" ht="12.75">
      <c r="O3446" s="2"/>
    </row>
    <row r="3447" ht="12.75">
      <c r="O3447" s="2"/>
    </row>
    <row r="3448" ht="12.75">
      <c r="O3448" s="2"/>
    </row>
    <row r="3449" ht="12.75">
      <c r="O3449" s="2"/>
    </row>
    <row r="3450" ht="12.75">
      <c r="O3450" s="2"/>
    </row>
    <row r="3451" ht="12.75">
      <c r="O3451" s="2"/>
    </row>
    <row r="3452" ht="12.75">
      <c r="O3452" s="2"/>
    </row>
    <row r="3453" ht="12.75">
      <c r="O3453" s="2"/>
    </row>
    <row r="3454" ht="12.75">
      <c r="O3454" s="2"/>
    </row>
    <row r="3455" ht="12.75">
      <c r="O3455" s="2"/>
    </row>
    <row r="3456" ht="12.75">
      <c r="O3456" s="2"/>
    </row>
    <row r="3457" ht="12.75">
      <c r="O3457" s="2"/>
    </row>
    <row r="3458" ht="12.75">
      <c r="O3458" s="2"/>
    </row>
    <row r="3459" ht="12.75">
      <c r="O3459" s="2"/>
    </row>
    <row r="3460" ht="12.75">
      <c r="O3460" s="2"/>
    </row>
    <row r="3461" ht="12.75">
      <c r="O3461" s="2"/>
    </row>
    <row r="3462" ht="12.75">
      <c r="O3462" s="2"/>
    </row>
    <row r="3463" ht="12.75">
      <c r="O3463" s="2"/>
    </row>
    <row r="3464" ht="12.75">
      <c r="O3464" s="2"/>
    </row>
    <row r="3465" ht="12.75">
      <c r="O3465" s="2"/>
    </row>
    <row r="3466" ht="12.75">
      <c r="O3466" s="2"/>
    </row>
    <row r="3467" ht="12.75">
      <c r="O3467" s="2"/>
    </row>
    <row r="3468" ht="12.75">
      <c r="O3468" s="2"/>
    </row>
    <row r="3469" ht="12.75">
      <c r="O3469" s="2"/>
    </row>
    <row r="3470" ht="12.75">
      <c r="O3470" s="2"/>
    </row>
    <row r="3471" ht="12.75">
      <c r="O3471" s="2"/>
    </row>
    <row r="3472" ht="12.75">
      <c r="O3472" s="2"/>
    </row>
    <row r="3473" ht="12.75">
      <c r="O3473" s="2"/>
    </row>
    <row r="3474" ht="12.75">
      <c r="O3474" s="2"/>
    </row>
    <row r="3475" ht="12.75">
      <c r="O3475" s="2"/>
    </row>
    <row r="3476" ht="12.75">
      <c r="O3476" s="2"/>
    </row>
    <row r="3477" ht="12.75">
      <c r="O3477" s="2"/>
    </row>
    <row r="3478" ht="12.75">
      <c r="O3478" s="2"/>
    </row>
    <row r="3479" ht="12.75">
      <c r="O3479" s="2"/>
    </row>
    <row r="3480" ht="12.75">
      <c r="O3480" s="2"/>
    </row>
    <row r="3481" ht="12.75">
      <c r="O3481" s="2"/>
    </row>
    <row r="3482" ht="12.75">
      <c r="O3482" s="2"/>
    </row>
    <row r="3483" ht="12.75">
      <c r="O3483" s="2"/>
    </row>
    <row r="3484" ht="12.75">
      <c r="O3484" s="2"/>
    </row>
    <row r="3485" ht="12.75">
      <c r="O3485" s="2"/>
    </row>
    <row r="3486" ht="12.75">
      <c r="O3486" s="2"/>
    </row>
    <row r="3487" ht="12.75">
      <c r="O3487" s="2"/>
    </row>
    <row r="3488" ht="12.75">
      <c r="O3488" s="2"/>
    </row>
    <row r="3489" ht="12.75">
      <c r="O3489" s="2"/>
    </row>
    <row r="3490" ht="12.75">
      <c r="O3490" s="2"/>
    </row>
    <row r="3491" ht="12.75">
      <c r="O3491" s="2"/>
    </row>
    <row r="3492" ht="12.75">
      <c r="O3492" s="2"/>
    </row>
    <row r="3493" ht="12.75">
      <c r="O3493" s="2"/>
    </row>
    <row r="3494" ht="12.75">
      <c r="O3494" s="2"/>
    </row>
    <row r="3495" ht="12.75">
      <c r="O3495" s="2"/>
    </row>
    <row r="3496" ht="12.75">
      <c r="O3496" s="2"/>
    </row>
    <row r="3497" ht="12.75">
      <c r="O3497" s="2"/>
    </row>
    <row r="3498" ht="12.75">
      <c r="O3498" s="2"/>
    </row>
    <row r="3499" ht="12.75">
      <c r="O3499" s="2"/>
    </row>
    <row r="3500" ht="12.75">
      <c r="O3500" s="2"/>
    </row>
    <row r="3501" ht="12.75">
      <c r="O3501" s="2"/>
    </row>
    <row r="3502" ht="12.75">
      <c r="O3502" s="2"/>
    </row>
    <row r="3503" ht="12.75">
      <c r="O3503" s="2"/>
    </row>
    <row r="3504" ht="12.75">
      <c r="O3504" s="2"/>
    </row>
    <row r="3505" ht="12.75">
      <c r="O3505" s="2"/>
    </row>
    <row r="3506" ht="12.75">
      <c r="O3506" s="2"/>
    </row>
    <row r="3507" ht="12.75">
      <c r="O3507" s="2"/>
    </row>
    <row r="3508" ht="12.75">
      <c r="O3508" s="2"/>
    </row>
    <row r="3509" ht="12.75">
      <c r="O3509" s="2"/>
    </row>
    <row r="3510" ht="12.75">
      <c r="O3510" s="2"/>
    </row>
    <row r="3511" ht="12.75">
      <c r="O3511" s="2"/>
    </row>
    <row r="3512" ht="12.75">
      <c r="O3512" s="2"/>
    </row>
    <row r="3513" ht="12.75">
      <c r="O3513" s="2"/>
    </row>
    <row r="3514" ht="12.75">
      <c r="O3514" s="2"/>
    </row>
    <row r="3515" ht="12.75">
      <c r="O3515" s="2"/>
    </row>
    <row r="3516" ht="12.75">
      <c r="O3516" s="2"/>
    </row>
    <row r="3517" ht="12.75">
      <c r="O3517" s="2"/>
    </row>
    <row r="3518" ht="12.75">
      <c r="O3518" s="2"/>
    </row>
    <row r="3519" ht="12.75">
      <c r="O3519" s="2"/>
    </row>
    <row r="3520" ht="12.75">
      <c r="O3520" s="2"/>
    </row>
    <row r="3521" ht="12.75">
      <c r="O3521" s="2"/>
    </row>
    <row r="3522" ht="12.75">
      <c r="O3522" s="2"/>
    </row>
    <row r="3523" ht="12.75">
      <c r="O3523" s="2"/>
    </row>
    <row r="3524" ht="12.75">
      <c r="O3524" s="2"/>
    </row>
    <row r="3525" ht="12.75">
      <c r="O3525" s="2"/>
    </row>
    <row r="3526" ht="12.75">
      <c r="O3526" s="2"/>
    </row>
    <row r="3527" ht="12.75">
      <c r="O3527" s="2"/>
    </row>
    <row r="3528" ht="12.75">
      <c r="O3528" s="2"/>
    </row>
    <row r="3529" ht="12.75">
      <c r="O3529" s="2"/>
    </row>
    <row r="3530" ht="12.75">
      <c r="O3530" s="2"/>
    </row>
    <row r="3531" ht="12.75">
      <c r="O3531" s="2"/>
    </row>
    <row r="3532" ht="12.75">
      <c r="O3532" s="2"/>
    </row>
    <row r="3533" ht="12.75">
      <c r="O3533" s="2"/>
    </row>
    <row r="3534" ht="12.75">
      <c r="O3534" s="2"/>
    </row>
    <row r="3535" ht="12.75">
      <c r="O3535" s="2"/>
    </row>
    <row r="3536" ht="12.75">
      <c r="O3536" s="2"/>
    </row>
    <row r="3537" ht="12.75">
      <c r="O3537" s="2"/>
    </row>
    <row r="3538" ht="12.75">
      <c r="O3538" s="2"/>
    </row>
    <row r="3539" ht="12.75">
      <c r="O3539" s="2"/>
    </row>
    <row r="3540" ht="12.75">
      <c r="O3540" s="2"/>
    </row>
    <row r="3541" ht="12.75">
      <c r="O3541" s="2"/>
    </row>
    <row r="3542" ht="12.75">
      <c r="O3542" s="2"/>
    </row>
    <row r="3543" ht="12.75">
      <c r="O3543" s="2"/>
    </row>
    <row r="3544" ht="12.75">
      <c r="O3544" s="2"/>
    </row>
    <row r="3545" ht="12.75">
      <c r="O3545" s="2"/>
    </row>
    <row r="3546" ht="12.75">
      <c r="O3546" s="2"/>
    </row>
    <row r="3547" ht="12.75">
      <c r="O3547" s="2"/>
    </row>
    <row r="3548" ht="12.75">
      <c r="O3548" s="2"/>
    </row>
    <row r="3549" ht="12.75">
      <c r="O3549" s="2"/>
    </row>
    <row r="3550" ht="12.75">
      <c r="O3550" s="2"/>
    </row>
    <row r="3551" ht="12.75">
      <c r="O3551" s="2"/>
    </row>
    <row r="3552" ht="12.75">
      <c r="O3552" s="2"/>
    </row>
    <row r="3553" ht="12.75">
      <c r="O3553" s="2"/>
    </row>
    <row r="3554" ht="12.75">
      <c r="O3554" s="2"/>
    </row>
    <row r="3555" ht="12.75">
      <c r="O3555" s="2"/>
    </row>
    <row r="3556" ht="12.75">
      <c r="O3556" s="2"/>
    </row>
    <row r="3557" ht="12.75">
      <c r="O3557" s="2"/>
    </row>
    <row r="3558" ht="12.75">
      <c r="O3558" s="2"/>
    </row>
    <row r="3559" ht="12.75">
      <c r="O3559" s="2"/>
    </row>
    <row r="3560" ht="12.75">
      <c r="O3560" s="2"/>
    </row>
    <row r="3561" ht="12.75">
      <c r="O3561" s="2"/>
    </row>
    <row r="3562" ht="12.75">
      <c r="O3562" s="2"/>
    </row>
    <row r="3563" ht="12.75">
      <c r="O3563" s="2"/>
    </row>
    <row r="3564" ht="12.75">
      <c r="O3564" s="2"/>
    </row>
    <row r="3565" ht="12.75">
      <c r="O3565" s="2"/>
    </row>
    <row r="3566" ht="12.75">
      <c r="O3566" s="2"/>
    </row>
    <row r="3567" ht="12.75">
      <c r="O3567" s="2"/>
    </row>
    <row r="3568" ht="12.75">
      <c r="O3568" s="2"/>
    </row>
    <row r="3569" ht="12.75">
      <c r="O3569" s="2"/>
    </row>
    <row r="3570" ht="12.75">
      <c r="O3570" s="2"/>
    </row>
    <row r="3571" ht="12.75">
      <c r="O3571" s="2"/>
    </row>
    <row r="3572" ht="12.75">
      <c r="O3572" s="2"/>
    </row>
    <row r="3573" ht="12.75">
      <c r="O3573" s="2"/>
    </row>
    <row r="3574" ht="12.75">
      <c r="O3574" s="2"/>
    </row>
    <row r="3575" ht="12.75">
      <c r="O3575" s="2"/>
    </row>
    <row r="3576" ht="12.75">
      <c r="O3576" s="2"/>
    </row>
    <row r="3577" ht="12.75">
      <c r="O3577" s="2"/>
    </row>
    <row r="3578" ht="12.75">
      <c r="O3578" s="2"/>
    </row>
    <row r="3579" ht="12.75">
      <c r="O3579" s="2"/>
    </row>
    <row r="3580" ht="12.75">
      <c r="O3580" s="2"/>
    </row>
    <row r="3581" ht="12.75">
      <c r="O3581" s="2"/>
    </row>
    <row r="3582" ht="12.75">
      <c r="O3582" s="2"/>
    </row>
    <row r="3583" ht="12.75">
      <c r="O3583" s="2"/>
    </row>
    <row r="3584" ht="12.75">
      <c r="O3584" s="2"/>
    </row>
    <row r="3585" ht="12.75">
      <c r="O3585" s="2"/>
    </row>
    <row r="3586" ht="12.75">
      <c r="O3586" s="2"/>
    </row>
    <row r="3587" ht="12.75">
      <c r="O3587" s="2"/>
    </row>
    <row r="3588" ht="12.75">
      <c r="O3588" s="2"/>
    </row>
    <row r="3589" ht="12.75">
      <c r="O3589" s="2"/>
    </row>
    <row r="3590" ht="12.75">
      <c r="O3590" s="2"/>
    </row>
    <row r="3591" ht="12.75">
      <c r="O3591" s="2"/>
    </row>
    <row r="3592" ht="12.75">
      <c r="O3592" s="2"/>
    </row>
    <row r="3593" ht="12.75">
      <c r="O3593" s="2"/>
    </row>
    <row r="3594" ht="12.75">
      <c r="O3594" s="2"/>
    </row>
    <row r="3595" ht="12.75">
      <c r="O3595" s="2"/>
    </row>
    <row r="3596" ht="12.75">
      <c r="O3596" s="2"/>
    </row>
    <row r="3597" ht="12.75">
      <c r="O3597" s="2"/>
    </row>
    <row r="3598" ht="12.75">
      <c r="O3598" s="2"/>
    </row>
    <row r="3599" ht="12.75">
      <c r="O3599" s="2"/>
    </row>
    <row r="3600" ht="12.75">
      <c r="O3600" s="2"/>
    </row>
    <row r="3601" ht="12.75">
      <c r="O3601" s="2"/>
    </row>
    <row r="3602" ht="12.75">
      <c r="O3602" s="2"/>
    </row>
    <row r="3603" ht="12.75">
      <c r="O3603" s="2"/>
    </row>
    <row r="3604" ht="12.75">
      <c r="O3604" s="2"/>
    </row>
    <row r="3605" ht="12.75">
      <c r="O3605" s="2"/>
    </row>
    <row r="3606" ht="12.75">
      <c r="O3606" s="2"/>
    </row>
    <row r="3607" ht="12.75">
      <c r="O3607" s="2"/>
    </row>
    <row r="3608" ht="12.75">
      <c r="O3608" s="2"/>
    </row>
    <row r="3609" ht="12.75">
      <c r="O3609" s="2"/>
    </row>
    <row r="3610" ht="12.75">
      <c r="O3610" s="2"/>
    </row>
    <row r="3611" ht="12.75">
      <c r="O3611" s="2"/>
    </row>
    <row r="3612" ht="12.75">
      <c r="O3612" s="2"/>
    </row>
    <row r="3613" ht="12.75">
      <c r="O3613" s="2"/>
    </row>
    <row r="3614" ht="12.75">
      <c r="O3614" s="2"/>
    </row>
    <row r="3615" ht="12.75">
      <c r="O3615" s="2"/>
    </row>
    <row r="3616" ht="12.75">
      <c r="O3616" s="2"/>
    </row>
    <row r="3617" ht="12.75">
      <c r="O3617" s="2"/>
    </row>
    <row r="3618" ht="12.75">
      <c r="O3618" s="2"/>
    </row>
    <row r="3619" ht="12.75">
      <c r="O3619" s="2"/>
    </row>
    <row r="3620" ht="12.75">
      <c r="O3620" s="2"/>
    </row>
    <row r="3621" ht="12.75">
      <c r="O3621" s="2"/>
    </row>
    <row r="3622" ht="12.75">
      <c r="O3622" s="2"/>
    </row>
    <row r="3623" ht="12.75">
      <c r="O3623" s="2"/>
    </row>
    <row r="3624" ht="12.75">
      <c r="O3624" s="2"/>
    </row>
    <row r="3625" ht="12.75">
      <c r="O3625" s="2"/>
    </row>
    <row r="3626" ht="12.75">
      <c r="O3626" s="2"/>
    </row>
    <row r="3627" ht="12.75">
      <c r="O3627" s="2"/>
    </row>
    <row r="3628" ht="12.75">
      <c r="O3628" s="2"/>
    </row>
    <row r="3629" ht="12.75">
      <c r="O3629" s="2"/>
    </row>
    <row r="3630" ht="12.75">
      <c r="O3630" s="2"/>
    </row>
    <row r="3631" ht="12.75">
      <c r="O3631" s="2"/>
    </row>
    <row r="3632" ht="12.75">
      <c r="O3632" s="2"/>
    </row>
    <row r="3633" ht="12.75">
      <c r="O3633" s="2"/>
    </row>
    <row r="3634" ht="12.75">
      <c r="O3634" s="2"/>
    </row>
    <row r="3635" ht="12.75">
      <c r="O3635" s="2"/>
    </row>
    <row r="3636" ht="12.75">
      <c r="O3636" s="2"/>
    </row>
    <row r="3637" ht="12.75">
      <c r="O3637" s="2"/>
    </row>
    <row r="3638" ht="12.75">
      <c r="O3638" s="2"/>
    </row>
    <row r="3639" ht="12.75">
      <c r="O3639" s="2"/>
    </row>
    <row r="3640" ht="12.75">
      <c r="O3640" s="2"/>
    </row>
    <row r="3641" ht="12.75">
      <c r="O3641" s="2"/>
    </row>
    <row r="3642" ht="12.75">
      <c r="O3642" s="2"/>
    </row>
    <row r="3643" ht="12.75">
      <c r="O3643" s="2"/>
    </row>
    <row r="3644" ht="12.75">
      <c r="O3644" s="2"/>
    </row>
    <row r="3645" ht="12.75">
      <c r="O3645" s="2"/>
    </row>
    <row r="3646" ht="12.75">
      <c r="O3646" s="2"/>
    </row>
    <row r="3647" ht="12.75">
      <c r="O3647" s="2"/>
    </row>
    <row r="3648" ht="12.75">
      <c r="O3648" s="2"/>
    </row>
    <row r="3649" ht="12.75">
      <c r="O3649" s="2"/>
    </row>
    <row r="3650" ht="12.75">
      <c r="O3650" s="2"/>
    </row>
    <row r="3651" ht="12.75">
      <c r="O3651" s="2"/>
    </row>
    <row r="3652" ht="12.75">
      <c r="O3652" s="2"/>
    </row>
    <row r="3653" ht="12.75">
      <c r="O3653" s="2"/>
    </row>
    <row r="3654" ht="12.75">
      <c r="O3654" s="2"/>
    </row>
    <row r="3655" ht="12.75">
      <c r="O3655" s="2"/>
    </row>
    <row r="3656" ht="12.75">
      <c r="O3656" s="2"/>
    </row>
    <row r="3657" ht="12.75">
      <c r="O3657" s="2"/>
    </row>
    <row r="3658" ht="12.75">
      <c r="O3658" s="2"/>
    </row>
    <row r="3659" ht="12.75">
      <c r="O3659" s="2"/>
    </row>
    <row r="3660" ht="12.75">
      <c r="O3660" s="2"/>
    </row>
    <row r="3661" ht="12.75">
      <c r="O3661" s="2"/>
    </row>
    <row r="3662" ht="12.75">
      <c r="O3662" s="2"/>
    </row>
    <row r="3663" ht="12.75">
      <c r="O3663" s="2"/>
    </row>
    <row r="3664" ht="12.75">
      <c r="O3664" s="2"/>
    </row>
    <row r="3665" ht="12.75">
      <c r="O3665" s="2"/>
    </row>
    <row r="3666" ht="12.75">
      <c r="O3666" s="2"/>
    </row>
    <row r="3667" ht="12.75">
      <c r="O3667" s="2"/>
    </row>
    <row r="3668" ht="12.75">
      <c r="O3668" s="2"/>
    </row>
    <row r="3669" ht="12.75">
      <c r="O3669" s="2"/>
    </row>
    <row r="3670" ht="12.75">
      <c r="O3670" s="2"/>
    </row>
    <row r="3671" ht="12.75">
      <c r="O3671" s="2"/>
    </row>
    <row r="3672" ht="12.75">
      <c r="O3672" s="2"/>
    </row>
    <row r="3673" ht="12.75">
      <c r="O3673" s="2"/>
    </row>
    <row r="3674" ht="12.75">
      <c r="O3674" s="2"/>
    </row>
    <row r="3675" ht="12.75">
      <c r="O3675" s="2"/>
    </row>
    <row r="3676" ht="12.75">
      <c r="O3676" s="2"/>
    </row>
    <row r="3677" ht="12.75">
      <c r="O3677" s="2"/>
    </row>
    <row r="3678" ht="12.75">
      <c r="O3678" s="2"/>
    </row>
    <row r="3679" ht="12.75">
      <c r="O3679" s="2"/>
    </row>
    <row r="3680" ht="12.75">
      <c r="O3680" s="2"/>
    </row>
    <row r="3681" ht="12.75">
      <c r="O3681" s="2"/>
    </row>
    <row r="3682" ht="12.75">
      <c r="O3682" s="2"/>
    </row>
    <row r="3683" ht="12.75">
      <c r="O3683" s="2"/>
    </row>
    <row r="3684" ht="12.75">
      <c r="O3684" s="2"/>
    </row>
    <row r="3685" ht="12.75">
      <c r="O3685" s="2"/>
    </row>
    <row r="3686" ht="12.75">
      <c r="O3686" s="2"/>
    </row>
    <row r="3687" ht="12.75">
      <c r="O3687" s="2"/>
    </row>
    <row r="3688" ht="12.75">
      <c r="O3688" s="2"/>
    </row>
    <row r="3689" ht="12.75">
      <c r="O3689" s="2"/>
    </row>
    <row r="3690" ht="12.75">
      <c r="O3690" s="2"/>
    </row>
    <row r="3691" ht="12.75">
      <c r="O3691" s="2"/>
    </row>
    <row r="3692" ht="12.75">
      <c r="O3692" s="2"/>
    </row>
    <row r="3693" ht="12.75">
      <c r="O3693" s="2"/>
    </row>
    <row r="3694" ht="12.75">
      <c r="O3694" s="2"/>
    </row>
    <row r="3695" ht="12.75">
      <c r="O3695" s="2"/>
    </row>
    <row r="3696" ht="12.75">
      <c r="O3696" s="2"/>
    </row>
    <row r="3697" ht="12.75">
      <c r="O3697" s="2"/>
    </row>
    <row r="3698" ht="12.75">
      <c r="O3698" s="2"/>
    </row>
    <row r="3699" ht="12.75">
      <c r="O3699" s="2"/>
    </row>
    <row r="3700" ht="12.75">
      <c r="O3700" s="2"/>
    </row>
    <row r="3701" ht="12.75">
      <c r="O3701" s="2"/>
    </row>
    <row r="3702" ht="12.75">
      <c r="O3702" s="2"/>
    </row>
    <row r="3703" ht="12.75">
      <c r="O3703" s="2"/>
    </row>
    <row r="3704" ht="12.75">
      <c r="O3704" s="2"/>
    </row>
    <row r="3705" ht="12.75">
      <c r="O3705" s="2"/>
    </row>
    <row r="3706" ht="12.75">
      <c r="O3706" s="2"/>
    </row>
    <row r="3707" ht="12.75">
      <c r="O3707" s="2"/>
    </row>
    <row r="3708" ht="12.75">
      <c r="O3708" s="2"/>
    </row>
    <row r="3709" ht="12.75">
      <c r="O3709" s="2"/>
    </row>
    <row r="3710" ht="12.75">
      <c r="O3710" s="2"/>
    </row>
    <row r="3711" ht="12.75">
      <c r="O3711" s="2"/>
    </row>
    <row r="3712" ht="12.75">
      <c r="O3712" s="2"/>
    </row>
    <row r="3713" ht="12.75">
      <c r="O3713" s="2"/>
    </row>
    <row r="3714" ht="12.75">
      <c r="O3714" s="2"/>
    </row>
    <row r="3715" ht="12.75">
      <c r="O3715" s="2"/>
    </row>
    <row r="3716" ht="12.75">
      <c r="O3716" s="2"/>
    </row>
    <row r="3717" ht="12.75">
      <c r="O3717" s="2"/>
    </row>
    <row r="3718" ht="12.75">
      <c r="O3718" s="2"/>
    </row>
    <row r="3719" ht="12.75">
      <c r="O3719" s="2"/>
    </row>
    <row r="3720" ht="12.75">
      <c r="O3720" s="2"/>
    </row>
    <row r="3721" ht="12.75">
      <c r="O3721" s="2"/>
    </row>
    <row r="3722" ht="12.75">
      <c r="O3722" s="2"/>
    </row>
    <row r="3723" ht="12.75">
      <c r="O3723" s="2"/>
    </row>
    <row r="3724" ht="12.75">
      <c r="O3724" s="2"/>
    </row>
    <row r="3725" ht="12.75">
      <c r="O3725" s="2"/>
    </row>
    <row r="3726" ht="12.75">
      <c r="O3726" s="2"/>
    </row>
    <row r="3727" ht="12.75">
      <c r="O3727" s="2"/>
    </row>
    <row r="3728" ht="12.75">
      <c r="O3728" s="2"/>
    </row>
    <row r="3729" ht="12.75">
      <c r="O3729" s="2"/>
    </row>
    <row r="3730" ht="12.75">
      <c r="O3730" s="2"/>
    </row>
    <row r="3731" ht="12.75">
      <c r="O3731" s="2"/>
    </row>
    <row r="3732" ht="12.75">
      <c r="O3732" s="2"/>
    </row>
    <row r="3733" ht="12.75">
      <c r="O3733" s="2"/>
    </row>
    <row r="3734" ht="12.75">
      <c r="O3734" s="2"/>
    </row>
    <row r="3735" ht="12.75">
      <c r="O3735" s="2"/>
    </row>
    <row r="3736" ht="12.75">
      <c r="O3736" s="2"/>
    </row>
    <row r="3737" ht="12.75">
      <c r="O3737" s="2"/>
    </row>
    <row r="3738" ht="12.75">
      <c r="O3738" s="2"/>
    </row>
    <row r="3739" ht="12.75">
      <c r="O3739" s="2"/>
    </row>
    <row r="3740" ht="12.75">
      <c r="O3740" s="2"/>
    </row>
    <row r="3741" ht="12.75">
      <c r="O3741" s="2"/>
    </row>
    <row r="3742" ht="12.75">
      <c r="O3742" s="2"/>
    </row>
    <row r="3743" ht="12.75">
      <c r="O3743" s="2"/>
    </row>
    <row r="3744" ht="12.75">
      <c r="O3744" s="2"/>
    </row>
    <row r="3745" ht="12.75">
      <c r="O3745" s="2"/>
    </row>
    <row r="3746" ht="12.75">
      <c r="O3746" s="2"/>
    </row>
    <row r="3747" ht="12.75">
      <c r="O3747" s="2"/>
    </row>
    <row r="3748" ht="12.75">
      <c r="O3748" s="2"/>
    </row>
    <row r="3749" ht="12.75">
      <c r="O3749" s="2"/>
    </row>
    <row r="3750" ht="12.75">
      <c r="O3750" s="2"/>
    </row>
    <row r="3751" ht="12.75">
      <c r="O3751" s="2"/>
    </row>
    <row r="3752" ht="12.75">
      <c r="O3752" s="2"/>
    </row>
    <row r="3753" ht="12.75">
      <c r="O3753" s="2"/>
    </row>
    <row r="3754" ht="12.75">
      <c r="O3754" s="2"/>
    </row>
    <row r="3755" ht="12.75">
      <c r="O3755" s="2"/>
    </row>
    <row r="3756" ht="12.75">
      <c r="O3756" s="2"/>
    </row>
    <row r="3757" ht="12.75">
      <c r="O3757" s="2"/>
    </row>
    <row r="3758" ht="12.75">
      <c r="O3758" s="2"/>
    </row>
    <row r="3759" ht="12.75">
      <c r="O3759" s="2"/>
    </row>
    <row r="3760" ht="12.75">
      <c r="O3760" s="2"/>
    </row>
    <row r="3761" ht="12.75">
      <c r="O3761" s="2"/>
    </row>
    <row r="3762" ht="12.75">
      <c r="O3762" s="2"/>
    </row>
    <row r="3763" ht="12.75">
      <c r="O3763" s="2"/>
    </row>
    <row r="3764" ht="12.75">
      <c r="O3764" s="2"/>
    </row>
    <row r="3765" ht="12.75">
      <c r="O3765" s="2"/>
    </row>
    <row r="3766" ht="12.75">
      <c r="O3766" s="2"/>
    </row>
    <row r="3767" ht="12.75">
      <c r="O3767" s="2"/>
    </row>
    <row r="3768" ht="12.75">
      <c r="O3768" s="2"/>
    </row>
    <row r="3769" ht="12.75">
      <c r="O3769" s="2"/>
    </row>
    <row r="3770" ht="12.75">
      <c r="O3770" s="2"/>
    </row>
    <row r="3771" ht="12.75">
      <c r="O3771" s="2"/>
    </row>
    <row r="3772" ht="12.75">
      <c r="O3772" s="2"/>
    </row>
    <row r="3773" ht="12.75">
      <c r="O3773" s="2"/>
    </row>
    <row r="3774" ht="12.75">
      <c r="O3774" s="2"/>
    </row>
    <row r="3775" ht="12.75">
      <c r="O3775" s="2"/>
    </row>
    <row r="3776" ht="12.75">
      <c r="O3776" s="2"/>
    </row>
    <row r="3777" ht="12.75">
      <c r="O3777" s="2"/>
    </row>
    <row r="3778" ht="12.75">
      <c r="O3778" s="2"/>
    </row>
    <row r="3779" ht="12.75">
      <c r="O3779" s="2"/>
    </row>
    <row r="3780" ht="12.75">
      <c r="O3780" s="2"/>
    </row>
    <row r="3781" ht="12.75">
      <c r="O3781" s="2"/>
    </row>
    <row r="3782" ht="12.75">
      <c r="O3782" s="2"/>
    </row>
    <row r="3783" ht="12.75">
      <c r="O3783" s="2"/>
    </row>
    <row r="3784" ht="12.75">
      <c r="O3784" s="2"/>
    </row>
    <row r="3785" ht="12.75">
      <c r="O3785" s="2"/>
    </row>
    <row r="3786" ht="12.75">
      <c r="O3786" s="2"/>
    </row>
    <row r="3787" ht="12.75">
      <c r="O3787" s="2"/>
    </row>
    <row r="3788" ht="12.75">
      <c r="O3788" s="2"/>
    </row>
    <row r="3789" ht="12.75">
      <c r="O3789" s="2"/>
    </row>
    <row r="3790" ht="12.75">
      <c r="O3790" s="2"/>
    </row>
    <row r="3791" ht="12.75">
      <c r="O3791" s="2"/>
    </row>
    <row r="3792" ht="12.75">
      <c r="O3792" s="2"/>
    </row>
    <row r="3793" ht="12.75">
      <c r="O3793" s="2"/>
    </row>
    <row r="3794" ht="12.75">
      <c r="O3794" s="2"/>
    </row>
    <row r="3795" ht="12.75">
      <c r="O3795" s="2"/>
    </row>
    <row r="3796" ht="12.75">
      <c r="O3796" s="2"/>
    </row>
    <row r="3797" ht="12.75">
      <c r="O3797" s="2"/>
    </row>
    <row r="3798" ht="12.75">
      <c r="O3798" s="2"/>
    </row>
    <row r="3799" ht="12.75">
      <c r="O3799" s="2"/>
    </row>
    <row r="3800" ht="12.75">
      <c r="O3800" s="2"/>
    </row>
    <row r="3801" ht="12.75">
      <c r="O3801" s="2"/>
    </row>
    <row r="3802" ht="12.75">
      <c r="O3802" s="2"/>
    </row>
    <row r="3803" ht="12.75">
      <c r="O3803" s="2"/>
    </row>
    <row r="3804" ht="12.75">
      <c r="O3804" s="2"/>
    </row>
    <row r="3805" ht="12.75">
      <c r="O3805" s="2"/>
    </row>
    <row r="3806" ht="12.75">
      <c r="O3806" s="2"/>
    </row>
    <row r="3807" ht="12.75">
      <c r="O3807" s="2"/>
    </row>
    <row r="3808" ht="12.75">
      <c r="O3808" s="2"/>
    </row>
    <row r="3809" ht="12.75">
      <c r="O3809" s="2"/>
    </row>
    <row r="3810" ht="12.75">
      <c r="O3810" s="2"/>
    </row>
    <row r="3811" ht="12.75">
      <c r="O3811" s="2"/>
    </row>
    <row r="3812" ht="12.75">
      <c r="O3812" s="2"/>
    </row>
    <row r="3813" ht="12.75">
      <c r="O3813" s="2"/>
    </row>
    <row r="3814" ht="12.75">
      <c r="O3814" s="2"/>
    </row>
    <row r="3815" ht="12.75">
      <c r="O3815" s="2"/>
    </row>
    <row r="3816" ht="12.75">
      <c r="O3816" s="2"/>
    </row>
    <row r="3817" ht="12.75">
      <c r="O3817" s="2"/>
    </row>
    <row r="3818" ht="12.75">
      <c r="O3818" s="2"/>
    </row>
    <row r="3819" ht="12.75">
      <c r="O3819" s="2"/>
    </row>
    <row r="3820" ht="12.75">
      <c r="O3820" s="2"/>
    </row>
    <row r="3821" ht="12.75">
      <c r="O3821" s="2"/>
    </row>
    <row r="3822" ht="12.75">
      <c r="O3822" s="2"/>
    </row>
    <row r="3823" ht="12.75">
      <c r="O3823" s="2"/>
    </row>
    <row r="3824" ht="12.75">
      <c r="O3824" s="2"/>
    </row>
    <row r="3825" ht="12.75">
      <c r="O3825" s="2"/>
    </row>
    <row r="3826" ht="12.75">
      <c r="O3826" s="2"/>
    </row>
    <row r="3827" ht="12.75">
      <c r="O3827" s="2"/>
    </row>
    <row r="3828" ht="12.75">
      <c r="O3828" s="2"/>
    </row>
    <row r="3829" ht="12.75">
      <c r="O3829" s="2"/>
    </row>
    <row r="3830" ht="12.75">
      <c r="O3830" s="2"/>
    </row>
    <row r="3831" ht="12.75">
      <c r="O3831" s="2"/>
    </row>
    <row r="3832" ht="12.75">
      <c r="O3832" s="2"/>
    </row>
    <row r="3833" ht="12.75">
      <c r="O3833" s="2"/>
    </row>
    <row r="3834" ht="12.75">
      <c r="O3834" s="2"/>
    </row>
    <row r="3835" ht="12.75">
      <c r="O3835" s="2"/>
    </row>
    <row r="3836" ht="12.75">
      <c r="O3836" s="2"/>
    </row>
    <row r="3837" ht="12.75">
      <c r="O3837" s="2"/>
    </row>
    <row r="3838" ht="12.75">
      <c r="O3838" s="2"/>
    </row>
    <row r="3839" ht="12.75">
      <c r="O3839" s="2"/>
    </row>
    <row r="3840" ht="12.75">
      <c r="O3840" s="2"/>
    </row>
    <row r="3841" ht="12.75">
      <c r="O3841" s="2"/>
    </row>
    <row r="3842" ht="12.75">
      <c r="O3842" s="2"/>
    </row>
    <row r="3843" ht="12.75">
      <c r="O3843" s="2"/>
    </row>
    <row r="3844" ht="12.75">
      <c r="O3844" s="2"/>
    </row>
    <row r="3845" ht="12.75">
      <c r="O3845" s="2"/>
    </row>
    <row r="3846" ht="12.75">
      <c r="O3846" s="2"/>
    </row>
    <row r="3847" ht="12.75">
      <c r="O3847" s="2"/>
    </row>
    <row r="3848" ht="12.75">
      <c r="O3848" s="2"/>
    </row>
    <row r="3849" ht="12.75">
      <c r="O3849" s="2"/>
    </row>
    <row r="3850" ht="12.75">
      <c r="O3850" s="2"/>
    </row>
    <row r="3851" ht="12.75">
      <c r="O3851" s="2"/>
    </row>
    <row r="3852" ht="12.75">
      <c r="O3852" s="2"/>
    </row>
    <row r="3853" ht="12.75">
      <c r="O3853" s="2"/>
    </row>
    <row r="3854" ht="12.75">
      <c r="O3854" s="2"/>
    </row>
    <row r="3855" ht="12.75">
      <c r="O3855" s="2"/>
    </row>
    <row r="3856" ht="12.75">
      <c r="O3856" s="2"/>
    </row>
    <row r="3857" ht="12.75">
      <c r="O3857" s="2"/>
    </row>
    <row r="3858" ht="12.75">
      <c r="O3858" s="2"/>
    </row>
    <row r="3859" ht="12.75">
      <c r="O3859" s="2"/>
    </row>
    <row r="3860" ht="12.75">
      <c r="O3860" s="2"/>
    </row>
    <row r="3861" ht="12.75">
      <c r="O3861" s="2"/>
    </row>
    <row r="3862" ht="12.75">
      <c r="O3862" s="2"/>
    </row>
    <row r="3863" ht="12.75">
      <c r="O3863" s="2"/>
    </row>
    <row r="3864" ht="12.75">
      <c r="O3864" s="2"/>
    </row>
    <row r="3865" ht="12.75">
      <c r="O3865" s="2"/>
    </row>
    <row r="3866" ht="12.75">
      <c r="O3866" s="2"/>
    </row>
    <row r="3867" ht="12.75">
      <c r="O3867" s="2"/>
    </row>
    <row r="3868" ht="12.75">
      <c r="O3868" s="2"/>
    </row>
    <row r="3869" ht="12.75">
      <c r="O3869" s="2"/>
    </row>
    <row r="3870" ht="12.75">
      <c r="O3870" s="2"/>
    </row>
    <row r="3871" ht="12.75">
      <c r="O3871" s="2"/>
    </row>
    <row r="3872" ht="12.75">
      <c r="O3872" s="2"/>
    </row>
    <row r="3873" ht="12.75">
      <c r="O3873" s="2"/>
    </row>
    <row r="3874" ht="12.75">
      <c r="O3874" s="2"/>
    </row>
    <row r="3875" ht="12.75">
      <c r="O3875" s="2"/>
    </row>
    <row r="3876" ht="12.75">
      <c r="O3876" s="2"/>
    </row>
    <row r="3877" ht="12.75">
      <c r="O3877" s="2"/>
    </row>
    <row r="3878" ht="12.75">
      <c r="O3878" s="2"/>
    </row>
    <row r="3879" ht="12.75">
      <c r="O3879" s="2"/>
    </row>
    <row r="3880" ht="12.75">
      <c r="O3880" s="2"/>
    </row>
    <row r="3881" ht="12.75">
      <c r="O3881" s="2"/>
    </row>
    <row r="3882" ht="12.75">
      <c r="O3882" s="2"/>
    </row>
    <row r="3883" ht="12.75">
      <c r="O3883" s="2"/>
    </row>
    <row r="3884" ht="12.75">
      <c r="O3884" s="2"/>
    </row>
    <row r="3885" ht="12.75">
      <c r="O3885" s="2"/>
    </row>
    <row r="3886" ht="12.75">
      <c r="O3886" s="2"/>
    </row>
    <row r="3887" ht="12.75">
      <c r="O3887" s="2"/>
    </row>
    <row r="3888" ht="12.75">
      <c r="O3888" s="2"/>
    </row>
    <row r="3889" ht="12.75">
      <c r="O3889" s="2"/>
    </row>
    <row r="3890" ht="12.75">
      <c r="O3890" s="2"/>
    </row>
    <row r="3891" ht="12.75">
      <c r="O3891" s="2"/>
    </row>
    <row r="3892" ht="12.75">
      <c r="O3892" s="2"/>
    </row>
    <row r="3893" ht="12.75">
      <c r="O3893" s="2"/>
    </row>
    <row r="3894" ht="12.75">
      <c r="O3894" s="2"/>
    </row>
    <row r="3895" ht="12.75">
      <c r="O3895" s="2"/>
    </row>
    <row r="3896" ht="12.75">
      <c r="O3896" s="2"/>
    </row>
    <row r="3897" ht="12.75">
      <c r="O3897" s="2"/>
    </row>
    <row r="3898" ht="12.75">
      <c r="O3898" s="2"/>
    </row>
    <row r="3899" ht="12.75">
      <c r="O3899" s="2"/>
    </row>
    <row r="3900" ht="12.75">
      <c r="O3900" s="2"/>
    </row>
    <row r="3901" ht="12.75">
      <c r="O3901" s="2"/>
    </row>
    <row r="3902" ht="12.75">
      <c r="O3902" s="2"/>
    </row>
    <row r="3903" ht="12.75">
      <c r="O3903" s="2"/>
    </row>
    <row r="3904" ht="12.75">
      <c r="O3904" s="2"/>
    </row>
    <row r="3905" ht="12.75">
      <c r="O3905" s="2"/>
    </row>
    <row r="3906" ht="12.75">
      <c r="O3906" s="2"/>
    </row>
    <row r="3907" ht="12.75">
      <c r="O3907" s="2"/>
    </row>
    <row r="3908" ht="12.75">
      <c r="O3908" s="2"/>
    </row>
    <row r="3909" ht="12.75">
      <c r="O3909" s="2"/>
    </row>
    <row r="3910" ht="12.75">
      <c r="O3910" s="2"/>
    </row>
    <row r="3911" ht="12.75">
      <c r="O3911" s="2"/>
    </row>
    <row r="3912" ht="12.75">
      <c r="O3912" s="2"/>
    </row>
    <row r="3913" ht="12.75">
      <c r="O3913" s="2"/>
    </row>
    <row r="3914" ht="12.75">
      <c r="O3914" s="2"/>
    </row>
    <row r="3915" ht="12.75">
      <c r="O3915" s="2"/>
    </row>
    <row r="3916" ht="12.75">
      <c r="O3916" s="2"/>
    </row>
    <row r="3917" ht="12.75">
      <c r="O3917" s="2"/>
    </row>
    <row r="3918" ht="12.75">
      <c r="O3918" s="2"/>
    </row>
    <row r="3919" ht="12.75">
      <c r="O3919" s="2"/>
    </row>
    <row r="3920" ht="12.75">
      <c r="O3920" s="2"/>
    </row>
    <row r="3921" ht="12.75">
      <c r="O3921" s="2"/>
    </row>
    <row r="3922" ht="12.75">
      <c r="O3922" s="2"/>
    </row>
    <row r="3923" ht="12.75">
      <c r="O3923" s="2"/>
    </row>
    <row r="3924" ht="12.75">
      <c r="O3924" s="2"/>
    </row>
    <row r="3925" ht="12.75">
      <c r="O3925" s="2"/>
    </row>
    <row r="3926" ht="12.75">
      <c r="O3926" s="2"/>
    </row>
    <row r="3927" ht="12.75">
      <c r="O3927" s="2"/>
    </row>
    <row r="3928" ht="12.75">
      <c r="O3928" s="2"/>
    </row>
    <row r="3929" ht="12.75">
      <c r="O3929" s="2"/>
    </row>
    <row r="3930" ht="12.75">
      <c r="O3930" s="2"/>
    </row>
    <row r="3931" ht="12.75">
      <c r="O3931" s="2"/>
    </row>
    <row r="3932" ht="12.75">
      <c r="O3932" s="2"/>
    </row>
    <row r="3933" ht="12.75">
      <c r="O3933" s="2"/>
    </row>
    <row r="3934" ht="12.75">
      <c r="O3934" s="2"/>
    </row>
    <row r="3935" ht="12.75">
      <c r="O3935" s="2"/>
    </row>
    <row r="3936" ht="12.75">
      <c r="O3936" s="2"/>
    </row>
    <row r="3937" ht="12.75">
      <c r="O3937" s="2"/>
    </row>
    <row r="3938" ht="12.75">
      <c r="O3938" s="2"/>
    </row>
    <row r="3939" ht="12.75">
      <c r="O3939" s="2"/>
    </row>
    <row r="3940" ht="12.75">
      <c r="O3940" s="2"/>
    </row>
    <row r="3941" ht="12.75">
      <c r="O3941" s="2"/>
    </row>
    <row r="3942" ht="12.75">
      <c r="O3942" s="2"/>
    </row>
    <row r="3943" ht="12.75">
      <c r="O3943" s="2"/>
    </row>
    <row r="3944" ht="12.75">
      <c r="O3944" s="2"/>
    </row>
    <row r="3945" ht="12.75">
      <c r="O3945" s="2"/>
    </row>
    <row r="3946" ht="12.75">
      <c r="O3946" s="2"/>
    </row>
    <row r="3947" ht="12.75">
      <c r="O3947" s="2"/>
    </row>
    <row r="3948" ht="12.75">
      <c r="O3948" s="2"/>
    </row>
    <row r="3949" ht="12.75">
      <c r="O3949" s="2"/>
    </row>
    <row r="3950" ht="12.75">
      <c r="O3950" s="2"/>
    </row>
    <row r="3951" ht="12.75">
      <c r="O3951" s="2"/>
    </row>
    <row r="3952" ht="12.75">
      <c r="O3952" s="2"/>
    </row>
    <row r="3953" ht="12.75">
      <c r="O3953" s="2"/>
    </row>
    <row r="3954" ht="12.75">
      <c r="O3954" s="2"/>
    </row>
    <row r="3955" ht="12.75">
      <c r="O3955" s="2"/>
    </row>
    <row r="3956" ht="12.75">
      <c r="O3956" s="2"/>
    </row>
    <row r="3957" ht="12.75">
      <c r="O3957" s="2"/>
    </row>
    <row r="3958" ht="12.75">
      <c r="O3958" s="2"/>
    </row>
    <row r="3959" ht="12.75">
      <c r="O3959" s="2"/>
    </row>
    <row r="3960" ht="12.75">
      <c r="O3960" s="2"/>
    </row>
    <row r="3961" ht="12.75">
      <c r="O3961" s="2"/>
    </row>
    <row r="3962" ht="12.75">
      <c r="O3962" s="2"/>
    </row>
    <row r="3963" ht="12.75">
      <c r="O3963" s="2"/>
    </row>
    <row r="3964" ht="12.75">
      <c r="O3964" s="2"/>
    </row>
    <row r="3965" ht="12.75">
      <c r="O3965" s="2"/>
    </row>
    <row r="3966" ht="12.75">
      <c r="O3966" s="2"/>
    </row>
    <row r="3967" ht="12.75">
      <c r="O3967" s="2"/>
    </row>
    <row r="3968" ht="12.75">
      <c r="O3968" s="2"/>
    </row>
    <row r="3969" ht="12.75">
      <c r="O3969" s="2"/>
    </row>
    <row r="3970" ht="12.75">
      <c r="O3970" s="2"/>
    </row>
    <row r="3971" ht="12.75">
      <c r="O3971" s="2"/>
    </row>
    <row r="3972" ht="12.75">
      <c r="O3972" s="2"/>
    </row>
    <row r="3973" ht="12.75">
      <c r="O3973" s="2"/>
    </row>
    <row r="3974" ht="12.75">
      <c r="O3974" s="2"/>
    </row>
    <row r="3975" ht="12.75">
      <c r="O3975" s="2"/>
    </row>
    <row r="3976" ht="12.75">
      <c r="O3976" s="2"/>
    </row>
    <row r="3977" ht="12.75">
      <c r="O3977" s="2"/>
    </row>
    <row r="3978" ht="12.75">
      <c r="O3978" s="2"/>
    </row>
    <row r="3979" ht="12.75">
      <c r="O3979" s="2"/>
    </row>
    <row r="3980" ht="12.75">
      <c r="O3980" s="2"/>
    </row>
    <row r="3981" ht="12.75">
      <c r="O3981" s="2"/>
    </row>
    <row r="3982" ht="12.75">
      <c r="O3982" s="2"/>
    </row>
    <row r="3983" ht="12.75">
      <c r="O3983" s="2"/>
    </row>
    <row r="3984" ht="12.75">
      <c r="O3984" s="2"/>
    </row>
    <row r="3985" ht="12.75">
      <c r="O3985" s="2"/>
    </row>
    <row r="3986" ht="12.75">
      <c r="O3986" s="2"/>
    </row>
    <row r="3987" ht="12.75">
      <c r="O3987" s="2"/>
    </row>
    <row r="3988" ht="12.75">
      <c r="O3988" s="2"/>
    </row>
    <row r="3989" ht="12.75">
      <c r="O3989" s="2"/>
    </row>
    <row r="3990" ht="12.75">
      <c r="O3990" s="2"/>
    </row>
    <row r="3991" ht="12.75">
      <c r="O3991" s="2"/>
    </row>
    <row r="3992" ht="12.75">
      <c r="O3992" s="2"/>
    </row>
    <row r="3993" ht="12.75">
      <c r="O3993" s="2"/>
    </row>
    <row r="3994" ht="12.75">
      <c r="O3994" s="2"/>
    </row>
    <row r="3995" ht="12.75">
      <c r="O3995" s="2"/>
    </row>
    <row r="3996" ht="12.75">
      <c r="O3996" s="2"/>
    </row>
    <row r="3997" ht="12.75">
      <c r="O3997" s="2"/>
    </row>
    <row r="3998" ht="12.75">
      <c r="O3998" s="2"/>
    </row>
    <row r="3999" ht="12.75">
      <c r="O3999" s="2"/>
    </row>
    <row r="4000" ht="12.75">
      <c r="O4000" s="2"/>
    </row>
    <row r="4001" ht="12.75">
      <c r="O4001" s="2"/>
    </row>
    <row r="4002" ht="12.75">
      <c r="O4002" s="2"/>
    </row>
    <row r="4003" ht="12.75">
      <c r="O4003" s="2"/>
    </row>
    <row r="4004" ht="12.75">
      <c r="O4004" s="2"/>
    </row>
    <row r="4005" ht="12.75">
      <c r="O4005" s="2"/>
    </row>
    <row r="4006" ht="12.75">
      <c r="O4006" s="2"/>
    </row>
    <row r="4007" ht="12.75">
      <c r="O4007" s="2"/>
    </row>
    <row r="4008" ht="12.75">
      <c r="O4008" s="2"/>
    </row>
    <row r="4009" ht="12.75">
      <c r="O4009" s="2"/>
    </row>
    <row r="4010" ht="12.75">
      <c r="O4010" s="2"/>
    </row>
    <row r="4011" ht="12.75">
      <c r="O4011" s="2"/>
    </row>
    <row r="4012" ht="12.75">
      <c r="O4012" s="2"/>
    </row>
    <row r="4013" ht="12.75">
      <c r="O4013" s="2"/>
    </row>
    <row r="4014" ht="12.75">
      <c r="O4014" s="2"/>
    </row>
    <row r="4015" ht="12.75">
      <c r="O4015" s="2"/>
    </row>
    <row r="4016" ht="12.75">
      <c r="O4016" s="2"/>
    </row>
    <row r="4017" ht="12.75">
      <c r="O4017" s="2"/>
    </row>
    <row r="4018" ht="12.75">
      <c r="O4018" s="2"/>
    </row>
    <row r="4019" ht="12.75">
      <c r="O4019" s="2"/>
    </row>
    <row r="4020" ht="12.75">
      <c r="O4020" s="2"/>
    </row>
    <row r="4021" ht="12.75">
      <c r="O4021" s="2"/>
    </row>
    <row r="4022" ht="12.75">
      <c r="O4022" s="2"/>
    </row>
    <row r="4023" ht="12.75">
      <c r="O4023" s="2"/>
    </row>
    <row r="4024" ht="12.75">
      <c r="O4024" s="2"/>
    </row>
    <row r="4025" ht="12.75">
      <c r="O4025" s="2"/>
    </row>
    <row r="4026" ht="12.75">
      <c r="O4026" s="2"/>
    </row>
    <row r="4027" ht="12.75">
      <c r="O4027" s="2"/>
    </row>
    <row r="4028" ht="12.75">
      <c r="O4028" s="2"/>
    </row>
    <row r="4029" ht="12.75">
      <c r="O4029" s="2"/>
    </row>
    <row r="4030" ht="12.75">
      <c r="O4030" s="2"/>
    </row>
    <row r="4031" ht="12.75">
      <c r="O4031" s="2"/>
    </row>
    <row r="4032" ht="12.75">
      <c r="O4032" s="2"/>
    </row>
    <row r="4033" ht="12.75">
      <c r="O4033" s="2"/>
    </row>
    <row r="4034" ht="12.75">
      <c r="O4034" s="2"/>
    </row>
    <row r="4035" ht="12.75">
      <c r="O4035" s="2"/>
    </row>
    <row r="4036" ht="12.75">
      <c r="O4036" s="2"/>
    </row>
    <row r="4037" ht="12.75">
      <c r="O4037" s="2"/>
    </row>
    <row r="4038" ht="12.75">
      <c r="O4038" s="2"/>
    </row>
  </sheetData>
  <sheetProtection/>
  <mergeCells count="23">
    <mergeCell ref="Z3:Z4"/>
    <mergeCell ref="AA3:AA4"/>
    <mergeCell ref="AB3:AB4"/>
    <mergeCell ref="AC3:AC4"/>
    <mergeCell ref="F106:F107"/>
    <mergeCell ref="T3:T4"/>
    <mergeCell ref="U3:U4"/>
    <mergeCell ref="V3:V4"/>
    <mergeCell ref="W3:W4"/>
    <mergeCell ref="X3:X4"/>
    <mergeCell ref="Y3:Y4"/>
    <mergeCell ref="G3:G4"/>
    <mergeCell ref="O3:O4"/>
    <mergeCell ref="P3:P4"/>
    <mergeCell ref="Q3:Q4"/>
    <mergeCell ref="R3:R4"/>
    <mergeCell ref="S3:S4"/>
    <mergeCell ref="E3:E4"/>
    <mergeCell ref="F3:F4"/>
    <mergeCell ref="A3:A4"/>
    <mergeCell ref="B3:B4"/>
    <mergeCell ref="C3:C4"/>
    <mergeCell ref="D3:D4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T8" sqref="T8"/>
    </sheetView>
  </sheetViews>
  <sheetFormatPr defaultColWidth="9.140625" defaultRowHeight="12.75"/>
  <cols>
    <col min="1" max="1" width="2.7109375" style="567" customWidth="1"/>
    <col min="2" max="2" width="26.140625" style="567" customWidth="1"/>
    <col min="3" max="3" width="6.57421875" style="567" customWidth="1"/>
    <col min="4" max="5" width="8.28125" style="567" customWidth="1"/>
    <col min="6" max="6" width="7.421875" style="567" customWidth="1"/>
    <col min="7" max="7" width="8.140625" style="567" customWidth="1"/>
    <col min="8" max="8" width="7.28125" style="567" customWidth="1"/>
    <col min="9" max="9" width="7.57421875" style="567" customWidth="1"/>
    <col min="10" max="10" width="4.00390625" style="567" customWidth="1"/>
    <col min="11" max="11" width="4.140625" style="567" customWidth="1"/>
    <col min="12" max="12" width="6.140625" style="567" customWidth="1"/>
    <col min="13" max="13" width="7.57421875" style="567" customWidth="1"/>
    <col min="14" max="14" width="7.421875" style="567" customWidth="1"/>
    <col min="15" max="15" width="6.7109375" style="567" customWidth="1"/>
    <col min="16" max="17" width="8.421875" style="567" bestFit="1" customWidth="1"/>
    <col min="18" max="18" width="7.57421875" style="567" customWidth="1"/>
    <col min="19" max="20" width="6.57421875" style="567" customWidth="1"/>
    <col min="21" max="16384" width="9.140625" style="567" customWidth="1"/>
  </cols>
  <sheetData>
    <row r="1" spans="17:20" ht="8.25">
      <c r="Q1" s="568" t="s">
        <v>106</v>
      </c>
      <c r="R1" s="568"/>
      <c r="S1" s="568"/>
      <c r="T1" s="568"/>
    </row>
    <row r="2" spans="2:20" ht="8.25">
      <c r="B2" s="569" t="s">
        <v>107</v>
      </c>
      <c r="C2" s="569"/>
      <c r="D2" s="569"/>
      <c r="E2" s="569"/>
      <c r="Q2" s="570"/>
      <c r="R2" s="570"/>
      <c r="S2" s="570"/>
      <c r="T2" s="570"/>
    </row>
    <row r="3" spans="1:20" ht="15" customHeight="1">
      <c r="A3" s="571" t="s">
        <v>108</v>
      </c>
      <c r="B3" s="572" t="s">
        <v>109</v>
      </c>
      <c r="C3" s="573" t="s">
        <v>110</v>
      </c>
      <c r="D3" s="574" t="s">
        <v>111</v>
      </c>
      <c r="E3" s="575"/>
      <c r="F3" s="575"/>
      <c r="G3" s="575"/>
      <c r="H3" s="576"/>
      <c r="I3" s="577" t="s">
        <v>112</v>
      </c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9"/>
    </row>
    <row r="4" spans="1:20" ht="8.25" customHeight="1">
      <c r="A4" s="580"/>
      <c r="B4" s="581"/>
      <c r="C4" s="580"/>
      <c r="D4" s="571" t="s">
        <v>113</v>
      </c>
      <c r="E4" s="582"/>
      <c r="F4" s="572" t="s">
        <v>114</v>
      </c>
      <c r="G4" s="572" t="s">
        <v>115</v>
      </c>
      <c r="H4" s="572" t="s">
        <v>116</v>
      </c>
      <c r="I4" s="583">
        <v>2009</v>
      </c>
      <c r="J4" s="583"/>
      <c r="K4" s="583"/>
      <c r="L4" s="583"/>
      <c r="M4" s="583">
        <v>2010</v>
      </c>
      <c r="N4" s="583"/>
      <c r="O4" s="583"/>
      <c r="P4" s="583"/>
      <c r="Q4" s="583">
        <v>2011</v>
      </c>
      <c r="R4" s="583"/>
      <c r="S4" s="583"/>
      <c r="T4" s="583"/>
    </row>
    <row r="5" spans="1:20" ht="33">
      <c r="A5" s="584"/>
      <c r="B5" s="585"/>
      <c r="C5" s="584"/>
      <c r="D5" s="586"/>
      <c r="E5" s="587" t="s">
        <v>117</v>
      </c>
      <c r="F5" s="588"/>
      <c r="G5" s="588"/>
      <c r="H5" s="589"/>
      <c r="I5" s="590" t="s">
        <v>118</v>
      </c>
      <c r="J5" s="590" t="s">
        <v>119</v>
      </c>
      <c r="K5" s="591" t="s">
        <v>120</v>
      </c>
      <c r="L5" s="590" t="s">
        <v>121</v>
      </c>
      <c r="M5" s="590" t="s">
        <v>118</v>
      </c>
      <c r="N5" s="590" t="s">
        <v>119</v>
      </c>
      <c r="O5" s="591" t="s">
        <v>120</v>
      </c>
      <c r="P5" s="590" t="s">
        <v>121</v>
      </c>
      <c r="Q5" s="590" t="s">
        <v>118</v>
      </c>
      <c r="R5" s="590" t="s">
        <v>119</v>
      </c>
      <c r="S5" s="591" t="s">
        <v>120</v>
      </c>
      <c r="T5" s="590" t="s">
        <v>121</v>
      </c>
    </row>
    <row r="6" spans="1:20" ht="8.25">
      <c r="A6" s="592" t="s">
        <v>122</v>
      </c>
      <c r="B6" s="593" t="s">
        <v>123</v>
      </c>
      <c r="C6" s="594" t="s">
        <v>124</v>
      </c>
      <c r="D6" s="595">
        <v>3055000</v>
      </c>
      <c r="E6" s="596">
        <v>61000</v>
      </c>
      <c r="F6" s="597">
        <v>74000</v>
      </c>
      <c r="G6" s="598">
        <v>2920000</v>
      </c>
      <c r="H6" s="598">
        <v>0</v>
      </c>
      <c r="I6" s="598">
        <v>74000</v>
      </c>
      <c r="J6" s="599">
        <v>0</v>
      </c>
      <c r="K6" s="598">
        <v>0</v>
      </c>
      <c r="M6" s="598">
        <v>420000</v>
      </c>
      <c r="N6" s="598">
        <v>0</v>
      </c>
      <c r="O6" s="598">
        <v>0</v>
      </c>
      <c r="P6" s="598">
        <v>2500000</v>
      </c>
      <c r="Q6" s="598">
        <v>0</v>
      </c>
      <c r="R6" s="598">
        <v>0</v>
      </c>
      <c r="S6" s="598">
        <v>0</v>
      </c>
      <c r="T6" s="598">
        <v>0</v>
      </c>
    </row>
    <row r="7" spans="1:20" ht="12.75">
      <c r="A7" s="600" t="s">
        <v>125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2"/>
    </row>
    <row r="8" spans="1:20" ht="17.25">
      <c r="A8" s="590" t="s">
        <v>126</v>
      </c>
      <c r="B8" s="590" t="s">
        <v>127</v>
      </c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</row>
    <row r="9" spans="1:20" ht="13.5" customHeight="1">
      <c r="A9" s="604" t="s">
        <v>128</v>
      </c>
      <c r="B9" s="605" t="s">
        <v>129</v>
      </c>
      <c r="C9" s="606" t="s">
        <v>130</v>
      </c>
      <c r="D9" s="607">
        <v>235000</v>
      </c>
      <c r="E9" s="608">
        <v>160000</v>
      </c>
      <c r="F9" s="609">
        <v>75000</v>
      </c>
      <c r="G9" s="609">
        <v>0</v>
      </c>
      <c r="H9" s="609">
        <v>0</v>
      </c>
      <c r="I9" s="609">
        <v>75000</v>
      </c>
      <c r="J9" s="609">
        <v>0</v>
      </c>
      <c r="K9" s="609">
        <v>0</v>
      </c>
      <c r="L9" s="609">
        <v>0</v>
      </c>
      <c r="M9" s="609">
        <v>0</v>
      </c>
      <c r="N9" s="609">
        <v>0</v>
      </c>
      <c r="O9" s="609">
        <v>0</v>
      </c>
      <c r="P9" s="609">
        <v>0</v>
      </c>
      <c r="Q9" s="609">
        <v>0</v>
      </c>
      <c r="R9" s="609">
        <v>0</v>
      </c>
      <c r="S9" s="609">
        <v>0</v>
      </c>
      <c r="T9" s="609">
        <v>0</v>
      </c>
    </row>
    <row r="10" spans="1:20" ht="16.5" customHeight="1">
      <c r="A10" s="591" t="s">
        <v>131</v>
      </c>
      <c r="B10" s="590" t="s">
        <v>132</v>
      </c>
      <c r="C10" s="610" t="s">
        <v>133</v>
      </c>
      <c r="D10" s="611">
        <v>350000</v>
      </c>
      <c r="E10" s="612">
        <v>115000</v>
      </c>
      <c r="F10" s="613">
        <v>20000</v>
      </c>
      <c r="G10" s="613">
        <v>30000</v>
      </c>
      <c r="H10" s="613">
        <v>50000</v>
      </c>
      <c r="I10" s="613">
        <v>20000</v>
      </c>
      <c r="J10" s="613">
        <v>0</v>
      </c>
      <c r="K10" s="613">
        <v>0</v>
      </c>
      <c r="L10" s="613">
        <v>0</v>
      </c>
      <c r="M10" s="613">
        <v>30000</v>
      </c>
      <c r="N10" s="613">
        <v>0</v>
      </c>
      <c r="O10" s="613">
        <v>0</v>
      </c>
      <c r="P10" s="613">
        <v>0</v>
      </c>
      <c r="Q10" s="613">
        <v>50000</v>
      </c>
      <c r="R10" s="613">
        <v>0</v>
      </c>
      <c r="S10" s="613">
        <v>0</v>
      </c>
      <c r="T10" s="613">
        <v>0</v>
      </c>
    </row>
    <row r="11" spans="1:20" ht="16.5">
      <c r="A11" s="591" t="s">
        <v>134</v>
      </c>
      <c r="B11" s="590" t="s">
        <v>135</v>
      </c>
      <c r="C11" s="610" t="s">
        <v>136</v>
      </c>
      <c r="D11" s="613">
        <v>130842.2</v>
      </c>
      <c r="E11" s="612">
        <v>32549.2</v>
      </c>
      <c r="F11" s="613">
        <v>19293</v>
      </c>
      <c r="G11" s="613">
        <v>79000</v>
      </c>
      <c r="H11" s="613">
        <v>0</v>
      </c>
      <c r="I11" s="613">
        <v>19293</v>
      </c>
      <c r="J11" s="613">
        <v>0</v>
      </c>
      <c r="K11" s="613">
        <v>0</v>
      </c>
      <c r="L11" s="613">
        <v>0</v>
      </c>
      <c r="M11" s="613">
        <v>79000</v>
      </c>
      <c r="N11" s="613">
        <v>0</v>
      </c>
      <c r="O11" s="613">
        <v>0</v>
      </c>
      <c r="P11" s="613">
        <v>0</v>
      </c>
      <c r="Q11" s="613">
        <v>0</v>
      </c>
      <c r="R11" s="613">
        <v>0</v>
      </c>
      <c r="S11" s="613">
        <v>0</v>
      </c>
      <c r="T11" s="613">
        <v>0</v>
      </c>
    </row>
    <row r="12" spans="1:20" ht="16.5">
      <c r="A12" s="592" t="s">
        <v>137</v>
      </c>
      <c r="B12" s="593" t="s">
        <v>138</v>
      </c>
      <c r="C12" s="594" t="s">
        <v>139</v>
      </c>
      <c r="D12" s="595">
        <v>660000</v>
      </c>
      <c r="E12" s="596">
        <v>195293.92</v>
      </c>
      <c r="F12" s="598">
        <v>0</v>
      </c>
      <c r="G12" s="598">
        <v>236706.08</v>
      </c>
      <c r="H12" s="598">
        <v>228000</v>
      </c>
      <c r="I12" s="598">
        <v>0</v>
      </c>
      <c r="J12" s="598">
        <v>0</v>
      </c>
      <c r="K12" s="598">
        <v>0</v>
      </c>
      <c r="L12" s="598">
        <v>0</v>
      </c>
      <c r="M12" s="598">
        <v>236706.08</v>
      </c>
      <c r="N12" s="598">
        <v>0</v>
      </c>
      <c r="O12" s="598">
        <v>0</v>
      </c>
      <c r="P12" s="598">
        <v>0</v>
      </c>
      <c r="Q12" s="598">
        <v>228000</v>
      </c>
      <c r="R12" s="598">
        <v>0</v>
      </c>
      <c r="S12" s="598">
        <v>0</v>
      </c>
      <c r="T12" s="598">
        <v>0</v>
      </c>
    </row>
    <row r="13" spans="1:20" ht="12.75">
      <c r="A13" s="614" t="s">
        <v>140</v>
      </c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6"/>
    </row>
    <row r="14" spans="1:20" ht="17.25" customHeight="1">
      <c r="A14" s="604" t="s">
        <v>141</v>
      </c>
      <c r="B14" s="605" t="s">
        <v>142</v>
      </c>
      <c r="C14" s="606" t="s">
        <v>130</v>
      </c>
      <c r="D14" s="607">
        <v>90000</v>
      </c>
      <c r="E14" s="608">
        <v>50000</v>
      </c>
      <c r="F14" s="609">
        <v>40000</v>
      </c>
      <c r="G14" s="609">
        <v>0</v>
      </c>
      <c r="H14" s="609">
        <v>0</v>
      </c>
      <c r="I14" s="609">
        <v>40000</v>
      </c>
      <c r="J14" s="609">
        <v>0</v>
      </c>
      <c r="K14" s="609">
        <v>0</v>
      </c>
      <c r="L14" s="609">
        <v>0</v>
      </c>
      <c r="M14" s="609">
        <v>0</v>
      </c>
      <c r="N14" s="609">
        <v>0</v>
      </c>
      <c r="O14" s="609">
        <v>0</v>
      </c>
      <c r="P14" s="609">
        <v>0</v>
      </c>
      <c r="Q14" s="609">
        <v>0</v>
      </c>
      <c r="R14" s="609">
        <v>0</v>
      </c>
      <c r="S14" s="609">
        <v>0</v>
      </c>
      <c r="T14" s="609">
        <v>0</v>
      </c>
    </row>
    <row r="15" spans="1:20" ht="8.25">
      <c r="A15" s="591" t="s">
        <v>143</v>
      </c>
      <c r="B15" s="590" t="s">
        <v>144</v>
      </c>
      <c r="C15" s="610" t="s">
        <v>124</v>
      </c>
      <c r="D15" s="613">
        <v>80000</v>
      </c>
      <c r="E15" s="612">
        <v>24000</v>
      </c>
      <c r="F15" s="613">
        <v>10000</v>
      </c>
      <c r="G15" s="613">
        <v>46000</v>
      </c>
      <c r="H15" s="613">
        <v>0</v>
      </c>
      <c r="I15" s="613">
        <v>10000</v>
      </c>
      <c r="J15" s="613">
        <v>0</v>
      </c>
      <c r="K15" s="613">
        <v>0</v>
      </c>
      <c r="L15" s="613">
        <v>0</v>
      </c>
      <c r="M15" s="613">
        <v>46000</v>
      </c>
      <c r="N15" s="613">
        <v>0</v>
      </c>
      <c r="O15" s="613">
        <v>0</v>
      </c>
      <c r="P15" s="613">
        <v>0</v>
      </c>
      <c r="Q15" s="613">
        <v>0</v>
      </c>
      <c r="R15" s="613">
        <v>0</v>
      </c>
      <c r="S15" s="613">
        <v>0</v>
      </c>
      <c r="T15" s="613">
        <v>0</v>
      </c>
    </row>
    <row r="16" spans="1:20" ht="8.25">
      <c r="A16" s="591" t="s">
        <v>145</v>
      </c>
      <c r="B16" s="590" t="s">
        <v>146</v>
      </c>
      <c r="C16" s="610" t="s">
        <v>124</v>
      </c>
      <c r="D16" s="611">
        <v>140000</v>
      </c>
      <c r="E16" s="612">
        <v>9600</v>
      </c>
      <c r="F16" s="613">
        <v>30400</v>
      </c>
      <c r="G16" s="613">
        <v>100000</v>
      </c>
      <c r="H16" s="613">
        <v>0</v>
      </c>
      <c r="I16" s="613">
        <v>30400</v>
      </c>
      <c r="J16" s="613">
        <v>0</v>
      </c>
      <c r="K16" s="613">
        <v>0</v>
      </c>
      <c r="L16" s="613">
        <v>0</v>
      </c>
      <c r="M16" s="613">
        <v>100000</v>
      </c>
      <c r="N16" s="613">
        <v>0</v>
      </c>
      <c r="O16" s="613">
        <v>0</v>
      </c>
      <c r="P16" s="613">
        <v>0</v>
      </c>
      <c r="Q16" s="613">
        <v>0</v>
      </c>
      <c r="R16" s="613">
        <v>0</v>
      </c>
      <c r="S16" s="613">
        <v>0</v>
      </c>
      <c r="T16" s="613">
        <v>0</v>
      </c>
    </row>
    <row r="17" spans="1:20" ht="16.5">
      <c r="A17" s="592" t="s">
        <v>147</v>
      </c>
      <c r="B17" s="593" t="s">
        <v>552</v>
      </c>
      <c r="C17" s="594" t="s">
        <v>148</v>
      </c>
      <c r="D17" s="595">
        <v>110000</v>
      </c>
      <c r="E17" s="596">
        <v>20000</v>
      </c>
      <c r="F17" s="598">
        <v>90000</v>
      </c>
      <c r="G17" s="598">
        <v>0</v>
      </c>
      <c r="H17" s="598">
        <v>0</v>
      </c>
      <c r="I17" s="598">
        <v>90000</v>
      </c>
      <c r="J17" s="598">
        <v>0</v>
      </c>
      <c r="K17" s="598">
        <v>0</v>
      </c>
      <c r="L17" s="598">
        <v>0</v>
      </c>
      <c r="M17" s="598">
        <v>0</v>
      </c>
      <c r="N17" s="598">
        <v>0</v>
      </c>
      <c r="O17" s="598">
        <v>0</v>
      </c>
      <c r="P17" s="598">
        <v>0</v>
      </c>
      <c r="Q17" s="598">
        <v>0</v>
      </c>
      <c r="R17" s="598">
        <v>0</v>
      </c>
      <c r="S17" s="598">
        <v>0</v>
      </c>
      <c r="T17" s="598">
        <v>0</v>
      </c>
    </row>
    <row r="18" spans="1:20" ht="12.75">
      <c r="A18" s="614" t="s">
        <v>149</v>
      </c>
      <c r="B18" s="615"/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6"/>
    </row>
    <row r="19" spans="1:20" ht="25.5" customHeight="1">
      <c r="A19" s="617" t="s">
        <v>150</v>
      </c>
      <c r="B19" s="618" t="s">
        <v>151</v>
      </c>
      <c r="C19" s="619" t="s">
        <v>139</v>
      </c>
      <c r="D19" s="620">
        <v>16390400</v>
      </c>
      <c r="E19" s="621">
        <v>400909.94</v>
      </c>
      <c r="F19" s="622">
        <v>145000</v>
      </c>
      <c r="G19" s="622">
        <v>10317249.58</v>
      </c>
      <c r="H19" s="622">
        <v>5527240.48</v>
      </c>
      <c r="I19" s="622">
        <v>145000</v>
      </c>
      <c r="J19" s="622">
        <v>0</v>
      </c>
      <c r="K19" s="622">
        <v>0</v>
      </c>
      <c r="L19" s="622">
        <v>0</v>
      </c>
      <c r="M19" s="622">
        <v>2951100</v>
      </c>
      <c r="N19" s="622">
        <f>G19-M19</f>
        <v>7366149.58</v>
      </c>
      <c r="O19" s="622">
        <v>0</v>
      </c>
      <c r="P19" s="622">
        <v>0</v>
      </c>
      <c r="Q19" s="622">
        <f>H19-R19</f>
        <v>3412240.4800000004</v>
      </c>
      <c r="R19" s="622">
        <v>2115000</v>
      </c>
      <c r="S19" s="622">
        <v>0</v>
      </c>
      <c r="T19" s="622">
        <v>0</v>
      </c>
    </row>
    <row r="20" spans="1:20" ht="21" customHeight="1">
      <c r="A20" s="614" t="s">
        <v>152</v>
      </c>
      <c r="B20" s="615"/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6"/>
    </row>
    <row r="21" spans="1:20" ht="16.5">
      <c r="A21" s="604" t="s">
        <v>153</v>
      </c>
      <c r="B21" s="605" t="s">
        <v>154</v>
      </c>
      <c r="C21" s="606" t="s">
        <v>155</v>
      </c>
      <c r="D21" s="607">
        <v>3700000</v>
      </c>
      <c r="E21" s="608">
        <v>0</v>
      </c>
      <c r="F21" s="609">
        <v>0</v>
      </c>
      <c r="G21" s="609">
        <v>0</v>
      </c>
      <c r="H21" s="609">
        <v>130000</v>
      </c>
      <c r="I21" s="609">
        <v>0</v>
      </c>
      <c r="J21" s="609">
        <v>0</v>
      </c>
      <c r="K21" s="609">
        <v>0</v>
      </c>
      <c r="L21" s="609">
        <v>0</v>
      </c>
      <c r="M21" s="609">
        <v>0</v>
      </c>
      <c r="N21" s="609">
        <v>0</v>
      </c>
      <c r="O21" s="609">
        <v>0</v>
      </c>
      <c r="P21" s="609">
        <v>0</v>
      </c>
      <c r="Q21" s="609">
        <v>130000</v>
      </c>
      <c r="R21" s="609">
        <v>0</v>
      </c>
      <c r="S21" s="609">
        <v>0</v>
      </c>
      <c r="T21" s="609">
        <v>0</v>
      </c>
    </row>
    <row r="22" spans="1:20" ht="8.25">
      <c r="A22" s="592" t="s">
        <v>156</v>
      </c>
      <c r="B22" s="593" t="s">
        <v>157</v>
      </c>
      <c r="C22" s="594" t="s">
        <v>158</v>
      </c>
      <c r="D22" s="623">
        <v>1800000</v>
      </c>
      <c r="E22" s="624">
        <v>40000</v>
      </c>
      <c r="F22" s="598">
        <v>74000</v>
      </c>
      <c r="G22" s="598">
        <v>1686000</v>
      </c>
      <c r="H22" s="598"/>
      <c r="I22" s="598">
        <v>74000</v>
      </c>
      <c r="J22" s="598"/>
      <c r="K22" s="598">
        <v>0</v>
      </c>
      <c r="L22" s="598">
        <v>0</v>
      </c>
      <c r="M22" s="598">
        <f>G22-N22</f>
        <v>1186000</v>
      </c>
      <c r="N22" s="598">
        <v>500000</v>
      </c>
      <c r="O22" s="598">
        <v>0</v>
      </c>
      <c r="P22" s="598">
        <v>0</v>
      </c>
      <c r="Q22" s="598">
        <v>0</v>
      </c>
      <c r="R22" s="598">
        <v>0</v>
      </c>
      <c r="S22" s="598">
        <v>0</v>
      </c>
      <c r="T22" s="598">
        <v>0</v>
      </c>
    </row>
    <row r="23" spans="1:20" ht="12.75">
      <c r="A23" s="614" t="s">
        <v>159</v>
      </c>
      <c r="B23" s="615"/>
      <c r="C23" s="615"/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6"/>
    </row>
    <row r="24" spans="1:20" ht="18.75" customHeight="1">
      <c r="A24" s="604" t="s">
        <v>160</v>
      </c>
      <c r="B24" s="605" t="s">
        <v>161</v>
      </c>
      <c r="C24" s="606">
        <v>2010</v>
      </c>
      <c r="D24" s="607">
        <v>1200000</v>
      </c>
      <c r="E24" s="608">
        <v>0</v>
      </c>
      <c r="F24" s="609">
        <v>0</v>
      </c>
      <c r="G24" s="609">
        <v>1200000</v>
      </c>
      <c r="H24" s="609">
        <v>0</v>
      </c>
      <c r="I24" s="609">
        <v>0</v>
      </c>
      <c r="J24" s="609">
        <v>0</v>
      </c>
      <c r="K24" s="609">
        <v>0</v>
      </c>
      <c r="L24" s="609">
        <v>0</v>
      </c>
      <c r="M24" s="609">
        <v>700000</v>
      </c>
      <c r="N24" s="609">
        <v>500000</v>
      </c>
      <c r="O24" s="609">
        <v>0</v>
      </c>
      <c r="P24" s="609">
        <v>0</v>
      </c>
      <c r="Q24" s="609">
        <v>0</v>
      </c>
      <c r="R24" s="609">
        <v>0</v>
      </c>
      <c r="S24" s="609">
        <v>0</v>
      </c>
      <c r="T24" s="609">
        <v>0</v>
      </c>
    </row>
    <row r="25" spans="1:20" ht="16.5">
      <c r="A25" s="591" t="s">
        <v>162</v>
      </c>
      <c r="B25" s="590" t="s">
        <v>163</v>
      </c>
      <c r="C25" s="610">
        <v>2011</v>
      </c>
      <c r="D25" s="611">
        <v>1200000</v>
      </c>
      <c r="E25" s="612">
        <v>0</v>
      </c>
      <c r="F25" s="613">
        <v>0</v>
      </c>
      <c r="G25" s="613">
        <v>0</v>
      </c>
      <c r="H25" s="613">
        <v>1200000</v>
      </c>
      <c r="I25" s="613">
        <v>0</v>
      </c>
      <c r="J25" s="613">
        <v>0</v>
      </c>
      <c r="K25" s="613">
        <v>0</v>
      </c>
      <c r="L25" s="613">
        <v>0</v>
      </c>
      <c r="M25" s="613">
        <v>0</v>
      </c>
      <c r="N25" s="613">
        <v>0</v>
      </c>
      <c r="O25" s="613">
        <v>0</v>
      </c>
      <c r="P25" s="613">
        <v>0</v>
      </c>
      <c r="Q25" s="613">
        <v>700000</v>
      </c>
      <c r="R25" s="613">
        <v>500000</v>
      </c>
      <c r="S25" s="613">
        <v>0</v>
      </c>
      <c r="T25" s="613">
        <v>0</v>
      </c>
    </row>
    <row r="26" spans="1:20" ht="15.75" customHeight="1">
      <c r="A26" s="592" t="s">
        <v>164</v>
      </c>
      <c r="B26" s="593" t="s">
        <v>165</v>
      </c>
      <c r="C26" s="625">
        <v>2010</v>
      </c>
      <c r="D26" s="626">
        <v>280000</v>
      </c>
      <c r="E26" s="627">
        <v>0</v>
      </c>
      <c r="F26" s="598">
        <v>0</v>
      </c>
      <c r="G26" s="598">
        <v>280000</v>
      </c>
      <c r="H26" s="598">
        <v>0</v>
      </c>
      <c r="I26" s="598">
        <v>0</v>
      </c>
      <c r="J26" s="598">
        <v>0</v>
      </c>
      <c r="K26" s="598">
        <v>0</v>
      </c>
      <c r="L26" s="598">
        <v>0</v>
      </c>
      <c r="M26" s="598">
        <v>230000</v>
      </c>
      <c r="N26" s="598">
        <v>0</v>
      </c>
      <c r="O26" s="598">
        <v>0</v>
      </c>
      <c r="P26" s="598">
        <v>50000</v>
      </c>
      <c r="Q26" s="598">
        <v>0</v>
      </c>
      <c r="R26" s="598">
        <v>0</v>
      </c>
      <c r="S26" s="598">
        <v>0</v>
      </c>
      <c r="T26" s="598">
        <v>0</v>
      </c>
    </row>
    <row r="27" spans="1:20" ht="15.75" customHeight="1">
      <c r="A27" s="614" t="s">
        <v>166</v>
      </c>
      <c r="B27" s="615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6"/>
    </row>
    <row r="28" spans="1:20" ht="16.5">
      <c r="A28" s="604" t="s">
        <v>167</v>
      </c>
      <c r="B28" s="605" t="s">
        <v>168</v>
      </c>
      <c r="C28" s="606">
        <v>2011</v>
      </c>
      <c r="D28" s="607">
        <v>340000</v>
      </c>
      <c r="E28" s="608">
        <v>0</v>
      </c>
      <c r="F28" s="609">
        <v>0</v>
      </c>
      <c r="G28" s="609">
        <v>0</v>
      </c>
      <c r="H28" s="609">
        <v>340000</v>
      </c>
      <c r="I28" s="609">
        <v>0</v>
      </c>
      <c r="J28" s="609">
        <v>0</v>
      </c>
      <c r="K28" s="609">
        <v>0</v>
      </c>
      <c r="L28" s="609">
        <v>0</v>
      </c>
      <c r="M28" s="609">
        <v>0</v>
      </c>
      <c r="N28" s="609">
        <v>0</v>
      </c>
      <c r="O28" s="609">
        <v>0</v>
      </c>
      <c r="P28" s="609">
        <v>0</v>
      </c>
      <c r="Q28" s="609">
        <v>280000</v>
      </c>
      <c r="R28" s="609">
        <v>0</v>
      </c>
      <c r="S28" s="609">
        <v>0</v>
      </c>
      <c r="T28" s="609">
        <v>60000</v>
      </c>
    </row>
    <row r="29" spans="1:20" ht="15.75" customHeight="1">
      <c r="A29" s="614" t="s">
        <v>169</v>
      </c>
      <c r="B29" s="615"/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6"/>
    </row>
    <row r="30" spans="1:20" ht="8.25">
      <c r="A30" s="591" t="s">
        <v>170</v>
      </c>
      <c r="B30" s="590" t="s">
        <v>171</v>
      </c>
      <c r="C30" s="610" t="s">
        <v>172</v>
      </c>
      <c r="D30" s="611">
        <v>510000</v>
      </c>
      <c r="E30" s="612">
        <v>257762.2</v>
      </c>
      <c r="F30" s="613">
        <v>0</v>
      </c>
      <c r="G30" s="613">
        <v>252237.8</v>
      </c>
      <c r="H30" s="613">
        <v>0</v>
      </c>
      <c r="I30" s="613">
        <v>0</v>
      </c>
      <c r="J30" s="613">
        <v>0</v>
      </c>
      <c r="K30" s="613">
        <v>0</v>
      </c>
      <c r="L30" s="613">
        <v>0</v>
      </c>
      <c r="M30" s="613">
        <v>252237.8</v>
      </c>
      <c r="N30" s="613">
        <v>0</v>
      </c>
      <c r="O30" s="613">
        <v>0</v>
      </c>
      <c r="P30" s="613">
        <v>0</v>
      </c>
      <c r="Q30" s="613">
        <v>0</v>
      </c>
      <c r="R30" s="613">
        <v>0</v>
      </c>
      <c r="S30" s="613">
        <v>0</v>
      </c>
      <c r="T30" s="613">
        <v>0</v>
      </c>
    </row>
    <row r="31" spans="1:20" ht="15.75" customHeight="1">
      <c r="A31" s="614" t="s">
        <v>173</v>
      </c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615"/>
      <c r="R31" s="615"/>
      <c r="S31" s="615"/>
      <c r="T31" s="616"/>
    </row>
    <row r="32" spans="1:20" ht="16.5">
      <c r="A32" s="591" t="s">
        <v>174</v>
      </c>
      <c r="B32" s="605" t="s">
        <v>175</v>
      </c>
      <c r="C32" s="610">
        <v>2011</v>
      </c>
      <c r="D32" s="611">
        <v>460000</v>
      </c>
      <c r="E32" s="612">
        <v>0</v>
      </c>
      <c r="F32" s="613">
        <v>0</v>
      </c>
      <c r="G32" s="613">
        <v>0</v>
      </c>
      <c r="H32" s="613">
        <v>460000</v>
      </c>
      <c r="I32" s="613">
        <v>0</v>
      </c>
      <c r="J32" s="613">
        <v>0</v>
      </c>
      <c r="K32" s="613">
        <v>0</v>
      </c>
      <c r="L32" s="613">
        <v>0</v>
      </c>
      <c r="M32" s="613">
        <v>0</v>
      </c>
      <c r="N32" s="613">
        <v>0</v>
      </c>
      <c r="O32" s="613">
        <v>0</v>
      </c>
      <c r="P32" s="613">
        <v>0</v>
      </c>
      <c r="Q32" s="613">
        <v>310000</v>
      </c>
      <c r="R32" s="613">
        <v>0</v>
      </c>
      <c r="S32" s="613">
        <v>0</v>
      </c>
      <c r="T32" s="613">
        <v>150000</v>
      </c>
    </row>
    <row r="33" spans="1:20" ht="8.25">
      <c r="A33" s="591" t="s">
        <v>176</v>
      </c>
      <c r="B33" s="605" t="s">
        <v>177</v>
      </c>
      <c r="C33" s="610" t="s">
        <v>178</v>
      </c>
      <c r="D33" s="611">
        <v>720000</v>
      </c>
      <c r="E33" s="612">
        <v>0</v>
      </c>
      <c r="F33" s="613">
        <v>0</v>
      </c>
      <c r="G33" s="613">
        <v>320000</v>
      </c>
      <c r="H33" s="613">
        <v>400000</v>
      </c>
      <c r="I33" s="613">
        <v>0</v>
      </c>
      <c r="J33" s="613">
        <v>0</v>
      </c>
      <c r="K33" s="613">
        <v>0</v>
      </c>
      <c r="L33" s="628">
        <v>0</v>
      </c>
      <c r="M33" s="613">
        <v>64000</v>
      </c>
      <c r="N33" s="613">
        <v>0</v>
      </c>
      <c r="O33" s="613">
        <v>256000</v>
      </c>
      <c r="P33" s="613">
        <v>0</v>
      </c>
      <c r="Q33" s="613">
        <v>80000</v>
      </c>
      <c r="R33" s="613">
        <v>0</v>
      </c>
      <c r="S33" s="613">
        <v>320000</v>
      </c>
      <c r="T33" s="613">
        <v>0</v>
      </c>
    </row>
    <row r="34" spans="1:20" ht="15.75" customHeight="1">
      <c r="A34" s="614" t="s">
        <v>179</v>
      </c>
      <c r="B34" s="615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6"/>
    </row>
    <row r="35" spans="1:20" ht="8.25">
      <c r="A35" s="591" t="s">
        <v>180</v>
      </c>
      <c r="B35" s="605" t="s">
        <v>181</v>
      </c>
      <c r="C35" s="606">
        <v>2011</v>
      </c>
      <c r="D35" s="607">
        <v>250000</v>
      </c>
      <c r="E35" s="608">
        <v>0</v>
      </c>
      <c r="F35" s="609">
        <v>0</v>
      </c>
      <c r="G35" s="609">
        <v>0</v>
      </c>
      <c r="H35" s="609">
        <v>250000</v>
      </c>
      <c r="I35" s="609">
        <v>0</v>
      </c>
      <c r="J35" s="609">
        <v>0</v>
      </c>
      <c r="K35" s="613">
        <v>0</v>
      </c>
      <c r="L35" s="609">
        <v>0</v>
      </c>
      <c r="M35" s="609">
        <v>0</v>
      </c>
      <c r="N35" s="609">
        <v>0</v>
      </c>
      <c r="O35" s="609">
        <v>0</v>
      </c>
      <c r="P35" s="609">
        <v>0</v>
      </c>
      <c r="Q35" s="609">
        <v>50000</v>
      </c>
      <c r="R35" s="609">
        <v>0</v>
      </c>
      <c r="S35" s="609">
        <v>200000</v>
      </c>
      <c r="T35" s="609">
        <v>0</v>
      </c>
    </row>
    <row r="36" spans="1:20" ht="8.25">
      <c r="A36" s="591" t="s">
        <v>182</v>
      </c>
      <c r="B36" s="590" t="s">
        <v>183</v>
      </c>
      <c r="C36" s="610" t="s">
        <v>172</v>
      </c>
      <c r="D36" s="611">
        <v>130000</v>
      </c>
      <c r="E36" s="612">
        <v>7500</v>
      </c>
      <c r="F36" s="613">
        <v>30000</v>
      </c>
      <c r="G36" s="613">
        <v>92500</v>
      </c>
      <c r="H36" s="613">
        <v>0</v>
      </c>
      <c r="I36" s="613">
        <v>30000</v>
      </c>
      <c r="J36" s="613">
        <v>0</v>
      </c>
      <c r="K36" s="613">
        <v>0</v>
      </c>
      <c r="L36" s="613">
        <v>0</v>
      </c>
      <c r="M36" s="613">
        <v>52500</v>
      </c>
      <c r="N36" s="613">
        <v>0</v>
      </c>
      <c r="O36" s="613">
        <v>0</v>
      </c>
      <c r="P36" s="613">
        <v>40000</v>
      </c>
      <c r="Q36" s="613">
        <v>0</v>
      </c>
      <c r="R36" s="613">
        <v>0</v>
      </c>
      <c r="S36" s="613">
        <v>0</v>
      </c>
      <c r="T36" s="613">
        <v>0</v>
      </c>
    </row>
    <row r="37" spans="1:20" ht="15.75" customHeight="1">
      <c r="A37" s="614" t="s">
        <v>184</v>
      </c>
      <c r="B37" s="615"/>
      <c r="C37" s="615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15"/>
      <c r="R37" s="615"/>
      <c r="S37" s="615"/>
      <c r="T37" s="616"/>
    </row>
    <row r="38" spans="1:20" ht="16.5">
      <c r="A38" s="591" t="s">
        <v>185</v>
      </c>
      <c r="B38" s="590" t="s">
        <v>186</v>
      </c>
      <c r="C38" s="610" t="s">
        <v>187</v>
      </c>
      <c r="D38" s="611">
        <v>350000</v>
      </c>
      <c r="E38" s="612">
        <v>0</v>
      </c>
      <c r="F38" s="613">
        <v>25000</v>
      </c>
      <c r="G38" s="613">
        <v>325000</v>
      </c>
      <c r="H38" s="613">
        <v>0</v>
      </c>
      <c r="I38" s="613">
        <v>25000</v>
      </c>
      <c r="J38" s="613">
        <v>0</v>
      </c>
      <c r="K38" s="613">
        <v>0</v>
      </c>
      <c r="L38" s="613">
        <v>0</v>
      </c>
      <c r="M38" s="613">
        <v>225000</v>
      </c>
      <c r="N38" s="613">
        <v>0</v>
      </c>
      <c r="O38" s="613">
        <v>0</v>
      </c>
      <c r="P38" s="613">
        <v>100000</v>
      </c>
      <c r="Q38" s="613">
        <v>0</v>
      </c>
      <c r="R38" s="613">
        <v>0</v>
      </c>
      <c r="S38" s="613">
        <v>0</v>
      </c>
      <c r="T38" s="613">
        <v>0</v>
      </c>
    </row>
    <row r="39" spans="1:20" ht="16.5">
      <c r="A39" s="592"/>
      <c r="B39" s="593" t="s">
        <v>188</v>
      </c>
      <c r="C39" s="594" t="s">
        <v>178</v>
      </c>
      <c r="D39" s="595"/>
      <c r="E39" s="595"/>
      <c r="F39" s="598"/>
      <c r="G39" s="598"/>
      <c r="H39" s="598"/>
      <c r="I39" s="598"/>
      <c r="J39" s="598"/>
      <c r="K39" s="598"/>
      <c r="L39" s="598"/>
      <c r="M39" s="598"/>
      <c r="N39" s="598"/>
      <c r="O39" s="598"/>
      <c r="P39" s="598"/>
      <c r="Q39" s="598"/>
      <c r="R39" s="598"/>
      <c r="S39" s="598"/>
      <c r="T39" s="598"/>
    </row>
    <row r="40" spans="1:20" ht="12.75">
      <c r="A40" s="614" t="s">
        <v>189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6"/>
    </row>
    <row r="41" spans="1:20" ht="33" customHeight="1">
      <c r="A41" s="591" t="s">
        <v>190</v>
      </c>
      <c r="B41" s="590" t="s">
        <v>191</v>
      </c>
      <c r="C41" s="610" t="s">
        <v>139</v>
      </c>
      <c r="D41" s="629">
        <v>500000</v>
      </c>
      <c r="E41" s="630">
        <v>59274</v>
      </c>
      <c r="F41" s="613">
        <v>20000</v>
      </c>
      <c r="G41" s="613">
        <v>180000</v>
      </c>
      <c r="H41" s="613">
        <v>240726</v>
      </c>
      <c r="I41" s="613">
        <v>20000</v>
      </c>
      <c r="J41" s="613">
        <v>0</v>
      </c>
      <c r="K41" s="613">
        <v>0</v>
      </c>
      <c r="L41" s="613">
        <v>0</v>
      </c>
      <c r="M41" s="613">
        <v>180000</v>
      </c>
      <c r="N41" s="613">
        <v>0</v>
      </c>
      <c r="O41" s="613">
        <v>0</v>
      </c>
      <c r="P41" s="613">
        <v>0</v>
      </c>
      <c r="Q41" s="613">
        <v>240726</v>
      </c>
      <c r="R41" s="613">
        <v>0</v>
      </c>
      <c r="S41" s="613">
        <v>0</v>
      </c>
      <c r="T41" s="613">
        <v>0</v>
      </c>
    </row>
    <row r="42" spans="1:20" ht="15.75" customHeight="1">
      <c r="A42" s="614" t="s">
        <v>192</v>
      </c>
      <c r="B42" s="615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6"/>
    </row>
    <row r="43" spans="1:20" ht="16.5">
      <c r="A43" s="591" t="s">
        <v>193</v>
      </c>
      <c r="B43" s="590" t="s">
        <v>194</v>
      </c>
      <c r="C43" s="610" t="s">
        <v>195</v>
      </c>
      <c r="D43" s="611">
        <v>450000</v>
      </c>
      <c r="E43" s="612">
        <v>0</v>
      </c>
      <c r="F43" s="613">
        <v>50000</v>
      </c>
      <c r="G43" s="613">
        <v>200000</v>
      </c>
      <c r="H43" s="613">
        <v>200000</v>
      </c>
      <c r="I43" s="613">
        <v>50000</v>
      </c>
      <c r="J43" s="613">
        <v>0</v>
      </c>
      <c r="K43" s="613">
        <v>0</v>
      </c>
      <c r="L43" s="613">
        <v>0</v>
      </c>
      <c r="M43" s="613">
        <v>100000</v>
      </c>
      <c r="N43" s="613">
        <v>0</v>
      </c>
      <c r="O43" s="613">
        <v>0</v>
      </c>
      <c r="P43" s="613">
        <v>100000</v>
      </c>
      <c r="Q43" s="613">
        <v>200000</v>
      </c>
      <c r="R43" s="613">
        <v>0</v>
      </c>
      <c r="S43" s="613">
        <v>0</v>
      </c>
      <c r="T43" s="613">
        <v>0</v>
      </c>
    </row>
    <row r="44" spans="1:20" ht="18.75" customHeight="1">
      <c r="A44" s="591" t="s">
        <v>196</v>
      </c>
      <c r="B44" s="590" t="s">
        <v>593</v>
      </c>
      <c r="C44" s="610" t="s">
        <v>148</v>
      </c>
      <c r="D44" s="611">
        <v>650000</v>
      </c>
      <c r="E44" s="612">
        <v>50000</v>
      </c>
      <c r="F44" s="613">
        <v>600000</v>
      </c>
      <c r="G44" s="613">
        <v>0</v>
      </c>
      <c r="H44" s="613">
        <v>0</v>
      </c>
      <c r="I44" s="613">
        <v>600000</v>
      </c>
      <c r="J44" s="613">
        <v>0</v>
      </c>
      <c r="K44" s="613">
        <v>0</v>
      </c>
      <c r="L44" s="613">
        <v>0</v>
      </c>
      <c r="M44" s="613">
        <v>0</v>
      </c>
      <c r="N44" s="613">
        <v>0</v>
      </c>
      <c r="O44" s="613">
        <v>0</v>
      </c>
      <c r="P44" s="613">
        <v>0</v>
      </c>
      <c r="Q44" s="613">
        <v>0</v>
      </c>
      <c r="R44" s="613">
        <v>0</v>
      </c>
      <c r="S44" s="613">
        <v>0</v>
      </c>
      <c r="T44" s="613">
        <v>0</v>
      </c>
    </row>
    <row r="45" spans="1:20" ht="15.75" customHeight="1">
      <c r="A45" s="614" t="s">
        <v>197</v>
      </c>
      <c r="B45" s="615"/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6"/>
    </row>
    <row r="46" spans="1:20" ht="8.25">
      <c r="A46" s="591" t="s">
        <v>198</v>
      </c>
      <c r="B46" s="590" t="s">
        <v>199</v>
      </c>
      <c r="C46" s="610" t="s">
        <v>200</v>
      </c>
      <c r="D46" s="611">
        <v>55000</v>
      </c>
      <c r="E46" s="612">
        <v>0</v>
      </c>
      <c r="F46" s="613">
        <v>0</v>
      </c>
      <c r="G46" s="613">
        <v>0</v>
      </c>
      <c r="H46" s="613">
        <v>50000</v>
      </c>
      <c r="I46" s="613">
        <v>0</v>
      </c>
      <c r="J46" s="613">
        <v>0</v>
      </c>
      <c r="K46" s="613">
        <v>0</v>
      </c>
      <c r="L46" s="613">
        <v>0</v>
      </c>
      <c r="M46" s="613">
        <v>0</v>
      </c>
      <c r="N46" s="613">
        <v>0</v>
      </c>
      <c r="O46" s="613">
        <v>0</v>
      </c>
      <c r="P46" s="613">
        <v>0</v>
      </c>
      <c r="Q46" s="613">
        <v>50000</v>
      </c>
      <c r="R46" s="613">
        <v>0</v>
      </c>
      <c r="S46" s="613">
        <v>0</v>
      </c>
      <c r="T46" s="613">
        <v>0</v>
      </c>
    </row>
    <row r="47" spans="1:20" ht="8.25">
      <c r="A47" s="591" t="s">
        <v>201</v>
      </c>
      <c r="B47" s="590" t="s">
        <v>554</v>
      </c>
      <c r="C47" s="610" t="s">
        <v>202</v>
      </c>
      <c r="D47" s="611">
        <v>600000</v>
      </c>
      <c r="E47" s="612">
        <v>30000</v>
      </c>
      <c r="F47" s="613">
        <v>40000</v>
      </c>
      <c r="G47" s="613">
        <v>530000</v>
      </c>
      <c r="H47" s="613">
        <v>0</v>
      </c>
      <c r="I47" s="613">
        <v>40000</v>
      </c>
      <c r="J47" s="613">
        <v>0</v>
      </c>
      <c r="K47" s="613">
        <v>0</v>
      </c>
      <c r="L47" s="613">
        <v>0</v>
      </c>
      <c r="M47" s="613">
        <v>530000</v>
      </c>
      <c r="N47" s="613">
        <v>0</v>
      </c>
      <c r="O47" s="613">
        <v>0</v>
      </c>
      <c r="P47" s="613">
        <v>0</v>
      </c>
      <c r="Q47" s="613">
        <v>0</v>
      </c>
      <c r="R47" s="613">
        <v>0</v>
      </c>
      <c r="S47" s="613">
        <v>0</v>
      </c>
      <c r="T47" s="613">
        <v>0</v>
      </c>
    </row>
    <row r="48" spans="1:20" ht="16.5">
      <c r="A48" s="591" t="s">
        <v>203</v>
      </c>
      <c r="B48" s="590" t="s">
        <v>555</v>
      </c>
      <c r="C48" s="610" t="s">
        <v>172</v>
      </c>
      <c r="D48" s="611">
        <v>500000</v>
      </c>
      <c r="E48" s="612">
        <v>49500</v>
      </c>
      <c r="F48" s="613">
        <v>100000</v>
      </c>
      <c r="G48" s="613">
        <v>350500</v>
      </c>
      <c r="H48" s="613">
        <v>0</v>
      </c>
      <c r="I48" s="613">
        <v>100000</v>
      </c>
      <c r="J48" s="613">
        <v>0</v>
      </c>
      <c r="K48" s="613">
        <v>0</v>
      </c>
      <c r="L48" s="613">
        <v>0</v>
      </c>
      <c r="M48" s="613">
        <v>350500</v>
      </c>
      <c r="N48" s="613">
        <v>0</v>
      </c>
      <c r="O48" s="613">
        <v>0</v>
      </c>
      <c r="P48" s="613">
        <v>0</v>
      </c>
      <c r="Q48" s="613">
        <v>0</v>
      </c>
      <c r="R48" s="613">
        <v>0</v>
      </c>
      <c r="S48" s="613">
        <v>0</v>
      </c>
      <c r="T48" s="613">
        <v>0</v>
      </c>
    </row>
    <row r="49" spans="1:20" ht="15.75" customHeight="1">
      <c r="A49" s="614" t="s">
        <v>184</v>
      </c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6"/>
    </row>
    <row r="50" spans="1:20" ht="16.5">
      <c r="A50" s="591" t="s">
        <v>204</v>
      </c>
      <c r="B50" s="590" t="s">
        <v>205</v>
      </c>
      <c r="C50" s="610" t="s">
        <v>172</v>
      </c>
      <c r="D50" s="611">
        <v>135000</v>
      </c>
      <c r="E50" s="612">
        <v>7015</v>
      </c>
      <c r="F50" s="613">
        <v>10000</v>
      </c>
      <c r="G50" s="613">
        <v>117985</v>
      </c>
      <c r="H50" s="613">
        <v>0</v>
      </c>
      <c r="I50" s="613">
        <v>10000</v>
      </c>
      <c r="J50" s="613">
        <v>0</v>
      </c>
      <c r="K50" s="613">
        <v>0</v>
      </c>
      <c r="L50" s="613">
        <v>0</v>
      </c>
      <c r="M50" s="613">
        <v>117000</v>
      </c>
      <c r="N50" s="613">
        <v>0</v>
      </c>
      <c r="O50" s="613">
        <v>0</v>
      </c>
      <c r="P50" s="613">
        <v>0</v>
      </c>
      <c r="Q50" s="613">
        <v>0</v>
      </c>
      <c r="R50" s="613">
        <v>0</v>
      </c>
      <c r="S50" s="613">
        <v>0</v>
      </c>
      <c r="T50" s="613">
        <v>0</v>
      </c>
    </row>
    <row r="51" spans="1:20" ht="10.5" customHeight="1">
      <c r="A51" s="591" t="s">
        <v>206</v>
      </c>
      <c r="B51" s="590" t="s">
        <v>207</v>
      </c>
      <c r="C51" s="610" t="s">
        <v>148</v>
      </c>
      <c r="D51" s="607">
        <v>150000</v>
      </c>
      <c r="E51" s="608">
        <v>100000</v>
      </c>
      <c r="F51" s="609">
        <v>50000</v>
      </c>
      <c r="G51" s="613">
        <v>0</v>
      </c>
      <c r="H51" s="613">
        <v>0</v>
      </c>
      <c r="I51" s="613">
        <v>50000</v>
      </c>
      <c r="J51" s="613">
        <v>0</v>
      </c>
      <c r="K51" s="613">
        <v>0</v>
      </c>
      <c r="L51" s="613">
        <v>0</v>
      </c>
      <c r="M51" s="613">
        <v>0</v>
      </c>
      <c r="N51" s="613">
        <v>0</v>
      </c>
      <c r="O51" s="613">
        <v>0</v>
      </c>
      <c r="P51" s="613">
        <v>0</v>
      </c>
      <c r="Q51" s="613">
        <v>0</v>
      </c>
      <c r="R51" s="613">
        <v>0</v>
      </c>
      <c r="S51" s="613">
        <v>0</v>
      </c>
      <c r="T51" s="613">
        <v>0</v>
      </c>
    </row>
    <row r="52" spans="3:20" ht="12.75" customHeight="1">
      <c r="C52" s="631"/>
      <c r="D52" s="613">
        <f aca="true" t="shared" si="0" ref="D52:R52">SUM(D6:D51)</f>
        <v>35221242.2</v>
      </c>
      <c r="E52" s="613">
        <f>E6+E9+E10+E11+E12+E14+E15+E16+E17+E19+E21+E22+E30+E36+E41+E44+E47+E48+E50+E51</f>
        <v>1669404.26</v>
      </c>
      <c r="F52" s="613">
        <f t="shared" si="0"/>
        <v>1502693</v>
      </c>
      <c r="G52" s="613">
        <f t="shared" si="0"/>
        <v>19263178.46</v>
      </c>
      <c r="H52" s="613">
        <f t="shared" si="0"/>
        <v>9075966.48</v>
      </c>
      <c r="I52" s="632">
        <f t="shared" si="0"/>
        <v>1502693</v>
      </c>
      <c r="J52" s="632">
        <f t="shared" si="0"/>
        <v>0</v>
      </c>
      <c r="K52" s="632">
        <f t="shared" si="0"/>
        <v>0</v>
      </c>
      <c r="L52" s="632">
        <f t="shared" si="0"/>
        <v>0</v>
      </c>
      <c r="M52" s="632">
        <f t="shared" si="0"/>
        <v>7850043.88</v>
      </c>
      <c r="N52" s="632">
        <f t="shared" si="0"/>
        <v>8366149.58</v>
      </c>
      <c r="O52" s="632">
        <f t="shared" si="0"/>
        <v>256000</v>
      </c>
      <c r="P52" s="632">
        <f t="shared" si="0"/>
        <v>2790000</v>
      </c>
      <c r="Q52" s="632">
        <f t="shared" si="0"/>
        <v>5730966.48</v>
      </c>
      <c r="R52" s="632">
        <f t="shared" si="0"/>
        <v>2615000</v>
      </c>
      <c r="S52" s="632">
        <f>SUM(S17:S48)</f>
        <v>520000</v>
      </c>
      <c r="T52" s="632">
        <f>SUM(T17:T48)</f>
        <v>210000</v>
      </c>
    </row>
    <row r="53" spans="3:8" ht="8.25">
      <c r="C53" s="631"/>
      <c r="D53" s="631"/>
      <c r="E53" s="631"/>
      <c r="F53" s="633"/>
      <c r="G53" s="633"/>
      <c r="H53" s="633"/>
    </row>
    <row r="54" spans="3:8" ht="8.25">
      <c r="C54" s="631"/>
      <c r="D54" s="631"/>
      <c r="E54" s="631"/>
      <c r="F54" s="633"/>
      <c r="G54" s="633"/>
      <c r="H54" s="633"/>
    </row>
    <row r="55" spans="3:8" ht="8.25">
      <c r="C55" s="631"/>
      <c r="D55" s="631"/>
      <c r="E55" s="631"/>
      <c r="F55" s="633"/>
      <c r="G55" s="633"/>
      <c r="H55" s="633"/>
    </row>
    <row r="56" spans="3:8" ht="8.25">
      <c r="C56" s="631"/>
      <c r="D56" s="631"/>
      <c r="E56" s="631"/>
      <c r="F56" s="631"/>
      <c r="G56" s="631"/>
      <c r="H56" s="631"/>
    </row>
    <row r="57" spans="3:8" ht="8.25">
      <c r="C57" s="631"/>
      <c r="D57" s="631"/>
      <c r="E57" s="631"/>
      <c r="F57" s="631"/>
      <c r="G57" s="631"/>
      <c r="H57" s="631"/>
    </row>
  </sheetData>
  <sheetProtection/>
  <mergeCells count="27">
    <mergeCell ref="A49:T49"/>
    <mergeCell ref="A37:T37"/>
    <mergeCell ref="A40:T40"/>
    <mergeCell ref="A42:T42"/>
    <mergeCell ref="A45:T45"/>
    <mergeCell ref="A27:T27"/>
    <mergeCell ref="A29:T29"/>
    <mergeCell ref="A31:T31"/>
    <mergeCell ref="A34:T34"/>
    <mergeCell ref="A13:T13"/>
    <mergeCell ref="A18:T18"/>
    <mergeCell ref="A20:T20"/>
    <mergeCell ref="A23:T23"/>
    <mergeCell ref="I4:L4"/>
    <mergeCell ref="M4:P4"/>
    <mergeCell ref="Q4:T4"/>
    <mergeCell ref="A7:T7"/>
    <mergeCell ref="Q1:T2"/>
    <mergeCell ref="A3:A5"/>
    <mergeCell ref="B3:B5"/>
    <mergeCell ref="C3:C5"/>
    <mergeCell ref="D3:H3"/>
    <mergeCell ref="I3:T3"/>
    <mergeCell ref="D4:D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B2" sqref="B2:D22"/>
    </sheetView>
  </sheetViews>
  <sheetFormatPr defaultColWidth="9.140625" defaultRowHeight="12.75"/>
  <cols>
    <col min="1" max="1" width="4.421875" style="209" customWidth="1"/>
    <col min="2" max="2" width="27.7109375" style="209" customWidth="1"/>
    <col min="3" max="3" width="25.7109375" style="209" customWidth="1"/>
    <col min="4" max="4" width="26.28125" style="209" customWidth="1"/>
    <col min="5" max="8" width="9.140625" style="209" customWidth="1"/>
    <col min="9" max="9" width="7.8515625" style="209" customWidth="1"/>
    <col min="10" max="10" width="19.28125" style="209" customWidth="1"/>
    <col min="11" max="11" width="14.57421875" style="209" customWidth="1"/>
    <col min="12" max="12" width="14.140625" style="209" customWidth="1"/>
    <col min="13" max="13" width="14.421875" style="209" customWidth="1"/>
    <col min="14" max="14" width="14.57421875" style="209" customWidth="1"/>
    <col min="15" max="15" width="13.140625" style="209" customWidth="1"/>
    <col min="16" max="16" width="17.28125" style="209" customWidth="1"/>
    <col min="17" max="16384" width="9.140625" style="209" customWidth="1"/>
  </cols>
  <sheetData>
    <row r="2" spans="4:6" ht="31.5">
      <c r="D2" s="190" t="s">
        <v>322</v>
      </c>
      <c r="E2" s="448"/>
      <c r="F2" s="448"/>
    </row>
    <row r="3" spans="4:6" ht="31.5" customHeight="1">
      <c r="D3" s="449"/>
      <c r="E3" s="449"/>
      <c r="F3" s="449"/>
    </row>
    <row r="4" spans="4:5" ht="12.75">
      <c r="D4" s="450"/>
      <c r="E4" s="450"/>
    </row>
    <row r="5" spans="2:5" ht="15.75" customHeight="1">
      <c r="B5" s="538" t="s">
        <v>323</v>
      </c>
      <c r="C5" s="538"/>
      <c r="D5" s="538"/>
      <c r="E5" s="451"/>
    </row>
    <row r="6" spans="2:5" ht="12.75" customHeight="1">
      <c r="B6" s="538"/>
      <c r="C6" s="538"/>
      <c r="D6" s="538"/>
      <c r="E6" s="451"/>
    </row>
    <row r="8" spans="2:4" ht="12.75" customHeight="1">
      <c r="B8" s="539" t="s">
        <v>581</v>
      </c>
      <c r="C8" s="542" t="s">
        <v>324</v>
      </c>
      <c r="D8" s="542" t="s">
        <v>584</v>
      </c>
    </row>
    <row r="9" spans="2:4" s="4" customFormat="1" ht="12.75" customHeight="1">
      <c r="B9" s="540"/>
      <c r="C9" s="543"/>
      <c r="D9" s="543"/>
    </row>
    <row r="10" spans="2:4" ht="12.75" customHeight="1">
      <c r="B10" s="541"/>
      <c r="C10" s="544"/>
      <c r="D10" s="544"/>
    </row>
    <row r="11" spans="2:4" ht="12.75">
      <c r="B11" s="212"/>
      <c r="C11" s="212"/>
      <c r="D11" s="212"/>
    </row>
    <row r="12" spans="2:4" s="21" customFormat="1" ht="12.75">
      <c r="B12" s="8" t="s">
        <v>325</v>
      </c>
      <c r="C12" s="214">
        <v>117600</v>
      </c>
      <c r="D12" s="452">
        <v>117600</v>
      </c>
    </row>
    <row r="13" spans="2:4" s="21" customFormat="1" ht="12.75">
      <c r="B13" s="218"/>
      <c r="C13" s="219"/>
      <c r="D13" s="219"/>
    </row>
    <row r="14" spans="2:4" s="21" customFormat="1" ht="12.75">
      <c r="B14" s="230" t="s">
        <v>326</v>
      </c>
      <c r="C14" s="214">
        <v>48100</v>
      </c>
      <c r="D14" s="214">
        <v>48100</v>
      </c>
    </row>
    <row r="15" spans="2:4" s="21" customFormat="1" ht="12.75">
      <c r="B15" s="218"/>
      <c r="C15" s="219"/>
      <c r="D15" s="219"/>
    </row>
    <row r="16" spans="2:4" s="21" customFormat="1" ht="25.5">
      <c r="B16" s="230" t="s">
        <v>327</v>
      </c>
      <c r="C16" s="214">
        <v>28100</v>
      </c>
      <c r="D16" s="452">
        <v>28100</v>
      </c>
    </row>
    <row r="17" spans="2:4" s="21" customFormat="1" ht="12.75">
      <c r="B17" s="218"/>
      <c r="C17" s="219"/>
      <c r="D17" s="219"/>
    </row>
    <row r="18" spans="2:4" s="21" customFormat="1" ht="24.75" customHeight="1">
      <c r="B18" s="230" t="s">
        <v>328</v>
      </c>
      <c r="C18" s="214">
        <v>90000</v>
      </c>
      <c r="D18" s="214">
        <v>90000</v>
      </c>
    </row>
    <row r="19" spans="2:4" s="21" customFormat="1" ht="12.75">
      <c r="B19" s="218"/>
      <c r="C19" s="219"/>
      <c r="D19" s="231"/>
    </row>
    <row r="20" spans="2:4" s="21" customFormat="1" ht="12.75">
      <c r="B20" s="216" t="s">
        <v>329</v>
      </c>
      <c r="C20" s="453">
        <v>17000</v>
      </c>
      <c r="D20" s="453">
        <v>17000</v>
      </c>
    </row>
    <row r="21" spans="2:4" s="21" customFormat="1" ht="12.75">
      <c r="B21" s="216"/>
      <c r="C21" s="219"/>
      <c r="D21" s="231"/>
    </row>
    <row r="22" spans="2:4" s="232" customFormat="1" ht="15.75">
      <c r="B22" s="234"/>
      <c r="C22" s="235">
        <f>C12+C16+C18+C14+C20</f>
        <v>300800</v>
      </c>
      <c r="D22" s="235">
        <f>D12+D16+D18+D14+D20</f>
        <v>300800</v>
      </c>
    </row>
    <row r="23" spans="3:4" ht="12.75">
      <c r="C23" s="238"/>
      <c r="D23" s="238"/>
    </row>
    <row r="24" spans="3:4" ht="12.75">
      <c r="C24" s="238"/>
      <c r="D24" s="238"/>
    </row>
    <row r="25" spans="3:4" ht="12.75">
      <c r="C25" s="238"/>
      <c r="D25" s="238"/>
    </row>
    <row r="27" ht="12.75">
      <c r="C27" s="444"/>
    </row>
    <row r="28" ht="12.75">
      <c r="C28" s="238"/>
    </row>
    <row r="29" ht="12.75">
      <c r="C29" s="238"/>
    </row>
  </sheetData>
  <sheetProtection/>
  <mergeCells count="4">
    <mergeCell ref="B5:D6"/>
    <mergeCell ref="B8:B10"/>
    <mergeCell ref="C8:C10"/>
    <mergeCell ref="D8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21"/>
  <sheetViews>
    <sheetView zoomScale="150" zoomScaleNormal="150" zoomScalePageLayoutView="0" workbookViewId="0" topLeftCell="A1">
      <selection activeCell="B1" sqref="B1:I380"/>
    </sheetView>
  </sheetViews>
  <sheetFormatPr defaultColWidth="9.140625" defaultRowHeight="28.5" customHeight="1"/>
  <cols>
    <col min="1" max="1" width="2.140625" style="46" customWidth="1"/>
    <col min="2" max="2" width="3.8515625" style="46" customWidth="1"/>
    <col min="3" max="3" width="7.140625" style="46" customWidth="1"/>
    <col min="4" max="4" width="4.7109375" style="46" customWidth="1"/>
    <col min="5" max="5" width="26.7109375" style="46" customWidth="1"/>
    <col min="6" max="6" width="13.57421875" style="46" hidden="1" customWidth="1"/>
    <col min="7" max="7" width="17.00390625" style="46" customWidth="1"/>
    <col min="8" max="8" width="13.8515625" style="46" hidden="1" customWidth="1"/>
    <col min="9" max="9" width="42.28125" style="306" customWidth="1"/>
    <col min="10" max="10" width="11.7109375" style="104" hidden="1" customWidth="1"/>
    <col min="11" max="11" width="12.00390625" style="104" hidden="1" customWidth="1"/>
    <col min="12" max="12" width="13.00390625" style="104" hidden="1" customWidth="1"/>
    <col min="13" max="13" width="12.421875" style="104" hidden="1" customWidth="1"/>
    <col min="14" max="14" width="10.421875" style="104" hidden="1" customWidth="1"/>
    <col min="15" max="15" width="13.00390625" style="46" hidden="1" customWidth="1"/>
    <col min="16" max="16" width="15.140625" style="104" hidden="1" customWidth="1"/>
    <col min="17" max="17" width="12.140625" style="104" hidden="1" customWidth="1"/>
    <col min="18" max="18" width="12.7109375" style="170" hidden="1" customWidth="1"/>
    <col min="19" max="19" width="12.7109375" style="46" hidden="1" customWidth="1"/>
    <col min="20" max="20" width="14.00390625" style="46" hidden="1" customWidth="1"/>
    <col min="21" max="21" width="11.8515625" style="46" hidden="1" customWidth="1"/>
    <col min="22" max="22" width="12.7109375" style="46" hidden="1" customWidth="1"/>
    <col min="23" max="23" width="11.140625" style="46" hidden="1" customWidth="1"/>
    <col min="24" max="24" width="12.421875" style="46" hidden="1" customWidth="1"/>
    <col min="25" max="25" width="12.00390625" style="46" hidden="1" customWidth="1"/>
    <col min="26" max="29" width="14.00390625" style="46" hidden="1" customWidth="1"/>
    <col min="30" max="30" width="4.140625" style="46" hidden="1" customWidth="1"/>
    <col min="31" max="33" width="11.57421875" style="46" customWidth="1"/>
    <col min="34" max="16384" width="9.140625" style="46" customWidth="1"/>
  </cols>
  <sheetData>
    <row r="1" spans="2:30" ht="21">
      <c r="B1" s="43" t="s">
        <v>650</v>
      </c>
      <c r="C1" s="44"/>
      <c r="D1" s="45"/>
      <c r="F1" s="47"/>
      <c r="G1" s="47"/>
      <c r="H1" s="47"/>
      <c r="I1" s="241" t="s">
        <v>651</v>
      </c>
      <c r="J1" s="48"/>
      <c r="K1" s="48"/>
      <c r="L1" s="48"/>
      <c r="M1" s="48"/>
      <c r="N1" s="48"/>
      <c r="O1" s="47"/>
      <c r="P1" s="48"/>
      <c r="Q1" s="48"/>
      <c r="R1" s="162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2:30" ht="13.5" thickBot="1">
      <c r="B2" s="43"/>
      <c r="C2" s="44"/>
      <c r="D2" s="45"/>
      <c r="F2" s="47"/>
      <c r="G2" s="47"/>
      <c r="H2" s="47"/>
      <c r="I2" s="171"/>
      <c r="J2" s="48"/>
      <c r="K2" s="48"/>
      <c r="L2" s="48"/>
      <c r="M2" s="48"/>
      <c r="N2" s="48"/>
      <c r="O2" s="47"/>
      <c r="P2" s="48"/>
      <c r="Q2" s="48"/>
      <c r="R2" s="162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2:30" s="49" customFormat="1" ht="28.5" customHeight="1">
      <c r="B3" s="480" t="s">
        <v>345</v>
      </c>
      <c r="C3" s="478" t="s">
        <v>366</v>
      </c>
      <c r="D3" s="478" t="s">
        <v>347</v>
      </c>
      <c r="E3" s="478" t="s">
        <v>348</v>
      </c>
      <c r="F3" s="478" t="s">
        <v>652</v>
      </c>
      <c r="G3" s="478" t="s">
        <v>652</v>
      </c>
      <c r="H3" s="478" t="s">
        <v>652</v>
      </c>
      <c r="I3" s="461"/>
      <c r="J3" s="283" t="s">
        <v>349</v>
      </c>
      <c r="K3" s="283"/>
      <c r="L3" s="283"/>
      <c r="M3" s="283"/>
      <c r="N3" s="283" t="s">
        <v>338</v>
      </c>
      <c r="O3" s="284"/>
      <c r="P3" s="283"/>
      <c r="Q3" s="283" t="s">
        <v>338</v>
      </c>
      <c r="R3" s="482" t="s">
        <v>339</v>
      </c>
      <c r="S3" s="478" t="s">
        <v>597</v>
      </c>
      <c r="T3" s="478" t="s">
        <v>598</v>
      </c>
      <c r="U3" s="478" t="s">
        <v>599</v>
      </c>
      <c r="V3" s="478" t="s">
        <v>600</v>
      </c>
      <c r="W3" s="478" t="s">
        <v>601</v>
      </c>
      <c r="X3" s="478" t="s">
        <v>602</v>
      </c>
      <c r="Y3" s="478" t="s">
        <v>603</v>
      </c>
      <c r="Z3" s="478" t="s">
        <v>604</v>
      </c>
      <c r="AA3" s="478" t="s">
        <v>605</v>
      </c>
      <c r="AB3" s="478" t="s">
        <v>606</v>
      </c>
      <c r="AC3" s="478" t="s">
        <v>607</v>
      </c>
      <c r="AD3" s="478" t="s">
        <v>608</v>
      </c>
    </row>
    <row r="4" spans="2:30" s="50" customFormat="1" ht="32.25" customHeight="1" thickBot="1">
      <c r="B4" s="481"/>
      <c r="C4" s="479"/>
      <c r="D4" s="479"/>
      <c r="E4" s="479"/>
      <c r="F4" s="479"/>
      <c r="G4" s="479"/>
      <c r="H4" s="479"/>
      <c r="I4" s="462"/>
      <c r="J4" s="246" t="s">
        <v>611</v>
      </c>
      <c r="K4" s="246" t="s">
        <v>612</v>
      </c>
      <c r="L4" s="246" t="s">
        <v>613</v>
      </c>
      <c r="M4" s="246" t="s">
        <v>614</v>
      </c>
      <c r="N4" s="246" t="s">
        <v>653</v>
      </c>
      <c r="O4" s="246" t="s">
        <v>653</v>
      </c>
      <c r="P4" s="246" t="s">
        <v>653</v>
      </c>
      <c r="Q4" s="246" t="s">
        <v>653</v>
      </c>
      <c r="R4" s="45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</row>
    <row r="5" spans="2:30" ht="15.75" customHeight="1">
      <c r="B5" s="132"/>
      <c r="C5" s="133"/>
      <c r="D5" s="133"/>
      <c r="E5" s="133"/>
      <c r="F5" s="285" t="s">
        <v>654</v>
      </c>
      <c r="G5" s="133"/>
      <c r="H5" s="285" t="s">
        <v>655</v>
      </c>
      <c r="I5" s="286"/>
      <c r="J5" s="163"/>
      <c r="K5" s="163"/>
      <c r="L5" s="163"/>
      <c r="M5" s="163"/>
      <c r="N5" s="163"/>
      <c r="O5" s="163"/>
      <c r="P5" s="163"/>
      <c r="Q5" s="16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ht="12.75">
      <c r="B6" s="134" t="s">
        <v>367</v>
      </c>
      <c r="C6" s="22"/>
      <c r="D6" s="22"/>
      <c r="E6" s="23" t="s">
        <v>368</v>
      </c>
      <c r="F6" s="57">
        <f>F7+F11+F14+F16+F18</f>
        <v>9117473</v>
      </c>
      <c r="G6" s="57">
        <f>G7+G11+G14+G16+G18</f>
        <v>687473</v>
      </c>
      <c r="H6" s="57">
        <f>H7+H11+H14+H16+H18</f>
        <v>707473</v>
      </c>
      <c r="I6" s="287"/>
      <c r="J6" s="115">
        <f>J7+J11+J14+J16+J18</f>
        <v>0</v>
      </c>
      <c r="K6" s="115">
        <f aca="true" t="shared" si="0" ref="K6:Q6">K7+K11+K14+K16+K18</f>
        <v>0</v>
      </c>
      <c r="L6" s="115">
        <f t="shared" si="0"/>
        <v>0</v>
      </c>
      <c r="M6" s="115">
        <f t="shared" si="0"/>
        <v>0</v>
      </c>
      <c r="N6" s="115">
        <f t="shared" si="0"/>
        <v>0</v>
      </c>
      <c r="O6" s="115">
        <f t="shared" si="0"/>
        <v>0</v>
      </c>
      <c r="P6" s="115">
        <f t="shared" si="0"/>
        <v>0</v>
      </c>
      <c r="Q6" s="115">
        <f t="shared" si="0"/>
        <v>0</v>
      </c>
      <c r="R6" s="57">
        <f>R7+R11+R14+R16+R18</f>
        <v>687473</v>
      </c>
      <c r="S6" s="57">
        <f>S7+S11+S14+S16+S18</f>
        <v>0</v>
      </c>
      <c r="T6" s="57">
        <f aca="true" t="shared" si="1" ref="T6:AD6">T7+T11+T14+T16+T18</f>
        <v>0</v>
      </c>
      <c r="U6" s="57">
        <f t="shared" si="1"/>
        <v>0</v>
      </c>
      <c r="V6" s="57">
        <f>V7+V11+V14+V16+V18</f>
        <v>0</v>
      </c>
      <c r="W6" s="57">
        <f t="shared" si="1"/>
        <v>0</v>
      </c>
      <c r="X6" s="57">
        <f t="shared" si="1"/>
        <v>0</v>
      </c>
      <c r="Y6" s="57">
        <f t="shared" si="1"/>
        <v>0</v>
      </c>
      <c r="Z6" s="57">
        <f t="shared" si="1"/>
        <v>0</v>
      </c>
      <c r="AA6" s="57">
        <f t="shared" si="1"/>
        <v>0</v>
      </c>
      <c r="AB6" s="57">
        <f t="shared" si="1"/>
        <v>0</v>
      </c>
      <c r="AC6" s="57">
        <f t="shared" si="1"/>
        <v>0</v>
      </c>
      <c r="AD6" s="57">
        <f t="shared" si="1"/>
        <v>0</v>
      </c>
    </row>
    <row r="7" spans="2:30" s="49" customFormat="1" ht="12.75">
      <c r="B7" s="24"/>
      <c r="C7" s="25" t="s">
        <v>516</v>
      </c>
      <c r="D7" s="14"/>
      <c r="E7" s="17" t="s">
        <v>517</v>
      </c>
      <c r="F7" s="59">
        <f>SUM(F8:F10)</f>
        <v>100000</v>
      </c>
      <c r="G7" s="59">
        <f>SUM(G8:G10)</f>
        <v>90000</v>
      </c>
      <c r="H7" s="59">
        <f>SUM(H8:H10)</f>
        <v>90000</v>
      </c>
      <c r="I7" s="288"/>
      <c r="J7" s="60">
        <f>SUM(J8:J10)</f>
        <v>0</v>
      </c>
      <c r="K7" s="60">
        <f aca="true" t="shared" si="2" ref="K7:Q7">SUM(K8:K10)</f>
        <v>0</v>
      </c>
      <c r="L7" s="60">
        <f t="shared" si="2"/>
        <v>0</v>
      </c>
      <c r="M7" s="60">
        <f t="shared" si="2"/>
        <v>0</v>
      </c>
      <c r="N7" s="60">
        <f t="shared" si="2"/>
        <v>0</v>
      </c>
      <c r="O7" s="60">
        <f t="shared" si="2"/>
        <v>0</v>
      </c>
      <c r="P7" s="60">
        <f t="shared" si="2"/>
        <v>0</v>
      </c>
      <c r="Q7" s="60">
        <f t="shared" si="2"/>
        <v>0</v>
      </c>
      <c r="R7" s="164">
        <f>SUM(R8:R10)</f>
        <v>90000</v>
      </c>
      <c r="S7" s="59">
        <f>SUM(S8:S10)</f>
        <v>0</v>
      </c>
      <c r="T7" s="59">
        <f aca="true" t="shared" si="3" ref="T7:AD7">SUM(T8:T10)</f>
        <v>0</v>
      </c>
      <c r="U7" s="59">
        <f t="shared" si="3"/>
        <v>0</v>
      </c>
      <c r="V7" s="59">
        <f t="shared" si="3"/>
        <v>0</v>
      </c>
      <c r="W7" s="59">
        <f t="shared" si="3"/>
        <v>0</v>
      </c>
      <c r="X7" s="59">
        <f t="shared" si="3"/>
        <v>0</v>
      </c>
      <c r="Y7" s="59">
        <f t="shared" si="3"/>
        <v>0</v>
      </c>
      <c r="Z7" s="59">
        <f t="shared" si="3"/>
        <v>0</v>
      </c>
      <c r="AA7" s="59">
        <f t="shared" si="3"/>
        <v>0</v>
      </c>
      <c r="AB7" s="59">
        <f t="shared" si="3"/>
        <v>0</v>
      </c>
      <c r="AC7" s="59">
        <f t="shared" si="3"/>
        <v>0</v>
      </c>
      <c r="AD7" s="59">
        <f t="shared" si="3"/>
        <v>0</v>
      </c>
    </row>
    <row r="8" spans="2:31" s="49" customFormat="1" ht="12.75">
      <c r="B8" s="24"/>
      <c r="C8" s="26"/>
      <c r="D8" s="27">
        <v>4210</v>
      </c>
      <c r="E8" s="28" t="s">
        <v>369</v>
      </c>
      <c r="F8" s="42">
        <v>10000</v>
      </c>
      <c r="G8" s="42">
        <v>5000</v>
      </c>
      <c r="H8" s="42">
        <v>5000</v>
      </c>
      <c r="I8" s="288" t="s">
        <v>656</v>
      </c>
      <c r="J8" s="86"/>
      <c r="K8" s="86"/>
      <c r="L8" s="86"/>
      <c r="M8" s="86"/>
      <c r="N8" s="86"/>
      <c r="O8" s="86"/>
      <c r="P8" s="86"/>
      <c r="Q8" s="86"/>
      <c r="R8" s="135">
        <f>G8+J8+K8+L8+M8+N8+O8+P8+Q8</f>
        <v>5000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95"/>
    </row>
    <row r="9" spans="2:31" s="49" customFormat="1" ht="20.25" customHeight="1">
      <c r="B9" s="24"/>
      <c r="C9" s="26"/>
      <c r="D9" s="27">
        <v>4270</v>
      </c>
      <c r="E9" s="28" t="s">
        <v>370</v>
      </c>
      <c r="F9" s="42">
        <v>80000</v>
      </c>
      <c r="G9" s="42">
        <v>80000</v>
      </c>
      <c r="H9" s="42">
        <v>80000</v>
      </c>
      <c r="I9" s="460" t="s">
        <v>657</v>
      </c>
      <c r="J9" s="86"/>
      <c r="K9" s="86"/>
      <c r="L9" s="86"/>
      <c r="M9" s="86"/>
      <c r="N9" s="86"/>
      <c r="O9" s="86"/>
      <c r="P9" s="86"/>
      <c r="Q9" s="86"/>
      <c r="R9" s="135">
        <f>G9+J9+K9+L9+M9+N9+O9+P9+Q9</f>
        <v>80000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95"/>
    </row>
    <row r="10" spans="2:31" s="49" customFormat="1" ht="29.25" customHeight="1">
      <c r="B10" s="24"/>
      <c r="C10" s="26"/>
      <c r="D10" s="27">
        <v>4300</v>
      </c>
      <c r="E10" s="28" t="s">
        <v>371</v>
      </c>
      <c r="F10" s="42">
        <v>10000</v>
      </c>
      <c r="G10" s="42">
        <v>5000</v>
      </c>
      <c r="H10" s="42">
        <v>5000</v>
      </c>
      <c r="I10" s="460"/>
      <c r="J10" s="86"/>
      <c r="K10" s="86"/>
      <c r="L10" s="86"/>
      <c r="M10" s="86"/>
      <c r="N10" s="86"/>
      <c r="O10" s="86"/>
      <c r="P10" s="86"/>
      <c r="Q10" s="86"/>
      <c r="R10" s="135">
        <f>G10+J10+K10+L10+M10+N10+O10+P10+Q10</f>
        <v>5000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95"/>
    </row>
    <row r="11" spans="2:30" s="49" customFormat="1" ht="28.5" customHeight="1">
      <c r="B11" s="24"/>
      <c r="C11" s="25" t="s">
        <v>372</v>
      </c>
      <c r="D11" s="14"/>
      <c r="E11" s="17" t="s">
        <v>373</v>
      </c>
      <c r="F11" s="59">
        <f>SUM(F12:F13)</f>
        <v>8913693</v>
      </c>
      <c r="G11" s="59">
        <f>SUM(G12:G13)</f>
        <v>493693</v>
      </c>
      <c r="H11" s="59">
        <f>SUM(H12:H13)</f>
        <v>513693</v>
      </c>
      <c r="I11" s="208"/>
      <c r="J11" s="60">
        <f>SUM(J12:J13)</f>
        <v>0</v>
      </c>
      <c r="K11" s="60">
        <f aca="true" t="shared" si="4" ref="K11:Q11">SUM(K12:K13)</f>
        <v>0</v>
      </c>
      <c r="L11" s="60">
        <f t="shared" si="4"/>
        <v>0</v>
      </c>
      <c r="M11" s="60">
        <f t="shared" si="4"/>
        <v>0</v>
      </c>
      <c r="N11" s="60">
        <f t="shared" si="4"/>
        <v>0</v>
      </c>
      <c r="O11" s="60">
        <f t="shared" si="4"/>
        <v>0</v>
      </c>
      <c r="P11" s="60">
        <f t="shared" si="4"/>
        <v>0</v>
      </c>
      <c r="Q11" s="60">
        <f t="shared" si="4"/>
        <v>0</v>
      </c>
      <c r="R11" s="164">
        <f>SUM(R12:R13)</f>
        <v>493693</v>
      </c>
      <c r="S11" s="59">
        <f>SUM(S12:S13)</f>
        <v>0</v>
      </c>
      <c r="T11" s="59">
        <f aca="true" t="shared" si="5" ref="T11:AD11">SUM(T12:T13)</f>
        <v>0</v>
      </c>
      <c r="U11" s="59">
        <f t="shared" si="5"/>
        <v>0</v>
      </c>
      <c r="V11" s="136">
        <f t="shared" si="5"/>
        <v>0</v>
      </c>
      <c r="W11" s="59">
        <f t="shared" si="5"/>
        <v>0</v>
      </c>
      <c r="X11" s="59">
        <f t="shared" si="5"/>
        <v>0</v>
      </c>
      <c r="Y11" s="59">
        <f t="shared" si="5"/>
        <v>0</v>
      </c>
      <c r="Z11" s="59">
        <f t="shared" si="5"/>
        <v>0</v>
      </c>
      <c r="AA11" s="59">
        <f t="shared" si="5"/>
        <v>0</v>
      </c>
      <c r="AB11" s="59">
        <f t="shared" si="5"/>
        <v>0</v>
      </c>
      <c r="AC11" s="59">
        <f t="shared" si="5"/>
        <v>0</v>
      </c>
      <c r="AD11" s="59">
        <f t="shared" si="5"/>
        <v>0</v>
      </c>
    </row>
    <row r="12" spans="2:30" s="49" customFormat="1" ht="12.75">
      <c r="B12" s="24"/>
      <c r="C12" s="25"/>
      <c r="D12" s="27">
        <v>4300</v>
      </c>
      <c r="E12" s="28" t="s">
        <v>371</v>
      </c>
      <c r="F12" s="42">
        <v>10000</v>
      </c>
      <c r="G12" s="42">
        <v>10000</v>
      </c>
      <c r="H12" s="42">
        <v>10000</v>
      </c>
      <c r="I12" s="208" t="s">
        <v>658</v>
      </c>
      <c r="J12" s="86"/>
      <c r="K12" s="86"/>
      <c r="L12" s="86"/>
      <c r="M12" s="86"/>
      <c r="N12" s="86"/>
      <c r="O12" s="86"/>
      <c r="P12" s="86"/>
      <c r="Q12" s="86"/>
      <c r="R12" s="135">
        <f>G12+J12+K12+L12+M12+N12+O12+P12+Q12</f>
        <v>10000</v>
      </c>
      <c r="S12" s="42"/>
      <c r="T12" s="42"/>
      <c r="U12" s="42"/>
      <c r="V12" s="114"/>
      <c r="W12" s="42"/>
      <c r="X12" s="42"/>
      <c r="Y12" s="42"/>
      <c r="Z12" s="42"/>
      <c r="AA12" s="42"/>
      <c r="AB12" s="42"/>
      <c r="AC12" s="42"/>
      <c r="AD12" s="42"/>
    </row>
    <row r="13" spans="2:30" s="49" customFormat="1" ht="90">
      <c r="B13" s="29"/>
      <c r="C13" s="26"/>
      <c r="D13" s="27">
        <v>6050</v>
      </c>
      <c r="E13" s="28" t="s">
        <v>374</v>
      </c>
      <c r="F13" s="65">
        <f>75000+20000+19293+40000+10000+30400+2974000+5645000+90000</f>
        <v>8903693</v>
      </c>
      <c r="G13" s="65">
        <f>75000+20000+19293+40000+10000+30400+74000+145000+70000</f>
        <v>483693</v>
      </c>
      <c r="H13" s="65">
        <f>75000+20000+19293+40000+10000+30400+74000+145000+90000</f>
        <v>503693</v>
      </c>
      <c r="I13" s="208" t="s">
        <v>659</v>
      </c>
      <c r="J13" s="67"/>
      <c r="K13" s="67"/>
      <c r="L13" s="67"/>
      <c r="M13" s="67"/>
      <c r="N13" s="67"/>
      <c r="O13" s="67"/>
      <c r="P13" s="67"/>
      <c r="Q13" s="67"/>
      <c r="R13" s="135">
        <f>G13+J13+K13+L13+M13+N13+O13+P13+Q13</f>
        <v>483693</v>
      </c>
      <c r="S13" s="65"/>
      <c r="T13" s="65"/>
      <c r="U13" s="65"/>
      <c r="V13" s="114"/>
      <c r="W13" s="65"/>
      <c r="X13" s="65"/>
      <c r="Y13" s="65"/>
      <c r="Z13" s="65"/>
      <c r="AA13" s="65"/>
      <c r="AB13" s="65"/>
      <c r="AC13" s="65"/>
      <c r="AD13" s="65"/>
    </row>
    <row r="14" spans="2:30" s="49" customFormat="1" ht="76.5">
      <c r="B14" s="24"/>
      <c r="C14" s="25" t="s">
        <v>518</v>
      </c>
      <c r="D14" s="14"/>
      <c r="E14" s="17" t="s">
        <v>519</v>
      </c>
      <c r="F14" s="59">
        <f>SUM(F15:F15)</f>
        <v>5000</v>
      </c>
      <c r="G14" s="59">
        <f>SUM(G15:G15)</f>
        <v>5000</v>
      </c>
      <c r="H14" s="59">
        <f>SUM(H15:H15)</f>
        <v>5000</v>
      </c>
      <c r="I14" s="458" t="s">
        <v>660</v>
      </c>
      <c r="J14" s="60">
        <f>SUM(J15:J15)</f>
        <v>0</v>
      </c>
      <c r="K14" s="60">
        <f aca="true" t="shared" si="6" ref="K14:Q14">SUM(K15:K15)</f>
        <v>0</v>
      </c>
      <c r="L14" s="60">
        <f t="shared" si="6"/>
        <v>0</v>
      </c>
      <c r="M14" s="60">
        <f t="shared" si="6"/>
        <v>0</v>
      </c>
      <c r="N14" s="60">
        <f t="shared" si="6"/>
        <v>0</v>
      </c>
      <c r="O14" s="60">
        <f t="shared" si="6"/>
        <v>0</v>
      </c>
      <c r="P14" s="60">
        <f t="shared" si="6"/>
        <v>0</v>
      </c>
      <c r="Q14" s="60">
        <f t="shared" si="6"/>
        <v>0</v>
      </c>
      <c r="R14" s="164">
        <f>SUM(R15:R15)</f>
        <v>5000</v>
      </c>
      <c r="S14" s="59">
        <f>SUM(S15:S15)</f>
        <v>0</v>
      </c>
      <c r="T14" s="59">
        <f aca="true" t="shared" si="7" ref="T14:AD14">SUM(T15:T15)</f>
        <v>0</v>
      </c>
      <c r="U14" s="59">
        <f t="shared" si="7"/>
        <v>0</v>
      </c>
      <c r="V14" s="59">
        <f t="shared" si="7"/>
        <v>0</v>
      </c>
      <c r="W14" s="59">
        <f t="shared" si="7"/>
        <v>0</v>
      </c>
      <c r="X14" s="59">
        <f t="shared" si="7"/>
        <v>0</v>
      </c>
      <c r="Y14" s="59">
        <f t="shared" si="7"/>
        <v>0</v>
      </c>
      <c r="Z14" s="59">
        <f t="shared" si="7"/>
        <v>0</v>
      </c>
      <c r="AA14" s="59">
        <f t="shared" si="7"/>
        <v>0</v>
      </c>
      <c r="AB14" s="59">
        <f t="shared" si="7"/>
        <v>0</v>
      </c>
      <c r="AC14" s="59">
        <f t="shared" si="7"/>
        <v>0</v>
      </c>
      <c r="AD14" s="59">
        <f t="shared" si="7"/>
        <v>0</v>
      </c>
    </row>
    <row r="15" spans="2:30" s="49" customFormat="1" ht="12.75">
      <c r="B15" s="24"/>
      <c r="C15" s="27"/>
      <c r="D15" s="27">
        <v>4300</v>
      </c>
      <c r="E15" s="28" t="s">
        <v>371</v>
      </c>
      <c r="F15" s="42">
        <v>5000</v>
      </c>
      <c r="G15" s="42">
        <v>5000</v>
      </c>
      <c r="H15" s="42">
        <v>5000</v>
      </c>
      <c r="I15" s="458"/>
      <c r="J15" s="86"/>
      <c r="K15" s="86"/>
      <c r="L15" s="86"/>
      <c r="M15" s="86"/>
      <c r="N15" s="86"/>
      <c r="O15" s="86"/>
      <c r="P15" s="86"/>
      <c r="Q15" s="86"/>
      <c r="R15" s="135">
        <f>G15+J15+K15+L15+M15+N15+O15+P15+Q15</f>
        <v>5000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2:30" s="49" customFormat="1" ht="12.75">
      <c r="B16" s="24"/>
      <c r="C16" s="25" t="s">
        <v>520</v>
      </c>
      <c r="D16" s="27"/>
      <c r="E16" s="17" t="s">
        <v>521</v>
      </c>
      <c r="F16" s="59">
        <f aca="true" t="shared" si="8" ref="F16:AD16">SUM(F17)</f>
        <v>22780</v>
      </c>
      <c r="G16" s="59">
        <f t="shared" si="8"/>
        <v>22780</v>
      </c>
      <c r="H16" s="59">
        <f t="shared" si="8"/>
        <v>22780</v>
      </c>
      <c r="I16" s="289"/>
      <c r="J16" s="60">
        <f t="shared" si="8"/>
        <v>0</v>
      </c>
      <c r="K16" s="60">
        <f t="shared" si="8"/>
        <v>0</v>
      </c>
      <c r="L16" s="60">
        <f t="shared" si="8"/>
        <v>0</v>
      </c>
      <c r="M16" s="60">
        <f t="shared" si="8"/>
        <v>0</v>
      </c>
      <c r="N16" s="60">
        <f t="shared" si="8"/>
        <v>0</v>
      </c>
      <c r="O16" s="60">
        <f t="shared" si="8"/>
        <v>0</v>
      </c>
      <c r="P16" s="60">
        <f t="shared" si="8"/>
        <v>0</v>
      </c>
      <c r="Q16" s="60">
        <f t="shared" si="8"/>
        <v>0</v>
      </c>
      <c r="R16" s="164">
        <f>SUM(R17)</f>
        <v>22780</v>
      </c>
      <c r="S16" s="59">
        <f t="shared" si="8"/>
        <v>0</v>
      </c>
      <c r="T16" s="59">
        <f t="shared" si="8"/>
        <v>0</v>
      </c>
      <c r="U16" s="59">
        <f t="shared" si="8"/>
        <v>0</v>
      </c>
      <c r="V16" s="59">
        <f t="shared" si="8"/>
        <v>0</v>
      </c>
      <c r="W16" s="59">
        <f t="shared" si="8"/>
        <v>0</v>
      </c>
      <c r="X16" s="59">
        <f t="shared" si="8"/>
        <v>0</v>
      </c>
      <c r="Y16" s="59">
        <f t="shared" si="8"/>
        <v>0</v>
      </c>
      <c r="Z16" s="59">
        <f t="shared" si="8"/>
        <v>0</v>
      </c>
      <c r="AA16" s="59">
        <f t="shared" si="8"/>
        <v>0</v>
      </c>
      <c r="AB16" s="59">
        <f t="shared" si="8"/>
        <v>0</v>
      </c>
      <c r="AC16" s="59">
        <f t="shared" si="8"/>
        <v>0</v>
      </c>
      <c r="AD16" s="59">
        <f t="shared" si="8"/>
        <v>0</v>
      </c>
    </row>
    <row r="17" spans="2:30" s="49" customFormat="1" ht="51">
      <c r="B17" s="24"/>
      <c r="C17" s="27"/>
      <c r="D17" s="27">
        <v>2850</v>
      </c>
      <c r="E17" s="28" t="s">
        <v>522</v>
      </c>
      <c r="F17" s="42">
        <v>22780</v>
      </c>
      <c r="G17" s="42">
        <v>22780</v>
      </c>
      <c r="H17" s="42">
        <v>22780</v>
      </c>
      <c r="I17" s="208" t="s">
        <v>661</v>
      </c>
      <c r="J17" s="86"/>
      <c r="K17" s="86"/>
      <c r="L17" s="86"/>
      <c r="M17" s="86"/>
      <c r="N17" s="86"/>
      <c r="O17" s="86"/>
      <c r="P17" s="86"/>
      <c r="Q17" s="86"/>
      <c r="R17" s="135">
        <f>G17+J17+K17+L17+M17+N17+O17+P17+Q17</f>
        <v>22780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2:30" s="49" customFormat="1" ht="12.75">
      <c r="B18" s="24"/>
      <c r="C18" s="25" t="s">
        <v>375</v>
      </c>
      <c r="D18" s="14"/>
      <c r="E18" s="17" t="s">
        <v>364</v>
      </c>
      <c r="F18" s="59">
        <f>SUM(F19:F21)</f>
        <v>76000</v>
      </c>
      <c r="G18" s="59">
        <f>SUM(G19:G21)</f>
        <v>76000</v>
      </c>
      <c r="H18" s="59">
        <f>SUM(H19:H21)</f>
        <v>76000</v>
      </c>
      <c r="I18" s="208"/>
      <c r="J18" s="60">
        <f>SUM(J19:J21)</f>
        <v>0</v>
      </c>
      <c r="K18" s="60">
        <f aca="true" t="shared" si="9" ref="K18:Q18">SUM(K19:K21)</f>
        <v>0</v>
      </c>
      <c r="L18" s="60">
        <f>SUM(L19:L21)</f>
        <v>0</v>
      </c>
      <c r="M18" s="60">
        <f t="shared" si="9"/>
        <v>0</v>
      </c>
      <c r="N18" s="60">
        <f t="shared" si="9"/>
        <v>0</v>
      </c>
      <c r="O18" s="60">
        <f t="shared" si="9"/>
        <v>0</v>
      </c>
      <c r="P18" s="60">
        <f t="shared" si="9"/>
        <v>0</v>
      </c>
      <c r="Q18" s="60">
        <f t="shared" si="9"/>
        <v>0</v>
      </c>
      <c r="R18" s="164">
        <f>R20+R19+R21</f>
        <v>76000</v>
      </c>
      <c r="S18" s="59">
        <f>SUM(S19:S21)</f>
        <v>0</v>
      </c>
      <c r="T18" s="59">
        <f aca="true" t="shared" si="10" ref="T18:AD18">SUM(T19:T21)</f>
        <v>0</v>
      </c>
      <c r="U18" s="59">
        <f t="shared" si="10"/>
        <v>0</v>
      </c>
      <c r="V18" s="59">
        <f t="shared" si="10"/>
        <v>0</v>
      </c>
      <c r="W18" s="59">
        <f t="shared" si="10"/>
        <v>0</v>
      </c>
      <c r="X18" s="59">
        <f t="shared" si="10"/>
        <v>0</v>
      </c>
      <c r="Y18" s="59">
        <f t="shared" si="10"/>
        <v>0</v>
      </c>
      <c r="Z18" s="59">
        <f t="shared" si="10"/>
        <v>0</v>
      </c>
      <c r="AA18" s="59">
        <f t="shared" si="10"/>
        <v>0</v>
      </c>
      <c r="AB18" s="59">
        <f t="shared" si="10"/>
        <v>0</v>
      </c>
      <c r="AC18" s="59">
        <f t="shared" si="10"/>
        <v>0</v>
      </c>
      <c r="AD18" s="59">
        <f t="shared" si="10"/>
        <v>0</v>
      </c>
    </row>
    <row r="19" spans="2:30" s="49" customFormat="1" ht="12.75">
      <c r="B19" s="24"/>
      <c r="C19" s="25"/>
      <c r="D19" s="27">
        <v>4210</v>
      </c>
      <c r="E19" s="28" t="s">
        <v>369</v>
      </c>
      <c r="F19" s="42">
        <v>11000</v>
      </c>
      <c r="G19" s="42">
        <v>11000</v>
      </c>
      <c r="H19" s="42">
        <v>11000</v>
      </c>
      <c r="I19" s="460" t="s">
        <v>662</v>
      </c>
      <c r="J19" s="86"/>
      <c r="K19" s="86"/>
      <c r="L19" s="86"/>
      <c r="M19" s="86"/>
      <c r="N19" s="86"/>
      <c r="O19" s="86"/>
      <c r="P19" s="86"/>
      <c r="Q19" s="86"/>
      <c r="R19" s="135">
        <f>G19+J19+K19+L19+M19+N19+O19+P19+Q19</f>
        <v>11000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2:30" s="49" customFormat="1" ht="12.75">
      <c r="B20" s="24"/>
      <c r="C20" s="27"/>
      <c r="D20" s="27">
        <v>4300</v>
      </c>
      <c r="E20" s="28" t="s">
        <v>371</v>
      </c>
      <c r="F20" s="42">
        <v>65000</v>
      </c>
      <c r="G20" s="42">
        <v>65000</v>
      </c>
      <c r="H20" s="42">
        <v>65000</v>
      </c>
      <c r="I20" s="460"/>
      <c r="J20" s="86"/>
      <c r="K20" s="86"/>
      <c r="L20" s="86"/>
      <c r="M20" s="86"/>
      <c r="N20" s="86"/>
      <c r="O20" s="86"/>
      <c r="P20" s="86"/>
      <c r="Q20" s="86"/>
      <c r="R20" s="135">
        <f>G20+J20+K20+L20+M20+N20+O20+P20+Q20</f>
        <v>65000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pans="2:30" s="49" customFormat="1" ht="12.75" customHeight="1" hidden="1">
      <c r="B21" s="24"/>
      <c r="C21" s="27"/>
      <c r="D21" s="9">
        <v>4430</v>
      </c>
      <c r="E21" s="11" t="s">
        <v>376</v>
      </c>
      <c r="F21" s="42"/>
      <c r="G21" s="42"/>
      <c r="H21" s="42"/>
      <c r="I21" s="208"/>
      <c r="J21" s="86"/>
      <c r="K21" s="86"/>
      <c r="L21" s="86"/>
      <c r="M21" s="86"/>
      <c r="N21" s="86"/>
      <c r="O21" s="86"/>
      <c r="P21" s="86"/>
      <c r="Q21" s="86"/>
      <c r="R21" s="135">
        <f>G21+J21+K21+L21+M21+N21+O21+P21+Q21</f>
        <v>0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2:30" s="49" customFormat="1" ht="12.75">
      <c r="B22" s="134" t="s">
        <v>335</v>
      </c>
      <c r="C22" s="22"/>
      <c r="D22" s="22"/>
      <c r="E22" s="23" t="s">
        <v>336</v>
      </c>
      <c r="F22" s="68">
        <f>F23</f>
        <v>5000</v>
      </c>
      <c r="G22" s="68">
        <f>G23</f>
        <v>5000</v>
      </c>
      <c r="H22" s="68">
        <f>H23</f>
        <v>5000</v>
      </c>
      <c r="I22" s="290"/>
      <c r="J22" s="69">
        <f>J23</f>
        <v>0</v>
      </c>
      <c r="K22" s="69">
        <f aca="true" t="shared" si="11" ref="K22:Q22">K23</f>
        <v>0</v>
      </c>
      <c r="L22" s="69">
        <f t="shared" si="11"/>
        <v>0</v>
      </c>
      <c r="M22" s="69">
        <f t="shared" si="11"/>
        <v>0</v>
      </c>
      <c r="N22" s="69">
        <f t="shared" si="11"/>
        <v>0</v>
      </c>
      <c r="O22" s="69">
        <f t="shared" si="11"/>
        <v>0</v>
      </c>
      <c r="P22" s="69">
        <f t="shared" si="11"/>
        <v>0</v>
      </c>
      <c r="Q22" s="69">
        <f t="shared" si="11"/>
        <v>0</v>
      </c>
      <c r="R22" s="68">
        <f>R23</f>
        <v>5000</v>
      </c>
      <c r="S22" s="68">
        <f>S23</f>
        <v>0</v>
      </c>
      <c r="T22" s="68">
        <f aca="true" t="shared" si="12" ref="T22:AD22">T23</f>
        <v>0</v>
      </c>
      <c r="U22" s="68">
        <f t="shared" si="12"/>
        <v>0</v>
      </c>
      <c r="V22" s="68">
        <f t="shared" si="12"/>
        <v>0</v>
      </c>
      <c r="W22" s="68">
        <f t="shared" si="12"/>
        <v>0</v>
      </c>
      <c r="X22" s="68">
        <f t="shared" si="12"/>
        <v>0</v>
      </c>
      <c r="Y22" s="68">
        <f t="shared" si="12"/>
        <v>0</v>
      </c>
      <c r="Z22" s="68">
        <f t="shared" si="12"/>
        <v>0</v>
      </c>
      <c r="AA22" s="68">
        <f t="shared" si="12"/>
        <v>0</v>
      </c>
      <c r="AB22" s="68">
        <f t="shared" si="12"/>
        <v>0</v>
      </c>
      <c r="AC22" s="68">
        <f t="shared" si="12"/>
        <v>0</v>
      </c>
      <c r="AD22" s="68">
        <f t="shared" si="12"/>
        <v>0</v>
      </c>
    </row>
    <row r="23" spans="2:30" s="49" customFormat="1" ht="12.75">
      <c r="B23" s="24"/>
      <c r="C23" s="25" t="s">
        <v>337</v>
      </c>
      <c r="D23" s="14"/>
      <c r="E23" s="17" t="s">
        <v>364</v>
      </c>
      <c r="F23" s="59">
        <f>SUM(F24:F25)</f>
        <v>5000</v>
      </c>
      <c r="G23" s="59">
        <f>SUM(G24:G25)</f>
        <v>5000</v>
      </c>
      <c r="H23" s="59">
        <f>SUM(H24:H25)</f>
        <v>5000</v>
      </c>
      <c r="I23" s="208"/>
      <c r="J23" s="60">
        <f>SUM(J24:J25)</f>
        <v>0</v>
      </c>
      <c r="K23" s="60">
        <f aca="true" t="shared" si="13" ref="K23:Q23">SUM(K24:K25)</f>
        <v>0</v>
      </c>
      <c r="L23" s="60">
        <f t="shared" si="13"/>
        <v>0</v>
      </c>
      <c r="M23" s="60">
        <f t="shared" si="13"/>
        <v>0</v>
      </c>
      <c r="N23" s="60">
        <f t="shared" si="13"/>
        <v>0</v>
      </c>
      <c r="O23" s="60">
        <f t="shared" si="13"/>
        <v>0</v>
      </c>
      <c r="P23" s="60">
        <f t="shared" si="13"/>
        <v>0</v>
      </c>
      <c r="Q23" s="60">
        <f t="shared" si="13"/>
        <v>0</v>
      </c>
      <c r="R23" s="164">
        <f>R24+R25</f>
        <v>5000</v>
      </c>
      <c r="S23" s="59">
        <f>SUM(S24:S25)</f>
        <v>0</v>
      </c>
      <c r="T23" s="59">
        <f aca="true" t="shared" si="14" ref="T23:AD23">SUM(T24:T25)</f>
        <v>0</v>
      </c>
      <c r="U23" s="59">
        <f t="shared" si="14"/>
        <v>0</v>
      </c>
      <c r="V23" s="59">
        <f t="shared" si="14"/>
        <v>0</v>
      </c>
      <c r="W23" s="59">
        <f t="shared" si="14"/>
        <v>0</v>
      </c>
      <c r="X23" s="59">
        <f t="shared" si="14"/>
        <v>0</v>
      </c>
      <c r="Y23" s="59">
        <f t="shared" si="14"/>
        <v>0</v>
      </c>
      <c r="Z23" s="59">
        <f t="shared" si="14"/>
        <v>0</v>
      </c>
      <c r="AA23" s="59">
        <f t="shared" si="14"/>
        <v>0</v>
      </c>
      <c r="AB23" s="59">
        <f t="shared" si="14"/>
        <v>0</v>
      </c>
      <c r="AC23" s="59">
        <f t="shared" si="14"/>
        <v>0</v>
      </c>
      <c r="AD23" s="59">
        <f t="shared" si="14"/>
        <v>0</v>
      </c>
    </row>
    <row r="24" spans="2:30" s="49" customFormat="1" ht="12.75">
      <c r="B24" s="24"/>
      <c r="C24" s="26"/>
      <c r="D24" s="27">
        <v>4210</v>
      </c>
      <c r="E24" s="28" t="s">
        <v>369</v>
      </c>
      <c r="F24" s="42">
        <v>1500</v>
      </c>
      <c r="G24" s="42">
        <v>1500</v>
      </c>
      <c r="H24" s="42">
        <v>1500</v>
      </c>
      <c r="I24" s="208" t="s">
        <v>663</v>
      </c>
      <c r="J24" s="86"/>
      <c r="K24" s="86"/>
      <c r="L24" s="86"/>
      <c r="M24" s="86"/>
      <c r="N24" s="86"/>
      <c r="O24" s="86"/>
      <c r="P24" s="86"/>
      <c r="Q24" s="86"/>
      <c r="R24" s="135">
        <f>G24+J24+K24+L24+M24+N24+O24+P24+Q24</f>
        <v>1500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5" spans="2:30" s="49" customFormat="1" ht="12.75">
      <c r="B25" s="24"/>
      <c r="C25" s="26"/>
      <c r="D25" s="27">
        <v>4300</v>
      </c>
      <c r="E25" s="28" t="s">
        <v>371</v>
      </c>
      <c r="F25" s="42">
        <v>3500</v>
      </c>
      <c r="G25" s="42">
        <v>3500</v>
      </c>
      <c r="H25" s="42">
        <v>3500</v>
      </c>
      <c r="I25" s="208" t="s">
        <v>664</v>
      </c>
      <c r="J25" s="86"/>
      <c r="K25" s="86"/>
      <c r="L25" s="86"/>
      <c r="M25" s="86"/>
      <c r="N25" s="86"/>
      <c r="O25" s="86"/>
      <c r="P25" s="86"/>
      <c r="Q25" s="86"/>
      <c r="R25" s="135">
        <f>G25+J25+K25+L25+M25+N25+O25+P25+Q25</f>
        <v>3500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2:30" s="49" customFormat="1" ht="12.75">
      <c r="B26" s="30">
        <v>600</v>
      </c>
      <c r="C26" s="31"/>
      <c r="D26" s="31"/>
      <c r="E26" s="32" t="s">
        <v>377</v>
      </c>
      <c r="F26" s="68">
        <f>F32+F29+F27</f>
        <v>915000</v>
      </c>
      <c r="G26" s="68">
        <f>G32+G29+G27</f>
        <v>190000</v>
      </c>
      <c r="H26" s="68">
        <f>H32+H29+H27</f>
        <v>240000</v>
      </c>
      <c r="I26" s="290"/>
      <c r="J26" s="69">
        <f>J32+J29</f>
        <v>0</v>
      </c>
      <c r="K26" s="69">
        <f aca="true" t="shared" si="15" ref="K26:Q26">K32+K29</f>
        <v>0</v>
      </c>
      <c r="L26" s="69">
        <f t="shared" si="15"/>
        <v>0</v>
      </c>
      <c r="M26" s="69">
        <f t="shared" si="15"/>
        <v>0</v>
      </c>
      <c r="N26" s="69">
        <f t="shared" si="15"/>
        <v>0</v>
      </c>
      <c r="O26" s="69">
        <f t="shared" si="15"/>
        <v>0</v>
      </c>
      <c r="P26" s="69">
        <f t="shared" si="15"/>
        <v>0</v>
      </c>
      <c r="Q26" s="69">
        <f t="shared" si="15"/>
        <v>0</v>
      </c>
      <c r="R26" s="68">
        <f>R32+R29</f>
        <v>170000</v>
      </c>
      <c r="S26" s="68">
        <f>S32+S29</f>
        <v>0</v>
      </c>
      <c r="T26" s="68">
        <f aca="true" t="shared" si="16" ref="T26:AD26">T32+T29</f>
        <v>0</v>
      </c>
      <c r="U26" s="68">
        <f t="shared" si="16"/>
        <v>0</v>
      </c>
      <c r="V26" s="68">
        <f t="shared" si="16"/>
        <v>0</v>
      </c>
      <c r="W26" s="68">
        <f t="shared" si="16"/>
        <v>0</v>
      </c>
      <c r="X26" s="68">
        <f t="shared" si="16"/>
        <v>0</v>
      </c>
      <c r="Y26" s="68">
        <f t="shared" si="16"/>
        <v>0</v>
      </c>
      <c r="Z26" s="68">
        <f t="shared" si="16"/>
        <v>0</v>
      </c>
      <c r="AA26" s="68">
        <f t="shared" si="16"/>
        <v>0</v>
      </c>
      <c r="AB26" s="68">
        <f t="shared" si="16"/>
        <v>0</v>
      </c>
      <c r="AC26" s="68">
        <f t="shared" si="16"/>
        <v>0</v>
      </c>
      <c r="AD26" s="68">
        <f t="shared" si="16"/>
        <v>0</v>
      </c>
    </row>
    <row r="27" spans="2:30" s="72" customFormat="1" ht="12.75">
      <c r="B27" s="33"/>
      <c r="C27" s="14">
        <v>60013</v>
      </c>
      <c r="D27" s="14"/>
      <c r="E27" s="17" t="s">
        <v>665</v>
      </c>
      <c r="F27" s="38">
        <f>F28</f>
        <v>0</v>
      </c>
      <c r="G27" s="38">
        <f>G28</f>
        <v>20000</v>
      </c>
      <c r="H27" s="38">
        <f>H28</f>
        <v>0</v>
      </c>
      <c r="I27" s="289"/>
      <c r="J27" s="39"/>
      <c r="K27" s="39"/>
      <c r="L27" s="39"/>
      <c r="M27" s="39"/>
      <c r="N27" s="39"/>
      <c r="O27" s="39"/>
      <c r="P27" s="39"/>
      <c r="Q27" s="39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2:30" s="72" customFormat="1" ht="76.5">
      <c r="B28" s="33"/>
      <c r="C28" s="36"/>
      <c r="D28" s="27">
        <v>6300</v>
      </c>
      <c r="E28" s="28" t="s">
        <v>380</v>
      </c>
      <c r="F28" s="38"/>
      <c r="G28" s="37">
        <v>20000</v>
      </c>
      <c r="H28" s="38"/>
      <c r="I28" s="289" t="s">
        <v>666</v>
      </c>
      <c r="J28" s="39"/>
      <c r="K28" s="39"/>
      <c r="L28" s="39"/>
      <c r="M28" s="39"/>
      <c r="N28" s="39"/>
      <c r="O28" s="39"/>
      <c r="P28" s="39"/>
      <c r="Q28" s="39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2:30" s="72" customFormat="1" ht="12.75">
      <c r="B29" s="33"/>
      <c r="C29" s="14">
        <v>60014</v>
      </c>
      <c r="D29" s="14"/>
      <c r="E29" s="17" t="s">
        <v>378</v>
      </c>
      <c r="F29" s="38">
        <f>SUM(F30:F31)</f>
        <v>275000</v>
      </c>
      <c r="G29" s="38">
        <f>SUM(G30:G31)</f>
        <v>130000</v>
      </c>
      <c r="H29" s="38">
        <f>SUM(H30:H31)</f>
        <v>200000</v>
      </c>
      <c r="I29" s="289"/>
      <c r="J29" s="39">
        <f>SUM(J30:J31)</f>
        <v>0</v>
      </c>
      <c r="K29" s="39">
        <f aca="true" t="shared" si="17" ref="K29:Q29">SUM(K30:K31)</f>
        <v>0</v>
      </c>
      <c r="L29" s="39">
        <f t="shared" si="17"/>
        <v>0</v>
      </c>
      <c r="M29" s="39">
        <f t="shared" si="17"/>
        <v>0</v>
      </c>
      <c r="N29" s="39">
        <f t="shared" si="17"/>
        <v>0</v>
      </c>
      <c r="O29" s="39">
        <f t="shared" si="17"/>
        <v>0</v>
      </c>
      <c r="P29" s="39">
        <f t="shared" si="17"/>
        <v>0</v>
      </c>
      <c r="Q29" s="39">
        <f t="shared" si="17"/>
        <v>0</v>
      </c>
      <c r="R29" s="164">
        <f>SUM(R30:R31)</f>
        <v>130000</v>
      </c>
      <c r="S29" s="38">
        <f>SUM(S30:S31)</f>
        <v>0</v>
      </c>
      <c r="T29" s="38">
        <f aca="true" t="shared" si="18" ref="T29:AD29">SUM(T30:T31)</f>
        <v>0</v>
      </c>
      <c r="U29" s="38">
        <f t="shared" si="18"/>
        <v>0</v>
      </c>
      <c r="V29" s="38">
        <f t="shared" si="18"/>
        <v>0</v>
      </c>
      <c r="W29" s="38">
        <f t="shared" si="18"/>
        <v>0</v>
      </c>
      <c r="X29" s="38">
        <f t="shared" si="18"/>
        <v>0</v>
      </c>
      <c r="Y29" s="38">
        <f t="shared" si="18"/>
        <v>0</v>
      </c>
      <c r="Z29" s="38">
        <f t="shared" si="18"/>
        <v>0</v>
      </c>
      <c r="AA29" s="38">
        <f t="shared" si="18"/>
        <v>0</v>
      </c>
      <c r="AB29" s="38">
        <f t="shared" si="18"/>
        <v>0</v>
      </c>
      <c r="AC29" s="38">
        <f t="shared" si="18"/>
        <v>0</v>
      </c>
      <c r="AD29" s="38">
        <f t="shared" si="18"/>
        <v>0</v>
      </c>
    </row>
    <row r="30" spans="2:30" s="72" customFormat="1" ht="76.5" customHeight="1" hidden="1">
      <c r="B30" s="33"/>
      <c r="C30" s="14"/>
      <c r="D30" s="118">
        <v>2710</v>
      </c>
      <c r="E30" s="140" t="s">
        <v>379</v>
      </c>
      <c r="F30" s="37"/>
      <c r="G30" s="37"/>
      <c r="H30" s="37"/>
      <c r="I30" s="289" t="s">
        <v>667</v>
      </c>
      <c r="J30" s="40"/>
      <c r="K30" s="40"/>
      <c r="L30" s="40"/>
      <c r="M30" s="40"/>
      <c r="N30" s="40"/>
      <c r="O30" s="40"/>
      <c r="P30" s="40"/>
      <c r="Q30" s="40"/>
      <c r="R30" s="135">
        <f>G30+J30+K30+L30+M30+N30+O30+P30+Q30</f>
        <v>0</v>
      </c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2:30" s="72" customFormat="1" ht="76.5">
      <c r="B31" s="33"/>
      <c r="C31" s="27"/>
      <c r="D31" s="27">
        <v>6300</v>
      </c>
      <c r="E31" s="28" t="s">
        <v>380</v>
      </c>
      <c r="F31" s="37">
        <v>275000</v>
      </c>
      <c r="G31" s="37">
        <v>130000</v>
      </c>
      <c r="H31" s="37">
        <v>200000</v>
      </c>
      <c r="I31" s="289" t="s">
        <v>668</v>
      </c>
      <c r="J31" s="40"/>
      <c r="K31" s="40"/>
      <c r="L31" s="40"/>
      <c r="M31" s="40"/>
      <c r="N31" s="40"/>
      <c r="O31" s="40"/>
      <c r="P31" s="40"/>
      <c r="Q31" s="40"/>
      <c r="R31" s="135">
        <f>G31+J31+K31+L31+M31+N31+O31+P31+Q31</f>
        <v>130000</v>
      </c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2:30" s="49" customFormat="1" ht="12.75">
      <c r="B32" s="24"/>
      <c r="C32" s="14">
        <v>60016</v>
      </c>
      <c r="D32" s="14"/>
      <c r="E32" s="17" t="s">
        <v>381</v>
      </c>
      <c r="F32" s="59">
        <f>SUM(F33:F33)</f>
        <v>640000</v>
      </c>
      <c r="G32" s="59">
        <f>SUM(G33:G33)</f>
        <v>40000</v>
      </c>
      <c r="H32" s="59">
        <f>SUM(H33:H33)</f>
        <v>40000</v>
      </c>
      <c r="I32" s="455" t="s">
        <v>669</v>
      </c>
      <c r="J32" s="60">
        <f>SUM(J33:J33)</f>
        <v>0</v>
      </c>
      <c r="K32" s="60">
        <f aca="true" t="shared" si="19" ref="K32:Q32">SUM(K33:K33)</f>
        <v>0</v>
      </c>
      <c r="L32" s="60">
        <f t="shared" si="19"/>
        <v>0</v>
      </c>
      <c r="M32" s="60">
        <f t="shared" si="19"/>
        <v>0</v>
      </c>
      <c r="N32" s="60">
        <f t="shared" si="19"/>
        <v>0</v>
      </c>
      <c r="O32" s="60">
        <f t="shared" si="19"/>
        <v>0</v>
      </c>
      <c r="P32" s="60">
        <f t="shared" si="19"/>
        <v>0</v>
      </c>
      <c r="Q32" s="60">
        <f t="shared" si="19"/>
        <v>0</v>
      </c>
      <c r="R32" s="164">
        <f>SUM(R33:R33)</f>
        <v>40000</v>
      </c>
      <c r="S32" s="59">
        <f>SUM(S33:S33)</f>
        <v>0</v>
      </c>
      <c r="T32" s="59">
        <f aca="true" t="shared" si="20" ref="T32:AD32">SUM(T33:T33)</f>
        <v>0</v>
      </c>
      <c r="U32" s="59">
        <f t="shared" si="20"/>
        <v>0</v>
      </c>
      <c r="V32" s="59">
        <f t="shared" si="20"/>
        <v>0</v>
      </c>
      <c r="W32" s="59">
        <f t="shared" si="20"/>
        <v>0</v>
      </c>
      <c r="X32" s="59">
        <f t="shared" si="20"/>
        <v>0</v>
      </c>
      <c r="Y32" s="59">
        <f t="shared" si="20"/>
        <v>0</v>
      </c>
      <c r="Z32" s="59">
        <f t="shared" si="20"/>
        <v>0</v>
      </c>
      <c r="AA32" s="59">
        <f t="shared" si="20"/>
        <v>0</v>
      </c>
      <c r="AB32" s="59">
        <f t="shared" si="20"/>
        <v>0</v>
      </c>
      <c r="AC32" s="59">
        <f t="shared" si="20"/>
        <v>0</v>
      </c>
      <c r="AD32" s="59">
        <f t="shared" si="20"/>
        <v>0</v>
      </c>
    </row>
    <row r="33" spans="2:30" s="49" customFormat="1" ht="33" customHeight="1">
      <c r="B33" s="29"/>
      <c r="C33" s="26"/>
      <c r="D33" s="27">
        <v>6050</v>
      </c>
      <c r="E33" s="28" t="s">
        <v>374</v>
      </c>
      <c r="F33" s="42">
        <f>280000+320000+40000</f>
        <v>640000</v>
      </c>
      <c r="G33" s="42">
        <f>40000</f>
        <v>40000</v>
      </c>
      <c r="H33" s="42">
        <f>40000</f>
        <v>40000</v>
      </c>
      <c r="I33" s="457"/>
      <c r="J33" s="86"/>
      <c r="K33" s="86"/>
      <c r="L33" s="86"/>
      <c r="M33" s="86"/>
      <c r="N33" s="86"/>
      <c r="O33" s="86"/>
      <c r="P33" s="86"/>
      <c r="Q33" s="86"/>
      <c r="R33" s="135">
        <f>G33+J33+K33+L33+M33+N33+O33+P33+Q33</f>
        <v>40000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2:30" s="49" customFormat="1" ht="12.75">
      <c r="B34" s="30">
        <v>700</v>
      </c>
      <c r="C34" s="31"/>
      <c r="D34" s="31"/>
      <c r="E34" s="32" t="s">
        <v>351</v>
      </c>
      <c r="F34" s="68">
        <f>F38+F35</f>
        <v>3210551</v>
      </c>
      <c r="G34" s="68">
        <f>G38+G35</f>
        <v>859938</v>
      </c>
      <c r="H34" s="68">
        <f>H38+H35</f>
        <v>859938</v>
      </c>
      <c r="I34" s="290"/>
      <c r="J34" s="69">
        <f>J38+J35</f>
        <v>0</v>
      </c>
      <c r="K34" s="69">
        <f aca="true" t="shared" si="21" ref="K34:Q34">K38+K35</f>
        <v>0</v>
      </c>
      <c r="L34" s="69">
        <f t="shared" si="21"/>
        <v>0</v>
      </c>
      <c r="M34" s="69">
        <f t="shared" si="21"/>
        <v>0</v>
      </c>
      <c r="N34" s="69">
        <f t="shared" si="21"/>
        <v>0</v>
      </c>
      <c r="O34" s="69">
        <f t="shared" si="21"/>
        <v>0</v>
      </c>
      <c r="P34" s="69">
        <f t="shared" si="21"/>
        <v>0</v>
      </c>
      <c r="Q34" s="69">
        <f t="shared" si="21"/>
        <v>0</v>
      </c>
      <c r="R34" s="68">
        <f>R38+R35</f>
        <v>859938</v>
      </c>
      <c r="S34" s="68">
        <f>S38+S35</f>
        <v>0</v>
      </c>
      <c r="T34" s="68">
        <f aca="true" t="shared" si="22" ref="T34:AD34">T38+T35</f>
        <v>0</v>
      </c>
      <c r="U34" s="68">
        <f t="shared" si="22"/>
        <v>0</v>
      </c>
      <c r="V34" s="68">
        <f t="shared" si="22"/>
        <v>0</v>
      </c>
      <c r="W34" s="68">
        <f>W38+W35</f>
        <v>0</v>
      </c>
      <c r="X34" s="202">
        <f t="shared" si="22"/>
        <v>0</v>
      </c>
      <c r="Y34" s="68">
        <f t="shared" si="22"/>
        <v>0</v>
      </c>
      <c r="Z34" s="68">
        <f t="shared" si="22"/>
        <v>0</v>
      </c>
      <c r="AA34" s="68">
        <f t="shared" si="22"/>
        <v>0</v>
      </c>
      <c r="AB34" s="68">
        <f t="shared" si="22"/>
        <v>0</v>
      </c>
      <c r="AC34" s="68">
        <f t="shared" si="22"/>
        <v>0</v>
      </c>
      <c r="AD34" s="68">
        <f t="shared" si="22"/>
        <v>0</v>
      </c>
    </row>
    <row r="35" spans="2:30" s="49" customFormat="1" ht="28.5" customHeight="1">
      <c r="B35" s="24"/>
      <c r="C35" s="14">
        <v>70004</v>
      </c>
      <c r="D35" s="14"/>
      <c r="E35" s="17" t="s">
        <v>382</v>
      </c>
      <c r="F35" s="59">
        <f>SUM(F36:F36)</f>
        <v>404938</v>
      </c>
      <c r="G35" s="59">
        <f>SUM(G36:G36)</f>
        <v>404938</v>
      </c>
      <c r="H35" s="59">
        <f>SUM(H36:H36)</f>
        <v>404938</v>
      </c>
      <c r="I35" s="289"/>
      <c r="J35" s="60">
        <f>SUM(J36:J36)</f>
        <v>0</v>
      </c>
      <c r="K35" s="60">
        <f>SUM(K36:K37)</f>
        <v>0</v>
      </c>
      <c r="L35" s="60">
        <f aca="true" t="shared" si="23" ref="L35:Q35">SUM(L36:L36)</f>
        <v>0</v>
      </c>
      <c r="M35" s="60">
        <f t="shared" si="23"/>
        <v>0</v>
      </c>
      <c r="N35" s="60">
        <f t="shared" si="23"/>
        <v>0</v>
      </c>
      <c r="O35" s="60">
        <f t="shared" si="23"/>
        <v>0</v>
      </c>
      <c r="P35" s="60">
        <f t="shared" si="23"/>
        <v>0</v>
      </c>
      <c r="Q35" s="60">
        <f t="shared" si="23"/>
        <v>0</v>
      </c>
      <c r="R35" s="164">
        <f>SUM(R36:R37)</f>
        <v>404938</v>
      </c>
      <c r="S35" s="59">
        <f>SUM(S36:S36)</f>
        <v>0</v>
      </c>
      <c r="T35" s="59">
        <f aca="true" t="shared" si="24" ref="T35:AD35">SUM(T36:T36)</f>
        <v>0</v>
      </c>
      <c r="U35" s="59">
        <f t="shared" si="24"/>
        <v>0</v>
      </c>
      <c r="V35" s="59">
        <f t="shared" si="24"/>
        <v>0</v>
      </c>
      <c r="W35" s="59">
        <f>SUM(W36:W37)</f>
        <v>0</v>
      </c>
      <c r="X35" s="136">
        <f>SUM(X36:X37)</f>
        <v>0</v>
      </c>
      <c r="Y35" s="59">
        <f>SUM(Y36:Y37)</f>
        <v>0</v>
      </c>
      <c r="Z35" s="59">
        <f t="shared" si="24"/>
        <v>0</v>
      </c>
      <c r="AA35" s="59">
        <f t="shared" si="24"/>
        <v>0</v>
      </c>
      <c r="AB35" s="59">
        <f t="shared" si="24"/>
        <v>0</v>
      </c>
      <c r="AC35" s="59">
        <f t="shared" si="24"/>
        <v>0</v>
      </c>
      <c r="AD35" s="59">
        <f t="shared" si="24"/>
        <v>0</v>
      </c>
    </row>
    <row r="36" spans="2:30" s="47" customFormat="1" ht="33.75">
      <c r="B36" s="34"/>
      <c r="C36" s="35"/>
      <c r="D36" s="27">
        <v>2650</v>
      </c>
      <c r="E36" s="28" t="s">
        <v>383</v>
      </c>
      <c r="F36" s="42">
        <v>404938</v>
      </c>
      <c r="G36" s="42">
        <v>404938</v>
      </c>
      <c r="H36" s="42">
        <v>404938</v>
      </c>
      <c r="I36" s="208" t="s">
        <v>670</v>
      </c>
      <c r="J36" s="86"/>
      <c r="K36" s="86"/>
      <c r="L36" s="86"/>
      <c r="M36" s="86"/>
      <c r="N36" s="86"/>
      <c r="O36" s="86"/>
      <c r="P36" s="86"/>
      <c r="Q36" s="86"/>
      <c r="R36" s="135">
        <f>G36+J36+K36+L36+M36+N36+O36+P36+Q36</f>
        <v>404938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2:30" s="47" customFormat="1" ht="76.5" customHeight="1" hidden="1">
      <c r="B37" s="34"/>
      <c r="C37" s="35"/>
      <c r="D37" s="27">
        <v>6210</v>
      </c>
      <c r="E37" s="28" t="s">
        <v>384</v>
      </c>
      <c r="F37" s="42"/>
      <c r="G37" s="42"/>
      <c r="H37" s="42"/>
      <c r="I37" s="208"/>
      <c r="J37" s="86"/>
      <c r="K37" s="86"/>
      <c r="L37" s="86"/>
      <c r="M37" s="86"/>
      <c r="N37" s="86"/>
      <c r="O37" s="86"/>
      <c r="P37" s="86"/>
      <c r="Q37" s="86"/>
      <c r="R37" s="135">
        <f>G37+J37+K37+L37+M37+N37+O37+P37+Q37</f>
        <v>0</v>
      </c>
      <c r="S37" s="42"/>
      <c r="T37" s="42"/>
      <c r="U37" s="42"/>
      <c r="V37" s="42"/>
      <c r="W37" s="42"/>
      <c r="X37" s="114"/>
      <c r="Y37" s="42"/>
      <c r="Z37" s="42"/>
      <c r="AA37" s="42"/>
      <c r="AB37" s="42"/>
      <c r="AC37" s="42"/>
      <c r="AD37" s="42"/>
    </row>
    <row r="38" spans="2:30" s="84" customFormat="1" ht="28.5" customHeight="1">
      <c r="B38" s="33"/>
      <c r="C38" s="14">
        <v>70005</v>
      </c>
      <c r="D38" s="14"/>
      <c r="E38" s="17" t="s">
        <v>352</v>
      </c>
      <c r="F38" s="59">
        <f>SUM(F39:F41)</f>
        <v>2805613</v>
      </c>
      <c r="G38" s="59">
        <f>SUM(G39:G41)</f>
        <v>455000</v>
      </c>
      <c r="H38" s="59">
        <f>SUM(H39:H41)</f>
        <v>455000</v>
      </c>
      <c r="I38" s="292"/>
      <c r="J38" s="60">
        <f>SUM(J39:J41)</f>
        <v>0</v>
      </c>
      <c r="K38" s="60">
        <f aca="true" t="shared" si="25" ref="K38:Q38">SUM(K39:K41)</f>
        <v>0</v>
      </c>
      <c r="L38" s="60">
        <f t="shared" si="25"/>
        <v>0</v>
      </c>
      <c r="M38" s="60">
        <f t="shared" si="25"/>
        <v>0</v>
      </c>
      <c r="N38" s="60">
        <f t="shared" si="25"/>
        <v>0</v>
      </c>
      <c r="O38" s="60">
        <f t="shared" si="25"/>
        <v>0</v>
      </c>
      <c r="P38" s="60">
        <f t="shared" si="25"/>
        <v>0</v>
      </c>
      <c r="Q38" s="60">
        <f t="shared" si="25"/>
        <v>0</v>
      </c>
      <c r="R38" s="164">
        <f>SUM(R39:R41)</f>
        <v>455000</v>
      </c>
      <c r="S38" s="59">
        <f>SUM(S39:S41)</f>
        <v>0</v>
      </c>
      <c r="T38" s="59">
        <f aca="true" t="shared" si="26" ref="T38:AD38">SUM(T39:T41)</f>
        <v>0</v>
      </c>
      <c r="U38" s="59">
        <f t="shared" si="26"/>
        <v>0</v>
      </c>
      <c r="V38" s="59">
        <f t="shared" si="26"/>
        <v>0</v>
      </c>
      <c r="W38" s="59">
        <f t="shared" si="26"/>
        <v>0</v>
      </c>
      <c r="X38" s="59">
        <f t="shared" si="26"/>
        <v>0</v>
      </c>
      <c r="Y38" s="59">
        <f t="shared" si="26"/>
        <v>0</v>
      </c>
      <c r="Z38" s="59">
        <f t="shared" si="26"/>
        <v>0</v>
      </c>
      <c r="AA38" s="59">
        <f t="shared" si="26"/>
        <v>0</v>
      </c>
      <c r="AB38" s="59">
        <f t="shared" si="26"/>
        <v>0</v>
      </c>
      <c r="AC38" s="59">
        <f t="shared" si="26"/>
        <v>0</v>
      </c>
      <c r="AD38" s="59">
        <f t="shared" si="26"/>
        <v>0</v>
      </c>
    </row>
    <row r="39" spans="2:30" s="84" customFormat="1" ht="110.25" customHeight="1">
      <c r="B39" s="33"/>
      <c r="C39" s="36"/>
      <c r="D39" s="27">
        <v>4300</v>
      </c>
      <c r="E39" s="28" t="s">
        <v>371</v>
      </c>
      <c r="F39" s="37">
        <f>15000+35000+10000+10000+6000+5000+5000+20000+25000+20000</f>
        <v>151000</v>
      </c>
      <c r="G39" s="37">
        <f>15000+35000+10000+10000+6000+5000+5000+20000+25000+20000</f>
        <v>151000</v>
      </c>
      <c r="H39" s="37">
        <f>15000+35000+10000+10000+6000+5000+5000+20000+25000+20000</f>
        <v>151000</v>
      </c>
      <c r="I39" s="293" t="s">
        <v>671</v>
      </c>
      <c r="J39" s="40"/>
      <c r="K39" s="40"/>
      <c r="L39" s="40"/>
      <c r="M39" s="40"/>
      <c r="N39" s="40"/>
      <c r="O39" s="40"/>
      <c r="P39" s="40"/>
      <c r="Q39" s="40"/>
      <c r="R39" s="135">
        <f>G39+J39+K39+L39+M39+N39+O39+P39+Q39</f>
        <v>151000</v>
      </c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2:30" s="84" customFormat="1" ht="52.5" customHeight="1">
      <c r="B40" s="33"/>
      <c r="C40" s="36"/>
      <c r="D40" s="27">
        <v>6050</v>
      </c>
      <c r="E40" s="28" t="s">
        <v>374</v>
      </c>
      <c r="F40" s="37">
        <f>90000+1674613+400000</f>
        <v>2164613</v>
      </c>
      <c r="G40" s="37">
        <f>74000+100000+40000</f>
        <v>214000</v>
      </c>
      <c r="H40" s="37">
        <f>74000+100000+40000</f>
        <v>214000</v>
      </c>
      <c r="I40" s="293" t="s">
        <v>672</v>
      </c>
      <c r="J40" s="40"/>
      <c r="K40" s="40"/>
      <c r="L40" s="40"/>
      <c r="M40" s="40"/>
      <c r="N40" s="40"/>
      <c r="O40" s="40"/>
      <c r="P40" s="40"/>
      <c r="Q40" s="40"/>
      <c r="R40" s="135">
        <f>G40+J40+K40+L40+M40+N40+O40+P40+Q40</f>
        <v>214000</v>
      </c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2:30" s="84" customFormat="1" ht="28.5" customHeight="1">
      <c r="B41" s="33"/>
      <c r="C41" s="36"/>
      <c r="D41" s="27">
        <v>6060</v>
      </c>
      <c r="E41" s="28" t="s">
        <v>385</v>
      </c>
      <c r="F41" s="37">
        <f>40000+450000</f>
        <v>490000</v>
      </c>
      <c r="G41" s="37">
        <f>40000+50000</f>
        <v>90000</v>
      </c>
      <c r="H41" s="37">
        <f>40000+50000</f>
        <v>90000</v>
      </c>
      <c r="I41" s="293" t="s">
        <v>673</v>
      </c>
      <c r="J41" s="40"/>
      <c r="K41" s="40"/>
      <c r="L41" s="40"/>
      <c r="M41" s="40"/>
      <c r="N41" s="40"/>
      <c r="O41" s="40"/>
      <c r="P41" s="40"/>
      <c r="Q41" s="40"/>
      <c r="R41" s="135">
        <f>G41+J41+K41+L41+M41+N41+O41+P41+Q41</f>
        <v>90000</v>
      </c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2:30" s="49" customFormat="1" ht="12.75">
      <c r="B42" s="30">
        <v>710</v>
      </c>
      <c r="C42" s="31"/>
      <c r="D42" s="31"/>
      <c r="E42" s="32" t="s">
        <v>523</v>
      </c>
      <c r="F42" s="68">
        <f>F43+F46+F48</f>
        <v>183200</v>
      </c>
      <c r="G42" s="68">
        <f>G43+G46+G48</f>
        <v>183200</v>
      </c>
      <c r="H42" s="68">
        <f>H43+H46+H48</f>
        <v>183200</v>
      </c>
      <c r="I42" s="294"/>
      <c r="J42" s="69">
        <f>J43+J46+J48</f>
        <v>0</v>
      </c>
      <c r="K42" s="69">
        <f aca="true" t="shared" si="27" ref="K42:Q42">K43+K46+K48</f>
        <v>0</v>
      </c>
      <c r="L42" s="69">
        <f t="shared" si="27"/>
        <v>0</v>
      </c>
      <c r="M42" s="69">
        <f t="shared" si="27"/>
        <v>0</v>
      </c>
      <c r="N42" s="69">
        <f t="shared" si="27"/>
        <v>0</v>
      </c>
      <c r="O42" s="69">
        <f t="shared" si="27"/>
        <v>0</v>
      </c>
      <c r="P42" s="69">
        <f t="shared" si="27"/>
        <v>0</v>
      </c>
      <c r="Q42" s="69">
        <f t="shared" si="27"/>
        <v>0</v>
      </c>
      <c r="R42" s="68">
        <f>R43+R46+R48</f>
        <v>183200</v>
      </c>
      <c r="S42" s="68">
        <f>S43+S46+S48</f>
        <v>0</v>
      </c>
      <c r="T42" s="68">
        <f aca="true" t="shared" si="28" ref="T42:AD42">T43+T46+T48</f>
        <v>0</v>
      </c>
      <c r="U42" s="68">
        <f t="shared" si="28"/>
        <v>0</v>
      </c>
      <c r="V42" s="68">
        <f t="shared" si="28"/>
        <v>0</v>
      </c>
      <c r="W42" s="68">
        <f t="shared" si="28"/>
        <v>0</v>
      </c>
      <c r="X42" s="68">
        <f t="shared" si="28"/>
        <v>0</v>
      </c>
      <c r="Y42" s="68">
        <f t="shared" si="28"/>
        <v>0</v>
      </c>
      <c r="Z42" s="68">
        <f t="shared" si="28"/>
        <v>0</v>
      </c>
      <c r="AA42" s="68">
        <f t="shared" si="28"/>
        <v>0</v>
      </c>
      <c r="AB42" s="68">
        <f t="shared" si="28"/>
        <v>0</v>
      </c>
      <c r="AC42" s="68">
        <f t="shared" si="28"/>
        <v>0</v>
      </c>
      <c r="AD42" s="68">
        <f t="shared" si="28"/>
        <v>0</v>
      </c>
    </row>
    <row r="43" spans="2:30" s="49" customFormat="1" ht="28.5" customHeight="1">
      <c r="B43" s="24"/>
      <c r="C43" s="14">
        <v>71004</v>
      </c>
      <c r="D43" s="14"/>
      <c r="E43" s="17" t="s">
        <v>524</v>
      </c>
      <c r="F43" s="59">
        <f>SUM(F44:F45)</f>
        <v>108200</v>
      </c>
      <c r="G43" s="59">
        <f>SUM(G44:G45)</f>
        <v>108200</v>
      </c>
      <c r="H43" s="59">
        <f>SUM(H44:H45)</f>
        <v>108200</v>
      </c>
      <c r="I43" s="295"/>
      <c r="J43" s="60">
        <f>SUM(J44:J45)</f>
        <v>0</v>
      </c>
      <c r="K43" s="60">
        <f aca="true" t="shared" si="29" ref="K43:Q43">SUM(K44:K45)</f>
        <v>0</v>
      </c>
      <c r="L43" s="60">
        <f t="shared" si="29"/>
        <v>0</v>
      </c>
      <c r="M43" s="60">
        <f t="shared" si="29"/>
        <v>0</v>
      </c>
      <c r="N43" s="60">
        <f t="shared" si="29"/>
        <v>0</v>
      </c>
      <c r="O43" s="60">
        <f t="shared" si="29"/>
        <v>0</v>
      </c>
      <c r="P43" s="60">
        <f t="shared" si="29"/>
        <v>0</v>
      </c>
      <c r="Q43" s="60">
        <f t="shared" si="29"/>
        <v>0</v>
      </c>
      <c r="R43" s="165">
        <f>SUM(R44:R45)</f>
        <v>108200</v>
      </c>
      <c r="S43" s="59">
        <f>SUM(S44:S45)</f>
        <v>0</v>
      </c>
      <c r="T43" s="59">
        <f aca="true" t="shared" si="30" ref="T43:AD43">SUM(T44:T45)</f>
        <v>0</v>
      </c>
      <c r="U43" s="59">
        <f t="shared" si="30"/>
        <v>0</v>
      </c>
      <c r="V43" s="59">
        <f t="shared" si="30"/>
        <v>0</v>
      </c>
      <c r="W43" s="59">
        <f t="shared" si="30"/>
        <v>0</v>
      </c>
      <c r="X43" s="59">
        <f t="shared" si="30"/>
        <v>0</v>
      </c>
      <c r="Y43" s="59">
        <f t="shared" si="30"/>
        <v>0</v>
      </c>
      <c r="Z43" s="59">
        <f t="shared" si="30"/>
        <v>0</v>
      </c>
      <c r="AA43" s="59">
        <f t="shared" si="30"/>
        <v>0</v>
      </c>
      <c r="AB43" s="59">
        <f t="shared" si="30"/>
        <v>0</v>
      </c>
      <c r="AC43" s="59">
        <f t="shared" si="30"/>
        <v>0</v>
      </c>
      <c r="AD43" s="59">
        <f t="shared" si="30"/>
        <v>0</v>
      </c>
    </row>
    <row r="44" spans="2:30" s="49" customFormat="1" ht="25.5">
      <c r="B44" s="24"/>
      <c r="C44" s="14"/>
      <c r="D44" s="27">
        <v>3030</v>
      </c>
      <c r="E44" s="28" t="s">
        <v>386</v>
      </c>
      <c r="F44" s="42">
        <v>18200</v>
      </c>
      <c r="G44" s="42">
        <v>18200</v>
      </c>
      <c r="H44" s="42">
        <v>18200</v>
      </c>
      <c r="I44" s="296" t="s">
        <v>674</v>
      </c>
      <c r="J44" s="86"/>
      <c r="K44" s="86"/>
      <c r="L44" s="86"/>
      <c r="M44" s="86"/>
      <c r="N44" s="86"/>
      <c r="O44" s="86"/>
      <c r="P44" s="86"/>
      <c r="Q44" s="86"/>
      <c r="R44" s="135">
        <f>G44+J44+K44+L44+M44+N44+O44+P44+Q44</f>
        <v>18200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2:30" s="49" customFormat="1" ht="22.5">
      <c r="B45" s="24"/>
      <c r="C45" s="27"/>
      <c r="D45" s="27">
        <v>4300</v>
      </c>
      <c r="E45" s="28" t="s">
        <v>371</v>
      </c>
      <c r="F45" s="42">
        <f>75000+15000</f>
        <v>90000</v>
      </c>
      <c r="G45" s="42">
        <f>75000+15000</f>
        <v>90000</v>
      </c>
      <c r="H45" s="42">
        <f>75000+15000</f>
        <v>90000</v>
      </c>
      <c r="I45" s="208" t="s">
        <v>675</v>
      </c>
      <c r="J45" s="86"/>
      <c r="K45" s="86"/>
      <c r="L45" s="86"/>
      <c r="M45" s="86"/>
      <c r="N45" s="86"/>
      <c r="O45" s="86"/>
      <c r="P45" s="86"/>
      <c r="Q45" s="86"/>
      <c r="R45" s="135">
        <f>G45+J45+K45+L45+M45+N45+O45+P45+Q45</f>
        <v>90000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2:30" s="49" customFormat="1" ht="28.5" customHeight="1">
      <c r="B46" s="24"/>
      <c r="C46" s="14">
        <v>71014</v>
      </c>
      <c r="D46" s="14"/>
      <c r="E46" s="17" t="s">
        <v>525</v>
      </c>
      <c r="F46" s="59">
        <f aca="true" t="shared" si="31" ref="F46:AD46">SUM(F47:F47)</f>
        <v>60000</v>
      </c>
      <c r="G46" s="59">
        <f t="shared" si="31"/>
        <v>60000</v>
      </c>
      <c r="H46" s="59">
        <f t="shared" si="31"/>
        <v>60000</v>
      </c>
      <c r="I46" s="208"/>
      <c r="J46" s="60">
        <f t="shared" si="31"/>
        <v>0</v>
      </c>
      <c r="K46" s="60">
        <f t="shared" si="31"/>
        <v>0</v>
      </c>
      <c r="L46" s="60">
        <f t="shared" si="31"/>
        <v>0</v>
      </c>
      <c r="M46" s="60">
        <f t="shared" si="31"/>
        <v>0</v>
      </c>
      <c r="N46" s="60">
        <f t="shared" si="31"/>
        <v>0</v>
      </c>
      <c r="O46" s="60">
        <f t="shared" si="31"/>
        <v>0</v>
      </c>
      <c r="P46" s="60">
        <f t="shared" si="31"/>
        <v>0</v>
      </c>
      <c r="Q46" s="60">
        <f t="shared" si="31"/>
        <v>0</v>
      </c>
      <c r="R46" s="165">
        <f t="shared" si="31"/>
        <v>60000</v>
      </c>
      <c r="S46" s="59">
        <f t="shared" si="31"/>
        <v>0</v>
      </c>
      <c r="T46" s="59">
        <f t="shared" si="31"/>
        <v>0</v>
      </c>
      <c r="U46" s="59">
        <f t="shared" si="31"/>
        <v>0</v>
      </c>
      <c r="V46" s="59">
        <f t="shared" si="31"/>
        <v>0</v>
      </c>
      <c r="W46" s="59">
        <f t="shared" si="31"/>
        <v>0</v>
      </c>
      <c r="X46" s="59">
        <f t="shared" si="31"/>
        <v>0</v>
      </c>
      <c r="Y46" s="59">
        <f t="shared" si="31"/>
        <v>0</v>
      </c>
      <c r="Z46" s="59">
        <f t="shared" si="31"/>
        <v>0</v>
      </c>
      <c r="AA46" s="59">
        <f t="shared" si="31"/>
        <v>0</v>
      </c>
      <c r="AB46" s="59">
        <f t="shared" si="31"/>
        <v>0</v>
      </c>
      <c r="AC46" s="59">
        <f t="shared" si="31"/>
        <v>0</v>
      </c>
      <c r="AD46" s="59">
        <f t="shared" si="31"/>
        <v>0</v>
      </c>
    </row>
    <row r="47" spans="2:30" s="49" customFormat="1" ht="22.5">
      <c r="B47" s="24"/>
      <c r="C47" s="27"/>
      <c r="D47" s="27">
        <v>4300</v>
      </c>
      <c r="E47" s="28" t="s">
        <v>371</v>
      </c>
      <c r="F47" s="42">
        <v>60000</v>
      </c>
      <c r="G47" s="42">
        <v>60000</v>
      </c>
      <c r="H47" s="42">
        <v>60000</v>
      </c>
      <c r="I47" s="208" t="s">
        <v>676</v>
      </c>
      <c r="J47" s="86"/>
      <c r="K47" s="86"/>
      <c r="L47" s="86"/>
      <c r="M47" s="86"/>
      <c r="N47" s="86"/>
      <c r="O47" s="86"/>
      <c r="P47" s="86"/>
      <c r="Q47" s="86"/>
      <c r="R47" s="135">
        <f>G47+J47+K47+L47+M47+N47+O47+P47+Q47</f>
        <v>60000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2:30" s="49" customFormat="1" ht="12.75">
      <c r="B48" s="24"/>
      <c r="C48" s="14">
        <v>71095</v>
      </c>
      <c r="D48" s="14"/>
      <c r="E48" s="17" t="s">
        <v>364</v>
      </c>
      <c r="F48" s="59">
        <f>F49</f>
        <v>15000</v>
      </c>
      <c r="G48" s="59">
        <f>G49</f>
        <v>15000</v>
      </c>
      <c r="H48" s="59">
        <f>H49</f>
        <v>15000</v>
      </c>
      <c r="I48" s="208"/>
      <c r="J48" s="60">
        <f>J49</f>
        <v>0</v>
      </c>
      <c r="K48" s="60">
        <f aca="true" t="shared" si="32" ref="K48:Q48">K49</f>
        <v>0</v>
      </c>
      <c r="L48" s="60">
        <f t="shared" si="32"/>
        <v>0</v>
      </c>
      <c r="M48" s="60">
        <f t="shared" si="32"/>
        <v>0</v>
      </c>
      <c r="N48" s="60">
        <f t="shared" si="32"/>
        <v>0</v>
      </c>
      <c r="O48" s="60">
        <f t="shared" si="32"/>
        <v>0</v>
      </c>
      <c r="P48" s="60">
        <f t="shared" si="32"/>
        <v>0</v>
      </c>
      <c r="Q48" s="60">
        <f t="shared" si="32"/>
        <v>0</v>
      </c>
      <c r="R48" s="164">
        <f>R49</f>
        <v>15000</v>
      </c>
      <c r="S48" s="59">
        <f>S49</f>
        <v>0</v>
      </c>
      <c r="T48" s="59">
        <f aca="true" t="shared" si="33" ref="T48:AD48">T49</f>
        <v>0</v>
      </c>
      <c r="U48" s="59">
        <f t="shared" si="33"/>
        <v>0</v>
      </c>
      <c r="V48" s="59">
        <f t="shared" si="33"/>
        <v>0</v>
      </c>
      <c r="W48" s="59">
        <f t="shared" si="33"/>
        <v>0</v>
      </c>
      <c r="X48" s="59">
        <f t="shared" si="33"/>
        <v>0</v>
      </c>
      <c r="Y48" s="59">
        <f t="shared" si="33"/>
        <v>0</v>
      </c>
      <c r="Z48" s="59">
        <f t="shared" si="33"/>
        <v>0</v>
      </c>
      <c r="AA48" s="59">
        <f t="shared" si="33"/>
        <v>0</v>
      </c>
      <c r="AB48" s="59">
        <f t="shared" si="33"/>
        <v>0</v>
      </c>
      <c r="AC48" s="59">
        <f t="shared" si="33"/>
        <v>0</v>
      </c>
      <c r="AD48" s="59">
        <f t="shared" si="33"/>
        <v>0</v>
      </c>
    </row>
    <row r="49" spans="2:30" s="49" customFormat="1" ht="12.75">
      <c r="B49" s="24"/>
      <c r="C49" s="27"/>
      <c r="D49" s="27">
        <v>4300</v>
      </c>
      <c r="E49" s="28" t="s">
        <v>371</v>
      </c>
      <c r="F49" s="42">
        <v>15000</v>
      </c>
      <c r="G49" s="42">
        <v>15000</v>
      </c>
      <c r="H49" s="42">
        <v>15000</v>
      </c>
      <c r="I49" s="208" t="s">
        <v>677</v>
      </c>
      <c r="J49" s="86"/>
      <c r="K49" s="86"/>
      <c r="L49" s="86"/>
      <c r="M49" s="86"/>
      <c r="N49" s="86"/>
      <c r="O49" s="86"/>
      <c r="P49" s="86"/>
      <c r="Q49" s="86"/>
      <c r="R49" s="135">
        <f>G49+J49+K49+L49+M49+N49+O49+P49+Q49</f>
        <v>15000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2:30" s="49" customFormat="1" ht="12.75">
      <c r="B50" s="30">
        <v>750</v>
      </c>
      <c r="C50" s="31"/>
      <c r="D50" s="31"/>
      <c r="E50" s="32" t="s">
        <v>355</v>
      </c>
      <c r="F50" s="68">
        <f>F51+F54+F63+F87</f>
        <v>3267676</v>
      </c>
      <c r="G50" s="68">
        <f>G51+G54+G63+G87</f>
        <v>3070162</v>
      </c>
      <c r="H50" s="68">
        <f>H51+H54+H63+H87</f>
        <v>2988162</v>
      </c>
      <c r="I50" s="290"/>
      <c r="J50" s="69">
        <f aca="true" t="shared" si="34" ref="J50:AD50">J51+J54+J63+J87</f>
        <v>0</v>
      </c>
      <c r="K50" s="69">
        <f t="shared" si="34"/>
        <v>0</v>
      </c>
      <c r="L50" s="69">
        <f t="shared" si="34"/>
        <v>0</v>
      </c>
      <c r="M50" s="69">
        <f t="shared" si="34"/>
        <v>0</v>
      </c>
      <c r="N50" s="69">
        <f t="shared" si="34"/>
        <v>0</v>
      </c>
      <c r="O50" s="69">
        <f t="shared" si="34"/>
        <v>0</v>
      </c>
      <c r="P50" s="69">
        <f t="shared" si="34"/>
        <v>0</v>
      </c>
      <c r="Q50" s="69">
        <f t="shared" si="34"/>
        <v>0</v>
      </c>
      <c r="R50" s="68">
        <f t="shared" si="34"/>
        <v>3070162</v>
      </c>
      <c r="S50" s="68">
        <f t="shared" si="34"/>
        <v>0</v>
      </c>
      <c r="T50" s="68">
        <f t="shared" si="34"/>
        <v>0</v>
      </c>
      <c r="U50" s="68">
        <f t="shared" si="34"/>
        <v>0</v>
      </c>
      <c r="V50" s="68">
        <f t="shared" si="34"/>
        <v>0</v>
      </c>
      <c r="W50" s="68">
        <f t="shared" si="34"/>
        <v>0</v>
      </c>
      <c r="X50" s="68">
        <f t="shared" si="34"/>
        <v>0</v>
      </c>
      <c r="Y50" s="68">
        <f t="shared" si="34"/>
        <v>0</v>
      </c>
      <c r="Z50" s="68">
        <f t="shared" si="34"/>
        <v>0</v>
      </c>
      <c r="AA50" s="68">
        <f t="shared" si="34"/>
        <v>0</v>
      </c>
      <c r="AB50" s="68">
        <f t="shared" si="34"/>
        <v>0</v>
      </c>
      <c r="AC50" s="68">
        <f t="shared" si="34"/>
        <v>0</v>
      </c>
      <c r="AD50" s="68">
        <f t="shared" si="34"/>
        <v>0</v>
      </c>
    </row>
    <row r="51" spans="2:30" s="49" customFormat="1" ht="12.75">
      <c r="B51" s="24"/>
      <c r="C51" s="14">
        <v>75011</v>
      </c>
      <c r="D51" s="14"/>
      <c r="E51" s="17" t="s">
        <v>475</v>
      </c>
      <c r="F51" s="59">
        <f>SUM(F52:F53)</f>
        <v>58100</v>
      </c>
      <c r="G51" s="59">
        <f>SUM(G52:G53)</f>
        <v>58100</v>
      </c>
      <c r="H51" s="59">
        <f>SUM(H52:H53)</f>
        <v>58100</v>
      </c>
      <c r="I51" s="208"/>
      <c r="J51" s="60">
        <f>SUM(J52:J53)</f>
        <v>0</v>
      </c>
      <c r="K51" s="60">
        <f aca="true" t="shared" si="35" ref="K51:Q51">SUM(K52:K53)</f>
        <v>0</v>
      </c>
      <c r="L51" s="60">
        <f t="shared" si="35"/>
        <v>0</v>
      </c>
      <c r="M51" s="60">
        <f t="shared" si="35"/>
        <v>0</v>
      </c>
      <c r="N51" s="60">
        <f t="shared" si="35"/>
        <v>0</v>
      </c>
      <c r="O51" s="60">
        <f t="shared" si="35"/>
        <v>0</v>
      </c>
      <c r="P51" s="60">
        <f t="shared" si="35"/>
        <v>0</v>
      </c>
      <c r="Q51" s="60">
        <f t="shared" si="35"/>
        <v>0</v>
      </c>
      <c r="R51" s="164">
        <f>SUM(R52:R53)</f>
        <v>58100</v>
      </c>
      <c r="S51" s="59">
        <f>SUM(S52:S53)</f>
        <v>0</v>
      </c>
      <c r="T51" s="59">
        <f aca="true" t="shared" si="36" ref="T51:AD51">SUM(T52:T53)</f>
        <v>0</v>
      </c>
      <c r="U51" s="59">
        <f t="shared" si="36"/>
        <v>0</v>
      </c>
      <c r="V51" s="59">
        <f t="shared" si="36"/>
        <v>0</v>
      </c>
      <c r="W51" s="59">
        <f t="shared" si="36"/>
        <v>0</v>
      </c>
      <c r="X51" s="59">
        <f t="shared" si="36"/>
        <v>0</v>
      </c>
      <c r="Y51" s="59">
        <f t="shared" si="36"/>
        <v>0</v>
      </c>
      <c r="Z51" s="59">
        <f t="shared" si="36"/>
        <v>0</v>
      </c>
      <c r="AA51" s="59">
        <f t="shared" si="36"/>
        <v>0</v>
      </c>
      <c r="AB51" s="59">
        <f t="shared" si="36"/>
        <v>0</v>
      </c>
      <c r="AC51" s="59">
        <f t="shared" si="36"/>
        <v>0</v>
      </c>
      <c r="AD51" s="59">
        <f t="shared" si="36"/>
        <v>0</v>
      </c>
    </row>
    <row r="52" spans="2:30" s="49" customFormat="1" ht="25.5">
      <c r="B52" s="24"/>
      <c r="C52" s="27"/>
      <c r="D52" s="27">
        <v>4010</v>
      </c>
      <c r="E52" s="28" t="s">
        <v>387</v>
      </c>
      <c r="F52" s="112">
        <v>50478</v>
      </c>
      <c r="G52" s="112">
        <v>50478</v>
      </c>
      <c r="H52" s="112">
        <v>50478</v>
      </c>
      <c r="I52" s="460" t="s">
        <v>678</v>
      </c>
      <c r="J52" s="86"/>
      <c r="K52" s="86"/>
      <c r="L52" s="86"/>
      <c r="M52" s="86"/>
      <c r="N52" s="86"/>
      <c r="O52" s="86"/>
      <c r="P52" s="86"/>
      <c r="Q52" s="86"/>
      <c r="R52" s="135">
        <f>G52+J52+K52+L52+M52+N52+O52+P52+Q52</f>
        <v>50478</v>
      </c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2:30" s="49" customFormat="1" ht="25.5">
      <c r="B53" s="24"/>
      <c r="C53" s="27"/>
      <c r="D53" s="27">
        <v>4110</v>
      </c>
      <c r="E53" s="28" t="s">
        <v>388</v>
      </c>
      <c r="F53" s="42">
        <v>7622</v>
      </c>
      <c r="G53" s="42">
        <v>7622</v>
      </c>
      <c r="H53" s="42">
        <v>7622</v>
      </c>
      <c r="I53" s="460"/>
      <c r="J53" s="86"/>
      <c r="K53" s="86"/>
      <c r="L53" s="86"/>
      <c r="M53" s="86"/>
      <c r="N53" s="86"/>
      <c r="O53" s="86"/>
      <c r="P53" s="86"/>
      <c r="Q53" s="86"/>
      <c r="R53" s="135">
        <f>G53+J53+K53+L53+M53+N53+O53+P53+Q53</f>
        <v>7622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2:30" s="49" customFormat="1" ht="12.75">
      <c r="B54" s="24"/>
      <c r="C54" s="14">
        <v>75022</v>
      </c>
      <c r="D54" s="14"/>
      <c r="E54" s="17" t="s">
        <v>476</v>
      </c>
      <c r="F54" s="59">
        <f>SUM(F56:F62)</f>
        <v>257600</v>
      </c>
      <c r="G54" s="59">
        <f>SUM(G56:G62)</f>
        <v>257600</v>
      </c>
      <c r="H54" s="59">
        <f>SUM(H56:H62)</f>
        <v>257600</v>
      </c>
      <c r="I54" s="208"/>
      <c r="J54" s="60">
        <f>SUM(J56:J62)</f>
        <v>0</v>
      </c>
      <c r="K54" s="60">
        <f aca="true" t="shared" si="37" ref="K54:Q54">SUM(K56:K61)</f>
        <v>0</v>
      </c>
      <c r="L54" s="60">
        <f t="shared" si="37"/>
        <v>0</v>
      </c>
      <c r="M54" s="60">
        <f t="shared" si="37"/>
        <v>0</v>
      </c>
      <c r="N54" s="60">
        <f>SUM(N56:N62)</f>
        <v>0</v>
      </c>
      <c r="O54" s="60">
        <f t="shared" si="37"/>
        <v>0</v>
      </c>
      <c r="P54" s="60">
        <f t="shared" si="37"/>
        <v>0</v>
      </c>
      <c r="Q54" s="60">
        <f t="shared" si="37"/>
        <v>0</v>
      </c>
      <c r="R54" s="164">
        <f>SUM(R55:R62)</f>
        <v>257600</v>
      </c>
      <c r="S54" s="59">
        <f>SUM(S56:S61)</f>
        <v>0</v>
      </c>
      <c r="T54" s="59">
        <f aca="true" t="shared" si="38" ref="T54:AD54">SUM(T56:T61)</f>
        <v>0</v>
      </c>
      <c r="U54" s="59">
        <f t="shared" si="38"/>
        <v>0</v>
      </c>
      <c r="V54" s="59">
        <f t="shared" si="38"/>
        <v>0</v>
      </c>
      <c r="W54" s="59">
        <f t="shared" si="38"/>
        <v>0</v>
      </c>
      <c r="X54" s="59">
        <f t="shared" si="38"/>
        <v>0</v>
      </c>
      <c r="Y54" s="59">
        <f t="shared" si="38"/>
        <v>0</v>
      </c>
      <c r="Z54" s="59">
        <f t="shared" si="38"/>
        <v>0</v>
      </c>
      <c r="AA54" s="59">
        <f t="shared" si="38"/>
        <v>0</v>
      </c>
      <c r="AB54" s="59">
        <f t="shared" si="38"/>
        <v>0</v>
      </c>
      <c r="AC54" s="59">
        <f t="shared" si="38"/>
        <v>0</v>
      </c>
      <c r="AD54" s="59">
        <f t="shared" si="38"/>
        <v>0</v>
      </c>
    </row>
    <row r="55" spans="2:30" s="49" customFormat="1" ht="76.5" customHeight="1" hidden="1">
      <c r="B55" s="24"/>
      <c r="C55" s="14"/>
      <c r="D55" s="27">
        <v>2710</v>
      </c>
      <c r="E55" s="28" t="s">
        <v>379</v>
      </c>
      <c r="F55" s="59"/>
      <c r="G55" s="59"/>
      <c r="H55" s="59"/>
      <c r="I55" s="208"/>
      <c r="J55" s="60"/>
      <c r="K55" s="60"/>
      <c r="L55" s="60"/>
      <c r="M55" s="60"/>
      <c r="N55" s="60"/>
      <c r="O55" s="60"/>
      <c r="P55" s="60"/>
      <c r="Q55" s="60"/>
      <c r="R55" s="135">
        <f aca="true" t="shared" si="39" ref="R55:R62">G55+J55+K55+L55+M55+N55+O55+P55+Q55</f>
        <v>0</v>
      </c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2:30" s="49" customFormat="1" ht="25.5">
      <c r="B56" s="24"/>
      <c r="C56" s="27"/>
      <c r="D56" s="27">
        <v>3030</v>
      </c>
      <c r="E56" s="28" t="s">
        <v>386</v>
      </c>
      <c r="F56" s="42">
        <v>129000</v>
      </c>
      <c r="G56" s="42">
        <v>129000</v>
      </c>
      <c r="H56" s="42">
        <v>129000</v>
      </c>
      <c r="I56" s="208" t="s">
        <v>679</v>
      </c>
      <c r="J56" s="86"/>
      <c r="K56" s="86"/>
      <c r="L56" s="86"/>
      <c r="M56" s="86"/>
      <c r="N56" s="86"/>
      <c r="O56" s="86"/>
      <c r="P56" s="86"/>
      <c r="Q56" s="86"/>
      <c r="R56" s="135">
        <f t="shared" si="39"/>
        <v>129000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2:30" s="49" customFormat="1" ht="45">
      <c r="B57" s="24"/>
      <c r="C57" s="27"/>
      <c r="D57" s="27">
        <v>4210</v>
      </c>
      <c r="E57" s="28" t="s">
        <v>369</v>
      </c>
      <c r="F57" s="42">
        <f>40500+300</f>
        <v>40800</v>
      </c>
      <c r="G57" s="42">
        <f>40500+300</f>
        <v>40800</v>
      </c>
      <c r="H57" s="42">
        <f>40500+300</f>
        <v>40800</v>
      </c>
      <c r="I57" s="208" t="s">
        <v>680</v>
      </c>
      <c r="J57" s="86"/>
      <c r="K57" s="86"/>
      <c r="L57" s="86"/>
      <c r="M57" s="86"/>
      <c r="N57" s="86"/>
      <c r="O57" s="86"/>
      <c r="P57" s="86"/>
      <c r="Q57" s="86"/>
      <c r="R57" s="135">
        <f t="shared" si="39"/>
        <v>40800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2:30" s="49" customFormat="1" ht="12.75">
      <c r="B58" s="24"/>
      <c r="C58" s="27"/>
      <c r="D58" s="27">
        <v>4260</v>
      </c>
      <c r="E58" s="28" t="s">
        <v>389</v>
      </c>
      <c r="F58" s="42">
        <v>7500</v>
      </c>
      <c r="G58" s="42">
        <v>7500</v>
      </c>
      <c r="H58" s="42">
        <v>7500</v>
      </c>
      <c r="I58" s="208"/>
      <c r="J58" s="86"/>
      <c r="K58" s="86"/>
      <c r="L58" s="86"/>
      <c r="M58" s="86"/>
      <c r="N58" s="86"/>
      <c r="O58" s="86"/>
      <c r="P58" s="86"/>
      <c r="Q58" s="86"/>
      <c r="R58" s="135">
        <f t="shared" si="39"/>
        <v>7500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2:30" s="49" customFormat="1" ht="22.5">
      <c r="B59" s="24"/>
      <c r="C59" s="27"/>
      <c r="D59" s="27">
        <v>4300</v>
      </c>
      <c r="E59" s="28" t="s">
        <v>371</v>
      </c>
      <c r="F59" s="42">
        <f>6000+2000+25000+30000+2500+10000+500</f>
        <v>76000</v>
      </c>
      <c r="G59" s="42">
        <f>6000+2000+25000+30000+2500+10000+500</f>
        <v>76000</v>
      </c>
      <c r="H59" s="42">
        <f>6000+2000+25000+30000+2500+10000+500</f>
        <v>76000</v>
      </c>
      <c r="I59" s="208" t="s">
        <v>681</v>
      </c>
      <c r="J59" s="86"/>
      <c r="K59" s="86"/>
      <c r="L59" s="86"/>
      <c r="M59" s="86"/>
      <c r="N59" s="86"/>
      <c r="O59" s="86"/>
      <c r="P59" s="86"/>
      <c r="Q59" s="86"/>
      <c r="R59" s="135">
        <f t="shared" si="39"/>
        <v>76000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2:30" s="49" customFormat="1" ht="12.75">
      <c r="B60" s="24"/>
      <c r="C60" s="27"/>
      <c r="D60" s="27">
        <v>4410</v>
      </c>
      <c r="E60" s="28" t="s">
        <v>390</v>
      </c>
      <c r="F60" s="42">
        <v>1300</v>
      </c>
      <c r="G60" s="42">
        <v>1300</v>
      </c>
      <c r="H60" s="42">
        <v>1300</v>
      </c>
      <c r="I60" s="208" t="s">
        <v>682</v>
      </c>
      <c r="J60" s="86"/>
      <c r="K60" s="86"/>
      <c r="L60" s="86"/>
      <c r="M60" s="86"/>
      <c r="N60" s="86"/>
      <c r="O60" s="86"/>
      <c r="P60" s="86"/>
      <c r="Q60" s="86"/>
      <c r="R60" s="135">
        <f t="shared" si="39"/>
        <v>1300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2:30" s="49" customFormat="1" ht="12.75">
      <c r="B61" s="24"/>
      <c r="C61" s="27"/>
      <c r="D61" s="27">
        <v>4420</v>
      </c>
      <c r="E61" s="28" t="s">
        <v>477</v>
      </c>
      <c r="F61" s="42">
        <v>2000</v>
      </c>
      <c r="G61" s="42">
        <v>2000</v>
      </c>
      <c r="H61" s="42">
        <v>2000</v>
      </c>
      <c r="I61" s="208" t="s">
        <v>683</v>
      </c>
      <c r="J61" s="86"/>
      <c r="K61" s="86"/>
      <c r="L61" s="86"/>
      <c r="M61" s="86"/>
      <c r="N61" s="86"/>
      <c r="O61" s="86"/>
      <c r="P61" s="86"/>
      <c r="Q61" s="86"/>
      <c r="R61" s="135">
        <f t="shared" si="39"/>
        <v>2000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2:30" s="49" customFormat="1" ht="38.25">
      <c r="B62" s="24"/>
      <c r="C62" s="27"/>
      <c r="D62" s="27">
        <v>4700</v>
      </c>
      <c r="E62" s="28" t="s">
        <v>536</v>
      </c>
      <c r="F62" s="42">
        <f>1000</f>
        <v>1000</v>
      </c>
      <c r="G62" s="42">
        <f>1000</f>
        <v>1000</v>
      </c>
      <c r="H62" s="42">
        <f>1000</f>
        <v>1000</v>
      </c>
      <c r="I62" s="208" t="s">
        <v>684</v>
      </c>
      <c r="J62" s="86"/>
      <c r="K62" s="86"/>
      <c r="L62" s="86"/>
      <c r="M62" s="86"/>
      <c r="N62" s="86"/>
      <c r="O62" s="86"/>
      <c r="P62" s="86"/>
      <c r="Q62" s="86"/>
      <c r="R62" s="135">
        <f t="shared" si="39"/>
        <v>1000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2:30" s="49" customFormat="1" ht="12.75">
      <c r="B63" s="24"/>
      <c r="C63" s="14">
        <v>75023</v>
      </c>
      <c r="D63" s="14"/>
      <c r="E63" s="17" t="s">
        <v>357</v>
      </c>
      <c r="F63" s="59">
        <f>SUM(F64:F86)</f>
        <v>2566976</v>
      </c>
      <c r="G63" s="59">
        <f>SUM(G64:G86)</f>
        <v>2469462</v>
      </c>
      <c r="H63" s="59">
        <f>SUM(H64:H86)</f>
        <v>2387462</v>
      </c>
      <c r="I63" s="208"/>
      <c r="J63" s="60">
        <f>SUM(J64:J86)</f>
        <v>0</v>
      </c>
      <c r="K63" s="60">
        <f aca="true" t="shared" si="40" ref="K63:Q63">SUM(K64:K86)</f>
        <v>0</v>
      </c>
      <c r="L63" s="60">
        <f t="shared" si="40"/>
        <v>0</v>
      </c>
      <c r="M63" s="60">
        <f t="shared" si="40"/>
        <v>0</v>
      </c>
      <c r="N63" s="60">
        <f t="shared" si="40"/>
        <v>0</v>
      </c>
      <c r="O63" s="60">
        <f t="shared" si="40"/>
        <v>0</v>
      </c>
      <c r="P63" s="60">
        <f t="shared" si="40"/>
        <v>0</v>
      </c>
      <c r="Q63" s="60">
        <f t="shared" si="40"/>
        <v>0</v>
      </c>
      <c r="R63" s="164">
        <f>SUM(R64:R86)</f>
        <v>2469462</v>
      </c>
      <c r="S63" s="59">
        <f>SUM(S64:S86)</f>
        <v>0</v>
      </c>
      <c r="T63" s="59">
        <f aca="true" t="shared" si="41" ref="T63:AD63">SUM(T64:T86)</f>
        <v>0</v>
      </c>
      <c r="U63" s="59">
        <f t="shared" si="41"/>
        <v>0</v>
      </c>
      <c r="V63" s="59">
        <f>SUM(V64:V86)</f>
        <v>0</v>
      </c>
      <c r="W63" s="59">
        <f>SUM(W64:W86)</f>
        <v>0</v>
      </c>
      <c r="X63" s="59">
        <f t="shared" si="41"/>
        <v>0</v>
      </c>
      <c r="Y63" s="59">
        <f t="shared" si="41"/>
        <v>0</v>
      </c>
      <c r="Z63" s="59">
        <f t="shared" si="41"/>
        <v>0</v>
      </c>
      <c r="AA63" s="59">
        <f t="shared" si="41"/>
        <v>0</v>
      </c>
      <c r="AB63" s="59">
        <f t="shared" si="41"/>
        <v>0</v>
      </c>
      <c r="AC63" s="59">
        <f t="shared" si="41"/>
        <v>0</v>
      </c>
      <c r="AD63" s="59">
        <f t="shared" si="41"/>
        <v>0</v>
      </c>
    </row>
    <row r="64" spans="2:30" s="49" customFormat="1" ht="28.5" customHeight="1">
      <c r="B64" s="24"/>
      <c r="C64" s="27"/>
      <c r="D64" s="27">
        <v>3020</v>
      </c>
      <c r="E64" s="28" t="s">
        <v>391</v>
      </c>
      <c r="F64" s="42">
        <f>6000+576+2000</f>
        <v>8576</v>
      </c>
      <c r="G64" s="42">
        <v>9100</v>
      </c>
      <c r="H64" s="42">
        <f>6000+576+2000+486</f>
        <v>9062</v>
      </c>
      <c r="I64" s="208" t="s">
        <v>685</v>
      </c>
      <c r="J64" s="86"/>
      <c r="K64" s="86"/>
      <c r="L64" s="86"/>
      <c r="M64" s="86"/>
      <c r="N64" s="86"/>
      <c r="O64" s="86"/>
      <c r="P64" s="86"/>
      <c r="Q64" s="86"/>
      <c r="R64" s="135">
        <f aca="true" t="shared" si="42" ref="R64:R86">G64+J64+K64+L64+M64+N64+O64+P64+Q64</f>
        <v>9100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2:30" s="49" customFormat="1" ht="25.5">
      <c r="B65" s="24"/>
      <c r="C65" s="27"/>
      <c r="D65" s="27">
        <v>4010</v>
      </c>
      <c r="E65" s="28" t="s">
        <v>387</v>
      </c>
      <c r="F65" s="42">
        <v>1476500</v>
      </c>
      <c r="G65" s="42">
        <v>1476500</v>
      </c>
      <c r="H65" s="42">
        <v>1476500</v>
      </c>
      <c r="I65" s="460" t="s">
        <v>686</v>
      </c>
      <c r="J65" s="86"/>
      <c r="K65" s="86"/>
      <c r="L65" s="86"/>
      <c r="M65" s="86"/>
      <c r="N65" s="86"/>
      <c r="O65" s="86"/>
      <c r="P65" s="86"/>
      <c r="Q65" s="86"/>
      <c r="R65" s="135">
        <f t="shared" si="42"/>
        <v>1476500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2:30" s="49" customFormat="1" ht="25.5">
      <c r="B66" s="24"/>
      <c r="C66" s="27"/>
      <c r="D66" s="27">
        <v>4040</v>
      </c>
      <c r="E66" s="28" t="s">
        <v>392</v>
      </c>
      <c r="F66" s="42">
        <v>105100</v>
      </c>
      <c r="G66" s="42">
        <v>105100</v>
      </c>
      <c r="H66" s="42">
        <v>105100</v>
      </c>
      <c r="I66" s="460"/>
      <c r="J66" s="86"/>
      <c r="K66" s="86"/>
      <c r="L66" s="86"/>
      <c r="M66" s="86"/>
      <c r="N66" s="86"/>
      <c r="O66" s="86"/>
      <c r="P66" s="86"/>
      <c r="Q66" s="86"/>
      <c r="R66" s="135">
        <f t="shared" si="42"/>
        <v>105100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2:30" s="49" customFormat="1" ht="25.5">
      <c r="B67" s="24"/>
      <c r="C67" s="27"/>
      <c r="D67" s="27">
        <v>4110</v>
      </c>
      <c r="E67" s="28" t="s">
        <v>388</v>
      </c>
      <c r="F67" s="42">
        <v>248600</v>
      </c>
      <c r="G67" s="42">
        <v>248600</v>
      </c>
      <c r="H67" s="42">
        <v>248600</v>
      </c>
      <c r="I67" s="460"/>
      <c r="J67" s="86"/>
      <c r="K67" s="86"/>
      <c r="L67" s="86"/>
      <c r="M67" s="86"/>
      <c r="N67" s="86"/>
      <c r="O67" s="86"/>
      <c r="P67" s="86"/>
      <c r="Q67" s="86"/>
      <c r="R67" s="135">
        <f t="shared" si="42"/>
        <v>248600</v>
      </c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2:30" s="49" customFormat="1" ht="12.75">
      <c r="B68" s="24"/>
      <c r="C68" s="27"/>
      <c r="D68" s="27">
        <v>4120</v>
      </c>
      <c r="E68" s="28" t="s">
        <v>478</v>
      </c>
      <c r="F68" s="42">
        <v>40300</v>
      </c>
      <c r="G68" s="42">
        <v>40300</v>
      </c>
      <c r="H68" s="42">
        <v>40300</v>
      </c>
      <c r="I68" s="460"/>
      <c r="J68" s="86"/>
      <c r="K68" s="86"/>
      <c r="L68" s="86"/>
      <c r="M68" s="86"/>
      <c r="N68" s="86"/>
      <c r="O68" s="86"/>
      <c r="P68" s="86"/>
      <c r="Q68" s="86"/>
      <c r="R68" s="135">
        <f t="shared" si="42"/>
        <v>40300</v>
      </c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2:30" s="49" customFormat="1" ht="12.75">
      <c r="B69" s="24"/>
      <c r="C69" s="27"/>
      <c r="D69" s="27">
        <v>4170</v>
      </c>
      <c r="E69" s="28" t="s">
        <v>393</v>
      </c>
      <c r="F69" s="42">
        <v>14000</v>
      </c>
      <c r="G69" s="42">
        <v>14000</v>
      </c>
      <c r="H69" s="42">
        <v>14000</v>
      </c>
      <c r="I69" s="208" t="s">
        <v>687</v>
      </c>
      <c r="J69" s="86"/>
      <c r="K69" s="86"/>
      <c r="L69" s="86"/>
      <c r="M69" s="86"/>
      <c r="N69" s="86"/>
      <c r="O69" s="86"/>
      <c r="P69" s="86"/>
      <c r="Q69" s="86"/>
      <c r="R69" s="135">
        <f t="shared" si="42"/>
        <v>14000</v>
      </c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2:30" s="49" customFormat="1" ht="45">
      <c r="B70" s="24"/>
      <c r="C70" s="27"/>
      <c r="D70" s="27">
        <v>4210</v>
      </c>
      <c r="E70" s="28" t="s">
        <v>369</v>
      </c>
      <c r="F70" s="42">
        <f>4000+2500+2000+2000+10000+1850+8000+11500+6500+13500+7300+3000+7850</f>
        <v>80000</v>
      </c>
      <c r="G70" s="42">
        <f>4000+2500+2000+2000+10000+1850+8000+11500+6500+13500+7300+3000+7850</f>
        <v>80000</v>
      </c>
      <c r="H70" s="42">
        <f>4000+2500+2000+2000+10000+1850+8000+11500+6500+13500+7300+3000+7850</f>
        <v>80000</v>
      </c>
      <c r="I70" s="208" t="s">
        <v>688</v>
      </c>
      <c r="J70" s="86"/>
      <c r="K70" s="86"/>
      <c r="L70" s="86"/>
      <c r="M70" s="86"/>
      <c r="N70" s="86"/>
      <c r="O70" s="86"/>
      <c r="P70" s="86"/>
      <c r="Q70" s="86"/>
      <c r="R70" s="135">
        <f t="shared" si="42"/>
        <v>80000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2:30" s="49" customFormat="1" ht="12.75">
      <c r="B71" s="24"/>
      <c r="C71" s="27"/>
      <c r="D71" s="27">
        <v>4260</v>
      </c>
      <c r="E71" s="28" t="s">
        <v>389</v>
      </c>
      <c r="F71" s="42">
        <v>45000</v>
      </c>
      <c r="G71" s="42">
        <v>45000</v>
      </c>
      <c r="H71" s="42">
        <v>45000</v>
      </c>
      <c r="I71" s="208" t="s">
        <v>689</v>
      </c>
      <c r="J71" s="86"/>
      <c r="K71" s="86"/>
      <c r="L71" s="86"/>
      <c r="M71" s="86"/>
      <c r="N71" s="86"/>
      <c r="O71" s="86"/>
      <c r="P71" s="86"/>
      <c r="Q71" s="86"/>
      <c r="R71" s="135">
        <f t="shared" si="42"/>
        <v>45000</v>
      </c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2:30" s="49" customFormat="1" ht="45">
      <c r="B72" s="24"/>
      <c r="C72" s="27"/>
      <c r="D72" s="27">
        <v>4270</v>
      </c>
      <c r="E72" s="28" t="s">
        <v>370</v>
      </c>
      <c r="F72" s="42">
        <f>15000+43100+7500</f>
        <v>65600</v>
      </c>
      <c r="G72" s="42">
        <f>15000+43100+7500</f>
        <v>65600</v>
      </c>
      <c r="H72" s="42">
        <f>15000+43100+7500</f>
        <v>65600</v>
      </c>
      <c r="I72" s="297" t="s">
        <v>690</v>
      </c>
      <c r="J72" s="86"/>
      <c r="K72" s="86"/>
      <c r="L72" s="86"/>
      <c r="M72" s="86"/>
      <c r="N72" s="86"/>
      <c r="O72" s="86"/>
      <c r="P72" s="86"/>
      <c r="Q72" s="86"/>
      <c r="R72" s="135">
        <f t="shared" si="42"/>
        <v>65600</v>
      </c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2:30" s="49" customFormat="1" ht="12.75">
      <c r="B73" s="24"/>
      <c r="C73" s="27"/>
      <c r="D73" s="27">
        <v>4280</v>
      </c>
      <c r="E73" s="28" t="s">
        <v>394</v>
      </c>
      <c r="F73" s="42">
        <v>1000</v>
      </c>
      <c r="G73" s="42">
        <v>1442</v>
      </c>
      <c r="H73" s="42">
        <v>1000</v>
      </c>
      <c r="I73" s="297" t="s">
        <v>691</v>
      </c>
      <c r="J73" s="86"/>
      <c r="K73" s="86"/>
      <c r="L73" s="86"/>
      <c r="M73" s="86"/>
      <c r="N73" s="86"/>
      <c r="O73" s="86"/>
      <c r="P73" s="86"/>
      <c r="Q73" s="86"/>
      <c r="R73" s="135">
        <f t="shared" si="42"/>
        <v>1442</v>
      </c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2:30" s="49" customFormat="1" ht="33.75">
      <c r="B74" s="24"/>
      <c r="C74" s="27"/>
      <c r="D74" s="27">
        <v>4300</v>
      </c>
      <c r="E74" s="28" t="s">
        <v>371</v>
      </c>
      <c r="F74" s="42">
        <f>44300+600+6000+3000+25000</f>
        <v>78900</v>
      </c>
      <c r="G74" s="42">
        <f>44300+600+6000+3000+25000</f>
        <v>78900</v>
      </c>
      <c r="H74" s="42">
        <f>44300+600+6000+3000+25000</f>
        <v>78900</v>
      </c>
      <c r="I74" s="208" t="s">
        <v>692</v>
      </c>
      <c r="J74" s="86"/>
      <c r="K74" s="86"/>
      <c r="L74" s="86"/>
      <c r="M74" s="86"/>
      <c r="N74" s="86"/>
      <c r="O74" s="86"/>
      <c r="P74" s="86"/>
      <c r="Q74" s="86"/>
      <c r="R74" s="135">
        <f t="shared" si="42"/>
        <v>78900</v>
      </c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2:30" s="49" customFormat="1" ht="25.5">
      <c r="B75" s="24"/>
      <c r="C75" s="27"/>
      <c r="D75" s="27">
        <v>4350</v>
      </c>
      <c r="E75" s="28" t="s">
        <v>395</v>
      </c>
      <c r="F75" s="42">
        <v>4500</v>
      </c>
      <c r="G75" s="42">
        <v>4500</v>
      </c>
      <c r="H75" s="42">
        <v>4500</v>
      </c>
      <c r="I75" s="208"/>
      <c r="J75" s="86"/>
      <c r="K75" s="86"/>
      <c r="L75" s="86"/>
      <c r="M75" s="86"/>
      <c r="N75" s="86"/>
      <c r="O75" s="86"/>
      <c r="P75" s="86"/>
      <c r="Q75" s="86"/>
      <c r="R75" s="135">
        <f t="shared" si="42"/>
        <v>4500</v>
      </c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2:30" s="49" customFormat="1" ht="38.25">
      <c r="B76" s="24"/>
      <c r="C76" s="27"/>
      <c r="D76" s="27">
        <v>4360</v>
      </c>
      <c r="E76" s="28" t="s">
        <v>396</v>
      </c>
      <c r="F76" s="42">
        <v>5000</v>
      </c>
      <c r="G76" s="42">
        <v>5000</v>
      </c>
      <c r="H76" s="42">
        <v>5000</v>
      </c>
      <c r="I76" s="208" t="s">
        <v>693</v>
      </c>
      <c r="J76" s="86"/>
      <c r="K76" s="86"/>
      <c r="L76" s="86"/>
      <c r="M76" s="86"/>
      <c r="N76" s="86"/>
      <c r="O76" s="86"/>
      <c r="P76" s="86"/>
      <c r="Q76" s="86"/>
      <c r="R76" s="135">
        <f t="shared" si="42"/>
        <v>5000</v>
      </c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2:30" s="49" customFormat="1" ht="38.25">
      <c r="B77" s="24"/>
      <c r="C77" s="27"/>
      <c r="D77" s="27">
        <v>4370</v>
      </c>
      <c r="E77" s="28" t="s">
        <v>397</v>
      </c>
      <c r="F77" s="42">
        <v>35000</v>
      </c>
      <c r="G77" s="42">
        <v>35000</v>
      </c>
      <c r="H77" s="42">
        <v>35000</v>
      </c>
      <c r="I77" s="208"/>
      <c r="J77" s="86"/>
      <c r="K77" s="86"/>
      <c r="L77" s="86"/>
      <c r="M77" s="86"/>
      <c r="N77" s="86"/>
      <c r="O77" s="86"/>
      <c r="P77" s="86"/>
      <c r="Q77" s="86"/>
      <c r="R77" s="135">
        <f t="shared" si="42"/>
        <v>35000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2:30" s="49" customFormat="1" ht="12.75">
      <c r="B78" s="24"/>
      <c r="C78" s="27"/>
      <c r="D78" s="27">
        <v>4410</v>
      </c>
      <c r="E78" s="28" t="s">
        <v>390</v>
      </c>
      <c r="F78" s="42">
        <f>15000+28000</f>
        <v>43000</v>
      </c>
      <c r="G78" s="42">
        <f>15000+28000</f>
        <v>43000</v>
      </c>
      <c r="H78" s="42">
        <f>15000+28000</f>
        <v>43000</v>
      </c>
      <c r="I78" s="208" t="s">
        <v>694</v>
      </c>
      <c r="J78" s="86"/>
      <c r="K78" s="86"/>
      <c r="L78" s="86"/>
      <c r="M78" s="86"/>
      <c r="N78" s="86"/>
      <c r="O78" s="86"/>
      <c r="P78" s="86"/>
      <c r="Q78" s="86"/>
      <c r="R78" s="135">
        <f t="shared" si="42"/>
        <v>43000</v>
      </c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2:30" s="49" customFormat="1" ht="12.75">
      <c r="B79" s="24"/>
      <c r="C79" s="27"/>
      <c r="D79" s="27">
        <v>4420</v>
      </c>
      <c r="E79" s="28" t="s">
        <v>537</v>
      </c>
      <c r="F79" s="42">
        <v>2000</v>
      </c>
      <c r="G79" s="42">
        <v>2000</v>
      </c>
      <c r="H79" s="42">
        <v>2000</v>
      </c>
      <c r="I79" s="208"/>
      <c r="J79" s="86"/>
      <c r="K79" s="86"/>
      <c r="L79" s="86"/>
      <c r="M79" s="86"/>
      <c r="N79" s="86"/>
      <c r="O79" s="86"/>
      <c r="P79" s="86"/>
      <c r="Q79" s="86"/>
      <c r="R79" s="135">
        <f t="shared" si="42"/>
        <v>2000</v>
      </c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2:30" s="49" customFormat="1" ht="56.25">
      <c r="B80" s="24"/>
      <c r="C80" s="27"/>
      <c r="D80" s="27">
        <v>4430</v>
      </c>
      <c r="E80" s="28" t="s">
        <v>376</v>
      </c>
      <c r="F80" s="42">
        <f>1000+100+5100+5700+1800+1700</f>
        <v>15400</v>
      </c>
      <c r="G80" s="42">
        <f>6060+2000+1660+5100+1000+100+11000</f>
        <v>26920</v>
      </c>
      <c r="H80" s="42">
        <f>1000+100+5100+5700+1800+1700</f>
        <v>15400</v>
      </c>
      <c r="I80" s="208" t="s">
        <v>695</v>
      </c>
      <c r="J80" s="86"/>
      <c r="K80" s="86"/>
      <c r="L80" s="86"/>
      <c r="M80" s="86"/>
      <c r="N80" s="86"/>
      <c r="O80" s="86"/>
      <c r="P80" s="86"/>
      <c r="Q80" s="86"/>
      <c r="R80" s="135">
        <f t="shared" si="42"/>
        <v>26920</v>
      </c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2:30" s="49" customFormat="1" ht="28.5" customHeight="1">
      <c r="B81" s="24"/>
      <c r="C81" s="27"/>
      <c r="D81" s="27">
        <v>4440</v>
      </c>
      <c r="E81" s="28" t="s">
        <v>398</v>
      </c>
      <c r="F81" s="42">
        <v>43500</v>
      </c>
      <c r="G81" s="42">
        <v>43500</v>
      </c>
      <c r="H81" s="42">
        <v>43500</v>
      </c>
      <c r="I81" s="208"/>
      <c r="J81" s="86"/>
      <c r="K81" s="86"/>
      <c r="L81" s="86"/>
      <c r="M81" s="86"/>
      <c r="N81" s="86"/>
      <c r="O81" s="86"/>
      <c r="P81" s="86"/>
      <c r="Q81" s="86"/>
      <c r="R81" s="135">
        <f t="shared" si="42"/>
        <v>43500</v>
      </c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2:30" s="49" customFormat="1" ht="28.5" customHeight="1">
      <c r="B82" s="24"/>
      <c r="C82" s="27"/>
      <c r="D82" s="27">
        <v>4700</v>
      </c>
      <c r="E82" s="28" t="s">
        <v>536</v>
      </c>
      <c r="F82" s="42">
        <v>15000</v>
      </c>
      <c r="G82" s="42">
        <v>15000</v>
      </c>
      <c r="H82" s="42">
        <v>15000</v>
      </c>
      <c r="I82" s="208"/>
      <c r="J82" s="86"/>
      <c r="K82" s="86"/>
      <c r="L82" s="86"/>
      <c r="M82" s="86"/>
      <c r="N82" s="86"/>
      <c r="O82" s="86"/>
      <c r="P82" s="86"/>
      <c r="Q82" s="86"/>
      <c r="R82" s="135">
        <f t="shared" si="42"/>
        <v>15000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2:30" s="49" customFormat="1" ht="38.25">
      <c r="B83" s="24"/>
      <c r="C83" s="27"/>
      <c r="D83" s="27">
        <v>4740</v>
      </c>
      <c r="E83" s="28" t="s">
        <v>399</v>
      </c>
      <c r="F83" s="42">
        <v>15000</v>
      </c>
      <c r="G83" s="42">
        <v>15000</v>
      </c>
      <c r="H83" s="42">
        <v>15000</v>
      </c>
      <c r="I83" s="208" t="s">
        <v>696</v>
      </c>
      <c r="J83" s="86"/>
      <c r="K83" s="86"/>
      <c r="L83" s="86"/>
      <c r="M83" s="86"/>
      <c r="N83" s="86"/>
      <c r="O83" s="86"/>
      <c r="P83" s="86"/>
      <c r="Q83" s="86"/>
      <c r="R83" s="135">
        <f t="shared" si="42"/>
        <v>15000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2:30" s="49" customFormat="1" ht="28.5" customHeight="1">
      <c r="B84" s="24"/>
      <c r="C84" s="27"/>
      <c r="D84" s="27">
        <v>4750</v>
      </c>
      <c r="E84" s="28" t="s">
        <v>400</v>
      </c>
      <c r="F84" s="42">
        <f>25000</f>
        <v>25000</v>
      </c>
      <c r="G84" s="42">
        <f>25000</f>
        <v>25000</v>
      </c>
      <c r="H84" s="42">
        <f>25000</f>
        <v>25000</v>
      </c>
      <c r="I84" s="208" t="s">
        <v>697</v>
      </c>
      <c r="J84" s="86"/>
      <c r="K84" s="86"/>
      <c r="L84" s="86"/>
      <c r="M84" s="86"/>
      <c r="N84" s="86"/>
      <c r="O84" s="86"/>
      <c r="P84" s="86"/>
      <c r="Q84" s="86"/>
      <c r="R84" s="135">
        <f t="shared" si="42"/>
        <v>25000</v>
      </c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2:30" s="49" customFormat="1" ht="28.5" customHeight="1">
      <c r="B85" s="24"/>
      <c r="C85" s="27"/>
      <c r="D85" s="27">
        <v>6050</v>
      </c>
      <c r="E85" s="28" t="s">
        <v>374</v>
      </c>
      <c r="F85" s="42">
        <v>200000</v>
      </c>
      <c r="G85" s="42">
        <v>20000</v>
      </c>
      <c r="H85" s="42">
        <v>20000</v>
      </c>
      <c r="I85" s="208" t="s">
        <v>698</v>
      </c>
      <c r="J85" s="86"/>
      <c r="K85" s="86"/>
      <c r="L85" s="86"/>
      <c r="M85" s="86"/>
      <c r="N85" s="86"/>
      <c r="O85" s="86"/>
      <c r="P85" s="86"/>
      <c r="Q85" s="86"/>
      <c r="R85" s="135">
        <f t="shared" si="42"/>
        <v>20000</v>
      </c>
      <c r="S85" s="42"/>
      <c r="T85" s="42"/>
      <c r="U85" s="42"/>
      <c r="V85" s="42"/>
      <c r="W85" s="114"/>
      <c r="X85" s="42"/>
      <c r="Y85" s="42"/>
      <c r="Z85" s="42"/>
      <c r="AA85" s="42"/>
      <c r="AB85" s="42"/>
      <c r="AC85" s="42"/>
      <c r="AD85" s="42"/>
    </row>
    <row r="86" spans="2:30" s="49" customFormat="1" ht="28.5" customHeight="1">
      <c r="B86" s="24"/>
      <c r="C86" s="27"/>
      <c r="D86" s="27">
        <v>6060</v>
      </c>
      <c r="E86" s="28" t="s">
        <v>385</v>
      </c>
      <c r="F86" s="42"/>
      <c r="G86" s="42">
        <f>15000+55000</f>
        <v>70000</v>
      </c>
      <c r="H86" s="42"/>
      <c r="I86" s="208" t="s">
        <v>699</v>
      </c>
      <c r="J86" s="86"/>
      <c r="K86" s="86"/>
      <c r="L86" s="86"/>
      <c r="M86" s="86"/>
      <c r="N86" s="86"/>
      <c r="O86" s="86"/>
      <c r="P86" s="86"/>
      <c r="Q86" s="86"/>
      <c r="R86" s="135">
        <f t="shared" si="42"/>
        <v>70000</v>
      </c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2:30" s="49" customFormat="1" ht="12.75">
      <c r="B87" s="24"/>
      <c r="C87" s="14">
        <v>75095</v>
      </c>
      <c r="D87" s="14"/>
      <c r="E87" s="17" t="s">
        <v>364</v>
      </c>
      <c r="F87" s="59">
        <f>SUM(F88:F94)</f>
        <v>385000</v>
      </c>
      <c r="G87" s="59">
        <f>SUM(G88:G94)</f>
        <v>285000</v>
      </c>
      <c r="H87" s="59">
        <f>SUM(H88:H94)</f>
        <v>285000</v>
      </c>
      <c r="I87" s="208"/>
      <c r="J87" s="60">
        <f aca="true" t="shared" si="43" ref="J87:AD87">SUM(J88:J94)</f>
        <v>0</v>
      </c>
      <c r="K87" s="60">
        <f t="shared" si="43"/>
        <v>0</v>
      </c>
      <c r="L87" s="60">
        <f t="shared" si="43"/>
        <v>0</v>
      </c>
      <c r="M87" s="60">
        <f t="shared" si="43"/>
        <v>0</v>
      </c>
      <c r="N87" s="60">
        <f t="shared" si="43"/>
        <v>0</v>
      </c>
      <c r="O87" s="59">
        <f t="shared" si="43"/>
        <v>0</v>
      </c>
      <c r="P87" s="59">
        <f t="shared" si="43"/>
        <v>0</v>
      </c>
      <c r="Q87" s="59">
        <f t="shared" si="43"/>
        <v>0</v>
      </c>
      <c r="R87" s="164">
        <f t="shared" si="43"/>
        <v>285000</v>
      </c>
      <c r="S87" s="59">
        <f t="shared" si="43"/>
        <v>0</v>
      </c>
      <c r="T87" s="59">
        <f t="shared" si="43"/>
        <v>0</v>
      </c>
      <c r="U87" s="59">
        <f t="shared" si="43"/>
        <v>0</v>
      </c>
      <c r="V87" s="59">
        <f>SUM(V88:V94)</f>
        <v>0</v>
      </c>
      <c r="W87" s="59">
        <f t="shared" si="43"/>
        <v>0</v>
      </c>
      <c r="X87" s="59">
        <f t="shared" si="43"/>
        <v>0</v>
      </c>
      <c r="Y87" s="59">
        <f t="shared" si="43"/>
        <v>0</v>
      </c>
      <c r="Z87" s="59">
        <f t="shared" si="43"/>
        <v>0</v>
      </c>
      <c r="AA87" s="59">
        <f t="shared" si="43"/>
        <v>0</v>
      </c>
      <c r="AB87" s="59">
        <f t="shared" si="43"/>
        <v>0</v>
      </c>
      <c r="AC87" s="59">
        <f t="shared" si="43"/>
        <v>0</v>
      </c>
      <c r="AD87" s="59">
        <f t="shared" si="43"/>
        <v>0</v>
      </c>
    </row>
    <row r="88" spans="2:30" s="49" customFormat="1" ht="12.75" customHeight="1" hidden="1">
      <c r="B88" s="24"/>
      <c r="C88" s="14"/>
      <c r="D88" s="27">
        <v>4170</v>
      </c>
      <c r="E88" s="28" t="s">
        <v>393</v>
      </c>
      <c r="F88" s="59"/>
      <c r="G88" s="59"/>
      <c r="H88" s="59"/>
      <c r="I88" s="208"/>
      <c r="J88" s="86"/>
      <c r="K88" s="60"/>
      <c r="L88" s="86"/>
      <c r="M88" s="60"/>
      <c r="N88" s="60"/>
      <c r="O88" s="60"/>
      <c r="P88" s="60"/>
      <c r="Q88" s="60"/>
      <c r="R88" s="135">
        <f aca="true" t="shared" si="44" ref="R88:R94">G88+J88+K88+L88+M88+N88+O88+P88+Q88</f>
        <v>0</v>
      </c>
      <c r="S88" s="59"/>
      <c r="T88" s="59"/>
      <c r="U88" s="59"/>
      <c r="V88" s="42"/>
      <c r="W88" s="42"/>
      <c r="X88" s="59"/>
      <c r="Y88" s="59"/>
      <c r="Z88" s="59"/>
      <c r="AA88" s="59"/>
      <c r="AB88" s="59"/>
      <c r="AC88" s="59"/>
      <c r="AD88" s="59"/>
    </row>
    <row r="89" spans="2:30" s="49" customFormat="1" ht="12.75">
      <c r="B89" s="24"/>
      <c r="C89" s="14"/>
      <c r="D89" s="27">
        <v>4210</v>
      </c>
      <c r="E89" s="28" t="s">
        <v>369</v>
      </c>
      <c r="F89" s="42">
        <v>20000</v>
      </c>
      <c r="G89" s="42">
        <v>20000</v>
      </c>
      <c r="H89" s="42">
        <v>20000</v>
      </c>
      <c r="I89" s="460" t="s">
        <v>700</v>
      </c>
      <c r="J89" s="86"/>
      <c r="K89" s="86"/>
      <c r="L89" s="86"/>
      <c r="M89" s="86"/>
      <c r="N89" s="86"/>
      <c r="O89" s="86"/>
      <c r="P89" s="86"/>
      <c r="Q89" s="86"/>
      <c r="R89" s="135">
        <f t="shared" si="44"/>
        <v>20000</v>
      </c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2:30" s="49" customFormat="1" ht="12.75">
      <c r="B90" s="24"/>
      <c r="C90" s="14"/>
      <c r="D90" s="27">
        <v>4260</v>
      </c>
      <c r="E90" s="28" t="s">
        <v>389</v>
      </c>
      <c r="F90" s="42">
        <v>25000</v>
      </c>
      <c r="G90" s="42">
        <v>25000</v>
      </c>
      <c r="H90" s="42">
        <v>25000</v>
      </c>
      <c r="I90" s="460"/>
      <c r="J90" s="86"/>
      <c r="K90" s="86"/>
      <c r="L90" s="86"/>
      <c r="M90" s="86"/>
      <c r="N90" s="86"/>
      <c r="O90" s="86"/>
      <c r="P90" s="86"/>
      <c r="Q90" s="86"/>
      <c r="R90" s="135">
        <f t="shared" si="44"/>
        <v>25000</v>
      </c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2:30" s="49" customFormat="1" ht="12.75">
      <c r="B91" s="24"/>
      <c r="C91" s="14"/>
      <c r="D91" s="27">
        <v>4270</v>
      </c>
      <c r="E91" s="28" t="s">
        <v>401</v>
      </c>
      <c r="F91" s="42">
        <f>40000+70000</f>
        <v>110000</v>
      </c>
      <c r="G91" s="42">
        <f>40000+70000</f>
        <v>110000</v>
      </c>
      <c r="H91" s="42">
        <f>40000+70000</f>
        <v>110000</v>
      </c>
      <c r="I91" s="460"/>
      <c r="J91" s="86"/>
      <c r="K91" s="86"/>
      <c r="L91" s="86"/>
      <c r="M91" s="86"/>
      <c r="N91" s="86"/>
      <c r="O91" s="86"/>
      <c r="P91" s="86"/>
      <c r="Q91" s="86"/>
      <c r="R91" s="135">
        <f t="shared" si="44"/>
        <v>110000</v>
      </c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2:30" s="49" customFormat="1" ht="12.75">
      <c r="B92" s="24"/>
      <c r="C92" s="27"/>
      <c r="D92" s="27">
        <v>4300</v>
      </c>
      <c r="E92" s="28" t="s">
        <v>371</v>
      </c>
      <c r="F92" s="42">
        <f>3000+20000</f>
        <v>23000</v>
      </c>
      <c r="G92" s="42">
        <f>3000+20000</f>
        <v>23000</v>
      </c>
      <c r="H92" s="42">
        <f>3000+20000</f>
        <v>23000</v>
      </c>
      <c r="I92" s="460"/>
      <c r="J92" s="86"/>
      <c r="K92" s="86"/>
      <c r="L92" s="86"/>
      <c r="M92" s="86"/>
      <c r="N92" s="86"/>
      <c r="O92" s="86"/>
      <c r="P92" s="86"/>
      <c r="Q92" s="86"/>
      <c r="R92" s="135">
        <f t="shared" si="44"/>
        <v>23000</v>
      </c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2:30" s="49" customFormat="1" ht="44.25">
      <c r="B93" s="24"/>
      <c r="C93" s="27"/>
      <c r="D93" s="27">
        <v>6050</v>
      </c>
      <c r="E93" s="28" t="s">
        <v>374</v>
      </c>
      <c r="F93" s="42">
        <f>37000+120000+50000</f>
        <v>207000</v>
      </c>
      <c r="G93" s="42">
        <f>27000+50000+30000</f>
        <v>107000</v>
      </c>
      <c r="H93" s="42">
        <f>27000+50000+30000</f>
        <v>107000</v>
      </c>
      <c r="I93" s="208" t="s">
        <v>701</v>
      </c>
      <c r="J93" s="86"/>
      <c r="K93" s="86"/>
      <c r="L93" s="86"/>
      <c r="M93" s="86"/>
      <c r="N93" s="86"/>
      <c r="O93" s="86"/>
      <c r="P93" s="86"/>
      <c r="Q93" s="86"/>
      <c r="R93" s="135">
        <f t="shared" si="44"/>
        <v>107000</v>
      </c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2:30" s="49" customFormat="1" ht="28.5" customHeight="1" hidden="1">
      <c r="B94" s="24"/>
      <c r="C94" s="27"/>
      <c r="D94" s="27">
        <v>6060</v>
      </c>
      <c r="E94" s="28" t="s">
        <v>385</v>
      </c>
      <c r="F94" s="42"/>
      <c r="G94" s="42"/>
      <c r="H94" s="42"/>
      <c r="I94" s="208"/>
      <c r="J94" s="86"/>
      <c r="K94" s="86"/>
      <c r="L94" s="86"/>
      <c r="M94" s="86"/>
      <c r="N94" s="86"/>
      <c r="O94" s="86"/>
      <c r="P94" s="86"/>
      <c r="Q94" s="86"/>
      <c r="R94" s="135">
        <f t="shared" si="44"/>
        <v>0</v>
      </c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2:30" s="49" customFormat="1" ht="38.25">
      <c r="B95" s="30">
        <v>751</v>
      </c>
      <c r="C95" s="31"/>
      <c r="D95" s="31"/>
      <c r="E95" s="32" t="s">
        <v>479</v>
      </c>
      <c r="F95" s="68">
        <f>F96+F98</f>
        <v>1150</v>
      </c>
      <c r="G95" s="68">
        <f>G96+G98</f>
        <v>1150</v>
      </c>
      <c r="H95" s="68">
        <f>H96+H98</f>
        <v>1150</v>
      </c>
      <c r="I95" s="290"/>
      <c r="J95" s="69">
        <f>J96+J98</f>
        <v>0</v>
      </c>
      <c r="K95" s="69">
        <f aca="true" t="shared" si="45" ref="K95:Q95">K96+K98</f>
        <v>0</v>
      </c>
      <c r="L95" s="69">
        <f t="shared" si="45"/>
        <v>0</v>
      </c>
      <c r="M95" s="69">
        <f t="shared" si="45"/>
        <v>0</v>
      </c>
      <c r="N95" s="69">
        <f t="shared" si="45"/>
        <v>0</v>
      </c>
      <c r="O95" s="69">
        <f t="shared" si="45"/>
        <v>0</v>
      </c>
      <c r="P95" s="69">
        <f t="shared" si="45"/>
        <v>0</v>
      </c>
      <c r="Q95" s="69">
        <f t="shared" si="45"/>
        <v>0</v>
      </c>
      <c r="R95" s="68">
        <f>R96+R98</f>
        <v>1150</v>
      </c>
      <c r="S95" s="68">
        <f>S96+S98</f>
        <v>0</v>
      </c>
      <c r="T95" s="68">
        <f aca="true" t="shared" si="46" ref="T95:AD95">T96+T98</f>
        <v>0</v>
      </c>
      <c r="U95" s="68">
        <f t="shared" si="46"/>
        <v>0</v>
      </c>
      <c r="V95" s="68">
        <f t="shared" si="46"/>
        <v>0</v>
      </c>
      <c r="W95" s="68">
        <f t="shared" si="46"/>
        <v>0</v>
      </c>
      <c r="X95" s="68">
        <f t="shared" si="46"/>
        <v>0</v>
      </c>
      <c r="Y95" s="68">
        <f t="shared" si="46"/>
        <v>0</v>
      </c>
      <c r="Z95" s="68">
        <f t="shared" si="46"/>
        <v>0</v>
      </c>
      <c r="AA95" s="68">
        <f t="shared" si="46"/>
        <v>0</v>
      </c>
      <c r="AB95" s="68">
        <f t="shared" si="46"/>
        <v>0</v>
      </c>
      <c r="AC95" s="68">
        <f t="shared" si="46"/>
        <v>0</v>
      </c>
      <c r="AD95" s="68">
        <f t="shared" si="46"/>
        <v>0</v>
      </c>
    </row>
    <row r="96" spans="2:30" s="187" customFormat="1" ht="38.25">
      <c r="B96" s="24"/>
      <c r="C96" s="36">
        <v>75101</v>
      </c>
      <c r="D96" s="36"/>
      <c r="E96" s="113" t="s">
        <v>480</v>
      </c>
      <c r="F96" s="59">
        <f>SUM(F97:F97)</f>
        <v>1150</v>
      </c>
      <c r="G96" s="59">
        <f>SUM(G97:G97)</f>
        <v>1150</v>
      </c>
      <c r="H96" s="59">
        <f>SUM(H97:H97)</f>
        <v>1150</v>
      </c>
      <c r="I96" s="288"/>
      <c r="J96" s="60">
        <f>SUM(J97:J97)</f>
        <v>0</v>
      </c>
      <c r="K96" s="60">
        <f aca="true" t="shared" si="47" ref="K96:Q96">SUM(K97:K97)</f>
        <v>0</v>
      </c>
      <c r="L96" s="60">
        <f t="shared" si="47"/>
        <v>0</v>
      </c>
      <c r="M96" s="60">
        <f t="shared" si="47"/>
        <v>0</v>
      </c>
      <c r="N96" s="60">
        <f t="shared" si="47"/>
        <v>0</v>
      </c>
      <c r="O96" s="60">
        <f t="shared" si="47"/>
        <v>0</v>
      </c>
      <c r="P96" s="60">
        <f t="shared" si="47"/>
        <v>0</v>
      </c>
      <c r="Q96" s="60">
        <f t="shared" si="47"/>
        <v>0</v>
      </c>
      <c r="R96" s="164">
        <f>SUM(R97:R97)</f>
        <v>1150</v>
      </c>
      <c r="S96" s="59">
        <f>SUM(S97:S97)</f>
        <v>0</v>
      </c>
      <c r="T96" s="59">
        <f aca="true" t="shared" si="48" ref="T96:AD96">SUM(T97:T97)</f>
        <v>0</v>
      </c>
      <c r="U96" s="59">
        <f t="shared" si="48"/>
        <v>0</v>
      </c>
      <c r="V96" s="59">
        <f t="shared" si="48"/>
        <v>0</v>
      </c>
      <c r="W96" s="59">
        <f t="shared" si="48"/>
        <v>0</v>
      </c>
      <c r="X96" s="59">
        <f t="shared" si="48"/>
        <v>0</v>
      </c>
      <c r="Y96" s="59">
        <f t="shared" si="48"/>
        <v>0</v>
      </c>
      <c r="Z96" s="59">
        <f t="shared" si="48"/>
        <v>0</v>
      </c>
      <c r="AA96" s="59">
        <f t="shared" si="48"/>
        <v>0</v>
      </c>
      <c r="AB96" s="59">
        <f t="shared" si="48"/>
        <v>0</v>
      </c>
      <c r="AC96" s="59">
        <f t="shared" si="48"/>
        <v>0</v>
      </c>
      <c r="AD96" s="59">
        <f t="shared" si="48"/>
        <v>0</v>
      </c>
    </row>
    <row r="97" spans="2:30" s="49" customFormat="1" ht="12.75">
      <c r="B97" s="24"/>
      <c r="C97" s="27"/>
      <c r="D97" s="27">
        <v>4300</v>
      </c>
      <c r="E97" s="28" t="s">
        <v>371</v>
      </c>
      <c r="F97" s="42">
        <v>1150</v>
      </c>
      <c r="G97" s="42">
        <v>1150</v>
      </c>
      <c r="H97" s="42">
        <v>1150</v>
      </c>
      <c r="I97" s="288" t="s">
        <v>678</v>
      </c>
      <c r="J97" s="86"/>
      <c r="K97" s="86"/>
      <c r="L97" s="86"/>
      <c r="M97" s="86"/>
      <c r="N97" s="86"/>
      <c r="O97" s="86"/>
      <c r="P97" s="86"/>
      <c r="Q97" s="86"/>
      <c r="R97" s="135">
        <f>G97+J97+K97+L97+M97+N97+O97+P97+Q97</f>
        <v>1150</v>
      </c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2:30" s="49" customFormat="1" ht="12.75" customHeight="1" hidden="1">
      <c r="B98" s="24"/>
      <c r="C98" s="110">
        <v>75108</v>
      </c>
      <c r="D98" s="9"/>
      <c r="E98" s="18" t="s">
        <v>435</v>
      </c>
      <c r="F98" s="59">
        <f>SUM(F99:F103)</f>
        <v>0</v>
      </c>
      <c r="G98" s="59">
        <f>SUM(G99:G103)</f>
        <v>0</v>
      </c>
      <c r="H98" s="59">
        <f>SUM(H99:H103)</f>
        <v>0</v>
      </c>
      <c r="I98" s="288"/>
      <c r="J98" s="60">
        <f>SUM(J99:J103)</f>
        <v>0</v>
      </c>
      <c r="K98" s="60">
        <f aca="true" t="shared" si="49" ref="K98:Q98">SUM(K99:K103)</f>
        <v>0</v>
      </c>
      <c r="L98" s="60">
        <f t="shared" si="49"/>
        <v>0</v>
      </c>
      <c r="M98" s="60">
        <f t="shared" si="49"/>
        <v>0</v>
      </c>
      <c r="N98" s="60">
        <f t="shared" si="49"/>
        <v>0</v>
      </c>
      <c r="O98" s="60">
        <f t="shared" si="49"/>
        <v>0</v>
      </c>
      <c r="P98" s="60">
        <f t="shared" si="49"/>
        <v>0</v>
      </c>
      <c r="Q98" s="60">
        <f t="shared" si="49"/>
        <v>0</v>
      </c>
      <c r="R98" s="164">
        <f>SUM(R99:R103)</f>
        <v>0</v>
      </c>
      <c r="S98" s="59">
        <f>SUM(S99:S103)</f>
        <v>0</v>
      </c>
      <c r="T98" s="59">
        <f aca="true" t="shared" si="50" ref="T98:AD98">SUM(T99:T103)</f>
        <v>0</v>
      </c>
      <c r="U98" s="59">
        <f t="shared" si="50"/>
        <v>0</v>
      </c>
      <c r="V98" s="59">
        <f t="shared" si="50"/>
        <v>0</v>
      </c>
      <c r="W98" s="59">
        <f t="shared" si="50"/>
        <v>0</v>
      </c>
      <c r="X98" s="59">
        <f t="shared" si="50"/>
        <v>0</v>
      </c>
      <c r="Y98" s="59">
        <f t="shared" si="50"/>
        <v>0</v>
      </c>
      <c r="Z98" s="59">
        <f t="shared" si="50"/>
        <v>0</v>
      </c>
      <c r="AA98" s="59">
        <f t="shared" si="50"/>
        <v>0</v>
      </c>
      <c r="AB98" s="59">
        <f t="shared" si="50"/>
        <v>0</v>
      </c>
      <c r="AC98" s="59">
        <f t="shared" si="50"/>
        <v>0</v>
      </c>
      <c r="AD98" s="59">
        <f t="shared" si="50"/>
        <v>0</v>
      </c>
    </row>
    <row r="99" spans="2:30" s="49" customFormat="1" ht="25.5" customHeight="1" hidden="1">
      <c r="B99" s="24"/>
      <c r="C99" s="27"/>
      <c r="D99" s="27">
        <v>3030</v>
      </c>
      <c r="E99" s="28" t="s">
        <v>386</v>
      </c>
      <c r="F99" s="42"/>
      <c r="G99" s="42"/>
      <c r="H99" s="42"/>
      <c r="I99" s="288"/>
      <c r="J99" s="86"/>
      <c r="K99" s="86"/>
      <c r="L99" s="86"/>
      <c r="M99" s="86"/>
      <c r="N99" s="86"/>
      <c r="O99" s="86"/>
      <c r="P99" s="86"/>
      <c r="Q99" s="86"/>
      <c r="R99" s="135">
        <f>G99+J99+K99+L99+M99+N99+O99+P99+Q99</f>
        <v>0</v>
      </c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2:30" s="49" customFormat="1" ht="12.75" customHeight="1" hidden="1">
      <c r="B100" s="24"/>
      <c r="C100" s="27"/>
      <c r="D100" s="27">
        <v>4170</v>
      </c>
      <c r="E100" s="28" t="s">
        <v>393</v>
      </c>
      <c r="F100" s="42"/>
      <c r="G100" s="42"/>
      <c r="H100" s="42"/>
      <c r="I100" s="288"/>
      <c r="J100" s="86"/>
      <c r="K100" s="86"/>
      <c r="L100" s="86"/>
      <c r="M100" s="86"/>
      <c r="N100" s="86"/>
      <c r="O100" s="86"/>
      <c r="P100" s="86"/>
      <c r="Q100" s="86"/>
      <c r="R100" s="135">
        <f>G100+J100+K100+L100+M100+N100+O100+P100+Q100</f>
        <v>0</v>
      </c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2:30" s="49" customFormat="1" ht="12.75" customHeight="1" hidden="1">
      <c r="B101" s="24"/>
      <c r="C101" s="27"/>
      <c r="D101" s="27">
        <v>4210</v>
      </c>
      <c r="E101" s="28" t="s">
        <v>369</v>
      </c>
      <c r="F101" s="42"/>
      <c r="G101" s="42"/>
      <c r="H101" s="42"/>
      <c r="I101" s="288"/>
      <c r="J101" s="86"/>
      <c r="K101" s="86"/>
      <c r="L101" s="86"/>
      <c r="M101" s="86"/>
      <c r="N101" s="86"/>
      <c r="O101" s="86"/>
      <c r="P101" s="86"/>
      <c r="Q101" s="86"/>
      <c r="R101" s="135">
        <f>G101+J101+K101+L101+M101+N101+O101+P101+Q101</f>
        <v>0</v>
      </c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2:30" s="49" customFormat="1" ht="12.75" customHeight="1" hidden="1">
      <c r="B102" s="24"/>
      <c r="C102" s="27"/>
      <c r="D102" s="27">
        <v>4300</v>
      </c>
      <c r="E102" s="28" t="s">
        <v>371</v>
      </c>
      <c r="F102" s="42"/>
      <c r="G102" s="42"/>
      <c r="H102" s="42"/>
      <c r="I102" s="288"/>
      <c r="J102" s="86"/>
      <c r="K102" s="86"/>
      <c r="L102" s="86"/>
      <c r="M102" s="86"/>
      <c r="N102" s="86"/>
      <c r="O102" s="86"/>
      <c r="P102" s="86"/>
      <c r="Q102" s="86"/>
      <c r="R102" s="135">
        <f>G102+J102+K102+L102+M102+N102+O102+P102+Q102</f>
        <v>0</v>
      </c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2:30" s="49" customFormat="1" ht="12.75" customHeight="1" hidden="1">
      <c r="B103" s="24"/>
      <c r="C103" s="27"/>
      <c r="D103" s="27">
        <v>4410</v>
      </c>
      <c r="E103" s="28" t="s">
        <v>390</v>
      </c>
      <c r="F103" s="42"/>
      <c r="G103" s="42"/>
      <c r="H103" s="42"/>
      <c r="I103" s="288"/>
      <c r="J103" s="86"/>
      <c r="K103" s="86"/>
      <c r="L103" s="86"/>
      <c r="M103" s="86"/>
      <c r="N103" s="86"/>
      <c r="O103" s="86"/>
      <c r="P103" s="86"/>
      <c r="Q103" s="86"/>
      <c r="R103" s="135">
        <f>G103+J103+K103+L103+M103+N103+O103+P103+Q103</f>
        <v>0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2:30" s="49" customFormat="1" ht="28.5" customHeight="1">
      <c r="B104" s="30">
        <v>754</v>
      </c>
      <c r="C104" s="31"/>
      <c r="D104" s="31"/>
      <c r="E104" s="32" t="s">
        <v>402</v>
      </c>
      <c r="F104" s="68">
        <f>F105+F107+F119+F124</f>
        <v>217500</v>
      </c>
      <c r="G104" s="68">
        <f>G105+G107+G119+G124</f>
        <v>147500</v>
      </c>
      <c r="H104" s="68">
        <f>H105+H107+H119+H124</f>
        <v>147500</v>
      </c>
      <c r="I104" s="290"/>
      <c r="J104" s="69">
        <f>J105+J107+J119+J124</f>
        <v>0</v>
      </c>
      <c r="K104" s="69">
        <f aca="true" t="shared" si="51" ref="K104:Q104">K105+K107+K119+K124</f>
        <v>0</v>
      </c>
      <c r="L104" s="69">
        <f t="shared" si="51"/>
        <v>0</v>
      </c>
      <c r="M104" s="69">
        <f t="shared" si="51"/>
        <v>0</v>
      </c>
      <c r="N104" s="69">
        <f t="shared" si="51"/>
        <v>0</v>
      </c>
      <c r="O104" s="69">
        <f t="shared" si="51"/>
        <v>0</v>
      </c>
      <c r="P104" s="69">
        <f t="shared" si="51"/>
        <v>0</v>
      </c>
      <c r="Q104" s="69">
        <f t="shared" si="51"/>
        <v>0</v>
      </c>
      <c r="R104" s="68">
        <f>R105+R107+R119+R124</f>
        <v>147500</v>
      </c>
      <c r="S104" s="68">
        <f>S105+S107+S119+S124</f>
        <v>0</v>
      </c>
      <c r="T104" s="68">
        <f aca="true" t="shared" si="52" ref="T104:AD104">T105+T107+T119+T124</f>
        <v>0</v>
      </c>
      <c r="U104" s="68">
        <f t="shared" si="52"/>
        <v>0</v>
      </c>
      <c r="V104" s="68">
        <f>V105+V107+V119+V124</f>
        <v>0</v>
      </c>
      <c r="W104" s="68">
        <f>W105+W107+W119+W124</f>
        <v>0</v>
      </c>
      <c r="X104" s="68">
        <f t="shared" si="52"/>
        <v>0</v>
      </c>
      <c r="Y104" s="68">
        <f t="shared" si="52"/>
        <v>0</v>
      </c>
      <c r="Z104" s="68">
        <f t="shared" si="52"/>
        <v>0</v>
      </c>
      <c r="AA104" s="68">
        <f t="shared" si="52"/>
        <v>0</v>
      </c>
      <c r="AB104" s="68">
        <f t="shared" si="52"/>
        <v>0</v>
      </c>
      <c r="AC104" s="68">
        <f t="shared" si="52"/>
        <v>0</v>
      </c>
      <c r="AD104" s="68">
        <f t="shared" si="52"/>
        <v>0</v>
      </c>
    </row>
    <row r="105" spans="2:30" s="49" customFormat="1" ht="12.75">
      <c r="B105" s="24"/>
      <c r="C105" s="14">
        <v>75403</v>
      </c>
      <c r="D105" s="14"/>
      <c r="E105" s="17" t="s">
        <v>526</v>
      </c>
      <c r="F105" s="59">
        <f aca="true" t="shared" si="53" ref="F105:AD105">SUM(F106:F106)</f>
        <v>2000</v>
      </c>
      <c r="G105" s="59">
        <f t="shared" si="53"/>
        <v>2000</v>
      </c>
      <c r="H105" s="59">
        <f t="shared" si="53"/>
        <v>2000</v>
      </c>
      <c r="I105" s="208"/>
      <c r="J105" s="60">
        <f t="shared" si="53"/>
        <v>0</v>
      </c>
      <c r="K105" s="60">
        <f t="shared" si="53"/>
        <v>0</v>
      </c>
      <c r="L105" s="60">
        <f t="shared" si="53"/>
        <v>0</v>
      </c>
      <c r="M105" s="60">
        <f t="shared" si="53"/>
        <v>0</v>
      </c>
      <c r="N105" s="60">
        <f t="shared" si="53"/>
        <v>0</v>
      </c>
      <c r="O105" s="60">
        <f t="shared" si="53"/>
        <v>0</v>
      </c>
      <c r="P105" s="60">
        <f t="shared" si="53"/>
        <v>0</v>
      </c>
      <c r="Q105" s="60">
        <f t="shared" si="53"/>
        <v>0</v>
      </c>
      <c r="R105" s="164">
        <f t="shared" si="53"/>
        <v>2000</v>
      </c>
      <c r="S105" s="59">
        <f t="shared" si="53"/>
        <v>0</v>
      </c>
      <c r="T105" s="59">
        <f t="shared" si="53"/>
        <v>0</v>
      </c>
      <c r="U105" s="59">
        <f t="shared" si="53"/>
        <v>0</v>
      </c>
      <c r="V105" s="59">
        <f t="shared" si="53"/>
        <v>0</v>
      </c>
      <c r="W105" s="59">
        <f t="shared" si="53"/>
        <v>0</v>
      </c>
      <c r="X105" s="59">
        <f t="shared" si="53"/>
        <v>0</v>
      </c>
      <c r="Y105" s="59">
        <f t="shared" si="53"/>
        <v>0</v>
      </c>
      <c r="Z105" s="59">
        <f t="shared" si="53"/>
        <v>0</v>
      </c>
      <c r="AA105" s="59">
        <f t="shared" si="53"/>
        <v>0</v>
      </c>
      <c r="AB105" s="59">
        <f t="shared" si="53"/>
        <v>0</v>
      </c>
      <c r="AC105" s="59">
        <f t="shared" si="53"/>
        <v>0</v>
      </c>
      <c r="AD105" s="59">
        <f t="shared" si="53"/>
        <v>0</v>
      </c>
    </row>
    <row r="106" spans="2:30" s="49" customFormat="1" ht="12.75">
      <c r="B106" s="24"/>
      <c r="C106" s="27"/>
      <c r="D106" s="27">
        <v>4210</v>
      </c>
      <c r="E106" s="28" t="s">
        <v>369</v>
      </c>
      <c r="F106" s="42">
        <v>2000</v>
      </c>
      <c r="G106" s="42">
        <v>2000</v>
      </c>
      <c r="H106" s="42">
        <v>2000</v>
      </c>
      <c r="I106" s="208" t="s">
        <v>702</v>
      </c>
      <c r="J106" s="86"/>
      <c r="K106" s="86"/>
      <c r="L106" s="86"/>
      <c r="M106" s="86"/>
      <c r="N106" s="86"/>
      <c r="O106" s="86"/>
      <c r="P106" s="86"/>
      <c r="Q106" s="86"/>
      <c r="R106" s="135">
        <f>G106+J106+K106+L106+M106+N106+O106+P106+Q106</f>
        <v>2000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2:30" s="49" customFormat="1" ht="12.75">
      <c r="B107" s="24"/>
      <c r="C107" s="14">
        <v>75412</v>
      </c>
      <c r="D107" s="14"/>
      <c r="E107" s="17" t="s">
        <v>403</v>
      </c>
      <c r="F107" s="59">
        <f>SUM(F108:F118)</f>
        <v>211000</v>
      </c>
      <c r="G107" s="59">
        <f>SUM(G108:G118)</f>
        <v>141000</v>
      </c>
      <c r="H107" s="59">
        <f>SUM(H108:H118)</f>
        <v>141000</v>
      </c>
      <c r="I107" s="208"/>
      <c r="J107" s="60">
        <f>SUM(J108:J118)</f>
        <v>0</v>
      </c>
      <c r="K107" s="60">
        <f aca="true" t="shared" si="54" ref="K107:Q107">SUM(K108:K118)</f>
        <v>0</v>
      </c>
      <c r="L107" s="60">
        <f t="shared" si="54"/>
        <v>0</v>
      </c>
      <c r="M107" s="60">
        <f t="shared" si="54"/>
        <v>0</v>
      </c>
      <c r="N107" s="60">
        <f t="shared" si="54"/>
        <v>0</v>
      </c>
      <c r="O107" s="60">
        <f t="shared" si="54"/>
        <v>0</v>
      </c>
      <c r="P107" s="60">
        <f t="shared" si="54"/>
        <v>0</v>
      </c>
      <c r="Q107" s="60">
        <f t="shared" si="54"/>
        <v>0</v>
      </c>
      <c r="R107" s="164">
        <f>SUM(R108:R118)</f>
        <v>141000</v>
      </c>
      <c r="S107" s="59">
        <f>SUM(S108:S118)</f>
        <v>0</v>
      </c>
      <c r="T107" s="59">
        <f aca="true" t="shared" si="55" ref="T107:AD107">SUM(T108:T118)</f>
        <v>0</v>
      </c>
      <c r="U107" s="59">
        <f t="shared" si="55"/>
        <v>0</v>
      </c>
      <c r="V107" s="59">
        <f t="shared" si="55"/>
        <v>0</v>
      </c>
      <c r="W107" s="59">
        <f>SUM(W108:W118)</f>
        <v>0</v>
      </c>
      <c r="X107" s="59">
        <f>SUM(X108:X118)</f>
        <v>0</v>
      </c>
      <c r="Y107" s="59">
        <f t="shared" si="55"/>
        <v>0</v>
      </c>
      <c r="Z107" s="59">
        <f t="shared" si="55"/>
        <v>0</v>
      </c>
      <c r="AA107" s="59">
        <f t="shared" si="55"/>
        <v>0</v>
      </c>
      <c r="AB107" s="59">
        <f t="shared" si="55"/>
        <v>0</v>
      </c>
      <c r="AC107" s="59">
        <f t="shared" si="55"/>
        <v>0</v>
      </c>
      <c r="AD107" s="59">
        <f t="shared" si="55"/>
        <v>0</v>
      </c>
    </row>
    <row r="108" spans="2:30" s="49" customFormat="1" ht="25.5">
      <c r="B108" s="24"/>
      <c r="C108" s="27"/>
      <c r="D108" s="27">
        <v>3030</v>
      </c>
      <c r="E108" s="28" t="s">
        <v>386</v>
      </c>
      <c r="F108" s="42">
        <v>27000</v>
      </c>
      <c r="G108" s="42">
        <v>27000</v>
      </c>
      <c r="H108" s="42">
        <v>27000</v>
      </c>
      <c r="I108" s="288" t="s">
        <v>703</v>
      </c>
      <c r="J108" s="86"/>
      <c r="K108" s="86"/>
      <c r="L108" s="86"/>
      <c r="M108" s="86"/>
      <c r="N108" s="86"/>
      <c r="O108" s="86"/>
      <c r="P108" s="86"/>
      <c r="Q108" s="86"/>
      <c r="R108" s="135">
        <f aca="true" t="shared" si="56" ref="R108:R118">G108+J108+K108+L108+M108+N108+O108+P108+Q108</f>
        <v>27000</v>
      </c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2:30" s="49" customFormat="1" ht="12.75">
      <c r="B109" s="24"/>
      <c r="C109" s="27"/>
      <c r="D109" s="27">
        <v>4170</v>
      </c>
      <c r="E109" s="28" t="s">
        <v>393</v>
      </c>
      <c r="F109" s="42">
        <v>3600</v>
      </c>
      <c r="G109" s="42">
        <v>3600</v>
      </c>
      <c r="H109" s="42">
        <v>3600</v>
      </c>
      <c r="I109" s="288" t="s">
        <v>704</v>
      </c>
      <c r="J109" s="86"/>
      <c r="K109" s="86"/>
      <c r="L109" s="86"/>
      <c r="M109" s="86"/>
      <c r="N109" s="86"/>
      <c r="O109" s="86"/>
      <c r="P109" s="86"/>
      <c r="Q109" s="86"/>
      <c r="R109" s="135">
        <f t="shared" si="56"/>
        <v>3600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2:30" s="49" customFormat="1" ht="67.5">
      <c r="B110" s="24"/>
      <c r="C110" s="27"/>
      <c r="D110" s="27">
        <v>4210</v>
      </c>
      <c r="E110" s="28" t="s">
        <v>369</v>
      </c>
      <c r="F110" s="42">
        <v>30700</v>
      </c>
      <c r="G110" s="42">
        <v>30700</v>
      </c>
      <c r="H110" s="42">
        <v>30700</v>
      </c>
      <c r="I110" s="288" t="s">
        <v>705</v>
      </c>
      <c r="J110" s="86"/>
      <c r="K110" s="86"/>
      <c r="L110" s="86"/>
      <c r="M110" s="86"/>
      <c r="N110" s="86"/>
      <c r="O110" s="86"/>
      <c r="P110" s="86"/>
      <c r="Q110" s="86"/>
      <c r="R110" s="135">
        <f t="shared" si="56"/>
        <v>30700</v>
      </c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2:30" s="49" customFormat="1" ht="12.75">
      <c r="B111" s="24"/>
      <c r="C111" s="27"/>
      <c r="D111" s="27">
        <v>4260</v>
      </c>
      <c r="E111" s="28" t="s">
        <v>389</v>
      </c>
      <c r="F111" s="42">
        <v>7000</v>
      </c>
      <c r="G111" s="42">
        <v>7000</v>
      </c>
      <c r="H111" s="42">
        <v>7000</v>
      </c>
      <c r="I111" s="288" t="s">
        <v>706</v>
      </c>
      <c r="J111" s="86"/>
      <c r="K111" s="86"/>
      <c r="L111" s="86"/>
      <c r="M111" s="86"/>
      <c r="N111" s="86"/>
      <c r="O111" s="86"/>
      <c r="P111" s="86"/>
      <c r="Q111" s="86"/>
      <c r="R111" s="135">
        <f t="shared" si="56"/>
        <v>7000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2:30" s="49" customFormat="1" ht="22.5">
      <c r="B112" s="24"/>
      <c r="C112" s="27"/>
      <c r="D112" s="27">
        <v>4270</v>
      </c>
      <c r="E112" s="28" t="s">
        <v>401</v>
      </c>
      <c r="F112" s="42">
        <v>28000</v>
      </c>
      <c r="G112" s="42">
        <v>28000</v>
      </c>
      <c r="H112" s="42">
        <v>28000</v>
      </c>
      <c r="I112" s="288" t="s">
        <v>707</v>
      </c>
      <c r="J112" s="86"/>
      <c r="K112" s="86"/>
      <c r="L112" s="86"/>
      <c r="M112" s="86"/>
      <c r="N112" s="86"/>
      <c r="O112" s="86"/>
      <c r="P112" s="86"/>
      <c r="Q112" s="86"/>
      <c r="R112" s="135">
        <f t="shared" si="56"/>
        <v>28000</v>
      </c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2:30" s="49" customFormat="1" ht="12.75">
      <c r="B113" s="24"/>
      <c r="C113" s="27"/>
      <c r="D113" s="27">
        <v>4280</v>
      </c>
      <c r="E113" s="28" t="s">
        <v>394</v>
      </c>
      <c r="F113" s="42">
        <v>3000</v>
      </c>
      <c r="G113" s="42">
        <v>3000</v>
      </c>
      <c r="H113" s="42">
        <v>3000</v>
      </c>
      <c r="I113" s="288" t="s">
        <v>708</v>
      </c>
      <c r="J113" s="86"/>
      <c r="K113" s="86"/>
      <c r="L113" s="86"/>
      <c r="M113" s="86"/>
      <c r="N113" s="86"/>
      <c r="O113" s="86"/>
      <c r="P113" s="86"/>
      <c r="Q113" s="86"/>
      <c r="R113" s="135">
        <f t="shared" si="56"/>
        <v>3000</v>
      </c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2:30" s="49" customFormat="1" ht="12.75">
      <c r="B114" s="24"/>
      <c r="C114" s="27"/>
      <c r="D114" s="27">
        <v>4300</v>
      </c>
      <c r="E114" s="28" t="s">
        <v>371</v>
      </c>
      <c r="F114" s="42">
        <v>7000</v>
      </c>
      <c r="G114" s="42">
        <v>7000</v>
      </c>
      <c r="H114" s="42">
        <v>7000</v>
      </c>
      <c r="I114" s="288" t="s">
        <v>709</v>
      </c>
      <c r="J114" s="86"/>
      <c r="K114" s="86"/>
      <c r="L114" s="86"/>
      <c r="M114" s="86"/>
      <c r="N114" s="86"/>
      <c r="O114" s="86"/>
      <c r="P114" s="86"/>
      <c r="Q114" s="86"/>
      <c r="R114" s="135">
        <f t="shared" si="56"/>
        <v>7000</v>
      </c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2:30" s="49" customFormat="1" ht="41.25" customHeight="1">
      <c r="B115" s="24"/>
      <c r="C115" s="27"/>
      <c r="D115" s="27">
        <v>4360</v>
      </c>
      <c r="E115" s="28" t="s">
        <v>396</v>
      </c>
      <c r="F115" s="42">
        <v>200</v>
      </c>
      <c r="G115" s="42">
        <v>200</v>
      </c>
      <c r="H115" s="42">
        <v>200</v>
      </c>
      <c r="I115" s="288" t="s">
        <v>710</v>
      </c>
      <c r="J115" s="86"/>
      <c r="K115" s="86"/>
      <c r="L115" s="86"/>
      <c r="M115" s="86"/>
      <c r="N115" s="86"/>
      <c r="O115" s="86"/>
      <c r="P115" s="86"/>
      <c r="Q115" s="86"/>
      <c r="R115" s="135">
        <f t="shared" si="56"/>
        <v>200</v>
      </c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2:30" s="49" customFormat="1" ht="12.75">
      <c r="B116" s="24"/>
      <c r="C116" s="27"/>
      <c r="D116" s="27">
        <v>4410</v>
      </c>
      <c r="E116" s="28" t="s">
        <v>390</v>
      </c>
      <c r="F116" s="42">
        <v>500</v>
      </c>
      <c r="G116" s="42">
        <v>500</v>
      </c>
      <c r="H116" s="42">
        <v>500</v>
      </c>
      <c r="I116" s="288" t="s">
        <v>711</v>
      </c>
      <c r="J116" s="86"/>
      <c r="K116" s="86"/>
      <c r="L116" s="86"/>
      <c r="M116" s="86"/>
      <c r="N116" s="86"/>
      <c r="O116" s="86"/>
      <c r="P116" s="86"/>
      <c r="Q116" s="86"/>
      <c r="R116" s="135">
        <f t="shared" si="56"/>
        <v>500</v>
      </c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2:30" s="49" customFormat="1" ht="12.75">
      <c r="B117" s="24"/>
      <c r="C117" s="27"/>
      <c r="D117" s="27">
        <v>4430</v>
      </c>
      <c r="E117" s="28" t="s">
        <v>376</v>
      </c>
      <c r="F117" s="42">
        <v>14000</v>
      </c>
      <c r="G117" s="42">
        <v>14000</v>
      </c>
      <c r="H117" s="42">
        <v>14000</v>
      </c>
      <c r="I117" s="288" t="s">
        <v>712</v>
      </c>
      <c r="J117" s="86"/>
      <c r="K117" s="86"/>
      <c r="L117" s="86"/>
      <c r="M117" s="86"/>
      <c r="N117" s="86"/>
      <c r="O117" s="86"/>
      <c r="P117" s="86"/>
      <c r="Q117" s="86"/>
      <c r="R117" s="135">
        <f t="shared" si="56"/>
        <v>14000</v>
      </c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2:30" s="49" customFormat="1" ht="89.25">
      <c r="B118" s="24"/>
      <c r="C118" s="14"/>
      <c r="D118" s="27">
        <v>6230</v>
      </c>
      <c r="E118" s="28" t="s">
        <v>404</v>
      </c>
      <c r="F118" s="42">
        <v>90000</v>
      </c>
      <c r="G118" s="42">
        <v>20000</v>
      </c>
      <c r="H118" s="42">
        <v>20000</v>
      </c>
      <c r="I118" s="208" t="s">
        <v>713</v>
      </c>
      <c r="J118" s="86"/>
      <c r="K118" s="86"/>
      <c r="L118" s="86"/>
      <c r="M118" s="86"/>
      <c r="N118" s="86"/>
      <c r="O118" s="86"/>
      <c r="P118" s="86"/>
      <c r="Q118" s="86"/>
      <c r="R118" s="135">
        <f t="shared" si="56"/>
        <v>20000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2:30" s="49" customFormat="1" ht="12.75">
      <c r="B119" s="24"/>
      <c r="C119" s="14">
        <v>75414</v>
      </c>
      <c r="D119" s="14"/>
      <c r="E119" s="17" t="s">
        <v>405</v>
      </c>
      <c r="F119" s="59">
        <f>SUM(F120:F123)</f>
        <v>2500</v>
      </c>
      <c r="G119" s="59">
        <f>SUM(G120:G123)</f>
        <v>2500</v>
      </c>
      <c r="H119" s="59">
        <f>SUM(H120:H123)</f>
        <v>2500</v>
      </c>
      <c r="I119" s="208"/>
      <c r="J119" s="60">
        <f>SUM(J120:J123)</f>
        <v>0</v>
      </c>
      <c r="K119" s="60">
        <f aca="true" t="shared" si="57" ref="K119:Q119">SUM(K120:K123)</f>
        <v>0</v>
      </c>
      <c r="L119" s="60">
        <f t="shared" si="57"/>
        <v>0</v>
      </c>
      <c r="M119" s="60">
        <f t="shared" si="57"/>
        <v>0</v>
      </c>
      <c r="N119" s="60">
        <f t="shared" si="57"/>
        <v>0</v>
      </c>
      <c r="O119" s="60">
        <f t="shared" si="57"/>
        <v>0</v>
      </c>
      <c r="P119" s="60">
        <f t="shared" si="57"/>
        <v>0</v>
      </c>
      <c r="Q119" s="60">
        <f t="shared" si="57"/>
        <v>0</v>
      </c>
      <c r="R119" s="164">
        <f>SUM(R120:R123)</f>
        <v>2500</v>
      </c>
      <c r="S119" s="59">
        <f>SUM(S120:S123)</f>
        <v>0</v>
      </c>
      <c r="T119" s="59">
        <f aca="true" t="shared" si="58" ref="T119:AD119">SUM(T120:T123)</f>
        <v>0</v>
      </c>
      <c r="U119" s="59">
        <f t="shared" si="58"/>
        <v>0</v>
      </c>
      <c r="V119" s="59">
        <f t="shared" si="58"/>
        <v>0</v>
      </c>
      <c r="W119" s="59">
        <f t="shared" si="58"/>
        <v>0</v>
      </c>
      <c r="X119" s="59">
        <f t="shared" si="58"/>
        <v>0</v>
      </c>
      <c r="Y119" s="59">
        <f t="shared" si="58"/>
        <v>0</v>
      </c>
      <c r="Z119" s="59">
        <f t="shared" si="58"/>
        <v>0</v>
      </c>
      <c r="AA119" s="59">
        <f t="shared" si="58"/>
        <v>0</v>
      </c>
      <c r="AB119" s="59">
        <f t="shared" si="58"/>
        <v>0</v>
      </c>
      <c r="AC119" s="59">
        <f t="shared" si="58"/>
        <v>0</v>
      </c>
      <c r="AD119" s="59">
        <f t="shared" si="58"/>
        <v>0</v>
      </c>
    </row>
    <row r="120" spans="2:30" s="49" customFormat="1" ht="12.75">
      <c r="B120" s="24"/>
      <c r="C120" s="27"/>
      <c r="D120" s="27">
        <v>4170</v>
      </c>
      <c r="E120" s="28" t="s">
        <v>393</v>
      </c>
      <c r="F120" s="42">
        <v>600</v>
      </c>
      <c r="G120" s="42">
        <v>600</v>
      </c>
      <c r="H120" s="42">
        <v>600</v>
      </c>
      <c r="I120" s="460" t="s">
        <v>714</v>
      </c>
      <c r="J120" s="86"/>
      <c r="K120" s="86"/>
      <c r="L120" s="86"/>
      <c r="M120" s="86"/>
      <c r="N120" s="86"/>
      <c r="O120" s="86"/>
      <c r="P120" s="86"/>
      <c r="Q120" s="86"/>
      <c r="R120" s="135">
        <f>G120+J120+K120+L120+M120+N120+O120+P120+Q120</f>
        <v>600</v>
      </c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2:30" s="49" customFormat="1" ht="12.75">
      <c r="B121" s="24"/>
      <c r="C121" s="27"/>
      <c r="D121" s="27">
        <v>4210</v>
      </c>
      <c r="E121" s="28" t="s">
        <v>369</v>
      </c>
      <c r="F121" s="42">
        <v>800</v>
      </c>
      <c r="G121" s="42">
        <v>800</v>
      </c>
      <c r="H121" s="42">
        <v>800</v>
      </c>
      <c r="I121" s="460"/>
      <c r="J121" s="86"/>
      <c r="K121" s="86"/>
      <c r="L121" s="86"/>
      <c r="M121" s="86"/>
      <c r="N121" s="86"/>
      <c r="O121" s="86"/>
      <c r="P121" s="86"/>
      <c r="Q121" s="86"/>
      <c r="R121" s="135">
        <f>G121+J121+K121+L121+M121+N121+O121+P121+Q121</f>
        <v>800</v>
      </c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2:30" s="49" customFormat="1" ht="12.75">
      <c r="B122" s="24"/>
      <c r="C122" s="27"/>
      <c r="D122" s="27">
        <v>4300</v>
      </c>
      <c r="E122" s="28" t="s">
        <v>371</v>
      </c>
      <c r="F122" s="42">
        <v>1000</v>
      </c>
      <c r="G122" s="42">
        <v>1000</v>
      </c>
      <c r="H122" s="42">
        <v>1000</v>
      </c>
      <c r="I122" s="460"/>
      <c r="J122" s="86"/>
      <c r="K122" s="86"/>
      <c r="L122" s="86"/>
      <c r="M122" s="86"/>
      <c r="N122" s="86"/>
      <c r="O122" s="86"/>
      <c r="P122" s="86"/>
      <c r="Q122" s="86"/>
      <c r="R122" s="135">
        <f>G122+J122+K122+L122+M122+N122+O122+P122+Q122</f>
        <v>1000</v>
      </c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2:30" s="49" customFormat="1" ht="12.75">
      <c r="B123" s="24"/>
      <c r="C123" s="27"/>
      <c r="D123" s="27">
        <v>4410</v>
      </c>
      <c r="E123" s="28" t="s">
        <v>390</v>
      </c>
      <c r="F123" s="42">
        <v>100</v>
      </c>
      <c r="G123" s="42">
        <v>100</v>
      </c>
      <c r="H123" s="42">
        <v>100</v>
      </c>
      <c r="I123" s="460"/>
      <c r="J123" s="86"/>
      <c r="K123" s="86"/>
      <c r="L123" s="86"/>
      <c r="M123" s="86"/>
      <c r="N123" s="86"/>
      <c r="O123" s="86"/>
      <c r="P123" s="86"/>
      <c r="Q123" s="86"/>
      <c r="R123" s="135">
        <f>G123+J123+K123+L123+M123+N123+O123+P123+Q123</f>
        <v>100</v>
      </c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2:30" s="49" customFormat="1" ht="12.75">
      <c r="B124" s="24"/>
      <c r="C124" s="14">
        <v>75421</v>
      </c>
      <c r="D124" s="14"/>
      <c r="E124" s="17" t="s">
        <v>538</v>
      </c>
      <c r="F124" s="59">
        <f>SUM(F125:F125)</f>
        <v>2000</v>
      </c>
      <c r="G124" s="59">
        <f>SUM(G125:G125)</f>
        <v>2000</v>
      </c>
      <c r="H124" s="59">
        <f>SUM(H125:H125)</f>
        <v>2000</v>
      </c>
      <c r="I124" s="208"/>
      <c r="J124" s="60">
        <f>SUM(J125:J125)</f>
        <v>0</v>
      </c>
      <c r="K124" s="60">
        <f aca="true" t="shared" si="59" ref="K124:Q124">SUM(K125:K125)</f>
        <v>0</v>
      </c>
      <c r="L124" s="60">
        <f t="shared" si="59"/>
        <v>0</v>
      </c>
      <c r="M124" s="60">
        <f t="shared" si="59"/>
        <v>0</v>
      </c>
      <c r="N124" s="60">
        <f>SUM(N125:N128)</f>
        <v>0</v>
      </c>
      <c r="O124" s="60">
        <f t="shared" si="59"/>
        <v>0</v>
      </c>
      <c r="P124" s="60">
        <f t="shared" si="59"/>
        <v>0</v>
      </c>
      <c r="Q124" s="60">
        <f t="shared" si="59"/>
        <v>0</v>
      </c>
      <c r="R124" s="164">
        <f>SUM(R125:R128)</f>
        <v>2000</v>
      </c>
      <c r="S124" s="59">
        <f>SUM(S125:S125)</f>
        <v>0</v>
      </c>
      <c r="T124" s="59">
        <f>SUM(T125:T125)</f>
        <v>0</v>
      </c>
      <c r="U124" s="59">
        <f>SUM(U125:U125)</f>
        <v>0</v>
      </c>
      <c r="V124" s="59">
        <f>SUM(V125:V125)</f>
        <v>0</v>
      </c>
      <c r="W124" s="59">
        <f>SUM(W125:W125)</f>
        <v>0</v>
      </c>
      <c r="X124" s="59">
        <f>SUM(X125:X128)</f>
        <v>0</v>
      </c>
      <c r="Y124" s="59">
        <f aca="true" t="shared" si="60" ref="Y124:AD124">SUM(Y125:Y128)</f>
        <v>0</v>
      </c>
      <c r="Z124" s="59">
        <f t="shared" si="60"/>
        <v>0</v>
      </c>
      <c r="AA124" s="59">
        <f t="shared" si="60"/>
        <v>0</v>
      </c>
      <c r="AB124" s="59">
        <f t="shared" si="60"/>
        <v>0</v>
      </c>
      <c r="AC124" s="59">
        <f t="shared" si="60"/>
        <v>0</v>
      </c>
      <c r="AD124" s="59">
        <f t="shared" si="60"/>
        <v>0</v>
      </c>
    </row>
    <row r="125" spans="2:30" s="49" customFormat="1" ht="12.75">
      <c r="B125" s="24"/>
      <c r="C125" s="27"/>
      <c r="D125" s="27">
        <v>4810</v>
      </c>
      <c r="E125" s="28" t="s">
        <v>539</v>
      </c>
      <c r="F125" s="42">
        <v>2000</v>
      </c>
      <c r="G125" s="42">
        <v>2000</v>
      </c>
      <c r="H125" s="42">
        <v>2000</v>
      </c>
      <c r="I125" s="208"/>
      <c r="J125" s="86"/>
      <c r="K125" s="86"/>
      <c r="L125" s="86"/>
      <c r="M125" s="86"/>
      <c r="N125" s="86"/>
      <c r="O125" s="86"/>
      <c r="P125" s="86"/>
      <c r="Q125" s="86"/>
      <c r="R125" s="135">
        <f>G125+J125+K125+L125+M125+N125+O125+P125+Q125</f>
        <v>2000</v>
      </c>
      <c r="S125" s="42"/>
      <c r="T125" s="42"/>
      <c r="U125" s="42"/>
      <c r="V125" s="42"/>
      <c r="W125" s="42"/>
      <c r="X125" s="114"/>
      <c r="Y125" s="42"/>
      <c r="Z125" s="42"/>
      <c r="AA125" s="42"/>
      <c r="AB125" s="42"/>
      <c r="AC125" s="42"/>
      <c r="AD125" s="42"/>
    </row>
    <row r="126" spans="2:30" s="49" customFormat="1" ht="12.75" customHeight="1" hidden="1">
      <c r="B126" s="24"/>
      <c r="C126" s="27"/>
      <c r="D126" s="27">
        <v>4270</v>
      </c>
      <c r="E126" s="28" t="s">
        <v>370</v>
      </c>
      <c r="F126" s="42"/>
      <c r="G126" s="42"/>
      <c r="H126" s="42"/>
      <c r="I126" s="208"/>
      <c r="J126" s="86"/>
      <c r="K126" s="86"/>
      <c r="L126" s="86"/>
      <c r="M126" s="86"/>
      <c r="N126" s="86"/>
      <c r="O126" s="86"/>
      <c r="P126" s="86"/>
      <c r="Q126" s="86"/>
      <c r="R126" s="135">
        <f>G126+J126+K126+L126+M126+N126+O126+P126+Q126</f>
        <v>0</v>
      </c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2:30" s="49" customFormat="1" ht="12.75" customHeight="1" hidden="1">
      <c r="B127" s="24"/>
      <c r="C127" s="27"/>
      <c r="D127" s="27">
        <v>4300</v>
      </c>
      <c r="E127" s="28" t="s">
        <v>371</v>
      </c>
      <c r="F127" s="42"/>
      <c r="G127" s="42"/>
      <c r="H127" s="42"/>
      <c r="I127" s="208"/>
      <c r="J127" s="86"/>
      <c r="K127" s="86"/>
      <c r="L127" s="86"/>
      <c r="M127" s="86"/>
      <c r="N127" s="86"/>
      <c r="O127" s="86"/>
      <c r="P127" s="86"/>
      <c r="Q127" s="86"/>
      <c r="R127" s="135">
        <f>G127+J127+K127+L127+M127+N127+O127+P127+Q127</f>
        <v>0</v>
      </c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2:30" s="49" customFormat="1" ht="38.25" customHeight="1" hidden="1">
      <c r="B128" s="24"/>
      <c r="C128" s="27"/>
      <c r="D128" s="27">
        <v>4360</v>
      </c>
      <c r="E128" s="28" t="s">
        <v>396</v>
      </c>
      <c r="F128" s="42"/>
      <c r="G128" s="42"/>
      <c r="H128" s="42"/>
      <c r="I128" s="208"/>
      <c r="J128" s="86"/>
      <c r="K128" s="86"/>
      <c r="L128" s="86"/>
      <c r="M128" s="86"/>
      <c r="N128" s="86"/>
      <c r="O128" s="86"/>
      <c r="P128" s="86"/>
      <c r="Q128" s="86"/>
      <c r="R128" s="135">
        <f>G128+J128+K128+L128+M128+N128+O128+P128+Q128</f>
        <v>0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2:30" s="49" customFormat="1" ht="51">
      <c r="B129" s="30">
        <v>756</v>
      </c>
      <c r="C129" s="31"/>
      <c r="D129" s="31"/>
      <c r="E129" s="32" t="s">
        <v>540</v>
      </c>
      <c r="F129" s="68">
        <f>F130</f>
        <v>48500</v>
      </c>
      <c r="G129" s="68">
        <f>G130</f>
        <v>48500</v>
      </c>
      <c r="H129" s="68">
        <f>H130</f>
        <v>48500</v>
      </c>
      <c r="I129" s="290"/>
      <c r="J129" s="69">
        <f>J130</f>
        <v>0</v>
      </c>
      <c r="K129" s="69">
        <f aca="true" t="shared" si="61" ref="K129:Q129">K130</f>
        <v>0</v>
      </c>
      <c r="L129" s="69">
        <f t="shared" si="61"/>
        <v>0</v>
      </c>
      <c r="M129" s="69">
        <f t="shared" si="61"/>
        <v>0</v>
      </c>
      <c r="N129" s="69">
        <f t="shared" si="61"/>
        <v>0</v>
      </c>
      <c r="O129" s="69">
        <f t="shared" si="61"/>
        <v>0</v>
      </c>
      <c r="P129" s="69">
        <f t="shared" si="61"/>
        <v>0</v>
      </c>
      <c r="Q129" s="69">
        <f t="shared" si="61"/>
        <v>0</v>
      </c>
      <c r="R129" s="68">
        <f>R130</f>
        <v>48500</v>
      </c>
      <c r="S129" s="68">
        <f>S130</f>
        <v>0</v>
      </c>
      <c r="T129" s="68">
        <f aca="true" t="shared" si="62" ref="T129:AD129">T130</f>
        <v>0</v>
      </c>
      <c r="U129" s="68">
        <f t="shared" si="62"/>
        <v>0</v>
      </c>
      <c r="V129" s="68">
        <f t="shared" si="62"/>
        <v>0</v>
      </c>
      <c r="W129" s="68">
        <f t="shared" si="62"/>
        <v>0</v>
      </c>
      <c r="X129" s="68">
        <f t="shared" si="62"/>
        <v>0</v>
      </c>
      <c r="Y129" s="68">
        <f t="shared" si="62"/>
        <v>0</v>
      </c>
      <c r="Z129" s="68">
        <f t="shared" si="62"/>
        <v>0</v>
      </c>
      <c r="AA129" s="68">
        <f t="shared" si="62"/>
        <v>0</v>
      </c>
      <c r="AB129" s="68">
        <f t="shared" si="62"/>
        <v>0</v>
      </c>
      <c r="AC129" s="68">
        <f t="shared" si="62"/>
        <v>0</v>
      </c>
      <c r="AD129" s="68">
        <f t="shared" si="62"/>
        <v>0</v>
      </c>
    </row>
    <row r="130" spans="2:30" s="49" customFormat="1" ht="44.25" customHeight="1">
      <c r="B130" s="24"/>
      <c r="C130" s="14">
        <v>75647</v>
      </c>
      <c r="D130" s="14"/>
      <c r="E130" s="17" t="s">
        <v>541</v>
      </c>
      <c r="F130" s="59">
        <f>SUM(F131:F134)</f>
        <v>48500</v>
      </c>
      <c r="G130" s="59">
        <f>SUM(G131:G134)</f>
        <v>48500</v>
      </c>
      <c r="H130" s="59">
        <f>SUM(H131:H134)</f>
        <v>48500</v>
      </c>
      <c r="I130" s="288"/>
      <c r="J130" s="60">
        <f>SUM(J131:J134)</f>
        <v>0</v>
      </c>
      <c r="K130" s="60">
        <f aca="true" t="shared" si="63" ref="K130:Q130">SUM(K131:K134)</f>
        <v>0</v>
      </c>
      <c r="L130" s="60">
        <f t="shared" si="63"/>
        <v>0</v>
      </c>
      <c r="M130" s="60">
        <f t="shared" si="63"/>
        <v>0</v>
      </c>
      <c r="N130" s="60">
        <f t="shared" si="63"/>
        <v>0</v>
      </c>
      <c r="O130" s="60">
        <f t="shared" si="63"/>
        <v>0</v>
      </c>
      <c r="P130" s="60">
        <f t="shared" si="63"/>
        <v>0</v>
      </c>
      <c r="Q130" s="60">
        <f t="shared" si="63"/>
        <v>0</v>
      </c>
      <c r="R130" s="164">
        <f>SUM(R131:R134)</f>
        <v>48500</v>
      </c>
      <c r="S130" s="59">
        <f>SUM(S131:S134)</f>
        <v>0</v>
      </c>
      <c r="T130" s="59">
        <f aca="true" t="shared" si="64" ref="T130:AD130">SUM(T131:T134)</f>
        <v>0</v>
      </c>
      <c r="U130" s="59">
        <f t="shared" si="64"/>
        <v>0</v>
      </c>
      <c r="V130" s="59">
        <f t="shared" si="64"/>
        <v>0</v>
      </c>
      <c r="W130" s="59">
        <f t="shared" si="64"/>
        <v>0</v>
      </c>
      <c r="X130" s="59">
        <f t="shared" si="64"/>
        <v>0</v>
      </c>
      <c r="Y130" s="59">
        <f t="shared" si="64"/>
        <v>0</v>
      </c>
      <c r="Z130" s="59">
        <f t="shared" si="64"/>
        <v>0</v>
      </c>
      <c r="AA130" s="59">
        <f t="shared" si="64"/>
        <v>0</v>
      </c>
      <c r="AB130" s="59">
        <f t="shared" si="64"/>
        <v>0</v>
      </c>
      <c r="AC130" s="59">
        <f t="shared" si="64"/>
        <v>0</v>
      </c>
      <c r="AD130" s="59">
        <f t="shared" si="64"/>
        <v>0</v>
      </c>
    </row>
    <row r="131" spans="2:30" s="49" customFormat="1" ht="25.5">
      <c r="B131" s="24"/>
      <c r="C131" s="27"/>
      <c r="D131" s="27">
        <v>4100</v>
      </c>
      <c r="E131" s="28" t="s">
        <v>542</v>
      </c>
      <c r="F131" s="42">
        <v>45000</v>
      </c>
      <c r="G131" s="42">
        <v>45000</v>
      </c>
      <c r="H131" s="42">
        <v>45000</v>
      </c>
      <c r="I131" s="288" t="s">
        <v>715</v>
      </c>
      <c r="J131" s="86"/>
      <c r="K131" s="86"/>
      <c r="L131" s="86"/>
      <c r="M131" s="86"/>
      <c r="N131" s="86"/>
      <c r="O131" s="86"/>
      <c r="P131" s="86"/>
      <c r="Q131" s="86"/>
      <c r="R131" s="135">
        <f>G131+J131+K131+L131+M131+N131+O131+P131+Q131</f>
        <v>45000</v>
      </c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2:30" s="49" customFormat="1" ht="12.75">
      <c r="B132" s="24"/>
      <c r="C132" s="27"/>
      <c r="D132" s="27">
        <v>4210</v>
      </c>
      <c r="E132" s="28" t="s">
        <v>369</v>
      </c>
      <c r="F132" s="42">
        <v>1000</v>
      </c>
      <c r="G132" s="42">
        <v>1000</v>
      </c>
      <c r="H132" s="42">
        <v>1000</v>
      </c>
      <c r="I132" s="288" t="s">
        <v>716</v>
      </c>
      <c r="J132" s="86"/>
      <c r="K132" s="86"/>
      <c r="L132" s="86"/>
      <c r="M132" s="86"/>
      <c r="N132" s="86"/>
      <c r="O132" s="86"/>
      <c r="P132" s="86"/>
      <c r="Q132" s="86"/>
      <c r="R132" s="135">
        <f>G132+J132+K132+L132+M132+N132+O132+P132+Q132</f>
        <v>1000</v>
      </c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2:30" s="49" customFormat="1" ht="12.75" customHeight="1" hidden="1">
      <c r="B133" s="24"/>
      <c r="C133" s="27"/>
      <c r="D133" s="27">
        <v>4300</v>
      </c>
      <c r="E133" s="28" t="s">
        <v>371</v>
      </c>
      <c r="F133" s="42"/>
      <c r="G133" s="42"/>
      <c r="H133" s="42"/>
      <c r="I133" s="288"/>
      <c r="J133" s="86"/>
      <c r="K133" s="86"/>
      <c r="L133" s="86"/>
      <c r="M133" s="86"/>
      <c r="N133" s="86"/>
      <c r="O133" s="86"/>
      <c r="P133" s="86"/>
      <c r="Q133" s="86"/>
      <c r="R133" s="135">
        <f>G133+J133+K133+L133+M133+N133+O133+P133+Q133</f>
        <v>0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2:30" s="49" customFormat="1" ht="28.5" customHeight="1">
      <c r="B134" s="24"/>
      <c r="C134" s="27"/>
      <c r="D134" s="27">
        <v>4610</v>
      </c>
      <c r="E134" s="28" t="s">
        <v>543</v>
      </c>
      <c r="F134" s="42">
        <v>2500</v>
      </c>
      <c r="G134" s="42">
        <v>2500</v>
      </c>
      <c r="H134" s="42">
        <v>2500</v>
      </c>
      <c r="I134" s="288" t="s">
        <v>717</v>
      </c>
      <c r="J134" s="86"/>
      <c r="K134" s="86"/>
      <c r="L134" s="86"/>
      <c r="M134" s="86"/>
      <c r="N134" s="86"/>
      <c r="O134" s="86"/>
      <c r="P134" s="86"/>
      <c r="Q134" s="86"/>
      <c r="R134" s="135">
        <f>G134+J134+K134+L134+M134+N134+O134+P134+Q134</f>
        <v>2500</v>
      </c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2:30" s="49" customFormat="1" ht="12.75">
      <c r="B135" s="30">
        <v>757</v>
      </c>
      <c r="C135" s="31"/>
      <c r="D135" s="31"/>
      <c r="E135" s="32" t="s">
        <v>544</v>
      </c>
      <c r="F135" s="68">
        <f aca="true" t="shared" si="65" ref="F135:AD135">F136</f>
        <v>175144</v>
      </c>
      <c r="G135" s="68">
        <f t="shared" si="65"/>
        <v>175144</v>
      </c>
      <c r="H135" s="68">
        <f t="shared" si="65"/>
        <v>175144</v>
      </c>
      <c r="I135" s="290"/>
      <c r="J135" s="69">
        <f t="shared" si="65"/>
        <v>0</v>
      </c>
      <c r="K135" s="69">
        <f t="shared" si="65"/>
        <v>0</v>
      </c>
      <c r="L135" s="69">
        <f t="shared" si="65"/>
        <v>0</v>
      </c>
      <c r="M135" s="69">
        <f t="shared" si="65"/>
        <v>0</v>
      </c>
      <c r="N135" s="69">
        <f t="shared" si="65"/>
        <v>0</v>
      </c>
      <c r="O135" s="69">
        <f t="shared" si="65"/>
        <v>0</v>
      </c>
      <c r="P135" s="69">
        <f t="shared" si="65"/>
        <v>0</v>
      </c>
      <c r="Q135" s="69">
        <f t="shared" si="65"/>
        <v>0</v>
      </c>
      <c r="R135" s="68">
        <f>R136</f>
        <v>175144</v>
      </c>
      <c r="S135" s="68">
        <f t="shared" si="65"/>
        <v>0</v>
      </c>
      <c r="T135" s="68">
        <f t="shared" si="65"/>
        <v>0</v>
      </c>
      <c r="U135" s="68">
        <f t="shared" si="65"/>
        <v>0</v>
      </c>
      <c r="V135" s="68">
        <f t="shared" si="65"/>
        <v>0</v>
      </c>
      <c r="W135" s="68">
        <f t="shared" si="65"/>
        <v>0</v>
      </c>
      <c r="X135" s="68">
        <f t="shared" si="65"/>
        <v>0</v>
      </c>
      <c r="Y135" s="68">
        <f t="shared" si="65"/>
        <v>0</v>
      </c>
      <c r="Z135" s="68">
        <f t="shared" si="65"/>
        <v>0</v>
      </c>
      <c r="AA135" s="68">
        <f t="shared" si="65"/>
        <v>0</v>
      </c>
      <c r="AB135" s="68">
        <f t="shared" si="65"/>
        <v>0</v>
      </c>
      <c r="AC135" s="68">
        <f t="shared" si="65"/>
        <v>0</v>
      </c>
      <c r="AD135" s="68">
        <f t="shared" si="65"/>
        <v>0</v>
      </c>
    </row>
    <row r="136" spans="2:30" s="49" customFormat="1" ht="51">
      <c r="B136" s="24"/>
      <c r="C136" s="14">
        <v>75702</v>
      </c>
      <c r="D136" s="14"/>
      <c r="E136" s="17" t="s">
        <v>545</v>
      </c>
      <c r="F136" s="59">
        <f>SUM(F137:F137)</f>
        <v>175144</v>
      </c>
      <c r="G136" s="59">
        <f>SUM(G137:G137)</f>
        <v>175144</v>
      </c>
      <c r="H136" s="59">
        <f>SUM(H137:H137)</f>
        <v>175144</v>
      </c>
      <c r="I136" s="288"/>
      <c r="J136" s="60">
        <f>SUM(J137:J137)</f>
        <v>0</v>
      </c>
      <c r="K136" s="60">
        <f aca="true" t="shared" si="66" ref="K136:Q136">SUM(K137:K137)</f>
        <v>0</v>
      </c>
      <c r="L136" s="60">
        <f t="shared" si="66"/>
        <v>0</v>
      </c>
      <c r="M136" s="60">
        <f t="shared" si="66"/>
        <v>0</v>
      </c>
      <c r="N136" s="60">
        <f t="shared" si="66"/>
        <v>0</v>
      </c>
      <c r="O136" s="60">
        <f t="shared" si="66"/>
        <v>0</v>
      </c>
      <c r="P136" s="60">
        <f t="shared" si="66"/>
        <v>0</v>
      </c>
      <c r="Q136" s="60">
        <f t="shared" si="66"/>
        <v>0</v>
      </c>
      <c r="R136" s="165">
        <f>SUM(R137:R137)</f>
        <v>175144</v>
      </c>
      <c r="S136" s="59">
        <f>SUM(S137:S137)</f>
        <v>0</v>
      </c>
      <c r="T136" s="59">
        <f aca="true" t="shared" si="67" ref="T136:AD136">SUM(T137:T137)</f>
        <v>0</v>
      </c>
      <c r="U136" s="59">
        <f t="shared" si="67"/>
        <v>0</v>
      </c>
      <c r="V136" s="59">
        <f t="shared" si="67"/>
        <v>0</v>
      </c>
      <c r="W136" s="59">
        <f t="shared" si="67"/>
        <v>0</v>
      </c>
      <c r="X136" s="59">
        <f t="shared" si="67"/>
        <v>0</v>
      </c>
      <c r="Y136" s="59">
        <f t="shared" si="67"/>
        <v>0</v>
      </c>
      <c r="Z136" s="59">
        <f t="shared" si="67"/>
        <v>0</v>
      </c>
      <c r="AA136" s="59">
        <f t="shared" si="67"/>
        <v>0</v>
      </c>
      <c r="AB136" s="59">
        <f t="shared" si="67"/>
        <v>0</v>
      </c>
      <c r="AC136" s="59">
        <f t="shared" si="67"/>
        <v>0</v>
      </c>
      <c r="AD136" s="59">
        <f t="shared" si="67"/>
        <v>0</v>
      </c>
    </row>
    <row r="137" spans="2:30" s="49" customFormat="1" ht="51">
      <c r="B137" s="24"/>
      <c r="C137" s="27"/>
      <c r="D137" s="27">
        <v>8070</v>
      </c>
      <c r="E137" s="28" t="s">
        <v>546</v>
      </c>
      <c r="F137" s="42">
        <v>175144</v>
      </c>
      <c r="G137" s="42">
        <v>175144</v>
      </c>
      <c r="H137" s="42">
        <v>175144</v>
      </c>
      <c r="I137" s="288" t="s">
        <v>718</v>
      </c>
      <c r="J137" s="86"/>
      <c r="K137" s="86"/>
      <c r="L137" s="86"/>
      <c r="M137" s="86"/>
      <c r="N137" s="86"/>
      <c r="O137" s="86"/>
      <c r="P137" s="86"/>
      <c r="Q137" s="86"/>
      <c r="R137" s="135">
        <f>G137+J137+K137+L137+M137+N137+O137+P137+Q137</f>
        <v>175144</v>
      </c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2:30" s="49" customFormat="1" ht="12.75">
      <c r="B138" s="30">
        <v>758</v>
      </c>
      <c r="C138" s="31"/>
      <c r="D138" s="31"/>
      <c r="E138" s="32" t="s">
        <v>358</v>
      </c>
      <c r="F138" s="68">
        <f>F139</f>
        <v>0</v>
      </c>
      <c r="G138" s="68">
        <f>G139</f>
        <v>60000</v>
      </c>
      <c r="H138" s="68">
        <f>H139</f>
        <v>60000</v>
      </c>
      <c r="I138" s="290"/>
      <c r="J138" s="69">
        <f>J139</f>
        <v>0</v>
      </c>
      <c r="K138" s="69">
        <f aca="true" t="shared" si="68" ref="K138:Q138">K139</f>
        <v>0</v>
      </c>
      <c r="L138" s="69">
        <f t="shared" si="68"/>
        <v>0</v>
      </c>
      <c r="M138" s="69">
        <f t="shared" si="68"/>
        <v>0</v>
      </c>
      <c r="N138" s="69">
        <f t="shared" si="68"/>
        <v>0</v>
      </c>
      <c r="O138" s="69">
        <f t="shared" si="68"/>
        <v>0</v>
      </c>
      <c r="P138" s="69">
        <f t="shared" si="68"/>
        <v>0</v>
      </c>
      <c r="Q138" s="69">
        <f t="shared" si="68"/>
        <v>0</v>
      </c>
      <c r="R138" s="68">
        <f>R139</f>
        <v>60000</v>
      </c>
      <c r="S138" s="68">
        <f>S139</f>
        <v>0</v>
      </c>
      <c r="T138" s="68">
        <f aca="true" t="shared" si="69" ref="T138:AD138">T139</f>
        <v>0</v>
      </c>
      <c r="U138" s="68">
        <f t="shared" si="69"/>
        <v>0</v>
      </c>
      <c r="V138" s="68">
        <f t="shared" si="69"/>
        <v>0</v>
      </c>
      <c r="W138" s="68">
        <f t="shared" si="69"/>
        <v>0</v>
      </c>
      <c r="X138" s="68">
        <f t="shared" si="69"/>
        <v>0</v>
      </c>
      <c r="Y138" s="68">
        <f t="shared" si="69"/>
        <v>0</v>
      </c>
      <c r="Z138" s="68">
        <f t="shared" si="69"/>
        <v>0</v>
      </c>
      <c r="AA138" s="68">
        <f t="shared" si="69"/>
        <v>0</v>
      </c>
      <c r="AB138" s="68">
        <f t="shared" si="69"/>
        <v>0</v>
      </c>
      <c r="AC138" s="68">
        <f t="shared" si="69"/>
        <v>0</v>
      </c>
      <c r="AD138" s="68">
        <f t="shared" si="69"/>
        <v>0</v>
      </c>
    </row>
    <row r="139" spans="2:30" s="49" customFormat="1" ht="12.75">
      <c r="B139" s="24"/>
      <c r="C139" s="14">
        <v>75818</v>
      </c>
      <c r="D139" s="14"/>
      <c r="E139" s="17" t="s">
        <v>547</v>
      </c>
      <c r="F139" s="59">
        <f aca="true" t="shared" si="70" ref="F139:AD139">SUM(F140:F140)</f>
        <v>0</v>
      </c>
      <c r="G139" s="59">
        <f t="shared" si="70"/>
        <v>60000</v>
      </c>
      <c r="H139" s="59">
        <f t="shared" si="70"/>
        <v>60000</v>
      </c>
      <c r="I139" s="460" t="s">
        <v>719</v>
      </c>
      <c r="J139" s="60">
        <f t="shared" si="70"/>
        <v>0</v>
      </c>
      <c r="K139" s="60">
        <f t="shared" si="70"/>
        <v>0</v>
      </c>
      <c r="L139" s="60">
        <f t="shared" si="70"/>
        <v>0</v>
      </c>
      <c r="M139" s="60">
        <f t="shared" si="70"/>
        <v>0</v>
      </c>
      <c r="N139" s="60">
        <f t="shared" si="70"/>
        <v>0</v>
      </c>
      <c r="O139" s="60">
        <f t="shared" si="70"/>
        <v>0</v>
      </c>
      <c r="P139" s="60">
        <f t="shared" si="70"/>
        <v>0</v>
      </c>
      <c r="Q139" s="60">
        <f t="shared" si="70"/>
        <v>0</v>
      </c>
      <c r="R139" s="165">
        <f>SUM(R140:R140)</f>
        <v>60000</v>
      </c>
      <c r="S139" s="59">
        <f t="shared" si="70"/>
        <v>0</v>
      </c>
      <c r="T139" s="59">
        <f t="shared" si="70"/>
        <v>0</v>
      </c>
      <c r="U139" s="59">
        <f t="shared" si="70"/>
        <v>0</v>
      </c>
      <c r="V139" s="59">
        <f t="shared" si="70"/>
        <v>0</v>
      </c>
      <c r="W139" s="59">
        <f t="shared" si="70"/>
        <v>0</v>
      </c>
      <c r="X139" s="59">
        <f t="shared" si="70"/>
        <v>0</v>
      </c>
      <c r="Y139" s="59">
        <f t="shared" si="70"/>
        <v>0</v>
      </c>
      <c r="Z139" s="59">
        <f t="shared" si="70"/>
        <v>0</v>
      </c>
      <c r="AA139" s="59">
        <f t="shared" si="70"/>
        <v>0</v>
      </c>
      <c r="AB139" s="59">
        <f t="shared" si="70"/>
        <v>0</v>
      </c>
      <c r="AC139" s="59">
        <f t="shared" si="70"/>
        <v>0</v>
      </c>
      <c r="AD139" s="59">
        <f t="shared" si="70"/>
        <v>0</v>
      </c>
    </row>
    <row r="140" spans="2:30" s="49" customFormat="1" ht="12.75">
      <c r="B140" s="24"/>
      <c r="C140" s="27"/>
      <c r="D140" s="27">
        <v>4810</v>
      </c>
      <c r="E140" s="28" t="s">
        <v>539</v>
      </c>
      <c r="F140" s="42"/>
      <c r="G140" s="42">
        <v>60000</v>
      </c>
      <c r="H140" s="42">
        <v>60000</v>
      </c>
      <c r="I140" s="460"/>
      <c r="J140" s="86"/>
      <c r="K140" s="86"/>
      <c r="L140" s="86"/>
      <c r="M140" s="86"/>
      <c r="N140" s="86"/>
      <c r="O140" s="86"/>
      <c r="P140" s="86"/>
      <c r="Q140" s="86"/>
      <c r="R140" s="135">
        <f>G140+J140+K140+L140+M140+N140+O140+P140+Q140</f>
        <v>60000</v>
      </c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2:30" s="49" customFormat="1" ht="12.75">
      <c r="B141" s="30">
        <v>801</v>
      </c>
      <c r="C141" s="31"/>
      <c r="D141" s="31"/>
      <c r="E141" s="32" t="s">
        <v>359</v>
      </c>
      <c r="F141" s="68">
        <f>F142+F185+F209+F232+F241+F272+F256+F166+F260</f>
        <v>8248943</v>
      </c>
      <c r="G141" s="68">
        <f>G142+G185+G209+G232+G241+G272+G256+G166+G260</f>
        <v>8148943</v>
      </c>
      <c r="H141" s="68">
        <f>H142+H185+H209+H232+H241+H272+H256+H166+H260</f>
        <v>8148943</v>
      </c>
      <c r="I141" s="290"/>
      <c r="J141" s="69">
        <f aca="true" t="shared" si="71" ref="J141:AD141">J142+J185+J209+J232+J241+J272+J256+J166</f>
        <v>0</v>
      </c>
      <c r="K141" s="69">
        <f t="shared" si="71"/>
        <v>0</v>
      </c>
      <c r="L141" s="69">
        <f t="shared" si="71"/>
        <v>0</v>
      </c>
      <c r="M141" s="69">
        <f t="shared" si="71"/>
        <v>0</v>
      </c>
      <c r="N141" s="69">
        <f t="shared" si="71"/>
        <v>0</v>
      </c>
      <c r="O141" s="69">
        <f t="shared" si="71"/>
        <v>0</v>
      </c>
      <c r="P141" s="69">
        <f t="shared" si="71"/>
        <v>0</v>
      </c>
      <c r="Q141" s="69">
        <f t="shared" si="71"/>
        <v>0</v>
      </c>
      <c r="R141" s="68">
        <f t="shared" si="71"/>
        <v>8146943</v>
      </c>
      <c r="S141" s="68">
        <f t="shared" si="71"/>
        <v>0</v>
      </c>
      <c r="T141" s="68">
        <f t="shared" si="71"/>
        <v>0</v>
      </c>
      <c r="U141" s="68">
        <f t="shared" si="71"/>
        <v>0</v>
      </c>
      <c r="V141" s="68">
        <f t="shared" si="71"/>
        <v>0</v>
      </c>
      <c r="W141" s="68">
        <f t="shared" si="71"/>
        <v>0</v>
      </c>
      <c r="X141" s="68">
        <f t="shared" si="71"/>
        <v>0</v>
      </c>
      <c r="Y141" s="68">
        <f t="shared" si="71"/>
        <v>0</v>
      </c>
      <c r="Z141" s="68">
        <f t="shared" si="71"/>
        <v>0</v>
      </c>
      <c r="AA141" s="68">
        <f t="shared" si="71"/>
        <v>0</v>
      </c>
      <c r="AB141" s="68">
        <f t="shared" si="71"/>
        <v>0</v>
      </c>
      <c r="AC141" s="68">
        <f t="shared" si="71"/>
        <v>0</v>
      </c>
      <c r="AD141" s="68">
        <f t="shared" si="71"/>
        <v>0</v>
      </c>
    </row>
    <row r="142" spans="2:30" s="49" customFormat="1" ht="12.75">
      <c r="B142" s="24"/>
      <c r="C142" s="14">
        <v>80101</v>
      </c>
      <c r="D142" s="14"/>
      <c r="E142" s="17" t="s">
        <v>360</v>
      </c>
      <c r="F142" s="59">
        <f>SUM(F143:F165)</f>
        <v>3840900</v>
      </c>
      <c r="G142" s="59">
        <f>SUM(G143:G165)</f>
        <v>3872200</v>
      </c>
      <c r="H142" s="59">
        <f>SUM(H143:H165)</f>
        <v>3872200</v>
      </c>
      <c r="I142" s="208"/>
      <c r="J142" s="60">
        <f>SUM(J143:J165)</f>
        <v>0</v>
      </c>
      <c r="K142" s="60">
        <f aca="true" t="shared" si="72" ref="K142:Q142">SUM(K143:K165)</f>
        <v>0</v>
      </c>
      <c r="L142" s="60">
        <f t="shared" si="72"/>
        <v>0</v>
      </c>
      <c r="M142" s="60">
        <f t="shared" si="72"/>
        <v>0</v>
      </c>
      <c r="N142" s="60">
        <f t="shared" si="72"/>
        <v>0</v>
      </c>
      <c r="O142" s="60">
        <f t="shared" si="72"/>
        <v>0</v>
      </c>
      <c r="P142" s="60">
        <f t="shared" si="72"/>
        <v>0</v>
      </c>
      <c r="Q142" s="60">
        <f t="shared" si="72"/>
        <v>0</v>
      </c>
      <c r="R142" s="164">
        <f>SUM(R143:R165)</f>
        <v>3872200</v>
      </c>
      <c r="S142" s="59">
        <f>SUM(S143:S165)</f>
        <v>0</v>
      </c>
      <c r="T142" s="59">
        <f aca="true" t="shared" si="73" ref="T142:AD142">SUM(T143:T165)</f>
        <v>0</v>
      </c>
      <c r="U142" s="59">
        <f t="shared" si="73"/>
        <v>0</v>
      </c>
      <c r="V142" s="59">
        <f t="shared" si="73"/>
        <v>0</v>
      </c>
      <c r="W142" s="59">
        <f t="shared" si="73"/>
        <v>0</v>
      </c>
      <c r="X142" s="59">
        <f t="shared" si="73"/>
        <v>0</v>
      </c>
      <c r="Y142" s="59">
        <f t="shared" si="73"/>
        <v>0</v>
      </c>
      <c r="Z142" s="59">
        <f t="shared" si="73"/>
        <v>0</v>
      </c>
      <c r="AA142" s="59">
        <f t="shared" si="73"/>
        <v>0</v>
      </c>
      <c r="AB142" s="59">
        <f t="shared" si="73"/>
        <v>0</v>
      </c>
      <c r="AC142" s="59">
        <f t="shared" si="73"/>
        <v>0</v>
      </c>
      <c r="AD142" s="59">
        <f t="shared" si="73"/>
        <v>0</v>
      </c>
    </row>
    <row r="143" spans="2:30" s="49" customFormat="1" ht="33.75">
      <c r="B143" s="24"/>
      <c r="C143" s="27"/>
      <c r="D143" s="27">
        <v>3020</v>
      </c>
      <c r="E143" s="28" t="s">
        <v>391</v>
      </c>
      <c r="F143" s="42">
        <v>143850</v>
      </c>
      <c r="G143" s="42">
        <v>134350</v>
      </c>
      <c r="H143" s="42">
        <v>134350</v>
      </c>
      <c r="I143" s="208" t="s">
        <v>720</v>
      </c>
      <c r="J143" s="86"/>
      <c r="K143" s="86"/>
      <c r="L143" s="86"/>
      <c r="M143" s="86"/>
      <c r="N143" s="86"/>
      <c r="O143" s="86"/>
      <c r="P143" s="86"/>
      <c r="Q143" s="86"/>
      <c r="R143" s="135">
        <f aca="true" t="shared" si="74" ref="R143:R165">G143+J143+K143+L143+M143+N143+O143+P143+Q143</f>
        <v>134350</v>
      </c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2:30" s="49" customFormat="1" ht="12.75" customHeight="1" hidden="1">
      <c r="B144" s="24"/>
      <c r="C144" s="27"/>
      <c r="D144" s="27">
        <v>3260</v>
      </c>
      <c r="E144" s="28" t="s">
        <v>527</v>
      </c>
      <c r="F144" s="42"/>
      <c r="G144" s="42"/>
      <c r="H144" s="42"/>
      <c r="I144" s="208"/>
      <c r="J144" s="86"/>
      <c r="K144" s="86"/>
      <c r="L144" s="86"/>
      <c r="M144" s="86"/>
      <c r="N144" s="86"/>
      <c r="O144" s="86"/>
      <c r="P144" s="86"/>
      <c r="Q144" s="86"/>
      <c r="R144" s="135">
        <f t="shared" si="74"/>
        <v>0</v>
      </c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2:30" s="49" customFormat="1" ht="25.5">
      <c r="B145" s="24"/>
      <c r="C145" s="27"/>
      <c r="D145" s="27">
        <v>4010</v>
      </c>
      <c r="E145" s="28" t="s">
        <v>387</v>
      </c>
      <c r="F145" s="42">
        <v>2225000</v>
      </c>
      <c r="G145" s="42">
        <v>2258000</v>
      </c>
      <c r="H145" s="42">
        <v>2258000</v>
      </c>
      <c r="I145" s="455" t="s">
        <v>721</v>
      </c>
      <c r="J145" s="86"/>
      <c r="K145" s="86"/>
      <c r="L145" s="86"/>
      <c r="M145" s="86"/>
      <c r="N145" s="86"/>
      <c r="O145" s="86"/>
      <c r="P145" s="86"/>
      <c r="Q145" s="86"/>
      <c r="R145" s="135">
        <f t="shared" si="74"/>
        <v>2258000</v>
      </c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2:30" s="49" customFormat="1" ht="25.5">
      <c r="B146" s="24"/>
      <c r="C146" s="27"/>
      <c r="D146" s="27">
        <v>4040</v>
      </c>
      <c r="E146" s="28" t="s">
        <v>392</v>
      </c>
      <c r="F146" s="42">
        <v>168700</v>
      </c>
      <c r="G146" s="42">
        <v>174200</v>
      </c>
      <c r="H146" s="42">
        <v>174200</v>
      </c>
      <c r="I146" s="456"/>
      <c r="J146" s="86"/>
      <c r="K146" s="86"/>
      <c r="L146" s="86"/>
      <c r="M146" s="86"/>
      <c r="N146" s="86"/>
      <c r="O146" s="86"/>
      <c r="P146" s="86"/>
      <c r="Q146" s="86"/>
      <c r="R146" s="135">
        <f t="shared" si="74"/>
        <v>174200</v>
      </c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2:30" s="49" customFormat="1" ht="25.5">
      <c r="B147" s="24"/>
      <c r="C147" s="27"/>
      <c r="D147" s="27">
        <v>4110</v>
      </c>
      <c r="E147" s="28" t="s">
        <v>388</v>
      </c>
      <c r="F147" s="42">
        <v>371300</v>
      </c>
      <c r="G147" s="42">
        <v>375800</v>
      </c>
      <c r="H147" s="42">
        <v>375800</v>
      </c>
      <c r="I147" s="456"/>
      <c r="J147" s="86"/>
      <c r="K147" s="86"/>
      <c r="L147" s="86"/>
      <c r="M147" s="86"/>
      <c r="N147" s="86"/>
      <c r="O147" s="86"/>
      <c r="P147" s="86"/>
      <c r="Q147" s="86"/>
      <c r="R147" s="135">
        <f t="shared" si="74"/>
        <v>375800</v>
      </c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2:30" s="49" customFormat="1" ht="12.75">
      <c r="B148" s="24"/>
      <c r="C148" s="27"/>
      <c r="D148" s="27">
        <v>4120</v>
      </c>
      <c r="E148" s="28" t="s">
        <v>478</v>
      </c>
      <c r="F148" s="42">
        <v>60450</v>
      </c>
      <c r="G148" s="42">
        <v>62450</v>
      </c>
      <c r="H148" s="42">
        <v>62450</v>
      </c>
      <c r="I148" s="457"/>
      <c r="J148" s="86"/>
      <c r="K148" s="86"/>
      <c r="L148" s="86"/>
      <c r="M148" s="86"/>
      <c r="N148" s="86"/>
      <c r="O148" s="86"/>
      <c r="P148" s="86"/>
      <c r="Q148" s="86"/>
      <c r="R148" s="135">
        <f t="shared" si="74"/>
        <v>62450</v>
      </c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2:30" s="49" customFormat="1" ht="33">
      <c r="B149" s="24"/>
      <c r="C149" s="27"/>
      <c r="D149" s="27">
        <v>4210</v>
      </c>
      <c r="E149" s="28" t="s">
        <v>369</v>
      </c>
      <c r="F149" s="42">
        <v>268000</v>
      </c>
      <c r="G149" s="42">
        <v>258000</v>
      </c>
      <c r="H149" s="42">
        <v>258000</v>
      </c>
      <c r="I149" s="208" t="s">
        <v>722</v>
      </c>
      <c r="J149" s="86"/>
      <c r="K149" s="86"/>
      <c r="L149" s="86"/>
      <c r="M149" s="86"/>
      <c r="N149" s="86"/>
      <c r="O149" s="86"/>
      <c r="P149" s="86"/>
      <c r="Q149" s="86"/>
      <c r="R149" s="135">
        <f t="shared" si="74"/>
        <v>258000</v>
      </c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2:30" s="49" customFormat="1" ht="25.5">
      <c r="B150" s="24"/>
      <c r="C150" s="27"/>
      <c r="D150" s="27">
        <v>4240</v>
      </c>
      <c r="E150" s="28" t="s">
        <v>481</v>
      </c>
      <c r="F150" s="42">
        <v>8000</v>
      </c>
      <c r="G150" s="42">
        <v>8000</v>
      </c>
      <c r="H150" s="42">
        <v>8000</v>
      </c>
      <c r="I150" s="208" t="s">
        <v>723</v>
      </c>
      <c r="J150" s="86"/>
      <c r="K150" s="86"/>
      <c r="L150" s="86"/>
      <c r="M150" s="86"/>
      <c r="N150" s="86"/>
      <c r="O150" s="86"/>
      <c r="P150" s="86"/>
      <c r="Q150" s="86"/>
      <c r="R150" s="135">
        <f t="shared" si="74"/>
        <v>8000</v>
      </c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2:30" s="49" customFormat="1" ht="21.75">
      <c r="B151" s="24"/>
      <c r="C151" s="27"/>
      <c r="D151" s="27">
        <v>4260</v>
      </c>
      <c r="E151" s="28" t="s">
        <v>389</v>
      </c>
      <c r="F151" s="42">
        <v>140800</v>
      </c>
      <c r="G151" s="42">
        <v>140800</v>
      </c>
      <c r="H151" s="42">
        <v>140800</v>
      </c>
      <c r="I151" s="208" t="s">
        <v>724</v>
      </c>
      <c r="J151" s="86"/>
      <c r="K151" s="86"/>
      <c r="L151" s="86"/>
      <c r="M151" s="86"/>
      <c r="N151" s="86"/>
      <c r="O151" s="86"/>
      <c r="P151" s="86"/>
      <c r="Q151" s="86"/>
      <c r="R151" s="135">
        <f t="shared" si="74"/>
        <v>140800</v>
      </c>
      <c r="S151" s="42"/>
      <c r="T151" s="42"/>
      <c r="U151" s="42"/>
      <c r="V151" s="42"/>
      <c r="W151" s="42"/>
      <c r="X151" s="114"/>
      <c r="Y151" s="42"/>
      <c r="Z151" s="42"/>
      <c r="AA151" s="42"/>
      <c r="AB151" s="42"/>
      <c r="AC151" s="42"/>
      <c r="AD151" s="42"/>
    </row>
    <row r="152" spans="2:30" s="49" customFormat="1" ht="45">
      <c r="B152" s="24"/>
      <c r="C152" s="27"/>
      <c r="D152" s="27">
        <v>4270</v>
      </c>
      <c r="E152" s="28" t="s">
        <v>370</v>
      </c>
      <c r="F152" s="42">
        <v>155000</v>
      </c>
      <c r="G152" s="42">
        <v>110000</v>
      </c>
      <c r="H152" s="42">
        <v>110000</v>
      </c>
      <c r="I152" s="208" t="s">
        <v>725</v>
      </c>
      <c r="J152" s="86"/>
      <c r="K152" s="86"/>
      <c r="L152" s="86"/>
      <c r="M152" s="86"/>
      <c r="N152" s="86"/>
      <c r="O152" s="86"/>
      <c r="P152" s="86"/>
      <c r="Q152" s="86"/>
      <c r="R152" s="135">
        <f t="shared" si="74"/>
        <v>110000</v>
      </c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2:30" s="49" customFormat="1" ht="12.75">
      <c r="B153" s="24"/>
      <c r="C153" s="27"/>
      <c r="D153" s="27">
        <v>4280</v>
      </c>
      <c r="E153" s="28" t="s">
        <v>394</v>
      </c>
      <c r="F153" s="42">
        <v>10500</v>
      </c>
      <c r="G153" s="42">
        <v>11100</v>
      </c>
      <c r="H153" s="42">
        <v>11100</v>
      </c>
      <c r="I153" s="297" t="s">
        <v>691</v>
      </c>
      <c r="J153" s="86"/>
      <c r="K153" s="86"/>
      <c r="L153" s="86"/>
      <c r="M153" s="86"/>
      <c r="N153" s="86"/>
      <c r="O153" s="86"/>
      <c r="P153" s="86"/>
      <c r="Q153" s="86"/>
      <c r="R153" s="135">
        <f t="shared" si="74"/>
        <v>11100</v>
      </c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2:30" s="49" customFormat="1" ht="22.5">
      <c r="B154" s="24"/>
      <c r="C154" s="27"/>
      <c r="D154" s="27">
        <v>4300</v>
      </c>
      <c r="E154" s="28" t="s">
        <v>371</v>
      </c>
      <c r="F154" s="42">
        <v>60000</v>
      </c>
      <c r="G154" s="42">
        <v>62000</v>
      </c>
      <c r="H154" s="42">
        <v>62000</v>
      </c>
      <c r="I154" s="208" t="s">
        <v>726</v>
      </c>
      <c r="J154" s="86"/>
      <c r="K154" s="86"/>
      <c r="L154" s="86"/>
      <c r="M154" s="86"/>
      <c r="N154" s="86"/>
      <c r="O154" s="86"/>
      <c r="P154" s="86"/>
      <c r="Q154" s="86"/>
      <c r="R154" s="135">
        <f t="shared" si="74"/>
        <v>62000</v>
      </c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2:30" s="49" customFormat="1" ht="25.5">
      <c r="B155" s="24"/>
      <c r="C155" s="27"/>
      <c r="D155" s="27">
        <v>4350</v>
      </c>
      <c r="E155" s="28" t="s">
        <v>395</v>
      </c>
      <c r="F155" s="42">
        <v>9000</v>
      </c>
      <c r="G155" s="42">
        <v>9000</v>
      </c>
      <c r="H155" s="42">
        <v>9000</v>
      </c>
      <c r="I155" s="208" t="s">
        <v>727</v>
      </c>
      <c r="J155" s="86"/>
      <c r="K155" s="86"/>
      <c r="L155" s="86"/>
      <c r="M155" s="86"/>
      <c r="N155" s="86"/>
      <c r="O155" s="86"/>
      <c r="P155" s="86"/>
      <c r="Q155" s="86"/>
      <c r="R155" s="135">
        <f t="shared" si="74"/>
        <v>9000</v>
      </c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2:30" s="49" customFormat="1" ht="38.25">
      <c r="B156" s="24"/>
      <c r="C156" s="27"/>
      <c r="D156" s="27">
        <v>4360</v>
      </c>
      <c r="E156" s="28" t="s">
        <v>396</v>
      </c>
      <c r="F156" s="42">
        <v>5400</v>
      </c>
      <c r="G156" s="42">
        <v>5400</v>
      </c>
      <c r="H156" s="42">
        <v>5400</v>
      </c>
      <c r="I156" s="208" t="s">
        <v>728</v>
      </c>
      <c r="J156" s="86"/>
      <c r="K156" s="86"/>
      <c r="L156" s="86"/>
      <c r="M156" s="86"/>
      <c r="N156" s="86"/>
      <c r="O156" s="86"/>
      <c r="P156" s="86"/>
      <c r="Q156" s="86"/>
      <c r="R156" s="135">
        <f t="shared" si="74"/>
        <v>5400</v>
      </c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2:30" s="49" customFormat="1" ht="38.25">
      <c r="B157" s="24"/>
      <c r="C157" s="27"/>
      <c r="D157" s="27">
        <v>4370</v>
      </c>
      <c r="E157" s="28" t="s">
        <v>397</v>
      </c>
      <c r="F157" s="42">
        <v>11700</v>
      </c>
      <c r="G157" s="42">
        <v>11700</v>
      </c>
      <c r="H157" s="42">
        <v>11700</v>
      </c>
      <c r="I157" s="208"/>
      <c r="J157" s="86"/>
      <c r="K157" s="86"/>
      <c r="L157" s="86"/>
      <c r="M157" s="86"/>
      <c r="N157" s="86"/>
      <c r="O157" s="86"/>
      <c r="P157" s="86"/>
      <c r="Q157" s="86"/>
      <c r="R157" s="135">
        <f t="shared" si="74"/>
        <v>11700</v>
      </c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2:30" s="49" customFormat="1" ht="12.75">
      <c r="B158" s="24"/>
      <c r="C158" s="27"/>
      <c r="D158" s="27">
        <v>4410</v>
      </c>
      <c r="E158" s="28" t="s">
        <v>390</v>
      </c>
      <c r="F158" s="42">
        <v>8000</v>
      </c>
      <c r="G158" s="42">
        <v>8000</v>
      </c>
      <c r="H158" s="42">
        <v>8000</v>
      </c>
      <c r="I158" s="208" t="s">
        <v>729</v>
      </c>
      <c r="J158" s="86"/>
      <c r="K158" s="86"/>
      <c r="L158" s="86"/>
      <c r="M158" s="86"/>
      <c r="N158" s="86"/>
      <c r="O158" s="86"/>
      <c r="P158" s="86"/>
      <c r="Q158" s="86"/>
      <c r="R158" s="135">
        <f t="shared" si="74"/>
        <v>8000</v>
      </c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2:30" s="49" customFormat="1" ht="12.75">
      <c r="B159" s="24"/>
      <c r="C159" s="27"/>
      <c r="D159" s="27">
        <v>4420</v>
      </c>
      <c r="E159" s="28" t="s">
        <v>537</v>
      </c>
      <c r="F159" s="42">
        <v>500</v>
      </c>
      <c r="G159" s="42">
        <v>500</v>
      </c>
      <c r="H159" s="42">
        <v>500</v>
      </c>
      <c r="I159" s="208" t="s">
        <v>729</v>
      </c>
      <c r="J159" s="86"/>
      <c r="K159" s="86"/>
      <c r="L159" s="86"/>
      <c r="M159" s="86"/>
      <c r="N159" s="86"/>
      <c r="O159" s="86"/>
      <c r="P159" s="86"/>
      <c r="Q159" s="86"/>
      <c r="R159" s="135">
        <f t="shared" si="74"/>
        <v>500</v>
      </c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2:30" s="49" customFormat="1" ht="12.75">
      <c r="B160" s="24"/>
      <c r="C160" s="27"/>
      <c r="D160" s="27">
        <v>4430</v>
      </c>
      <c r="E160" s="28" t="s">
        <v>482</v>
      </c>
      <c r="F160" s="42">
        <v>5900</v>
      </c>
      <c r="G160" s="42">
        <v>5900</v>
      </c>
      <c r="H160" s="42">
        <v>5900</v>
      </c>
      <c r="I160" s="208" t="s">
        <v>0</v>
      </c>
      <c r="J160" s="86"/>
      <c r="K160" s="86"/>
      <c r="L160" s="86"/>
      <c r="M160" s="86"/>
      <c r="N160" s="86"/>
      <c r="O160" s="86"/>
      <c r="P160" s="86"/>
      <c r="Q160" s="86"/>
      <c r="R160" s="135">
        <f t="shared" si="74"/>
        <v>5900</v>
      </c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2:30" s="49" customFormat="1" ht="28.5" customHeight="1">
      <c r="B161" s="24"/>
      <c r="C161" s="27"/>
      <c r="D161" s="27">
        <v>4440</v>
      </c>
      <c r="E161" s="28" t="s">
        <v>398</v>
      </c>
      <c r="F161" s="42">
        <v>119200</v>
      </c>
      <c r="G161" s="42">
        <v>121900</v>
      </c>
      <c r="H161" s="42">
        <v>121900</v>
      </c>
      <c r="I161" s="208" t="s">
        <v>1</v>
      </c>
      <c r="J161" s="86"/>
      <c r="K161" s="86"/>
      <c r="L161" s="86"/>
      <c r="M161" s="86"/>
      <c r="N161" s="86"/>
      <c r="O161" s="86"/>
      <c r="P161" s="86"/>
      <c r="Q161" s="86"/>
      <c r="R161" s="135">
        <f t="shared" si="74"/>
        <v>121900</v>
      </c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2:30" s="49" customFormat="1" ht="38.25">
      <c r="B162" s="24"/>
      <c r="C162" s="27"/>
      <c r="D162" s="27">
        <v>4740</v>
      </c>
      <c r="E162" s="28" t="s">
        <v>399</v>
      </c>
      <c r="F162" s="42">
        <v>7600</v>
      </c>
      <c r="G162" s="42">
        <v>8100</v>
      </c>
      <c r="H162" s="42">
        <v>8100</v>
      </c>
      <c r="I162" s="208" t="s">
        <v>2</v>
      </c>
      <c r="J162" s="86"/>
      <c r="K162" s="86"/>
      <c r="L162" s="86"/>
      <c r="M162" s="86"/>
      <c r="N162" s="86"/>
      <c r="O162" s="86"/>
      <c r="P162" s="86"/>
      <c r="Q162" s="86"/>
      <c r="R162" s="135">
        <f t="shared" si="74"/>
        <v>8100</v>
      </c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2:30" s="49" customFormat="1" ht="38.25">
      <c r="B163" s="24"/>
      <c r="C163" s="27"/>
      <c r="D163" s="27">
        <v>4750</v>
      </c>
      <c r="E163" s="28" t="s">
        <v>400</v>
      </c>
      <c r="F163" s="42">
        <v>20000</v>
      </c>
      <c r="G163" s="42">
        <v>20000</v>
      </c>
      <c r="H163" s="42">
        <v>20000</v>
      </c>
      <c r="I163" s="208" t="s">
        <v>3</v>
      </c>
      <c r="J163" s="86"/>
      <c r="K163" s="86"/>
      <c r="L163" s="86"/>
      <c r="M163" s="86"/>
      <c r="N163" s="86"/>
      <c r="O163" s="86"/>
      <c r="P163" s="86"/>
      <c r="Q163" s="86"/>
      <c r="R163" s="135">
        <f t="shared" si="74"/>
        <v>20000</v>
      </c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2:30" s="49" customFormat="1" ht="39" customHeight="1">
      <c r="B164" s="24"/>
      <c r="C164" s="27"/>
      <c r="D164" s="27">
        <v>6050</v>
      </c>
      <c r="E164" s="28" t="s">
        <v>374</v>
      </c>
      <c r="F164" s="42">
        <v>35000</v>
      </c>
      <c r="G164" s="42">
        <v>80000</v>
      </c>
      <c r="H164" s="42">
        <v>80000</v>
      </c>
      <c r="I164" s="208" t="s">
        <v>4</v>
      </c>
      <c r="J164" s="86"/>
      <c r="K164" s="86"/>
      <c r="L164" s="86"/>
      <c r="M164" s="86"/>
      <c r="N164" s="86"/>
      <c r="O164" s="86"/>
      <c r="P164" s="86"/>
      <c r="Q164" s="86"/>
      <c r="R164" s="135">
        <f t="shared" si="74"/>
        <v>80000</v>
      </c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2:30" s="49" customFormat="1" ht="38.25">
      <c r="B165" s="24"/>
      <c r="C165" s="27"/>
      <c r="D165" s="27">
        <v>6060</v>
      </c>
      <c r="E165" s="28" t="s">
        <v>385</v>
      </c>
      <c r="F165" s="42">
        <v>7000</v>
      </c>
      <c r="G165" s="42">
        <v>7000</v>
      </c>
      <c r="H165" s="42">
        <v>7000</v>
      </c>
      <c r="I165" s="208" t="s">
        <v>5</v>
      </c>
      <c r="J165" s="86"/>
      <c r="K165" s="86"/>
      <c r="L165" s="86"/>
      <c r="M165" s="86"/>
      <c r="N165" s="86"/>
      <c r="O165" s="86"/>
      <c r="P165" s="86"/>
      <c r="Q165" s="86"/>
      <c r="R165" s="135">
        <f t="shared" si="74"/>
        <v>7000</v>
      </c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2:30" s="49" customFormat="1" ht="28.5" customHeight="1">
      <c r="B166" s="24"/>
      <c r="C166" s="14">
        <v>80103</v>
      </c>
      <c r="D166" s="14"/>
      <c r="E166" s="17" t="s">
        <v>483</v>
      </c>
      <c r="F166" s="59">
        <f>SUM(F167:F184)</f>
        <v>523060</v>
      </c>
      <c r="G166" s="59">
        <f>SUM(G167:G184)</f>
        <v>513060</v>
      </c>
      <c r="H166" s="59">
        <f>SUM(H167:H184)</f>
        <v>513060</v>
      </c>
      <c r="I166" s="208"/>
      <c r="J166" s="60">
        <f>SUM(J167:J184)</f>
        <v>0</v>
      </c>
      <c r="K166" s="60">
        <f aca="true" t="shared" si="75" ref="K166:Q166">SUM(K167:K184)</f>
        <v>0</v>
      </c>
      <c r="L166" s="60">
        <f t="shared" si="75"/>
        <v>0</v>
      </c>
      <c r="M166" s="60">
        <f t="shared" si="75"/>
        <v>0</v>
      </c>
      <c r="N166" s="60">
        <f t="shared" si="75"/>
        <v>0</v>
      </c>
      <c r="O166" s="60">
        <f t="shared" si="75"/>
        <v>0</v>
      </c>
      <c r="P166" s="60">
        <f t="shared" si="75"/>
        <v>0</v>
      </c>
      <c r="Q166" s="60">
        <f t="shared" si="75"/>
        <v>0</v>
      </c>
      <c r="R166" s="164">
        <f>SUM(R167:R183)</f>
        <v>513060</v>
      </c>
      <c r="S166" s="59">
        <f>SUM(S167:S184)</f>
        <v>0</v>
      </c>
      <c r="T166" s="59">
        <f aca="true" t="shared" si="76" ref="T166:AD166">SUM(T167:T184)</f>
        <v>0</v>
      </c>
      <c r="U166" s="59">
        <f t="shared" si="76"/>
        <v>0</v>
      </c>
      <c r="V166" s="59">
        <f t="shared" si="76"/>
        <v>0</v>
      </c>
      <c r="W166" s="59">
        <f t="shared" si="76"/>
        <v>0</v>
      </c>
      <c r="X166" s="59">
        <f t="shared" si="76"/>
        <v>0</v>
      </c>
      <c r="Y166" s="59">
        <f t="shared" si="76"/>
        <v>0</v>
      </c>
      <c r="Z166" s="59">
        <f t="shared" si="76"/>
        <v>0</v>
      </c>
      <c r="AA166" s="59">
        <f t="shared" si="76"/>
        <v>0</v>
      </c>
      <c r="AB166" s="59">
        <f t="shared" si="76"/>
        <v>0</v>
      </c>
      <c r="AC166" s="59">
        <f t="shared" si="76"/>
        <v>0</v>
      </c>
      <c r="AD166" s="59">
        <f t="shared" si="76"/>
        <v>0</v>
      </c>
    </row>
    <row r="167" spans="2:30" s="49" customFormat="1" ht="33.75">
      <c r="B167" s="24"/>
      <c r="C167" s="27"/>
      <c r="D167" s="27">
        <v>3020</v>
      </c>
      <c r="E167" s="28" t="s">
        <v>391</v>
      </c>
      <c r="F167" s="42">
        <v>15700</v>
      </c>
      <c r="G167" s="42">
        <v>15700</v>
      </c>
      <c r="H167" s="42">
        <v>15700</v>
      </c>
      <c r="I167" s="208" t="s">
        <v>720</v>
      </c>
      <c r="J167" s="86"/>
      <c r="K167" s="86"/>
      <c r="L167" s="86"/>
      <c r="M167" s="86"/>
      <c r="N167" s="86"/>
      <c r="O167" s="86"/>
      <c r="P167" s="86"/>
      <c r="Q167" s="86"/>
      <c r="R167" s="135">
        <f aca="true" t="shared" si="77" ref="R167:R183">G167+J167+K167+L167+M167+N167+O167+P167+Q167</f>
        <v>15700</v>
      </c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2:30" s="49" customFormat="1" ht="25.5">
      <c r="B168" s="24"/>
      <c r="C168" s="27"/>
      <c r="D168" s="27">
        <v>4010</v>
      </c>
      <c r="E168" s="28" t="s">
        <v>387</v>
      </c>
      <c r="F168" s="42">
        <v>320700</v>
      </c>
      <c r="G168" s="42">
        <v>315700</v>
      </c>
      <c r="H168" s="42">
        <v>315700</v>
      </c>
      <c r="I168" s="455" t="s">
        <v>721</v>
      </c>
      <c r="J168" s="86"/>
      <c r="K168" s="86"/>
      <c r="L168" s="86"/>
      <c r="M168" s="86"/>
      <c r="N168" s="86"/>
      <c r="O168" s="86"/>
      <c r="P168" s="86"/>
      <c r="Q168" s="86"/>
      <c r="R168" s="135">
        <f t="shared" si="77"/>
        <v>315700</v>
      </c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2:30" s="49" customFormat="1" ht="25.5">
      <c r="B169" s="24"/>
      <c r="C169" s="27"/>
      <c r="D169" s="27">
        <v>4040</v>
      </c>
      <c r="E169" s="28" t="s">
        <v>392</v>
      </c>
      <c r="F169" s="42">
        <v>24700</v>
      </c>
      <c r="G169" s="42">
        <v>24700</v>
      </c>
      <c r="H169" s="42">
        <v>24700</v>
      </c>
      <c r="I169" s="456"/>
      <c r="J169" s="86"/>
      <c r="K169" s="86"/>
      <c r="L169" s="86"/>
      <c r="M169" s="86"/>
      <c r="N169" s="86"/>
      <c r="O169" s="86"/>
      <c r="P169" s="86"/>
      <c r="Q169" s="86"/>
      <c r="R169" s="135">
        <f t="shared" si="77"/>
        <v>24700</v>
      </c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2:30" s="49" customFormat="1" ht="25.5">
      <c r="B170" s="24"/>
      <c r="C170" s="27"/>
      <c r="D170" s="27">
        <v>4110</v>
      </c>
      <c r="E170" s="28" t="s">
        <v>388</v>
      </c>
      <c r="F170" s="42">
        <v>55100</v>
      </c>
      <c r="G170" s="42">
        <v>55100</v>
      </c>
      <c r="H170" s="42">
        <v>55100</v>
      </c>
      <c r="I170" s="456"/>
      <c r="J170" s="86"/>
      <c r="K170" s="86"/>
      <c r="L170" s="86"/>
      <c r="M170" s="86"/>
      <c r="N170" s="86"/>
      <c r="O170" s="86"/>
      <c r="P170" s="86"/>
      <c r="Q170" s="86"/>
      <c r="R170" s="135">
        <f t="shared" si="77"/>
        <v>55100</v>
      </c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2:30" s="49" customFormat="1" ht="12.75">
      <c r="B171" s="24"/>
      <c r="C171" s="27"/>
      <c r="D171" s="27">
        <v>4120</v>
      </c>
      <c r="E171" s="28" t="s">
        <v>478</v>
      </c>
      <c r="F171" s="42">
        <v>9760</v>
      </c>
      <c r="G171" s="42">
        <v>9760</v>
      </c>
      <c r="H171" s="42">
        <v>9760</v>
      </c>
      <c r="I171" s="457"/>
      <c r="J171" s="86"/>
      <c r="K171" s="86"/>
      <c r="L171" s="86"/>
      <c r="M171" s="86"/>
      <c r="N171" s="86"/>
      <c r="O171" s="86"/>
      <c r="P171" s="86"/>
      <c r="Q171" s="86"/>
      <c r="R171" s="135">
        <f t="shared" si="77"/>
        <v>9760</v>
      </c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2:30" s="49" customFormat="1" ht="12.75">
      <c r="B172" s="24"/>
      <c r="C172" s="27"/>
      <c r="D172" s="27">
        <v>4210</v>
      </c>
      <c r="E172" s="28" t="s">
        <v>369</v>
      </c>
      <c r="F172" s="42">
        <v>32000</v>
      </c>
      <c r="G172" s="42">
        <v>27000</v>
      </c>
      <c r="H172" s="42">
        <v>27000</v>
      </c>
      <c r="I172" s="208" t="s">
        <v>6</v>
      </c>
      <c r="J172" s="86"/>
      <c r="K172" s="86"/>
      <c r="L172" s="86"/>
      <c r="M172" s="86"/>
      <c r="N172" s="86"/>
      <c r="O172" s="86"/>
      <c r="P172" s="86"/>
      <c r="Q172" s="86"/>
      <c r="R172" s="135">
        <f t="shared" si="77"/>
        <v>27000</v>
      </c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2:30" s="49" customFormat="1" ht="25.5">
      <c r="B173" s="24"/>
      <c r="C173" s="27"/>
      <c r="D173" s="27">
        <v>4240</v>
      </c>
      <c r="E173" s="28" t="s">
        <v>481</v>
      </c>
      <c r="F173" s="42">
        <v>4000</v>
      </c>
      <c r="G173" s="42">
        <v>4000</v>
      </c>
      <c r="H173" s="42">
        <v>4000</v>
      </c>
      <c r="I173" s="208" t="s">
        <v>7</v>
      </c>
      <c r="J173" s="86"/>
      <c r="K173" s="86"/>
      <c r="L173" s="86"/>
      <c r="M173" s="86"/>
      <c r="N173" s="86"/>
      <c r="O173" s="86"/>
      <c r="P173" s="86"/>
      <c r="Q173" s="86"/>
      <c r="R173" s="135">
        <f t="shared" si="77"/>
        <v>4000</v>
      </c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2:30" s="49" customFormat="1" ht="12.75">
      <c r="B174" s="24"/>
      <c r="C174" s="27"/>
      <c r="D174" s="27">
        <v>4260</v>
      </c>
      <c r="E174" s="28" t="s">
        <v>389</v>
      </c>
      <c r="F174" s="42">
        <v>11000</v>
      </c>
      <c r="G174" s="42">
        <v>11000</v>
      </c>
      <c r="H174" s="42">
        <v>11000</v>
      </c>
      <c r="I174" s="208" t="s">
        <v>8</v>
      </c>
      <c r="J174" s="86"/>
      <c r="K174" s="86"/>
      <c r="L174" s="86"/>
      <c r="M174" s="86"/>
      <c r="N174" s="86"/>
      <c r="O174" s="86"/>
      <c r="P174" s="86"/>
      <c r="Q174" s="86"/>
      <c r="R174" s="135">
        <f t="shared" si="77"/>
        <v>11000</v>
      </c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2:30" s="49" customFormat="1" ht="12.75">
      <c r="B175" s="24"/>
      <c r="C175" s="27"/>
      <c r="D175" s="27">
        <v>4270</v>
      </c>
      <c r="E175" s="28" t="s">
        <v>370</v>
      </c>
      <c r="F175" s="42">
        <v>20000</v>
      </c>
      <c r="G175" s="42">
        <v>20000</v>
      </c>
      <c r="H175" s="42">
        <v>20000</v>
      </c>
      <c r="I175" s="208" t="s">
        <v>9</v>
      </c>
      <c r="J175" s="86"/>
      <c r="K175" s="86"/>
      <c r="L175" s="86"/>
      <c r="M175" s="86"/>
      <c r="N175" s="86"/>
      <c r="O175" s="86"/>
      <c r="P175" s="86"/>
      <c r="Q175" s="86"/>
      <c r="R175" s="135">
        <f t="shared" si="77"/>
        <v>20000</v>
      </c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2:30" s="49" customFormat="1" ht="12.75">
      <c r="B176" s="24"/>
      <c r="C176" s="27"/>
      <c r="D176" s="27">
        <v>4280</v>
      </c>
      <c r="E176" s="28" t="s">
        <v>394</v>
      </c>
      <c r="F176" s="42">
        <v>2000</v>
      </c>
      <c r="G176" s="42">
        <v>2000</v>
      </c>
      <c r="H176" s="42">
        <v>2000</v>
      </c>
      <c r="I176" s="297" t="s">
        <v>691</v>
      </c>
      <c r="J176" s="86"/>
      <c r="K176" s="86"/>
      <c r="L176" s="86"/>
      <c r="M176" s="86"/>
      <c r="N176" s="86"/>
      <c r="O176" s="86"/>
      <c r="P176" s="86"/>
      <c r="Q176" s="86"/>
      <c r="R176" s="135">
        <f t="shared" si="77"/>
        <v>2000</v>
      </c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2:30" s="49" customFormat="1" ht="12.75">
      <c r="B177" s="24"/>
      <c r="C177" s="27"/>
      <c r="D177" s="27">
        <v>4300</v>
      </c>
      <c r="E177" s="28" t="s">
        <v>371</v>
      </c>
      <c r="F177" s="42">
        <v>4000</v>
      </c>
      <c r="G177" s="42">
        <v>4000</v>
      </c>
      <c r="H177" s="42">
        <v>4000</v>
      </c>
      <c r="I177" s="208" t="s">
        <v>10</v>
      </c>
      <c r="J177" s="86"/>
      <c r="K177" s="86"/>
      <c r="L177" s="86"/>
      <c r="M177" s="86"/>
      <c r="N177" s="86"/>
      <c r="O177" s="86"/>
      <c r="P177" s="86"/>
      <c r="Q177" s="86"/>
      <c r="R177" s="135">
        <f t="shared" si="77"/>
        <v>4000</v>
      </c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2:30" s="49" customFormat="1" ht="25.5" customHeight="1" hidden="1">
      <c r="B178" s="24"/>
      <c r="C178" s="27"/>
      <c r="D178" s="27">
        <v>4350</v>
      </c>
      <c r="E178" s="28" t="s">
        <v>395</v>
      </c>
      <c r="F178" s="42"/>
      <c r="G178" s="42"/>
      <c r="H178" s="42"/>
      <c r="I178" s="208" t="s">
        <v>11</v>
      </c>
      <c r="J178" s="86"/>
      <c r="K178" s="86"/>
      <c r="L178" s="86"/>
      <c r="M178" s="86"/>
      <c r="N178" s="86"/>
      <c r="O178" s="86"/>
      <c r="P178" s="86"/>
      <c r="Q178" s="86"/>
      <c r="R178" s="135">
        <f t="shared" si="77"/>
        <v>0</v>
      </c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2:30" s="49" customFormat="1" ht="38.25">
      <c r="B179" s="24"/>
      <c r="C179" s="27"/>
      <c r="D179" s="27">
        <v>4370</v>
      </c>
      <c r="E179" s="28" t="s">
        <v>397</v>
      </c>
      <c r="F179" s="42">
        <v>1500</v>
      </c>
      <c r="G179" s="42">
        <v>1500</v>
      </c>
      <c r="H179" s="42">
        <v>1500</v>
      </c>
      <c r="I179" s="208"/>
      <c r="J179" s="86"/>
      <c r="K179" s="86"/>
      <c r="L179" s="86"/>
      <c r="M179" s="86"/>
      <c r="N179" s="86"/>
      <c r="O179" s="86"/>
      <c r="P179" s="86"/>
      <c r="Q179" s="86"/>
      <c r="R179" s="135">
        <f t="shared" si="77"/>
        <v>1500</v>
      </c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2:30" s="49" customFormat="1" ht="12.75">
      <c r="B180" s="24"/>
      <c r="C180" s="27"/>
      <c r="D180" s="27">
        <v>4410</v>
      </c>
      <c r="E180" s="28" t="s">
        <v>390</v>
      </c>
      <c r="F180" s="42">
        <v>700</v>
      </c>
      <c r="G180" s="42">
        <v>700</v>
      </c>
      <c r="H180" s="42">
        <v>700</v>
      </c>
      <c r="I180" s="208" t="s">
        <v>12</v>
      </c>
      <c r="J180" s="86"/>
      <c r="K180" s="86"/>
      <c r="L180" s="86"/>
      <c r="M180" s="86"/>
      <c r="N180" s="86"/>
      <c r="O180" s="86"/>
      <c r="P180" s="86"/>
      <c r="Q180" s="86"/>
      <c r="R180" s="135">
        <f t="shared" si="77"/>
        <v>700</v>
      </c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2:30" s="49" customFormat="1" ht="28.5" customHeight="1">
      <c r="B181" s="24"/>
      <c r="C181" s="27"/>
      <c r="D181" s="27">
        <v>4440</v>
      </c>
      <c r="E181" s="28" t="s">
        <v>398</v>
      </c>
      <c r="F181" s="42">
        <v>18500</v>
      </c>
      <c r="G181" s="42">
        <v>18500</v>
      </c>
      <c r="H181" s="42">
        <v>18500</v>
      </c>
      <c r="I181" s="208" t="s">
        <v>1</v>
      </c>
      <c r="J181" s="86"/>
      <c r="K181" s="86"/>
      <c r="L181" s="86"/>
      <c r="M181" s="86"/>
      <c r="N181" s="86"/>
      <c r="O181" s="86"/>
      <c r="P181" s="86"/>
      <c r="Q181" s="86"/>
      <c r="R181" s="135">
        <f t="shared" si="77"/>
        <v>18500</v>
      </c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2:30" s="49" customFormat="1" ht="38.25">
      <c r="B182" s="24"/>
      <c r="C182" s="27"/>
      <c r="D182" s="27">
        <v>4740</v>
      </c>
      <c r="E182" s="28" t="s">
        <v>399</v>
      </c>
      <c r="F182" s="42">
        <v>2400</v>
      </c>
      <c r="G182" s="42">
        <v>2400</v>
      </c>
      <c r="H182" s="42">
        <v>2400</v>
      </c>
      <c r="I182" s="208" t="s">
        <v>2</v>
      </c>
      <c r="J182" s="86"/>
      <c r="K182" s="86"/>
      <c r="L182" s="86"/>
      <c r="M182" s="86"/>
      <c r="N182" s="86"/>
      <c r="O182" s="86"/>
      <c r="P182" s="86"/>
      <c r="Q182" s="86"/>
      <c r="R182" s="135">
        <f t="shared" si="77"/>
        <v>2400</v>
      </c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2:30" s="49" customFormat="1" ht="38.25">
      <c r="B183" s="24"/>
      <c r="C183" s="27"/>
      <c r="D183" s="27">
        <v>4750</v>
      </c>
      <c r="E183" s="28" t="s">
        <v>400</v>
      </c>
      <c r="F183" s="42">
        <v>1000</v>
      </c>
      <c r="G183" s="42">
        <v>1000</v>
      </c>
      <c r="H183" s="42">
        <v>1000</v>
      </c>
      <c r="I183" s="208" t="s">
        <v>13</v>
      </c>
      <c r="J183" s="86"/>
      <c r="K183" s="86"/>
      <c r="L183" s="86"/>
      <c r="M183" s="86"/>
      <c r="N183" s="86"/>
      <c r="O183" s="86"/>
      <c r="P183" s="86"/>
      <c r="Q183" s="86"/>
      <c r="R183" s="135">
        <f t="shared" si="77"/>
        <v>1000</v>
      </c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2:30" s="49" customFormat="1" ht="28.5" customHeight="1" hidden="1">
      <c r="B184" s="24"/>
      <c r="C184" s="27"/>
      <c r="D184" s="27">
        <v>6060</v>
      </c>
      <c r="E184" s="28" t="s">
        <v>385</v>
      </c>
      <c r="F184" s="42"/>
      <c r="G184" s="42"/>
      <c r="H184" s="42"/>
      <c r="I184" s="208" t="s">
        <v>14</v>
      </c>
      <c r="J184" s="86"/>
      <c r="K184" s="86"/>
      <c r="L184" s="86"/>
      <c r="M184" s="86"/>
      <c r="N184" s="86"/>
      <c r="O184" s="86"/>
      <c r="P184" s="86"/>
      <c r="Q184" s="86"/>
      <c r="R184" s="135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2:30" s="49" customFormat="1" ht="12.75">
      <c r="B185" s="24"/>
      <c r="C185" s="14">
        <v>80104</v>
      </c>
      <c r="D185" s="14"/>
      <c r="E185" s="17" t="s">
        <v>362</v>
      </c>
      <c r="F185" s="59">
        <f>SUM(F186:F208)</f>
        <v>1208000</v>
      </c>
      <c r="G185" s="59">
        <f>SUM(G186:G208)</f>
        <v>1208000</v>
      </c>
      <c r="H185" s="59">
        <f>SUM(H186:H208)</f>
        <v>1208000</v>
      </c>
      <c r="I185" s="208"/>
      <c r="J185" s="60">
        <f>SUM(J187:J208)</f>
        <v>0</v>
      </c>
      <c r="K185" s="60">
        <f>SUM(K186:K208)</f>
        <v>0</v>
      </c>
      <c r="L185" s="60">
        <f aca="true" t="shared" si="78" ref="L185:Q185">SUM(L187:L208)</f>
        <v>0</v>
      </c>
      <c r="M185" s="60">
        <f t="shared" si="78"/>
        <v>0</v>
      </c>
      <c r="N185" s="60">
        <f t="shared" si="78"/>
        <v>0</v>
      </c>
      <c r="O185" s="60">
        <f t="shared" si="78"/>
        <v>0</v>
      </c>
      <c r="P185" s="60">
        <f t="shared" si="78"/>
        <v>0</v>
      </c>
      <c r="Q185" s="60">
        <f t="shared" si="78"/>
        <v>0</v>
      </c>
      <c r="R185" s="164">
        <f>SUM(R186:R208)</f>
        <v>1208000</v>
      </c>
      <c r="S185" s="59">
        <f>SUM(S187:S208)</f>
        <v>0</v>
      </c>
      <c r="T185" s="59">
        <f aca="true" t="shared" si="79" ref="T185:AD185">SUM(T187:T208)</f>
        <v>0</v>
      </c>
      <c r="U185" s="59">
        <f t="shared" si="79"/>
        <v>0</v>
      </c>
      <c r="V185" s="59">
        <f>SUM(V186:V208)</f>
        <v>0</v>
      </c>
      <c r="W185" s="59">
        <f>SUM(W186:W208)</f>
        <v>0</v>
      </c>
      <c r="X185" s="59">
        <f>SUM(X186:X208)</f>
        <v>0</v>
      </c>
      <c r="Y185" s="59">
        <f>SUM(Y186:Y208)</f>
        <v>0</v>
      </c>
      <c r="Z185" s="59">
        <f t="shared" si="79"/>
        <v>0</v>
      </c>
      <c r="AA185" s="59">
        <f t="shared" si="79"/>
        <v>0</v>
      </c>
      <c r="AB185" s="59">
        <f t="shared" si="79"/>
        <v>0</v>
      </c>
      <c r="AC185" s="59">
        <f t="shared" si="79"/>
        <v>0</v>
      </c>
      <c r="AD185" s="59">
        <f t="shared" si="79"/>
        <v>0</v>
      </c>
    </row>
    <row r="186" spans="2:30" s="49" customFormat="1" ht="80.25" customHeight="1">
      <c r="B186" s="24"/>
      <c r="C186" s="14"/>
      <c r="D186" s="27">
        <v>2310</v>
      </c>
      <c r="E186" s="28" t="s">
        <v>563</v>
      </c>
      <c r="F186" s="42">
        <v>33000</v>
      </c>
      <c r="G186" s="42">
        <v>33000</v>
      </c>
      <c r="H186" s="42">
        <v>33000</v>
      </c>
      <c r="I186" s="208" t="s">
        <v>15</v>
      </c>
      <c r="J186" s="60"/>
      <c r="K186" s="86"/>
      <c r="L186" s="60"/>
      <c r="M186" s="60"/>
      <c r="N186" s="60"/>
      <c r="O186" s="60"/>
      <c r="P186" s="60"/>
      <c r="Q186" s="60"/>
      <c r="R186" s="135">
        <f aca="true" t="shared" si="80" ref="R186:R208">G186+J186+K186+L186+M186+N186+O186+P186+Q186</f>
        <v>33000</v>
      </c>
      <c r="S186" s="59"/>
      <c r="T186" s="59"/>
      <c r="U186" s="59"/>
      <c r="V186" s="42"/>
      <c r="W186" s="42"/>
      <c r="X186" s="42"/>
      <c r="Y186" s="42"/>
      <c r="Z186" s="59"/>
      <c r="AA186" s="59"/>
      <c r="AB186" s="59"/>
      <c r="AC186" s="59"/>
      <c r="AD186" s="59"/>
    </row>
    <row r="187" spans="2:30" s="49" customFormat="1" ht="33.75">
      <c r="B187" s="29"/>
      <c r="C187" s="27"/>
      <c r="D187" s="27">
        <v>2540</v>
      </c>
      <c r="E187" s="28" t="s">
        <v>484</v>
      </c>
      <c r="F187" s="42">
        <v>223000</v>
      </c>
      <c r="G187" s="42">
        <v>223000</v>
      </c>
      <c r="H187" s="42">
        <v>223000</v>
      </c>
      <c r="I187" s="208" t="s">
        <v>16</v>
      </c>
      <c r="J187" s="86"/>
      <c r="K187" s="86"/>
      <c r="L187" s="86"/>
      <c r="M187" s="86"/>
      <c r="N187" s="86"/>
      <c r="O187" s="86"/>
      <c r="P187" s="86"/>
      <c r="Q187" s="86"/>
      <c r="R187" s="135">
        <f t="shared" si="80"/>
        <v>223000</v>
      </c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2:30" s="49" customFormat="1" ht="25.5">
      <c r="B188" s="24"/>
      <c r="C188" s="27"/>
      <c r="D188" s="27">
        <v>3020</v>
      </c>
      <c r="E188" s="28" t="s">
        <v>391</v>
      </c>
      <c r="F188" s="42">
        <v>33700</v>
      </c>
      <c r="G188" s="42">
        <v>33700</v>
      </c>
      <c r="H188" s="42">
        <v>33700</v>
      </c>
      <c r="I188" s="208" t="s">
        <v>17</v>
      </c>
      <c r="J188" s="86"/>
      <c r="K188" s="86"/>
      <c r="L188" s="86"/>
      <c r="M188" s="86"/>
      <c r="N188" s="86"/>
      <c r="O188" s="86"/>
      <c r="P188" s="86"/>
      <c r="Q188" s="86"/>
      <c r="R188" s="135">
        <f t="shared" si="80"/>
        <v>33700</v>
      </c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2:30" s="49" customFormat="1" ht="25.5">
      <c r="B189" s="24"/>
      <c r="C189" s="27"/>
      <c r="D189" s="27">
        <v>4010</v>
      </c>
      <c r="E189" s="28" t="s">
        <v>387</v>
      </c>
      <c r="F189" s="42">
        <v>608000</v>
      </c>
      <c r="G189" s="42">
        <v>608000</v>
      </c>
      <c r="H189" s="42">
        <v>608000</v>
      </c>
      <c r="I189" s="455" t="s">
        <v>721</v>
      </c>
      <c r="J189" s="86"/>
      <c r="K189" s="86"/>
      <c r="L189" s="86"/>
      <c r="M189" s="86"/>
      <c r="N189" s="86"/>
      <c r="O189" s="86"/>
      <c r="P189" s="86"/>
      <c r="Q189" s="86"/>
      <c r="R189" s="135">
        <f t="shared" si="80"/>
        <v>608000</v>
      </c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2:30" s="49" customFormat="1" ht="25.5">
      <c r="B190" s="24"/>
      <c r="C190" s="27"/>
      <c r="D190" s="27">
        <v>4040</v>
      </c>
      <c r="E190" s="28" t="s">
        <v>392</v>
      </c>
      <c r="F190" s="42">
        <v>45100</v>
      </c>
      <c r="G190" s="42">
        <v>45100</v>
      </c>
      <c r="H190" s="42">
        <v>45100</v>
      </c>
      <c r="I190" s="456"/>
      <c r="J190" s="86"/>
      <c r="K190" s="86"/>
      <c r="L190" s="86"/>
      <c r="M190" s="86"/>
      <c r="N190" s="86"/>
      <c r="O190" s="86"/>
      <c r="P190" s="86"/>
      <c r="Q190" s="86"/>
      <c r="R190" s="135">
        <f t="shared" si="80"/>
        <v>45100</v>
      </c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2:30" s="49" customFormat="1" ht="25.5">
      <c r="B191" s="24"/>
      <c r="C191" s="27"/>
      <c r="D191" s="27">
        <v>4110</v>
      </c>
      <c r="E191" s="28" t="s">
        <v>388</v>
      </c>
      <c r="F191" s="42">
        <v>100000</v>
      </c>
      <c r="G191" s="42">
        <v>100000</v>
      </c>
      <c r="H191" s="42">
        <v>100000</v>
      </c>
      <c r="I191" s="456"/>
      <c r="J191" s="86"/>
      <c r="K191" s="86"/>
      <c r="L191" s="86"/>
      <c r="M191" s="86"/>
      <c r="N191" s="86"/>
      <c r="O191" s="86"/>
      <c r="P191" s="86"/>
      <c r="Q191" s="86"/>
      <c r="R191" s="135">
        <f t="shared" si="80"/>
        <v>100000</v>
      </c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2:30" s="49" customFormat="1" ht="12.75">
      <c r="B192" s="24"/>
      <c r="C192" s="27"/>
      <c r="D192" s="27">
        <v>4120</v>
      </c>
      <c r="E192" s="28" t="s">
        <v>478</v>
      </c>
      <c r="F192" s="42">
        <v>17000</v>
      </c>
      <c r="G192" s="42">
        <v>17000</v>
      </c>
      <c r="H192" s="42">
        <v>17000</v>
      </c>
      <c r="I192" s="457"/>
      <c r="J192" s="86"/>
      <c r="K192" s="86"/>
      <c r="L192" s="86"/>
      <c r="M192" s="86"/>
      <c r="N192" s="86"/>
      <c r="O192" s="86"/>
      <c r="P192" s="86"/>
      <c r="Q192" s="86"/>
      <c r="R192" s="135">
        <f t="shared" si="80"/>
        <v>17000</v>
      </c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2:30" s="49" customFormat="1" ht="12.75" customHeight="1" hidden="1">
      <c r="B193" s="24"/>
      <c r="C193" s="27"/>
      <c r="D193" s="27">
        <v>4170</v>
      </c>
      <c r="E193" s="28" t="s">
        <v>393</v>
      </c>
      <c r="F193" s="42"/>
      <c r="G193" s="42"/>
      <c r="H193" s="42"/>
      <c r="I193" s="291"/>
      <c r="J193" s="86"/>
      <c r="K193" s="86"/>
      <c r="L193" s="86"/>
      <c r="M193" s="86"/>
      <c r="N193" s="86"/>
      <c r="O193" s="86"/>
      <c r="P193" s="86"/>
      <c r="Q193" s="86"/>
      <c r="R193" s="135">
        <f t="shared" si="80"/>
        <v>0</v>
      </c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2:30" s="49" customFormat="1" ht="22.5">
      <c r="B194" s="24"/>
      <c r="C194" s="27"/>
      <c r="D194" s="27">
        <v>4210</v>
      </c>
      <c r="E194" s="28" t="s">
        <v>369</v>
      </c>
      <c r="F194" s="42">
        <v>25000</v>
      </c>
      <c r="G194" s="42">
        <v>25000</v>
      </c>
      <c r="H194" s="42">
        <v>25000</v>
      </c>
      <c r="I194" s="208" t="s">
        <v>18</v>
      </c>
      <c r="J194" s="86"/>
      <c r="K194" s="86"/>
      <c r="L194" s="86"/>
      <c r="M194" s="86"/>
      <c r="N194" s="86"/>
      <c r="O194" s="86"/>
      <c r="P194" s="86"/>
      <c r="Q194" s="86"/>
      <c r="R194" s="135">
        <f t="shared" si="80"/>
        <v>25000</v>
      </c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2:30" s="49" customFormat="1" ht="25.5">
      <c r="B195" s="24"/>
      <c r="C195" s="27"/>
      <c r="D195" s="27">
        <v>4240</v>
      </c>
      <c r="E195" s="28" t="s">
        <v>481</v>
      </c>
      <c r="F195" s="42">
        <v>5000</v>
      </c>
      <c r="G195" s="42">
        <v>5000</v>
      </c>
      <c r="H195" s="42">
        <v>5000</v>
      </c>
      <c r="I195" s="208" t="s">
        <v>7</v>
      </c>
      <c r="J195" s="86"/>
      <c r="K195" s="86"/>
      <c r="L195" s="86"/>
      <c r="M195" s="86"/>
      <c r="N195" s="86"/>
      <c r="O195" s="86"/>
      <c r="P195" s="86"/>
      <c r="Q195" s="86"/>
      <c r="R195" s="135">
        <f t="shared" si="80"/>
        <v>5000</v>
      </c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2:30" s="49" customFormat="1" ht="12.75">
      <c r="B196" s="24"/>
      <c r="C196" s="27"/>
      <c r="D196" s="27">
        <v>4260</v>
      </c>
      <c r="E196" s="28" t="s">
        <v>389</v>
      </c>
      <c r="F196" s="42">
        <v>48500</v>
      </c>
      <c r="G196" s="42">
        <v>48500</v>
      </c>
      <c r="H196" s="42">
        <v>48500</v>
      </c>
      <c r="I196" s="208" t="s">
        <v>19</v>
      </c>
      <c r="J196" s="86"/>
      <c r="K196" s="86"/>
      <c r="L196" s="86"/>
      <c r="M196" s="86"/>
      <c r="N196" s="86"/>
      <c r="O196" s="86"/>
      <c r="P196" s="86"/>
      <c r="Q196" s="86"/>
      <c r="R196" s="135">
        <f t="shared" si="80"/>
        <v>48500</v>
      </c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2:30" s="49" customFormat="1" ht="33.75">
      <c r="B197" s="24"/>
      <c r="C197" s="27"/>
      <c r="D197" s="27">
        <v>4270</v>
      </c>
      <c r="E197" s="28" t="s">
        <v>370</v>
      </c>
      <c r="F197" s="42">
        <v>5000</v>
      </c>
      <c r="G197" s="42">
        <v>5000</v>
      </c>
      <c r="H197" s="42">
        <v>5000</v>
      </c>
      <c r="I197" s="208" t="s">
        <v>20</v>
      </c>
      <c r="J197" s="86"/>
      <c r="K197" s="86"/>
      <c r="L197" s="86"/>
      <c r="M197" s="86"/>
      <c r="N197" s="86"/>
      <c r="O197" s="86"/>
      <c r="P197" s="86"/>
      <c r="Q197" s="86"/>
      <c r="R197" s="135">
        <f t="shared" si="80"/>
        <v>5000</v>
      </c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2:30" s="49" customFormat="1" ht="12.75">
      <c r="B198" s="24"/>
      <c r="C198" s="27"/>
      <c r="D198" s="27">
        <v>4280</v>
      </c>
      <c r="E198" s="28" t="s">
        <v>394</v>
      </c>
      <c r="F198" s="42">
        <v>3000</v>
      </c>
      <c r="G198" s="42">
        <v>3000</v>
      </c>
      <c r="H198" s="42">
        <v>3000</v>
      </c>
      <c r="I198" s="297" t="s">
        <v>691</v>
      </c>
      <c r="J198" s="86"/>
      <c r="K198" s="86"/>
      <c r="L198" s="86"/>
      <c r="M198" s="86"/>
      <c r="N198" s="86"/>
      <c r="O198" s="86"/>
      <c r="P198" s="86"/>
      <c r="Q198" s="86"/>
      <c r="R198" s="135">
        <f t="shared" si="80"/>
        <v>3000</v>
      </c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2:30" s="49" customFormat="1" ht="12.75">
      <c r="B199" s="24"/>
      <c r="C199" s="27"/>
      <c r="D199" s="27">
        <v>4300</v>
      </c>
      <c r="E199" s="28" t="s">
        <v>371</v>
      </c>
      <c r="F199" s="42">
        <v>15000</v>
      </c>
      <c r="G199" s="42">
        <v>15000</v>
      </c>
      <c r="H199" s="42">
        <v>15000</v>
      </c>
      <c r="I199" s="208" t="s">
        <v>10</v>
      </c>
      <c r="J199" s="86"/>
      <c r="K199" s="86"/>
      <c r="L199" s="86"/>
      <c r="M199" s="86"/>
      <c r="N199" s="86"/>
      <c r="O199" s="86"/>
      <c r="P199" s="86"/>
      <c r="Q199" s="86"/>
      <c r="R199" s="135">
        <f t="shared" si="80"/>
        <v>15000</v>
      </c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2:30" s="49" customFormat="1" ht="25.5">
      <c r="B200" s="24"/>
      <c r="C200" s="27"/>
      <c r="D200" s="27">
        <v>4350</v>
      </c>
      <c r="E200" s="28" t="s">
        <v>395</v>
      </c>
      <c r="F200" s="42">
        <v>800</v>
      </c>
      <c r="G200" s="42">
        <v>800</v>
      </c>
      <c r="H200" s="42">
        <v>800</v>
      </c>
      <c r="I200" s="208" t="s">
        <v>11</v>
      </c>
      <c r="J200" s="86"/>
      <c r="K200" s="86"/>
      <c r="L200" s="86"/>
      <c r="M200" s="86"/>
      <c r="N200" s="86"/>
      <c r="O200" s="86"/>
      <c r="P200" s="86"/>
      <c r="Q200" s="86"/>
      <c r="R200" s="135">
        <f t="shared" si="80"/>
        <v>800</v>
      </c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2:30" s="49" customFormat="1" ht="38.25" customHeight="1">
      <c r="B201" s="24"/>
      <c r="C201" s="27"/>
      <c r="D201" s="27">
        <v>4360</v>
      </c>
      <c r="E201" s="28" t="s">
        <v>396</v>
      </c>
      <c r="F201" s="42">
        <v>600</v>
      </c>
      <c r="G201" s="42">
        <v>600</v>
      </c>
      <c r="H201" s="42">
        <v>600</v>
      </c>
      <c r="I201" s="208" t="s">
        <v>21</v>
      </c>
      <c r="J201" s="86"/>
      <c r="K201" s="86"/>
      <c r="L201" s="86"/>
      <c r="M201" s="86"/>
      <c r="N201" s="86"/>
      <c r="O201" s="86"/>
      <c r="P201" s="86"/>
      <c r="Q201" s="86"/>
      <c r="R201" s="135">
        <f t="shared" si="80"/>
        <v>600</v>
      </c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2:30" s="49" customFormat="1" ht="38.25" customHeight="1">
      <c r="B202" s="24"/>
      <c r="C202" s="27"/>
      <c r="D202" s="27">
        <v>4370</v>
      </c>
      <c r="E202" s="28" t="s">
        <v>397</v>
      </c>
      <c r="F202" s="42">
        <v>2500</v>
      </c>
      <c r="G202" s="42">
        <v>2500</v>
      </c>
      <c r="H202" s="42">
        <v>2500</v>
      </c>
      <c r="I202" s="208"/>
      <c r="J202" s="86"/>
      <c r="K202" s="86"/>
      <c r="L202" s="86"/>
      <c r="M202" s="86"/>
      <c r="N202" s="86"/>
      <c r="O202" s="86"/>
      <c r="P202" s="86"/>
      <c r="Q202" s="86"/>
      <c r="R202" s="135">
        <f t="shared" si="80"/>
        <v>2500</v>
      </c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2:30" s="49" customFormat="1" ht="12.75">
      <c r="B203" s="24"/>
      <c r="C203" s="27"/>
      <c r="D203" s="27">
        <v>4410</v>
      </c>
      <c r="E203" s="28" t="s">
        <v>390</v>
      </c>
      <c r="F203" s="42">
        <v>1000</v>
      </c>
      <c r="G203" s="42">
        <v>1000</v>
      </c>
      <c r="H203" s="42">
        <v>1000</v>
      </c>
      <c r="I203" s="208" t="s">
        <v>22</v>
      </c>
      <c r="J203" s="86"/>
      <c r="K203" s="86"/>
      <c r="L203" s="86"/>
      <c r="M203" s="86"/>
      <c r="N203" s="86"/>
      <c r="O203" s="86"/>
      <c r="P203" s="86"/>
      <c r="Q203" s="86"/>
      <c r="R203" s="135">
        <f t="shared" si="80"/>
        <v>1000</v>
      </c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2:30" s="49" customFormat="1" ht="12.75">
      <c r="B204" s="24"/>
      <c r="C204" s="27"/>
      <c r="D204" s="27">
        <v>4430</v>
      </c>
      <c r="E204" s="28" t="s">
        <v>482</v>
      </c>
      <c r="F204" s="42">
        <v>1000</v>
      </c>
      <c r="G204" s="42">
        <v>1000</v>
      </c>
      <c r="H204" s="42">
        <v>1000</v>
      </c>
      <c r="I204" s="208" t="s">
        <v>23</v>
      </c>
      <c r="J204" s="86"/>
      <c r="K204" s="86"/>
      <c r="L204" s="86"/>
      <c r="M204" s="86"/>
      <c r="N204" s="86"/>
      <c r="O204" s="86"/>
      <c r="P204" s="86"/>
      <c r="Q204" s="86"/>
      <c r="R204" s="135">
        <f t="shared" si="80"/>
        <v>1000</v>
      </c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2:30" s="49" customFormat="1" ht="28.5" customHeight="1">
      <c r="B205" s="24"/>
      <c r="C205" s="27"/>
      <c r="D205" s="27">
        <v>4440</v>
      </c>
      <c r="E205" s="28" t="s">
        <v>398</v>
      </c>
      <c r="F205" s="42">
        <v>35800</v>
      </c>
      <c r="G205" s="42">
        <v>35800</v>
      </c>
      <c r="H205" s="42">
        <v>35800</v>
      </c>
      <c r="I205" s="208" t="s">
        <v>1</v>
      </c>
      <c r="J205" s="86"/>
      <c r="K205" s="86"/>
      <c r="L205" s="86"/>
      <c r="M205" s="86"/>
      <c r="N205" s="86"/>
      <c r="O205" s="86"/>
      <c r="P205" s="86"/>
      <c r="Q205" s="86"/>
      <c r="R205" s="135">
        <f t="shared" si="80"/>
        <v>35800</v>
      </c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2:30" s="49" customFormat="1" ht="38.25">
      <c r="B206" s="24"/>
      <c r="C206" s="27"/>
      <c r="D206" s="27">
        <v>4740</v>
      </c>
      <c r="E206" s="28" t="s">
        <v>399</v>
      </c>
      <c r="F206" s="42">
        <v>5000</v>
      </c>
      <c r="G206" s="42">
        <v>5000</v>
      </c>
      <c r="H206" s="42">
        <v>5000</v>
      </c>
      <c r="I206" s="208" t="s">
        <v>2</v>
      </c>
      <c r="J206" s="86"/>
      <c r="K206" s="86"/>
      <c r="L206" s="86"/>
      <c r="M206" s="86"/>
      <c r="N206" s="86"/>
      <c r="O206" s="86"/>
      <c r="P206" s="86"/>
      <c r="Q206" s="86"/>
      <c r="R206" s="135">
        <f t="shared" si="80"/>
        <v>5000</v>
      </c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2:30" s="49" customFormat="1" ht="28.5" customHeight="1" hidden="1">
      <c r="B207" s="24"/>
      <c r="C207" s="27"/>
      <c r="D207" s="27">
        <v>6050</v>
      </c>
      <c r="E207" s="28" t="s">
        <v>374</v>
      </c>
      <c r="F207" s="42"/>
      <c r="G207" s="42"/>
      <c r="H207" s="42"/>
      <c r="I207" s="208" t="s">
        <v>24</v>
      </c>
      <c r="J207" s="86"/>
      <c r="K207" s="86"/>
      <c r="L207" s="86"/>
      <c r="M207" s="86"/>
      <c r="N207" s="86"/>
      <c r="O207" s="86"/>
      <c r="P207" s="86"/>
      <c r="Q207" s="86"/>
      <c r="R207" s="135">
        <f t="shared" si="80"/>
        <v>0</v>
      </c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2:30" s="49" customFormat="1" ht="28.5" customHeight="1" hidden="1">
      <c r="B208" s="24"/>
      <c r="C208" s="27"/>
      <c r="D208" s="27">
        <v>6060</v>
      </c>
      <c r="E208" s="28" t="s">
        <v>385</v>
      </c>
      <c r="F208" s="42"/>
      <c r="G208" s="42"/>
      <c r="H208" s="42"/>
      <c r="I208" s="208" t="s">
        <v>25</v>
      </c>
      <c r="J208" s="86"/>
      <c r="K208" s="86"/>
      <c r="L208" s="86"/>
      <c r="M208" s="86"/>
      <c r="N208" s="86"/>
      <c r="O208" s="86"/>
      <c r="P208" s="86"/>
      <c r="Q208" s="86"/>
      <c r="R208" s="135">
        <f t="shared" si="80"/>
        <v>0</v>
      </c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2:30" s="49" customFormat="1" ht="12.75">
      <c r="B209" s="24"/>
      <c r="C209" s="14">
        <v>80110</v>
      </c>
      <c r="D209" s="14"/>
      <c r="E209" s="17" t="s">
        <v>363</v>
      </c>
      <c r="F209" s="59">
        <f>SUM(F210:F231)</f>
        <v>1791000</v>
      </c>
      <c r="G209" s="59">
        <f>SUM(G210:G231)</f>
        <v>1771000</v>
      </c>
      <c r="H209" s="59">
        <f>SUM(H210:H231)</f>
        <v>1771000</v>
      </c>
      <c r="I209" s="208"/>
      <c r="J209" s="60">
        <f>SUM(J210:J231)</f>
        <v>0</v>
      </c>
      <c r="K209" s="60">
        <f aca="true" t="shared" si="81" ref="K209:Q209">SUM(K210:K231)</f>
        <v>0</v>
      </c>
      <c r="L209" s="60">
        <f t="shared" si="81"/>
        <v>0</v>
      </c>
      <c r="M209" s="60">
        <f t="shared" si="81"/>
        <v>0</v>
      </c>
      <c r="N209" s="60">
        <f t="shared" si="81"/>
        <v>0</v>
      </c>
      <c r="O209" s="60">
        <f t="shared" si="81"/>
        <v>0</v>
      </c>
      <c r="P209" s="60">
        <f t="shared" si="81"/>
        <v>0</v>
      </c>
      <c r="Q209" s="60">
        <f t="shared" si="81"/>
        <v>0</v>
      </c>
      <c r="R209" s="164">
        <f>SUM(R210:R231)</f>
        <v>1771000</v>
      </c>
      <c r="S209" s="59">
        <f>SUM(S210:S231)</f>
        <v>0</v>
      </c>
      <c r="T209" s="59">
        <f aca="true" t="shared" si="82" ref="T209:AD209">SUM(T210:T231)</f>
        <v>0</v>
      </c>
      <c r="U209" s="59">
        <f t="shared" si="82"/>
        <v>0</v>
      </c>
      <c r="V209" s="59">
        <f t="shared" si="82"/>
        <v>0</v>
      </c>
      <c r="W209" s="59">
        <f t="shared" si="82"/>
        <v>0</v>
      </c>
      <c r="X209" s="59">
        <f>SUM(X210:X231)</f>
        <v>0</v>
      </c>
      <c r="Y209" s="59">
        <f t="shared" si="82"/>
        <v>0</v>
      </c>
      <c r="Z209" s="59">
        <f t="shared" si="82"/>
        <v>0</v>
      </c>
      <c r="AA209" s="59">
        <f t="shared" si="82"/>
        <v>0</v>
      </c>
      <c r="AB209" s="59">
        <f t="shared" si="82"/>
        <v>0</v>
      </c>
      <c r="AC209" s="59">
        <f t="shared" si="82"/>
        <v>0</v>
      </c>
      <c r="AD209" s="59">
        <f t="shared" si="82"/>
        <v>0</v>
      </c>
    </row>
    <row r="210" spans="2:30" s="49" customFormat="1" ht="25.5">
      <c r="B210" s="24"/>
      <c r="C210" s="14"/>
      <c r="D210" s="27">
        <v>3020</v>
      </c>
      <c r="E210" s="28" t="s">
        <v>391</v>
      </c>
      <c r="F210" s="42">
        <v>76200</v>
      </c>
      <c r="G210" s="42">
        <v>76200</v>
      </c>
      <c r="H210" s="42">
        <v>76200</v>
      </c>
      <c r="I210" s="208" t="s">
        <v>17</v>
      </c>
      <c r="J210" s="86"/>
      <c r="K210" s="86"/>
      <c r="L210" s="86"/>
      <c r="M210" s="86"/>
      <c r="N210" s="86"/>
      <c r="O210" s="86"/>
      <c r="P210" s="86"/>
      <c r="Q210" s="86"/>
      <c r="R210" s="135">
        <f aca="true" t="shared" si="83" ref="R210:R231">G210+J210+K210+L210+M210+N210+O210+P210+Q210</f>
        <v>76200</v>
      </c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2:30" s="49" customFormat="1" ht="25.5">
      <c r="B211" s="24"/>
      <c r="C211" s="14"/>
      <c r="D211" s="27">
        <v>4010</v>
      </c>
      <c r="E211" s="28" t="s">
        <v>387</v>
      </c>
      <c r="F211" s="42">
        <v>1120000</v>
      </c>
      <c r="G211" s="42">
        <v>1105000</v>
      </c>
      <c r="H211" s="42">
        <v>1105000</v>
      </c>
      <c r="I211" s="455" t="s">
        <v>26</v>
      </c>
      <c r="J211" s="86"/>
      <c r="K211" s="86"/>
      <c r="L211" s="86"/>
      <c r="M211" s="86"/>
      <c r="N211" s="86"/>
      <c r="O211" s="86"/>
      <c r="P211" s="86"/>
      <c r="Q211" s="86"/>
      <c r="R211" s="135">
        <f t="shared" si="83"/>
        <v>1105000</v>
      </c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2:30" s="49" customFormat="1" ht="25.5">
      <c r="B212" s="24"/>
      <c r="C212" s="14"/>
      <c r="D212" s="27">
        <v>4040</v>
      </c>
      <c r="E212" s="28" t="s">
        <v>392</v>
      </c>
      <c r="F212" s="42">
        <v>91000</v>
      </c>
      <c r="G212" s="42">
        <v>91000</v>
      </c>
      <c r="H212" s="42">
        <v>91000</v>
      </c>
      <c r="I212" s="456"/>
      <c r="J212" s="86"/>
      <c r="K212" s="86"/>
      <c r="L212" s="86"/>
      <c r="M212" s="86"/>
      <c r="N212" s="86"/>
      <c r="O212" s="86"/>
      <c r="P212" s="86"/>
      <c r="Q212" s="86"/>
      <c r="R212" s="135">
        <f t="shared" si="83"/>
        <v>91000</v>
      </c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2:30" s="49" customFormat="1" ht="25.5">
      <c r="B213" s="24"/>
      <c r="C213" s="59"/>
      <c r="D213" s="27">
        <v>4110</v>
      </c>
      <c r="E213" s="28" t="s">
        <v>388</v>
      </c>
      <c r="F213" s="42">
        <v>185000</v>
      </c>
      <c r="G213" s="42">
        <v>182000</v>
      </c>
      <c r="H213" s="42">
        <v>182000</v>
      </c>
      <c r="I213" s="456"/>
      <c r="J213" s="86"/>
      <c r="K213" s="86"/>
      <c r="L213" s="86"/>
      <c r="M213" s="86"/>
      <c r="N213" s="86"/>
      <c r="O213" s="86"/>
      <c r="P213" s="86"/>
      <c r="Q213" s="86"/>
      <c r="R213" s="135">
        <f t="shared" si="83"/>
        <v>182000</v>
      </c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2:30" s="49" customFormat="1" ht="12.75">
      <c r="B214" s="24"/>
      <c r="C214" s="14"/>
      <c r="D214" s="27">
        <v>4120</v>
      </c>
      <c r="E214" s="28" t="s">
        <v>478</v>
      </c>
      <c r="F214" s="42">
        <v>30600</v>
      </c>
      <c r="G214" s="42">
        <v>30600</v>
      </c>
      <c r="H214" s="42">
        <v>30600</v>
      </c>
      <c r="I214" s="457"/>
      <c r="J214" s="86"/>
      <c r="K214" s="86"/>
      <c r="L214" s="86"/>
      <c r="M214" s="86"/>
      <c r="N214" s="86"/>
      <c r="O214" s="86"/>
      <c r="P214" s="86"/>
      <c r="Q214" s="86"/>
      <c r="R214" s="135">
        <f t="shared" si="83"/>
        <v>30600</v>
      </c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2:30" s="49" customFormat="1" ht="12.75">
      <c r="B215" s="24"/>
      <c r="C215" s="14"/>
      <c r="D215" s="27">
        <v>4210</v>
      </c>
      <c r="E215" s="28" t="s">
        <v>369</v>
      </c>
      <c r="F215" s="42">
        <v>30000</v>
      </c>
      <c r="G215" s="42">
        <v>30000</v>
      </c>
      <c r="H215" s="42">
        <v>30000</v>
      </c>
      <c r="I215" s="208" t="s">
        <v>27</v>
      </c>
      <c r="J215" s="86"/>
      <c r="K215" s="86"/>
      <c r="L215" s="86"/>
      <c r="M215" s="86"/>
      <c r="N215" s="86"/>
      <c r="O215" s="86"/>
      <c r="P215" s="86"/>
      <c r="Q215" s="86"/>
      <c r="R215" s="135">
        <f t="shared" si="83"/>
        <v>30000</v>
      </c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2:30" s="49" customFormat="1" ht="25.5">
      <c r="B216" s="24"/>
      <c r="C216" s="14"/>
      <c r="D216" s="27">
        <v>4240</v>
      </c>
      <c r="E216" s="28" t="s">
        <v>481</v>
      </c>
      <c r="F216" s="42">
        <v>5000</v>
      </c>
      <c r="G216" s="42">
        <v>5000</v>
      </c>
      <c r="H216" s="42">
        <v>5000</v>
      </c>
      <c r="I216" s="208" t="s">
        <v>28</v>
      </c>
      <c r="J216" s="86"/>
      <c r="K216" s="86"/>
      <c r="L216" s="86"/>
      <c r="M216" s="86"/>
      <c r="N216" s="86"/>
      <c r="O216" s="86"/>
      <c r="P216" s="86"/>
      <c r="Q216" s="86"/>
      <c r="R216" s="135">
        <f t="shared" si="83"/>
        <v>5000</v>
      </c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2:30" s="49" customFormat="1" ht="12.75">
      <c r="B217" s="24"/>
      <c r="C217" s="14"/>
      <c r="D217" s="27">
        <v>4260</v>
      </c>
      <c r="E217" s="28" t="s">
        <v>389</v>
      </c>
      <c r="F217" s="42">
        <v>128500</v>
      </c>
      <c r="G217" s="42">
        <v>128500</v>
      </c>
      <c r="H217" s="42">
        <v>128500</v>
      </c>
      <c r="I217" s="208" t="s">
        <v>29</v>
      </c>
      <c r="J217" s="86"/>
      <c r="K217" s="86"/>
      <c r="L217" s="86"/>
      <c r="M217" s="86"/>
      <c r="N217" s="86"/>
      <c r="O217" s="86"/>
      <c r="P217" s="86"/>
      <c r="Q217" s="86"/>
      <c r="R217" s="135">
        <f t="shared" si="83"/>
        <v>128500</v>
      </c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2:30" s="49" customFormat="1" ht="12.75">
      <c r="B218" s="24"/>
      <c r="C218" s="14"/>
      <c r="D218" s="27">
        <v>4270</v>
      </c>
      <c r="E218" s="28" t="s">
        <v>370</v>
      </c>
      <c r="F218" s="42">
        <v>6000</v>
      </c>
      <c r="G218" s="42">
        <v>6000</v>
      </c>
      <c r="H218" s="42">
        <v>6000</v>
      </c>
      <c r="I218" s="208" t="s">
        <v>30</v>
      </c>
      <c r="J218" s="86"/>
      <c r="K218" s="86"/>
      <c r="L218" s="86"/>
      <c r="M218" s="86"/>
      <c r="N218" s="86"/>
      <c r="O218" s="86"/>
      <c r="P218" s="86"/>
      <c r="Q218" s="86"/>
      <c r="R218" s="135">
        <f t="shared" si="83"/>
        <v>6000</v>
      </c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2:30" s="49" customFormat="1" ht="12.75">
      <c r="B219" s="24"/>
      <c r="C219" s="14"/>
      <c r="D219" s="27">
        <v>4280</v>
      </c>
      <c r="E219" s="28" t="s">
        <v>394</v>
      </c>
      <c r="F219" s="42">
        <v>3500</v>
      </c>
      <c r="G219" s="42">
        <v>3500</v>
      </c>
      <c r="H219" s="42">
        <v>3500</v>
      </c>
      <c r="I219" s="297" t="s">
        <v>691</v>
      </c>
      <c r="J219" s="86"/>
      <c r="K219" s="86"/>
      <c r="L219" s="86"/>
      <c r="M219" s="86"/>
      <c r="N219" s="86"/>
      <c r="O219" s="86"/>
      <c r="P219" s="86"/>
      <c r="Q219" s="86"/>
      <c r="R219" s="135">
        <f t="shared" si="83"/>
        <v>3500</v>
      </c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2:30" s="49" customFormat="1" ht="12.75">
      <c r="B220" s="24"/>
      <c r="C220" s="14"/>
      <c r="D220" s="27">
        <v>4300</v>
      </c>
      <c r="E220" s="28" t="s">
        <v>371</v>
      </c>
      <c r="F220" s="42">
        <v>25000</v>
      </c>
      <c r="G220" s="42">
        <v>24000</v>
      </c>
      <c r="H220" s="42">
        <v>24000</v>
      </c>
      <c r="I220" s="208" t="s">
        <v>31</v>
      </c>
      <c r="J220" s="86"/>
      <c r="K220" s="86"/>
      <c r="L220" s="86"/>
      <c r="M220" s="86"/>
      <c r="N220" s="86"/>
      <c r="O220" s="86"/>
      <c r="P220" s="86"/>
      <c r="Q220" s="86"/>
      <c r="R220" s="135">
        <f t="shared" si="83"/>
        <v>24000</v>
      </c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2:30" s="49" customFormat="1" ht="25.5">
      <c r="B221" s="24"/>
      <c r="C221" s="14"/>
      <c r="D221" s="27">
        <v>4350</v>
      </c>
      <c r="E221" s="28" t="s">
        <v>395</v>
      </c>
      <c r="F221" s="42">
        <v>4000</v>
      </c>
      <c r="G221" s="42">
        <v>4000</v>
      </c>
      <c r="H221" s="42">
        <v>4000</v>
      </c>
      <c r="I221" s="208" t="s">
        <v>32</v>
      </c>
      <c r="J221" s="86"/>
      <c r="K221" s="86"/>
      <c r="L221" s="86"/>
      <c r="M221" s="86"/>
      <c r="N221" s="86"/>
      <c r="O221" s="86"/>
      <c r="P221" s="86"/>
      <c r="Q221" s="86"/>
      <c r="R221" s="135">
        <f t="shared" si="83"/>
        <v>4000</v>
      </c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2:30" s="49" customFormat="1" ht="38.25">
      <c r="B222" s="24"/>
      <c r="C222" s="14"/>
      <c r="D222" s="27">
        <v>4360</v>
      </c>
      <c r="E222" s="28" t="s">
        <v>396</v>
      </c>
      <c r="F222" s="42">
        <v>2000</v>
      </c>
      <c r="G222" s="42">
        <v>2000</v>
      </c>
      <c r="H222" s="42">
        <v>2000</v>
      </c>
      <c r="I222" s="208" t="s">
        <v>21</v>
      </c>
      <c r="J222" s="86"/>
      <c r="K222" s="86"/>
      <c r="L222" s="86"/>
      <c r="M222" s="86"/>
      <c r="N222" s="86"/>
      <c r="O222" s="86"/>
      <c r="P222" s="86"/>
      <c r="Q222" s="86"/>
      <c r="R222" s="135">
        <f t="shared" si="83"/>
        <v>2000</v>
      </c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2:30" s="49" customFormat="1" ht="38.25">
      <c r="B223" s="24"/>
      <c r="C223" s="14"/>
      <c r="D223" s="27">
        <v>4370</v>
      </c>
      <c r="E223" s="28" t="s">
        <v>397</v>
      </c>
      <c r="F223" s="42">
        <v>4000</v>
      </c>
      <c r="G223" s="42">
        <v>4000</v>
      </c>
      <c r="H223" s="42">
        <v>4000</v>
      </c>
      <c r="I223" s="208" t="s">
        <v>727</v>
      </c>
      <c r="J223" s="86"/>
      <c r="K223" s="86"/>
      <c r="L223" s="86"/>
      <c r="M223" s="86"/>
      <c r="N223" s="86"/>
      <c r="O223" s="86"/>
      <c r="P223" s="86"/>
      <c r="Q223" s="86"/>
      <c r="R223" s="135">
        <f t="shared" si="83"/>
        <v>4000</v>
      </c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2:30" s="49" customFormat="1" ht="12.75">
      <c r="B224" s="24"/>
      <c r="C224" s="14"/>
      <c r="D224" s="27">
        <v>4410</v>
      </c>
      <c r="E224" s="28" t="s">
        <v>390</v>
      </c>
      <c r="F224" s="42">
        <v>4000</v>
      </c>
      <c r="G224" s="42">
        <v>4000</v>
      </c>
      <c r="H224" s="42">
        <v>4000</v>
      </c>
      <c r="I224" s="208" t="s">
        <v>22</v>
      </c>
      <c r="J224" s="86"/>
      <c r="K224" s="86"/>
      <c r="L224" s="86"/>
      <c r="M224" s="86"/>
      <c r="N224" s="86"/>
      <c r="O224" s="86"/>
      <c r="P224" s="86"/>
      <c r="Q224" s="86"/>
      <c r="R224" s="135">
        <f t="shared" si="83"/>
        <v>4000</v>
      </c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2:30" s="49" customFormat="1" ht="12.75">
      <c r="B225" s="24"/>
      <c r="C225" s="14"/>
      <c r="D225" s="27">
        <v>4420</v>
      </c>
      <c r="E225" s="28" t="s">
        <v>537</v>
      </c>
      <c r="F225" s="42">
        <v>500</v>
      </c>
      <c r="G225" s="42">
        <v>500</v>
      </c>
      <c r="H225" s="42">
        <v>500</v>
      </c>
      <c r="I225" s="208"/>
      <c r="J225" s="86"/>
      <c r="K225" s="86"/>
      <c r="L225" s="86"/>
      <c r="M225" s="86"/>
      <c r="N225" s="86"/>
      <c r="O225" s="86"/>
      <c r="P225" s="86"/>
      <c r="Q225" s="86"/>
      <c r="R225" s="135">
        <f t="shared" si="83"/>
        <v>500</v>
      </c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2:30" s="49" customFormat="1" ht="12.75">
      <c r="B226" s="24"/>
      <c r="C226" s="14"/>
      <c r="D226" s="27">
        <v>4430</v>
      </c>
      <c r="E226" s="28" t="s">
        <v>482</v>
      </c>
      <c r="F226" s="42">
        <v>7000</v>
      </c>
      <c r="G226" s="42">
        <v>7000</v>
      </c>
      <c r="H226" s="42">
        <v>7000</v>
      </c>
      <c r="I226" s="208" t="s">
        <v>23</v>
      </c>
      <c r="J226" s="86"/>
      <c r="K226" s="86"/>
      <c r="L226" s="86"/>
      <c r="M226" s="86"/>
      <c r="N226" s="86"/>
      <c r="O226" s="86"/>
      <c r="P226" s="86"/>
      <c r="Q226" s="86"/>
      <c r="R226" s="135">
        <f t="shared" si="83"/>
        <v>7000</v>
      </c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2:30" s="49" customFormat="1" ht="28.5" customHeight="1">
      <c r="B227" s="24"/>
      <c r="C227" s="14"/>
      <c r="D227" s="27">
        <v>4440</v>
      </c>
      <c r="E227" s="28" t="s">
        <v>398</v>
      </c>
      <c r="F227" s="42">
        <v>59700</v>
      </c>
      <c r="G227" s="42">
        <v>59700</v>
      </c>
      <c r="H227" s="42">
        <v>59700</v>
      </c>
      <c r="I227" s="208" t="s">
        <v>1</v>
      </c>
      <c r="J227" s="86"/>
      <c r="K227" s="86"/>
      <c r="L227" s="86"/>
      <c r="M227" s="86"/>
      <c r="N227" s="86"/>
      <c r="O227" s="86"/>
      <c r="P227" s="86"/>
      <c r="Q227" s="86"/>
      <c r="R227" s="135">
        <f t="shared" si="83"/>
        <v>59700</v>
      </c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2:30" s="49" customFormat="1" ht="38.25">
      <c r="B228" s="24"/>
      <c r="C228" s="14"/>
      <c r="D228" s="27">
        <v>4740</v>
      </c>
      <c r="E228" s="28" t="s">
        <v>399</v>
      </c>
      <c r="F228" s="42">
        <v>3000</v>
      </c>
      <c r="G228" s="42">
        <v>3000</v>
      </c>
      <c r="H228" s="42">
        <v>3000</v>
      </c>
      <c r="I228" s="208" t="s">
        <v>2</v>
      </c>
      <c r="J228" s="86"/>
      <c r="K228" s="86"/>
      <c r="L228" s="86"/>
      <c r="M228" s="86"/>
      <c r="N228" s="86"/>
      <c r="O228" s="86"/>
      <c r="P228" s="86"/>
      <c r="Q228" s="86"/>
      <c r="R228" s="135">
        <f t="shared" si="83"/>
        <v>3000</v>
      </c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2:30" s="49" customFormat="1" ht="28.5" customHeight="1">
      <c r="B229" s="24"/>
      <c r="C229" s="14"/>
      <c r="D229" s="27">
        <v>4750</v>
      </c>
      <c r="E229" s="28" t="s">
        <v>400</v>
      </c>
      <c r="F229" s="42">
        <v>6000</v>
      </c>
      <c r="G229" s="42">
        <v>5000</v>
      </c>
      <c r="H229" s="42">
        <v>5000</v>
      </c>
      <c r="I229" s="208" t="s">
        <v>33</v>
      </c>
      <c r="J229" s="86"/>
      <c r="K229" s="86"/>
      <c r="L229" s="86"/>
      <c r="M229" s="86"/>
      <c r="N229" s="86"/>
      <c r="O229" s="86"/>
      <c r="P229" s="86"/>
      <c r="Q229" s="86"/>
      <c r="R229" s="135">
        <f t="shared" si="83"/>
        <v>5000</v>
      </c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2:30" s="49" customFormat="1" ht="28.5" customHeight="1" hidden="1">
      <c r="B230" s="24"/>
      <c r="C230" s="14"/>
      <c r="D230" s="27">
        <v>6050</v>
      </c>
      <c r="E230" s="28" t="s">
        <v>374</v>
      </c>
      <c r="F230" s="42"/>
      <c r="G230" s="42"/>
      <c r="H230" s="42"/>
      <c r="I230" s="208" t="s">
        <v>34</v>
      </c>
      <c r="J230" s="86"/>
      <c r="K230" s="86"/>
      <c r="L230" s="86"/>
      <c r="M230" s="86"/>
      <c r="N230" s="86"/>
      <c r="O230" s="86"/>
      <c r="P230" s="86"/>
      <c r="Q230" s="86"/>
      <c r="R230" s="135">
        <f t="shared" si="83"/>
        <v>0</v>
      </c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2:30" s="49" customFormat="1" ht="28.5" customHeight="1" hidden="1">
      <c r="B231" s="24"/>
      <c r="C231" s="14"/>
      <c r="D231" s="27">
        <v>6060</v>
      </c>
      <c r="E231" s="28" t="s">
        <v>385</v>
      </c>
      <c r="F231" s="42"/>
      <c r="G231" s="42"/>
      <c r="H231" s="42"/>
      <c r="I231" s="208" t="s">
        <v>35</v>
      </c>
      <c r="J231" s="86"/>
      <c r="K231" s="86"/>
      <c r="L231" s="86"/>
      <c r="M231" s="86"/>
      <c r="N231" s="86"/>
      <c r="O231" s="86"/>
      <c r="P231" s="86"/>
      <c r="Q231" s="86"/>
      <c r="R231" s="135">
        <f t="shared" si="83"/>
        <v>0</v>
      </c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2:30" s="49" customFormat="1" ht="12.75">
      <c r="B232" s="24"/>
      <c r="C232" s="14">
        <v>80113</v>
      </c>
      <c r="D232" s="14"/>
      <c r="E232" s="17" t="s">
        <v>486</v>
      </c>
      <c r="F232" s="59">
        <f>SUM(F233:F240)</f>
        <v>411300</v>
      </c>
      <c r="G232" s="59">
        <f>SUM(G233:G240)</f>
        <v>411300</v>
      </c>
      <c r="H232" s="59">
        <f>SUM(H233:H240)</f>
        <v>411300</v>
      </c>
      <c r="I232" s="208"/>
      <c r="J232" s="60">
        <f>SUM(J233:J240)</f>
        <v>0</v>
      </c>
      <c r="K232" s="60">
        <f aca="true" t="shared" si="84" ref="K232:Q232">SUM(K233:K240)</f>
        <v>0</v>
      </c>
      <c r="L232" s="60">
        <f t="shared" si="84"/>
        <v>0</v>
      </c>
      <c r="M232" s="60">
        <f t="shared" si="84"/>
        <v>0</v>
      </c>
      <c r="N232" s="60">
        <f t="shared" si="84"/>
        <v>0</v>
      </c>
      <c r="O232" s="60">
        <f t="shared" si="84"/>
        <v>0</v>
      </c>
      <c r="P232" s="60">
        <f t="shared" si="84"/>
        <v>0</v>
      </c>
      <c r="Q232" s="60">
        <f t="shared" si="84"/>
        <v>0</v>
      </c>
      <c r="R232" s="164">
        <f>SUM(R233:R240)</f>
        <v>411300</v>
      </c>
      <c r="S232" s="59">
        <f>SUM(S233:S240)</f>
        <v>0</v>
      </c>
      <c r="T232" s="59">
        <f aca="true" t="shared" si="85" ref="T232:AD232">SUM(T233:T240)</f>
        <v>0</v>
      </c>
      <c r="U232" s="59">
        <f t="shared" si="85"/>
        <v>0</v>
      </c>
      <c r="V232" s="59">
        <f t="shared" si="85"/>
        <v>0</v>
      </c>
      <c r="W232" s="59">
        <f t="shared" si="85"/>
        <v>0</v>
      </c>
      <c r="X232" s="59">
        <f t="shared" si="85"/>
        <v>0</v>
      </c>
      <c r="Y232" s="59">
        <f t="shared" si="85"/>
        <v>0</v>
      </c>
      <c r="Z232" s="59">
        <f t="shared" si="85"/>
        <v>0</v>
      </c>
      <c r="AA232" s="59">
        <f t="shared" si="85"/>
        <v>0</v>
      </c>
      <c r="AB232" s="59">
        <f t="shared" si="85"/>
        <v>0</v>
      </c>
      <c r="AC232" s="59">
        <f t="shared" si="85"/>
        <v>0</v>
      </c>
      <c r="AD232" s="59">
        <f t="shared" si="85"/>
        <v>0</v>
      </c>
    </row>
    <row r="233" spans="2:30" s="49" customFormat="1" ht="28.5" customHeight="1">
      <c r="B233" s="24"/>
      <c r="C233" s="14"/>
      <c r="D233" s="27">
        <v>3020</v>
      </c>
      <c r="E233" s="28" t="s">
        <v>391</v>
      </c>
      <c r="F233" s="42">
        <v>300</v>
      </c>
      <c r="G233" s="42">
        <v>300</v>
      </c>
      <c r="H233" s="42">
        <v>300</v>
      </c>
      <c r="I233" s="208" t="s">
        <v>36</v>
      </c>
      <c r="J233" s="86"/>
      <c r="K233" s="86"/>
      <c r="L233" s="86"/>
      <c r="M233" s="86"/>
      <c r="N233" s="86"/>
      <c r="O233" s="86"/>
      <c r="P233" s="86"/>
      <c r="Q233" s="86"/>
      <c r="R233" s="135">
        <f aca="true" t="shared" si="86" ref="R233:R240">G233+J233+K233+L233+M233+N233+O233+P233+Q233</f>
        <v>300</v>
      </c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2:30" s="49" customFormat="1" ht="25.5">
      <c r="B234" s="24"/>
      <c r="C234" s="14"/>
      <c r="D234" s="27">
        <v>4010</v>
      </c>
      <c r="E234" s="28" t="s">
        <v>387</v>
      </c>
      <c r="F234" s="42">
        <v>30000</v>
      </c>
      <c r="G234" s="42">
        <v>30000</v>
      </c>
      <c r="H234" s="42">
        <v>30000</v>
      </c>
      <c r="I234" s="460" t="s">
        <v>37</v>
      </c>
      <c r="J234" s="86"/>
      <c r="K234" s="86"/>
      <c r="L234" s="86"/>
      <c r="M234" s="86"/>
      <c r="N234" s="86"/>
      <c r="O234" s="86"/>
      <c r="P234" s="86"/>
      <c r="Q234" s="86"/>
      <c r="R234" s="135">
        <f t="shared" si="86"/>
        <v>30000</v>
      </c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2:30" s="49" customFormat="1" ht="25.5">
      <c r="B235" s="24"/>
      <c r="C235" s="14"/>
      <c r="D235" s="27">
        <v>4040</v>
      </c>
      <c r="E235" s="28" t="s">
        <v>392</v>
      </c>
      <c r="F235" s="42">
        <v>3350</v>
      </c>
      <c r="G235" s="42">
        <v>3350</v>
      </c>
      <c r="H235" s="42">
        <v>3350</v>
      </c>
      <c r="I235" s="460"/>
      <c r="J235" s="86"/>
      <c r="K235" s="86"/>
      <c r="L235" s="86"/>
      <c r="M235" s="86"/>
      <c r="N235" s="86"/>
      <c r="O235" s="86"/>
      <c r="P235" s="86"/>
      <c r="Q235" s="86"/>
      <c r="R235" s="135">
        <f t="shared" si="86"/>
        <v>3350</v>
      </c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2:30" s="49" customFormat="1" ht="25.5">
      <c r="B236" s="24"/>
      <c r="C236" s="14"/>
      <c r="D236" s="27">
        <v>4110</v>
      </c>
      <c r="E236" s="28" t="s">
        <v>388</v>
      </c>
      <c r="F236" s="42">
        <v>4650</v>
      </c>
      <c r="G236" s="42">
        <v>4650</v>
      </c>
      <c r="H236" s="42">
        <v>4650</v>
      </c>
      <c r="I236" s="460"/>
      <c r="J236" s="86"/>
      <c r="K236" s="86"/>
      <c r="L236" s="86"/>
      <c r="M236" s="86"/>
      <c r="N236" s="86"/>
      <c r="O236" s="86"/>
      <c r="P236" s="86"/>
      <c r="Q236" s="86"/>
      <c r="R236" s="135">
        <f t="shared" si="86"/>
        <v>4650</v>
      </c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2:30" s="49" customFormat="1" ht="12.75">
      <c r="B237" s="24"/>
      <c r="C237" s="14"/>
      <c r="D237" s="27">
        <v>4120</v>
      </c>
      <c r="E237" s="28" t="s">
        <v>478</v>
      </c>
      <c r="F237" s="42">
        <v>800</v>
      </c>
      <c r="G237" s="42">
        <v>800</v>
      </c>
      <c r="H237" s="42">
        <v>800</v>
      </c>
      <c r="I237" s="460"/>
      <c r="J237" s="86"/>
      <c r="K237" s="86"/>
      <c r="L237" s="86"/>
      <c r="M237" s="86"/>
      <c r="N237" s="86"/>
      <c r="O237" s="86"/>
      <c r="P237" s="86"/>
      <c r="Q237" s="86"/>
      <c r="R237" s="135">
        <f t="shared" si="86"/>
        <v>800</v>
      </c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2:30" s="49" customFormat="1" ht="12.75">
      <c r="B238" s="24"/>
      <c r="C238" s="14"/>
      <c r="D238" s="27">
        <v>4280</v>
      </c>
      <c r="E238" s="28" t="s">
        <v>394</v>
      </c>
      <c r="F238" s="42">
        <v>400</v>
      </c>
      <c r="G238" s="42">
        <v>400</v>
      </c>
      <c r="H238" s="42">
        <v>400</v>
      </c>
      <c r="I238" s="297" t="s">
        <v>691</v>
      </c>
      <c r="J238" s="86"/>
      <c r="K238" s="86"/>
      <c r="L238" s="86"/>
      <c r="M238" s="86"/>
      <c r="N238" s="86"/>
      <c r="O238" s="86"/>
      <c r="P238" s="86"/>
      <c r="Q238" s="86"/>
      <c r="R238" s="135">
        <f t="shared" si="86"/>
        <v>400</v>
      </c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2:30" s="49" customFormat="1" ht="22.5">
      <c r="B239" s="24"/>
      <c r="C239" s="27"/>
      <c r="D239" s="27">
        <v>4300</v>
      </c>
      <c r="E239" s="28" t="s">
        <v>371</v>
      </c>
      <c r="F239" s="42">
        <v>370000</v>
      </c>
      <c r="G239" s="42">
        <v>370000</v>
      </c>
      <c r="H239" s="42">
        <v>370000</v>
      </c>
      <c r="I239" s="208" t="s">
        <v>38</v>
      </c>
      <c r="J239" s="86"/>
      <c r="K239" s="86"/>
      <c r="L239" s="86"/>
      <c r="M239" s="86"/>
      <c r="N239" s="86"/>
      <c r="O239" s="86"/>
      <c r="P239" s="86"/>
      <c r="Q239" s="86"/>
      <c r="R239" s="135">
        <f t="shared" si="86"/>
        <v>370000</v>
      </c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2:30" s="49" customFormat="1" ht="28.5" customHeight="1">
      <c r="B240" s="24"/>
      <c r="C240" s="27"/>
      <c r="D240" s="27">
        <v>4440</v>
      </c>
      <c r="E240" s="28" t="s">
        <v>398</v>
      </c>
      <c r="F240" s="42">
        <v>1800</v>
      </c>
      <c r="G240" s="42">
        <v>1800</v>
      </c>
      <c r="H240" s="42">
        <v>1800</v>
      </c>
      <c r="I240" s="208" t="s">
        <v>1</v>
      </c>
      <c r="J240" s="86"/>
      <c r="K240" s="86"/>
      <c r="L240" s="86"/>
      <c r="M240" s="86"/>
      <c r="N240" s="86"/>
      <c r="O240" s="86"/>
      <c r="P240" s="86"/>
      <c r="Q240" s="86"/>
      <c r="R240" s="135">
        <f t="shared" si="86"/>
        <v>1800</v>
      </c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2:30" s="49" customFormat="1" ht="28.5" customHeight="1">
      <c r="B241" s="24"/>
      <c r="C241" s="14">
        <v>80114</v>
      </c>
      <c r="D241" s="14"/>
      <c r="E241" s="17" t="s">
        <v>406</v>
      </c>
      <c r="F241" s="59">
        <f>SUM(F242:F255)</f>
        <v>282000</v>
      </c>
      <c r="G241" s="59">
        <f>SUM(G242:G255)</f>
        <v>282000</v>
      </c>
      <c r="H241" s="59">
        <f>SUM(H242:H255)</f>
        <v>282000</v>
      </c>
      <c r="I241" s="208"/>
      <c r="J241" s="60">
        <f>SUM(J242:J255)</f>
        <v>0</v>
      </c>
      <c r="K241" s="60">
        <f aca="true" t="shared" si="87" ref="K241:Q241">SUM(K242:K255)</f>
        <v>0</v>
      </c>
      <c r="L241" s="60">
        <f t="shared" si="87"/>
        <v>0</v>
      </c>
      <c r="M241" s="60">
        <f t="shared" si="87"/>
        <v>0</v>
      </c>
      <c r="N241" s="60">
        <f t="shared" si="87"/>
        <v>0</v>
      </c>
      <c r="O241" s="60">
        <f t="shared" si="87"/>
        <v>0</v>
      </c>
      <c r="P241" s="60">
        <f t="shared" si="87"/>
        <v>0</v>
      </c>
      <c r="Q241" s="60">
        <f t="shared" si="87"/>
        <v>0</v>
      </c>
      <c r="R241" s="164">
        <f>SUM(R242:R255)</f>
        <v>282000</v>
      </c>
      <c r="S241" s="59">
        <f>SUM(S242:S255)</f>
        <v>0</v>
      </c>
      <c r="T241" s="59">
        <f aca="true" t="shared" si="88" ref="T241:AD241">SUM(T242:T255)</f>
        <v>0</v>
      </c>
      <c r="U241" s="59">
        <f t="shared" si="88"/>
        <v>0</v>
      </c>
      <c r="V241" s="59">
        <f t="shared" si="88"/>
        <v>0</v>
      </c>
      <c r="W241" s="59">
        <f t="shared" si="88"/>
        <v>0</v>
      </c>
      <c r="X241" s="59">
        <f t="shared" si="88"/>
        <v>0</v>
      </c>
      <c r="Y241" s="59">
        <f t="shared" si="88"/>
        <v>0</v>
      </c>
      <c r="Z241" s="59">
        <f t="shared" si="88"/>
        <v>0</v>
      </c>
      <c r="AA241" s="59">
        <f t="shared" si="88"/>
        <v>0</v>
      </c>
      <c r="AB241" s="59">
        <f t="shared" si="88"/>
        <v>0</v>
      </c>
      <c r="AC241" s="59">
        <f t="shared" si="88"/>
        <v>0</v>
      </c>
      <c r="AD241" s="59">
        <f t="shared" si="88"/>
        <v>0</v>
      </c>
    </row>
    <row r="242" spans="2:30" s="49" customFormat="1" ht="28.5" customHeight="1">
      <c r="B242" s="24"/>
      <c r="C242" s="27"/>
      <c r="D242" s="27">
        <v>3020</v>
      </c>
      <c r="E242" s="28" t="s">
        <v>391</v>
      </c>
      <c r="F242" s="42">
        <v>700</v>
      </c>
      <c r="G242" s="42">
        <v>700</v>
      </c>
      <c r="H242" s="42">
        <v>700</v>
      </c>
      <c r="I242" s="208" t="s">
        <v>39</v>
      </c>
      <c r="J242" s="86"/>
      <c r="K242" s="86"/>
      <c r="L242" s="86"/>
      <c r="M242" s="86"/>
      <c r="N242" s="86"/>
      <c r="O242" s="86"/>
      <c r="P242" s="86"/>
      <c r="Q242" s="86"/>
      <c r="R242" s="135">
        <f aca="true" t="shared" si="89" ref="R242:R255">G242+J242+K242+L242+M242+N242+O242+P242+Q242</f>
        <v>700</v>
      </c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2:30" s="49" customFormat="1" ht="25.5">
      <c r="B243" s="24"/>
      <c r="C243" s="27"/>
      <c r="D243" s="27">
        <v>4010</v>
      </c>
      <c r="E243" s="28" t="s">
        <v>387</v>
      </c>
      <c r="F243" s="42">
        <v>191750</v>
      </c>
      <c r="G243" s="42">
        <v>191750</v>
      </c>
      <c r="H243" s="42">
        <v>191750</v>
      </c>
      <c r="I243" s="455" t="s">
        <v>40</v>
      </c>
      <c r="J243" s="86"/>
      <c r="K243" s="86"/>
      <c r="L243" s="86"/>
      <c r="M243" s="86"/>
      <c r="N243" s="86"/>
      <c r="O243" s="86"/>
      <c r="P243" s="86"/>
      <c r="Q243" s="86"/>
      <c r="R243" s="135">
        <f t="shared" si="89"/>
        <v>191750</v>
      </c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2:30" s="49" customFormat="1" ht="25.5">
      <c r="B244" s="24"/>
      <c r="C244" s="27"/>
      <c r="D244" s="27">
        <v>4040</v>
      </c>
      <c r="E244" s="28" t="s">
        <v>392</v>
      </c>
      <c r="F244" s="42">
        <v>11100</v>
      </c>
      <c r="G244" s="42">
        <v>11100</v>
      </c>
      <c r="H244" s="42">
        <v>11100</v>
      </c>
      <c r="I244" s="456"/>
      <c r="J244" s="86"/>
      <c r="K244" s="86"/>
      <c r="L244" s="86"/>
      <c r="M244" s="86"/>
      <c r="N244" s="86"/>
      <c r="O244" s="86"/>
      <c r="P244" s="86"/>
      <c r="Q244" s="86"/>
      <c r="R244" s="135">
        <f t="shared" si="89"/>
        <v>11100</v>
      </c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2:30" s="49" customFormat="1" ht="25.5">
      <c r="B245" s="24"/>
      <c r="C245" s="27"/>
      <c r="D245" s="27">
        <v>4110</v>
      </c>
      <c r="E245" s="28" t="s">
        <v>388</v>
      </c>
      <c r="F245" s="42">
        <v>31150</v>
      </c>
      <c r="G245" s="42">
        <v>31150</v>
      </c>
      <c r="H245" s="42">
        <v>31150</v>
      </c>
      <c r="I245" s="456"/>
      <c r="J245" s="86"/>
      <c r="K245" s="86"/>
      <c r="L245" s="86"/>
      <c r="M245" s="86"/>
      <c r="N245" s="86"/>
      <c r="O245" s="86"/>
      <c r="P245" s="86"/>
      <c r="Q245" s="86"/>
      <c r="R245" s="135">
        <f t="shared" si="89"/>
        <v>31150</v>
      </c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2:30" s="49" customFormat="1" ht="12.75">
      <c r="B246" s="24"/>
      <c r="C246" s="27"/>
      <c r="D246" s="27">
        <v>4120</v>
      </c>
      <c r="E246" s="28" t="s">
        <v>478</v>
      </c>
      <c r="F246" s="42">
        <v>5000</v>
      </c>
      <c r="G246" s="42">
        <v>5000</v>
      </c>
      <c r="H246" s="42">
        <v>5000</v>
      </c>
      <c r="I246" s="457"/>
      <c r="J246" s="86"/>
      <c r="K246" s="86"/>
      <c r="L246" s="86"/>
      <c r="M246" s="86"/>
      <c r="N246" s="86"/>
      <c r="O246" s="86"/>
      <c r="P246" s="86"/>
      <c r="Q246" s="86"/>
      <c r="R246" s="135">
        <f t="shared" si="89"/>
        <v>5000</v>
      </c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2:30" s="49" customFormat="1" ht="22.5">
      <c r="B247" s="24"/>
      <c r="C247" s="27"/>
      <c r="D247" s="27">
        <v>4210</v>
      </c>
      <c r="E247" s="28" t="s">
        <v>369</v>
      </c>
      <c r="F247" s="42">
        <v>8000</v>
      </c>
      <c r="G247" s="42">
        <v>8000</v>
      </c>
      <c r="H247" s="42">
        <v>8000</v>
      </c>
      <c r="I247" s="208" t="s">
        <v>41</v>
      </c>
      <c r="J247" s="86"/>
      <c r="K247" s="86"/>
      <c r="L247" s="86"/>
      <c r="M247" s="86"/>
      <c r="N247" s="86"/>
      <c r="O247" s="86"/>
      <c r="P247" s="86"/>
      <c r="Q247" s="86"/>
      <c r="R247" s="135">
        <f t="shared" si="89"/>
        <v>8000</v>
      </c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2:30" s="49" customFormat="1" ht="12.75" customHeight="1" hidden="1">
      <c r="B248" s="24"/>
      <c r="C248" s="27"/>
      <c r="D248" s="27">
        <v>4270</v>
      </c>
      <c r="E248" s="28" t="s">
        <v>370</v>
      </c>
      <c r="F248" s="42"/>
      <c r="G248" s="42"/>
      <c r="H248" s="42"/>
      <c r="I248" s="208" t="s">
        <v>42</v>
      </c>
      <c r="J248" s="86"/>
      <c r="K248" s="86"/>
      <c r="L248" s="86"/>
      <c r="M248" s="86"/>
      <c r="N248" s="86"/>
      <c r="O248" s="86"/>
      <c r="P248" s="86"/>
      <c r="Q248" s="86"/>
      <c r="R248" s="135">
        <f t="shared" si="89"/>
        <v>0</v>
      </c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2:30" s="49" customFormat="1" ht="12.75">
      <c r="B249" s="24"/>
      <c r="C249" s="27"/>
      <c r="D249" s="27">
        <v>4280</v>
      </c>
      <c r="E249" s="28" t="s">
        <v>394</v>
      </c>
      <c r="F249" s="42">
        <v>500</v>
      </c>
      <c r="G249" s="42">
        <v>500</v>
      </c>
      <c r="H249" s="42">
        <v>500</v>
      </c>
      <c r="I249" s="297" t="s">
        <v>691</v>
      </c>
      <c r="J249" s="86"/>
      <c r="K249" s="86"/>
      <c r="L249" s="86"/>
      <c r="M249" s="86"/>
      <c r="N249" s="86"/>
      <c r="O249" s="86"/>
      <c r="P249" s="86"/>
      <c r="Q249" s="86"/>
      <c r="R249" s="135">
        <f t="shared" si="89"/>
        <v>500</v>
      </c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2:30" s="49" customFormat="1" ht="22.5">
      <c r="B250" s="24"/>
      <c r="C250" s="27"/>
      <c r="D250" s="27">
        <v>4300</v>
      </c>
      <c r="E250" s="28" t="s">
        <v>371</v>
      </c>
      <c r="F250" s="42">
        <v>12000</v>
      </c>
      <c r="G250" s="42">
        <v>12000</v>
      </c>
      <c r="H250" s="42">
        <v>12000</v>
      </c>
      <c r="I250" s="208" t="s">
        <v>43</v>
      </c>
      <c r="J250" s="86"/>
      <c r="K250" s="86"/>
      <c r="L250" s="86"/>
      <c r="M250" s="86"/>
      <c r="N250" s="86"/>
      <c r="O250" s="86"/>
      <c r="P250" s="86"/>
      <c r="Q250" s="86"/>
      <c r="R250" s="135">
        <f t="shared" si="89"/>
        <v>12000</v>
      </c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2:30" s="49" customFormat="1" ht="12.75">
      <c r="B251" s="24"/>
      <c r="C251" s="27"/>
      <c r="D251" s="27">
        <v>4410</v>
      </c>
      <c r="E251" s="28" t="s">
        <v>390</v>
      </c>
      <c r="F251" s="42">
        <v>2500</v>
      </c>
      <c r="G251" s="42">
        <v>2500</v>
      </c>
      <c r="H251" s="42">
        <v>2500</v>
      </c>
      <c r="I251" s="208" t="s">
        <v>44</v>
      </c>
      <c r="J251" s="86"/>
      <c r="K251" s="86"/>
      <c r="L251" s="86"/>
      <c r="M251" s="86"/>
      <c r="N251" s="86"/>
      <c r="O251" s="86"/>
      <c r="P251" s="86"/>
      <c r="Q251" s="86"/>
      <c r="R251" s="135">
        <f t="shared" si="89"/>
        <v>2500</v>
      </c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2:30" s="49" customFormat="1" ht="28.5" customHeight="1">
      <c r="B252" s="24"/>
      <c r="C252" s="27"/>
      <c r="D252" s="27">
        <v>4440</v>
      </c>
      <c r="E252" s="28" t="s">
        <v>398</v>
      </c>
      <c r="F252" s="42">
        <v>4800</v>
      </c>
      <c r="G252" s="42">
        <v>4800</v>
      </c>
      <c r="H252" s="42">
        <v>4800</v>
      </c>
      <c r="I252" s="208" t="s">
        <v>1</v>
      </c>
      <c r="J252" s="86"/>
      <c r="K252" s="86"/>
      <c r="L252" s="86"/>
      <c r="M252" s="86"/>
      <c r="N252" s="86"/>
      <c r="O252" s="86"/>
      <c r="P252" s="86"/>
      <c r="Q252" s="86"/>
      <c r="R252" s="135">
        <f t="shared" si="89"/>
        <v>4800</v>
      </c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2:30" s="49" customFormat="1" ht="38.25">
      <c r="B253" s="24"/>
      <c r="C253" s="27"/>
      <c r="D253" s="27">
        <v>4740</v>
      </c>
      <c r="E253" s="28" t="s">
        <v>399</v>
      </c>
      <c r="F253" s="42">
        <v>500</v>
      </c>
      <c r="G253" s="42">
        <v>500</v>
      </c>
      <c r="H253" s="42">
        <v>500</v>
      </c>
      <c r="I253" s="208" t="s">
        <v>45</v>
      </c>
      <c r="J253" s="86"/>
      <c r="K253" s="86"/>
      <c r="L253" s="86"/>
      <c r="M253" s="86"/>
      <c r="N253" s="86"/>
      <c r="O253" s="86"/>
      <c r="P253" s="86"/>
      <c r="Q253" s="86"/>
      <c r="R253" s="135">
        <f t="shared" si="89"/>
        <v>500</v>
      </c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2:30" s="49" customFormat="1" ht="36.75" customHeight="1">
      <c r="B254" s="24"/>
      <c r="C254" s="27"/>
      <c r="D254" s="27">
        <v>4750</v>
      </c>
      <c r="E254" s="28" t="s">
        <v>400</v>
      </c>
      <c r="F254" s="42">
        <v>8000</v>
      </c>
      <c r="G254" s="42">
        <v>8000</v>
      </c>
      <c r="H254" s="42">
        <v>8000</v>
      </c>
      <c r="I254" s="208"/>
      <c r="J254" s="86"/>
      <c r="K254" s="86"/>
      <c r="L254" s="86"/>
      <c r="M254" s="86"/>
      <c r="N254" s="86"/>
      <c r="O254" s="86"/>
      <c r="P254" s="86"/>
      <c r="Q254" s="86"/>
      <c r="R254" s="135">
        <f t="shared" si="89"/>
        <v>8000</v>
      </c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2:30" s="49" customFormat="1" ht="28.5" customHeight="1">
      <c r="B255" s="24"/>
      <c r="C255" s="27"/>
      <c r="D255" s="27">
        <v>6060</v>
      </c>
      <c r="E255" s="28" t="s">
        <v>385</v>
      </c>
      <c r="F255" s="42">
        <v>6000</v>
      </c>
      <c r="G255" s="42">
        <v>6000</v>
      </c>
      <c r="H255" s="42">
        <v>6000</v>
      </c>
      <c r="I255" s="208" t="s">
        <v>46</v>
      </c>
      <c r="J255" s="86"/>
      <c r="K255" s="86"/>
      <c r="L255" s="86"/>
      <c r="M255" s="86"/>
      <c r="N255" s="86"/>
      <c r="O255" s="86"/>
      <c r="P255" s="86"/>
      <c r="Q255" s="86"/>
      <c r="R255" s="135">
        <f t="shared" si="89"/>
        <v>6000</v>
      </c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2:30" s="49" customFormat="1" ht="28.5" customHeight="1">
      <c r="B256" s="24"/>
      <c r="C256" s="14">
        <v>80146</v>
      </c>
      <c r="D256" s="14"/>
      <c r="E256" s="17" t="s">
        <v>487</v>
      </c>
      <c r="F256" s="59">
        <f>SUM(F257:F259)</f>
        <v>33500</v>
      </c>
      <c r="G256" s="59">
        <f>SUM(G257:G259)</f>
        <v>33500</v>
      </c>
      <c r="H256" s="59">
        <f>SUM(H257:H259)</f>
        <v>33500</v>
      </c>
      <c r="I256" s="455" t="s">
        <v>47</v>
      </c>
      <c r="J256" s="60">
        <f>SUM(J258:J259)</f>
        <v>0</v>
      </c>
      <c r="K256" s="60">
        <f aca="true" t="shared" si="90" ref="K256:Q256">K258</f>
        <v>0</v>
      </c>
      <c r="L256" s="60">
        <f t="shared" si="90"/>
        <v>0</v>
      </c>
      <c r="M256" s="39">
        <f>SUM(M258:M259)</f>
        <v>0</v>
      </c>
      <c r="N256" s="60">
        <f t="shared" si="90"/>
        <v>0</v>
      </c>
      <c r="O256" s="60">
        <f t="shared" si="90"/>
        <v>0</v>
      </c>
      <c r="P256" s="60">
        <f t="shared" si="90"/>
        <v>0</v>
      </c>
      <c r="Q256" s="60">
        <f t="shared" si="90"/>
        <v>0</v>
      </c>
      <c r="R256" s="164">
        <f>SUM(R258:R259)</f>
        <v>31500</v>
      </c>
      <c r="S256" s="59">
        <f>S258</f>
        <v>0</v>
      </c>
      <c r="T256" s="59">
        <f aca="true" t="shared" si="91" ref="T256:AD256">T258</f>
        <v>0</v>
      </c>
      <c r="U256" s="59">
        <f>SUM(U258:U259)</f>
        <v>0</v>
      </c>
      <c r="V256" s="59">
        <f>SUM(V258:V259)</f>
        <v>0</v>
      </c>
      <c r="W256" s="59">
        <f>SUM(W258:W259)</f>
        <v>0</v>
      </c>
      <c r="X256" s="59">
        <f t="shared" si="91"/>
        <v>0</v>
      </c>
      <c r="Y256" s="38">
        <f>SUM(Y258:Y259)</f>
        <v>0</v>
      </c>
      <c r="Z256" s="59">
        <f t="shared" si="91"/>
        <v>0</v>
      </c>
      <c r="AA256" s="59">
        <f t="shared" si="91"/>
        <v>0</v>
      </c>
      <c r="AB256" s="59">
        <f t="shared" si="91"/>
        <v>0</v>
      </c>
      <c r="AC256" s="59">
        <f t="shared" si="91"/>
        <v>0</v>
      </c>
      <c r="AD256" s="59">
        <f t="shared" si="91"/>
        <v>0</v>
      </c>
    </row>
    <row r="257" spans="2:30" s="49" customFormat="1" ht="28.5" customHeight="1">
      <c r="B257" s="24"/>
      <c r="C257" s="14"/>
      <c r="D257" s="27">
        <v>4210</v>
      </c>
      <c r="E257" s="28" t="s">
        <v>369</v>
      </c>
      <c r="F257" s="42">
        <v>2000</v>
      </c>
      <c r="G257" s="42">
        <v>2000</v>
      </c>
      <c r="H257" s="42">
        <v>2000</v>
      </c>
      <c r="I257" s="456"/>
      <c r="J257" s="60"/>
      <c r="K257" s="60"/>
      <c r="L257" s="60"/>
      <c r="M257" s="39"/>
      <c r="N257" s="60"/>
      <c r="O257" s="60"/>
      <c r="P257" s="60"/>
      <c r="Q257" s="60"/>
      <c r="R257" s="164"/>
      <c r="S257" s="59"/>
      <c r="T257" s="59"/>
      <c r="U257" s="59"/>
      <c r="V257" s="59"/>
      <c r="W257" s="59"/>
      <c r="X257" s="59"/>
      <c r="Y257" s="38"/>
      <c r="Z257" s="59"/>
      <c r="AA257" s="59"/>
      <c r="AB257" s="59"/>
      <c r="AC257" s="59"/>
      <c r="AD257" s="59"/>
    </row>
    <row r="258" spans="2:30" s="49" customFormat="1" ht="12.75">
      <c r="B258" s="24"/>
      <c r="C258" s="27"/>
      <c r="D258" s="27">
        <v>4300</v>
      </c>
      <c r="E258" s="28" t="s">
        <v>371</v>
      </c>
      <c r="F258" s="42">
        <v>28000</v>
      </c>
      <c r="G258" s="42">
        <v>28000</v>
      </c>
      <c r="H258" s="42">
        <v>28000</v>
      </c>
      <c r="I258" s="456"/>
      <c r="J258" s="86"/>
      <c r="K258" s="86"/>
      <c r="L258" s="86"/>
      <c r="M258" s="86"/>
      <c r="N258" s="86"/>
      <c r="O258" s="86"/>
      <c r="P258" s="86"/>
      <c r="Q258" s="86"/>
      <c r="R258" s="135">
        <f>G258+J258+K258+L258+M258+N258+O258+P258+Q258</f>
        <v>28000</v>
      </c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2:30" s="49" customFormat="1" ht="12.75">
      <c r="B259" s="24"/>
      <c r="C259" s="27"/>
      <c r="D259" s="27">
        <v>4410</v>
      </c>
      <c r="E259" s="28" t="s">
        <v>390</v>
      </c>
      <c r="F259" s="42">
        <v>3500</v>
      </c>
      <c r="G259" s="42">
        <v>3500</v>
      </c>
      <c r="H259" s="42">
        <v>3500</v>
      </c>
      <c r="I259" s="457"/>
      <c r="J259" s="86"/>
      <c r="K259" s="86"/>
      <c r="L259" s="86"/>
      <c r="M259" s="86"/>
      <c r="N259" s="86"/>
      <c r="O259" s="86"/>
      <c r="P259" s="86"/>
      <c r="Q259" s="86"/>
      <c r="R259" s="135">
        <f>G259+J259+K259+L259+M259+N259+O259+P259+Q259</f>
        <v>3500</v>
      </c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2:30" s="49" customFormat="1" ht="12.75" hidden="1">
      <c r="B260" s="24"/>
      <c r="C260" s="14">
        <v>80148</v>
      </c>
      <c r="D260" s="14"/>
      <c r="E260" s="17" t="s">
        <v>48</v>
      </c>
      <c r="F260" s="59">
        <f>SUM(F261:F271)</f>
        <v>101300</v>
      </c>
      <c r="G260" s="59">
        <f>SUM(G261:G271)</f>
        <v>0</v>
      </c>
      <c r="H260" s="59">
        <f>SUM(H261:H271)</f>
        <v>0</v>
      </c>
      <c r="I260" s="291"/>
      <c r="J260" s="86"/>
      <c r="K260" s="86"/>
      <c r="L260" s="86"/>
      <c r="M260" s="86"/>
      <c r="N260" s="86"/>
      <c r="O260" s="86"/>
      <c r="P260" s="86"/>
      <c r="Q260" s="86"/>
      <c r="R260" s="135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2:30" s="49" customFormat="1" ht="25.5" hidden="1">
      <c r="B261" s="24"/>
      <c r="C261" s="27"/>
      <c r="D261" s="27">
        <v>3020</v>
      </c>
      <c r="E261" s="28" t="s">
        <v>391</v>
      </c>
      <c r="F261" s="42">
        <v>500</v>
      </c>
      <c r="G261" s="42"/>
      <c r="H261" s="42"/>
      <c r="I261" s="208" t="s">
        <v>39</v>
      </c>
      <c r="J261" s="86"/>
      <c r="K261" s="86"/>
      <c r="L261" s="86"/>
      <c r="M261" s="86"/>
      <c r="N261" s="86"/>
      <c r="O261" s="86"/>
      <c r="P261" s="86"/>
      <c r="Q261" s="86"/>
      <c r="R261" s="135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2:30" s="49" customFormat="1" ht="25.5" hidden="1">
      <c r="B262" s="24"/>
      <c r="C262" s="27"/>
      <c r="D262" s="27">
        <v>4010</v>
      </c>
      <c r="E262" s="28" t="s">
        <v>387</v>
      </c>
      <c r="F262" s="42">
        <v>69000</v>
      </c>
      <c r="G262" s="42"/>
      <c r="H262" s="42"/>
      <c r="I262" s="455" t="s">
        <v>49</v>
      </c>
      <c r="J262" s="86"/>
      <c r="K262" s="86"/>
      <c r="L262" s="86"/>
      <c r="M262" s="86"/>
      <c r="N262" s="86"/>
      <c r="O262" s="86"/>
      <c r="P262" s="86"/>
      <c r="Q262" s="86"/>
      <c r="R262" s="135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2:30" s="49" customFormat="1" ht="25.5" hidden="1">
      <c r="B263" s="24"/>
      <c r="C263" s="27"/>
      <c r="D263" s="27">
        <v>4040</v>
      </c>
      <c r="E263" s="28" t="s">
        <v>392</v>
      </c>
      <c r="F263" s="42">
        <v>5500</v>
      </c>
      <c r="G263" s="42"/>
      <c r="H263" s="42"/>
      <c r="I263" s="456"/>
      <c r="J263" s="86"/>
      <c r="K263" s="86"/>
      <c r="L263" s="86"/>
      <c r="M263" s="86"/>
      <c r="N263" s="86"/>
      <c r="O263" s="86"/>
      <c r="P263" s="86"/>
      <c r="Q263" s="86"/>
      <c r="R263" s="135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2:30" s="49" customFormat="1" ht="25.5" hidden="1">
      <c r="B264" s="24"/>
      <c r="C264" s="27"/>
      <c r="D264" s="27">
        <v>4110</v>
      </c>
      <c r="E264" s="28" t="s">
        <v>388</v>
      </c>
      <c r="F264" s="42">
        <v>11500</v>
      </c>
      <c r="G264" s="42"/>
      <c r="H264" s="42"/>
      <c r="I264" s="456"/>
      <c r="J264" s="86"/>
      <c r="K264" s="86"/>
      <c r="L264" s="86"/>
      <c r="M264" s="86"/>
      <c r="N264" s="86"/>
      <c r="O264" s="86"/>
      <c r="P264" s="86"/>
      <c r="Q264" s="86"/>
      <c r="R264" s="135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2:30" s="49" customFormat="1" ht="12.75" hidden="1">
      <c r="B265" s="24"/>
      <c r="C265" s="27"/>
      <c r="D265" s="27">
        <v>4120</v>
      </c>
      <c r="E265" s="28" t="s">
        <v>478</v>
      </c>
      <c r="F265" s="42">
        <v>2000</v>
      </c>
      <c r="G265" s="42"/>
      <c r="H265" s="42"/>
      <c r="I265" s="457"/>
      <c r="J265" s="86"/>
      <c r="K265" s="86"/>
      <c r="L265" s="86"/>
      <c r="M265" s="86"/>
      <c r="N265" s="86"/>
      <c r="O265" s="86"/>
      <c r="P265" s="86"/>
      <c r="Q265" s="86"/>
      <c r="R265" s="135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2:30" s="49" customFormat="1" ht="12.75" hidden="1">
      <c r="B266" s="24"/>
      <c r="C266" s="27"/>
      <c r="D266" s="27">
        <v>4210</v>
      </c>
      <c r="E266" s="28" t="s">
        <v>369</v>
      </c>
      <c r="F266" s="42">
        <v>7000</v>
      </c>
      <c r="G266" s="42"/>
      <c r="H266" s="42"/>
      <c r="I266" s="208"/>
      <c r="J266" s="86"/>
      <c r="K266" s="86"/>
      <c r="L266" s="86"/>
      <c r="M266" s="86"/>
      <c r="N266" s="86"/>
      <c r="O266" s="86"/>
      <c r="P266" s="86"/>
      <c r="Q266" s="86"/>
      <c r="R266" s="135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2:30" s="49" customFormat="1" ht="12.75" hidden="1">
      <c r="B267" s="24"/>
      <c r="C267" s="27"/>
      <c r="D267" s="27">
        <v>4280</v>
      </c>
      <c r="E267" s="28" t="s">
        <v>394</v>
      </c>
      <c r="F267" s="42">
        <v>600</v>
      </c>
      <c r="G267" s="42"/>
      <c r="H267" s="42"/>
      <c r="I267" s="297" t="s">
        <v>691</v>
      </c>
      <c r="J267" s="86"/>
      <c r="K267" s="86"/>
      <c r="L267" s="86"/>
      <c r="M267" s="86"/>
      <c r="N267" s="86"/>
      <c r="O267" s="86"/>
      <c r="P267" s="86"/>
      <c r="Q267" s="86"/>
      <c r="R267" s="135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2:30" s="49" customFormat="1" ht="22.5" hidden="1">
      <c r="B268" s="24"/>
      <c r="C268" s="27"/>
      <c r="D268" s="27">
        <v>4300</v>
      </c>
      <c r="E268" s="28" t="s">
        <v>371</v>
      </c>
      <c r="F268" s="42">
        <v>2000</v>
      </c>
      <c r="G268" s="42"/>
      <c r="H268" s="42"/>
      <c r="I268" s="208" t="s">
        <v>43</v>
      </c>
      <c r="J268" s="86"/>
      <c r="K268" s="86"/>
      <c r="L268" s="86"/>
      <c r="M268" s="86"/>
      <c r="N268" s="86"/>
      <c r="O268" s="86"/>
      <c r="P268" s="86"/>
      <c r="Q268" s="86"/>
      <c r="R268" s="135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2:30" s="49" customFormat="1" ht="12.75" hidden="1">
      <c r="B269" s="24"/>
      <c r="C269" s="27"/>
      <c r="D269" s="27">
        <v>4410</v>
      </c>
      <c r="E269" s="28" t="s">
        <v>390</v>
      </c>
      <c r="F269" s="42"/>
      <c r="G269" s="42"/>
      <c r="H269" s="42"/>
      <c r="I269" s="208" t="s">
        <v>44</v>
      </c>
      <c r="J269" s="86"/>
      <c r="K269" s="86"/>
      <c r="L269" s="86"/>
      <c r="M269" s="86"/>
      <c r="N269" s="86"/>
      <c r="O269" s="86"/>
      <c r="P269" s="86"/>
      <c r="Q269" s="86"/>
      <c r="R269" s="135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2:30" s="49" customFormat="1" ht="25.5" hidden="1">
      <c r="B270" s="24"/>
      <c r="C270" s="27"/>
      <c r="D270" s="27">
        <v>4440</v>
      </c>
      <c r="E270" s="28" t="s">
        <v>398</v>
      </c>
      <c r="F270" s="42">
        <v>2700</v>
      </c>
      <c r="G270" s="42"/>
      <c r="H270" s="42"/>
      <c r="I270" s="208" t="s">
        <v>1</v>
      </c>
      <c r="J270" s="86"/>
      <c r="K270" s="86"/>
      <c r="L270" s="86"/>
      <c r="M270" s="86"/>
      <c r="N270" s="86"/>
      <c r="O270" s="86"/>
      <c r="P270" s="86"/>
      <c r="Q270" s="86"/>
      <c r="R270" s="135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2:30" s="49" customFormat="1" ht="38.25" hidden="1">
      <c r="B271" s="24"/>
      <c r="C271" s="27"/>
      <c r="D271" s="27">
        <v>4740</v>
      </c>
      <c r="E271" s="28" t="s">
        <v>399</v>
      </c>
      <c r="F271" s="42">
        <v>500</v>
      </c>
      <c r="G271" s="42"/>
      <c r="H271" s="42"/>
      <c r="I271" s="208" t="s">
        <v>45</v>
      </c>
      <c r="J271" s="86"/>
      <c r="K271" s="86"/>
      <c r="L271" s="86"/>
      <c r="M271" s="86"/>
      <c r="N271" s="86"/>
      <c r="O271" s="86"/>
      <c r="P271" s="86"/>
      <c r="Q271" s="86"/>
      <c r="R271" s="135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2:30" s="49" customFormat="1" ht="12.75">
      <c r="B272" s="24"/>
      <c r="C272" s="14">
        <v>80195</v>
      </c>
      <c r="D272" s="14"/>
      <c r="E272" s="17" t="s">
        <v>364</v>
      </c>
      <c r="F272" s="59">
        <f>SUM(F273:F275)</f>
        <v>57883</v>
      </c>
      <c r="G272" s="59">
        <f>SUM(G273:G275)</f>
        <v>57883</v>
      </c>
      <c r="H272" s="59">
        <f>SUM(H273:H275)</f>
        <v>57883</v>
      </c>
      <c r="I272" s="208"/>
      <c r="J272" s="60">
        <f>SUM(J273:J275)</f>
        <v>0</v>
      </c>
      <c r="K272" s="60">
        <f aca="true" t="shared" si="92" ref="K272:Q272">SUM(K273:K275)</f>
        <v>0</v>
      </c>
      <c r="L272" s="60">
        <f t="shared" si="92"/>
        <v>0</v>
      </c>
      <c r="M272" s="60">
        <f>SUM(M273:M276)</f>
        <v>0</v>
      </c>
      <c r="N272" s="60">
        <f>SUM(N273:N276)</f>
        <v>0</v>
      </c>
      <c r="O272" s="60">
        <f t="shared" si="92"/>
        <v>0</v>
      </c>
      <c r="P272" s="60">
        <f t="shared" si="92"/>
        <v>0</v>
      </c>
      <c r="Q272" s="60">
        <f t="shared" si="92"/>
        <v>0</v>
      </c>
      <c r="R272" s="164">
        <f>SUM(R273:R276)</f>
        <v>57883</v>
      </c>
      <c r="S272" s="59">
        <f>SUM(S273:S275)</f>
        <v>0</v>
      </c>
      <c r="T272" s="59">
        <f aca="true" t="shared" si="93" ref="T272:AD272">SUM(T273:T275)</f>
        <v>0</v>
      </c>
      <c r="U272" s="59">
        <f t="shared" si="93"/>
        <v>0</v>
      </c>
      <c r="V272" s="59">
        <f t="shared" si="93"/>
        <v>0</v>
      </c>
      <c r="W272" s="59">
        <f t="shared" si="93"/>
        <v>0</v>
      </c>
      <c r="X272" s="59">
        <f t="shared" si="93"/>
        <v>0</v>
      </c>
      <c r="Y272" s="59">
        <f t="shared" si="93"/>
        <v>0</v>
      </c>
      <c r="Z272" s="59">
        <f t="shared" si="93"/>
        <v>0</v>
      </c>
      <c r="AA272" s="59">
        <f t="shared" si="93"/>
        <v>0</v>
      </c>
      <c r="AB272" s="59">
        <f t="shared" si="93"/>
        <v>0</v>
      </c>
      <c r="AC272" s="59">
        <f t="shared" si="93"/>
        <v>0</v>
      </c>
      <c r="AD272" s="59">
        <f t="shared" si="93"/>
        <v>0</v>
      </c>
    </row>
    <row r="273" spans="2:30" s="49" customFormat="1" ht="12.75" customHeight="1" hidden="1">
      <c r="B273" s="29"/>
      <c r="C273" s="27"/>
      <c r="D273" s="27">
        <v>4170</v>
      </c>
      <c r="E273" s="28" t="s">
        <v>393</v>
      </c>
      <c r="F273" s="42"/>
      <c r="G273" s="42"/>
      <c r="H273" s="42"/>
      <c r="I273" s="208" t="s">
        <v>50</v>
      </c>
      <c r="J273" s="86"/>
      <c r="K273" s="86"/>
      <c r="L273" s="86"/>
      <c r="M273" s="86"/>
      <c r="N273" s="86"/>
      <c r="O273" s="86"/>
      <c r="P273" s="86"/>
      <c r="Q273" s="86"/>
      <c r="R273" s="135">
        <f>G273+J273+K273+L273+M273+N273+O273+P273+Q273</f>
        <v>0</v>
      </c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2:30" s="49" customFormat="1" ht="22.5">
      <c r="B274" s="29"/>
      <c r="C274" s="27"/>
      <c r="D274" s="27">
        <v>4300</v>
      </c>
      <c r="E274" s="28" t="s">
        <v>371</v>
      </c>
      <c r="F274" s="112">
        <v>17883</v>
      </c>
      <c r="G274" s="112">
        <v>17883</v>
      </c>
      <c r="H274" s="112">
        <v>17883</v>
      </c>
      <c r="I274" s="208" t="s">
        <v>51</v>
      </c>
      <c r="J274" s="86"/>
      <c r="K274" s="86"/>
      <c r="L274" s="86"/>
      <c r="M274" s="86"/>
      <c r="N274" s="86"/>
      <c r="O274" s="86"/>
      <c r="P274" s="86"/>
      <c r="Q274" s="86"/>
      <c r="R274" s="135">
        <f>G274+J274+K274+L274+M274+N274+O274+P274+Q274</f>
        <v>17883</v>
      </c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2:30" s="49" customFormat="1" ht="25.5">
      <c r="B275" s="24"/>
      <c r="C275" s="27"/>
      <c r="D275" s="27">
        <v>4440</v>
      </c>
      <c r="E275" s="28" t="s">
        <v>398</v>
      </c>
      <c r="F275" s="42">
        <v>40000</v>
      </c>
      <c r="G275" s="42">
        <v>40000</v>
      </c>
      <c r="H275" s="42">
        <v>40000</v>
      </c>
      <c r="I275" s="208" t="s">
        <v>52</v>
      </c>
      <c r="J275" s="86"/>
      <c r="K275" s="86"/>
      <c r="L275" s="86"/>
      <c r="M275" s="86"/>
      <c r="N275" s="86"/>
      <c r="O275" s="86"/>
      <c r="P275" s="86"/>
      <c r="Q275" s="86"/>
      <c r="R275" s="135">
        <f>G275+J275+K275+L275+M275+N275+O275+P275+Q275</f>
        <v>40000</v>
      </c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2:30" s="49" customFormat="1" ht="25.5" customHeight="1" hidden="1">
      <c r="B276" s="24"/>
      <c r="C276" s="27"/>
      <c r="D276" s="27">
        <v>6060</v>
      </c>
      <c r="E276" s="28" t="s">
        <v>385</v>
      </c>
      <c r="F276" s="42"/>
      <c r="G276" s="42"/>
      <c r="H276" s="42"/>
      <c r="I276" s="208"/>
      <c r="J276" s="86"/>
      <c r="K276" s="86"/>
      <c r="L276" s="86"/>
      <c r="M276" s="86"/>
      <c r="N276" s="86"/>
      <c r="O276" s="86"/>
      <c r="P276" s="86"/>
      <c r="Q276" s="86"/>
      <c r="R276" s="135">
        <f>G276+J276+K276+L276+M276+N276+O276+P276+Q276</f>
        <v>0</v>
      </c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2:30" s="49" customFormat="1" ht="12.75">
      <c r="B277" s="30">
        <v>851</v>
      </c>
      <c r="C277" s="41"/>
      <c r="D277" s="41"/>
      <c r="E277" s="32" t="s">
        <v>420</v>
      </c>
      <c r="F277" s="68">
        <f>F283+F278+F295</f>
        <v>185000</v>
      </c>
      <c r="G277" s="68">
        <f>G283+G278+G295</f>
        <v>95000</v>
      </c>
      <c r="H277" s="68">
        <f>H283+H278+H295</f>
        <v>95000</v>
      </c>
      <c r="I277" s="290"/>
      <c r="J277" s="69">
        <f>J283+J278</f>
        <v>0</v>
      </c>
      <c r="K277" s="69">
        <f>K283+K278</f>
        <v>0</v>
      </c>
      <c r="L277" s="69">
        <f>L283+L278</f>
        <v>0</v>
      </c>
      <c r="M277" s="69">
        <f>M283+M278</f>
        <v>0</v>
      </c>
      <c r="N277" s="69">
        <f>N278+N283+N295</f>
        <v>0</v>
      </c>
      <c r="O277" s="69">
        <f>O278+O283+O295</f>
        <v>0</v>
      </c>
      <c r="P277" s="69">
        <f>P278+P283+P295</f>
        <v>0</v>
      </c>
      <c r="Q277" s="69">
        <f>Q278+Q283+Q295</f>
        <v>0</v>
      </c>
      <c r="R277" s="68">
        <f>R278+R283+R295</f>
        <v>95000</v>
      </c>
      <c r="S277" s="68">
        <f>S283+S278</f>
        <v>0</v>
      </c>
      <c r="T277" s="68">
        <f aca="true" t="shared" si="94" ref="T277:AD277">T283+T278</f>
        <v>0</v>
      </c>
      <c r="U277" s="68">
        <f t="shared" si="94"/>
        <v>0</v>
      </c>
      <c r="V277" s="68">
        <f t="shared" si="94"/>
        <v>0</v>
      </c>
      <c r="W277" s="68">
        <f t="shared" si="94"/>
        <v>0</v>
      </c>
      <c r="X277" s="68">
        <f t="shared" si="94"/>
        <v>0</v>
      </c>
      <c r="Y277" s="68">
        <f>Y283+Y278</f>
        <v>0</v>
      </c>
      <c r="Z277" s="68">
        <f t="shared" si="94"/>
        <v>0</v>
      </c>
      <c r="AA277" s="68">
        <f t="shared" si="94"/>
        <v>0</v>
      </c>
      <c r="AB277" s="68">
        <f t="shared" si="94"/>
        <v>0</v>
      </c>
      <c r="AC277" s="68">
        <f t="shared" si="94"/>
        <v>0</v>
      </c>
      <c r="AD277" s="68">
        <f t="shared" si="94"/>
        <v>0</v>
      </c>
    </row>
    <row r="278" spans="2:30" s="72" customFormat="1" ht="12.75">
      <c r="B278" s="33"/>
      <c r="C278" s="36">
        <v>85153</v>
      </c>
      <c r="D278" s="118"/>
      <c r="E278" s="139" t="s">
        <v>548</v>
      </c>
      <c r="F278" s="38">
        <f>SUM(F279:F282)</f>
        <v>14000</v>
      </c>
      <c r="G278" s="38">
        <f>SUM(G279:G282)</f>
        <v>14000</v>
      </c>
      <c r="H278" s="38">
        <f>SUM(H279:H282)</f>
        <v>14000</v>
      </c>
      <c r="I278" s="289"/>
      <c r="J278" s="39">
        <f>SUM(J279:J282)</f>
        <v>0</v>
      </c>
      <c r="K278" s="39">
        <f aca="true" t="shared" si="95" ref="K278:Q278">SUM(K279:K282)</f>
        <v>0</v>
      </c>
      <c r="L278" s="39">
        <f t="shared" si="95"/>
        <v>0</v>
      </c>
      <c r="M278" s="39">
        <f t="shared" si="95"/>
        <v>0</v>
      </c>
      <c r="N278" s="39">
        <f t="shared" si="95"/>
        <v>0</v>
      </c>
      <c r="O278" s="39">
        <f t="shared" si="95"/>
        <v>0</v>
      </c>
      <c r="P278" s="39">
        <f t="shared" si="95"/>
        <v>0</v>
      </c>
      <c r="Q278" s="39">
        <f t="shared" si="95"/>
        <v>0</v>
      </c>
      <c r="R278" s="164">
        <f>SUM(R279:R282)</f>
        <v>14000</v>
      </c>
      <c r="S278" s="38">
        <f>SUM(S279:S282)</f>
        <v>0</v>
      </c>
      <c r="T278" s="38">
        <f aca="true" t="shared" si="96" ref="T278:AD278">SUM(T279:T282)</f>
        <v>0</v>
      </c>
      <c r="U278" s="38">
        <f t="shared" si="96"/>
        <v>0</v>
      </c>
      <c r="V278" s="38">
        <f t="shared" si="96"/>
        <v>0</v>
      </c>
      <c r="W278" s="38">
        <f t="shared" si="96"/>
        <v>0</v>
      </c>
      <c r="X278" s="38">
        <f t="shared" si="96"/>
        <v>0</v>
      </c>
      <c r="Y278" s="38">
        <f t="shared" si="96"/>
        <v>0</v>
      </c>
      <c r="Z278" s="38">
        <f t="shared" si="96"/>
        <v>0</v>
      </c>
      <c r="AA278" s="38">
        <f t="shared" si="96"/>
        <v>0</v>
      </c>
      <c r="AB278" s="38">
        <f t="shared" si="96"/>
        <v>0</v>
      </c>
      <c r="AC278" s="38">
        <f t="shared" si="96"/>
        <v>0</v>
      </c>
      <c r="AD278" s="38">
        <f t="shared" si="96"/>
        <v>0</v>
      </c>
    </row>
    <row r="279" spans="2:30" s="72" customFormat="1" ht="12.75">
      <c r="B279" s="33"/>
      <c r="C279" s="118"/>
      <c r="D279" s="27">
        <v>4210</v>
      </c>
      <c r="E279" s="28" t="s">
        <v>369</v>
      </c>
      <c r="F279" s="37">
        <v>3700</v>
      </c>
      <c r="G279" s="37">
        <v>3700</v>
      </c>
      <c r="H279" s="37">
        <v>3700</v>
      </c>
      <c r="I279" s="455" t="s">
        <v>53</v>
      </c>
      <c r="J279" s="40"/>
      <c r="K279" s="40"/>
      <c r="L279" s="40"/>
      <c r="M279" s="40"/>
      <c r="N279" s="40"/>
      <c r="O279" s="40"/>
      <c r="P279" s="40"/>
      <c r="Q279" s="40"/>
      <c r="R279" s="135">
        <f>G279+J279+K279+L279+M279+N279+O279+P279+Q279</f>
        <v>3700</v>
      </c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2:30" s="72" customFormat="1" ht="12.75">
      <c r="B280" s="33"/>
      <c r="C280" s="118"/>
      <c r="D280" s="27">
        <v>4300</v>
      </c>
      <c r="E280" s="28" t="s">
        <v>371</v>
      </c>
      <c r="F280" s="37">
        <v>10000</v>
      </c>
      <c r="G280" s="37">
        <v>10000</v>
      </c>
      <c r="H280" s="37">
        <v>10000</v>
      </c>
      <c r="I280" s="456"/>
      <c r="J280" s="86"/>
      <c r="K280" s="40"/>
      <c r="L280" s="40"/>
      <c r="M280" s="40"/>
      <c r="N280" s="40"/>
      <c r="O280" s="40"/>
      <c r="P280" s="40"/>
      <c r="Q280" s="40"/>
      <c r="R280" s="135">
        <f>G280+J280+K280+L280+M280+N280+O280+P280+Q280</f>
        <v>10000</v>
      </c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2:30" s="72" customFormat="1" ht="12.75">
      <c r="B281" s="33"/>
      <c r="C281" s="118"/>
      <c r="D281" s="27">
        <v>4410</v>
      </c>
      <c r="E281" s="28" t="s">
        <v>390</v>
      </c>
      <c r="F281" s="37">
        <v>200</v>
      </c>
      <c r="G281" s="37">
        <v>200</v>
      </c>
      <c r="H281" s="37">
        <v>200</v>
      </c>
      <c r="I281" s="456"/>
      <c r="J281" s="40"/>
      <c r="K281" s="40"/>
      <c r="L281" s="40"/>
      <c r="M281" s="40"/>
      <c r="N281" s="40"/>
      <c r="O281" s="40"/>
      <c r="P281" s="40"/>
      <c r="Q281" s="40"/>
      <c r="R281" s="135">
        <f>G281+J281+K281+L281+M281+N281+O281+P281+Q281</f>
        <v>200</v>
      </c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2:30" s="72" customFormat="1" ht="38.25">
      <c r="B282" s="33"/>
      <c r="C282" s="118"/>
      <c r="D282" s="27">
        <v>4740</v>
      </c>
      <c r="E282" s="28" t="s">
        <v>399</v>
      </c>
      <c r="F282" s="37">
        <v>100</v>
      </c>
      <c r="G282" s="37">
        <v>100</v>
      </c>
      <c r="H282" s="37">
        <v>100</v>
      </c>
      <c r="I282" s="457"/>
      <c r="J282" s="40"/>
      <c r="K282" s="40"/>
      <c r="L282" s="40"/>
      <c r="M282" s="40"/>
      <c r="N282" s="40"/>
      <c r="O282" s="40"/>
      <c r="P282" s="40"/>
      <c r="Q282" s="40"/>
      <c r="R282" s="135">
        <f>G282+J282+K282+L282+M282+N282+O282+P282+Q282</f>
        <v>100</v>
      </c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2:30" s="49" customFormat="1" ht="12.75">
      <c r="B283" s="24"/>
      <c r="C283" s="14">
        <v>85154</v>
      </c>
      <c r="D283" s="14"/>
      <c r="E283" s="17" t="s">
        <v>421</v>
      </c>
      <c r="F283" s="59">
        <f>SUM(F284:F294)</f>
        <v>71000</v>
      </c>
      <c r="G283" s="59">
        <f>SUM(G284:G294)</f>
        <v>71000</v>
      </c>
      <c r="H283" s="59">
        <f>SUM(H284:H294)</f>
        <v>71000</v>
      </c>
      <c r="I283" s="208"/>
      <c r="J283" s="60">
        <f>SUM(J284:J294)</f>
        <v>0</v>
      </c>
      <c r="K283" s="60">
        <f aca="true" t="shared" si="97" ref="K283:Q283">SUM(K284:K293)</f>
        <v>0</v>
      </c>
      <c r="L283" s="60">
        <f t="shared" si="97"/>
        <v>0</v>
      </c>
      <c r="M283" s="60">
        <f>SUM(M284:M294)</f>
        <v>0</v>
      </c>
      <c r="N283" s="60">
        <f t="shared" si="97"/>
        <v>0</v>
      </c>
      <c r="O283" s="60">
        <f t="shared" si="97"/>
        <v>0</v>
      </c>
      <c r="P283" s="60">
        <f t="shared" si="97"/>
        <v>0</v>
      </c>
      <c r="Q283" s="60">
        <f t="shared" si="97"/>
        <v>0</v>
      </c>
      <c r="R283" s="164">
        <f>SUM(R284:R294)</f>
        <v>71000</v>
      </c>
      <c r="S283" s="59">
        <f>SUM(S284:S293)</f>
        <v>0</v>
      </c>
      <c r="T283" s="59">
        <f>SUM(T284:T294)</f>
        <v>0</v>
      </c>
      <c r="U283" s="59">
        <f>SUM(U284:U293)</f>
        <v>0</v>
      </c>
      <c r="V283" s="59">
        <f>SUM(V284:V294)</f>
        <v>0</v>
      </c>
      <c r="W283" s="59">
        <f aca="true" t="shared" si="98" ref="W283:AD283">SUM(W284:W294)</f>
        <v>0</v>
      </c>
      <c r="X283" s="59">
        <f t="shared" si="98"/>
        <v>0</v>
      </c>
      <c r="Y283" s="59">
        <f t="shared" si="98"/>
        <v>0</v>
      </c>
      <c r="Z283" s="59">
        <f t="shared" si="98"/>
        <v>0</v>
      </c>
      <c r="AA283" s="59">
        <f t="shared" si="98"/>
        <v>0</v>
      </c>
      <c r="AB283" s="59">
        <f t="shared" si="98"/>
        <v>0</v>
      </c>
      <c r="AC283" s="59">
        <f t="shared" si="98"/>
        <v>0</v>
      </c>
      <c r="AD283" s="59">
        <f t="shared" si="98"/>
        <v>0</v>
      </c>
    </row>
    <row r="284" spans="2:30" s="49" customFormat="1" ht="51">
      <c r="B284" s="24"/>
      <c r="C284" s="14"/>
      <c r="D284" s="27">
        <v>2820</v>
      </c>
      <c r="E284" s="28" t="s">
        <v>528</v>
      </c>
      <c r="F284" s="42">
        <v>4000</v>
      </c>
      <c r="G284" s="42">
        <v>4000</v>
      </c>
      <c r="H284" s="42">
        <v>4000</v>
      </c>
      <c r="I284" s="454" t="s">
        <v>54</v>
      </c>
      <c r="J284" s="312"/>
      <c r="K284" s="86"/>
      <c r="L284" s="86"/>
      <c r="M284" s="86"/>
      <c r="N284" s="86"/>
      <c r="O284" s="86"/>
      <c r="P284" s="86"/>
      <c r="Q284" s="86"/>
      <c r="R284" s="135">
        <f aca="true" t="shared" si="99" ref="R284:R294">G284+J284+K284+L284+M284+N284+O284+P284+Q284</f>
        <v>4000</v>
      </c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2:30" s="49" customFormat="1" ht="12.75">
      <c r="B285" s="24"/>
      <c r="C285" s="14"/>
      <c r="D285" s="27">
        <v>4170</v>
      </c>
      <c r="E285" s="28" t="s">
        <v>393</v>
      </c>
      <c r="F285" s="42">
        <v>20000</v>
      </c>
      <c r="G285" s="42">
        <v>20000</v>
      </c>
      <c r="H285" s="42">
        <v>20000</v>
      </c>
      <c r="I285" s="454"/>
      <c r="J285" s="312"/>
      <c r="K285" s="86"/>
      <c r="L285" s="86"/>
      <c r="M285" s="86"/>
      <c r="N285" s="86"/>
      <c r="O285" s="86"/>
      <c r="P285" s="86"/>
      <c r="Q285" s="86"/>
      <c r="R285" s="135">
        <f t="shared" si="99"/>
        <v>20000</v>
      </c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2:30" s="49" customFormat="1" ht="12.75">
      <c r="B286" s="24"/>
      <c r="C286" s="27"/>
      <c r="D286" s="27">
        <v>4210</v>
      </c>
      <c r="E286" s="28" t="s">
        <v>369</v>
      </c>
      <c r="F286" s="42">
        <v>19300</v>
      </c>
      <c r="G286" s="42">
        <v>19300</v>
      </c>
      <c r="H286" s="42">
        <v>19300</v>
      </c>
      <c r="I286" s="454"/>
      <c r="J286" s="312"/>
      <c r="K286" s="86"/>
      <c r="L286" s="86"/>
      <c r="M286" s="86"/>
      <c r="N286" s="86"/>
      <c r="O286" s="86"/>
      <c r="P286" s="86"/>
      <c r="Q286" s="86"/>
      <c r="R286" s="135">
        <f t="shared" si="99"/>
        <v>19300</v>
      </c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2:32" s="49" customFormat="1" ht="12.75">
      <c r="B287" s="24"/>
      <c r="C287" s="27"/>
      <c r="D287" s="27">
        <v>4260</v>
      </c>
      <c r="E287" s="28" t="s">
        <v>389</v>
      </c>
      <c r="F287" s="42">
        <v>6000</v>
      </c>
      <c r="G287" s="42">
        <v>6000</v>
      </c>
      <c r="H287" s="42">
        <v>6000</v>
      </c>
      <c r="I287" s="454"/>
      <c r="J287" s="312"/>
      <c r="K287" s="86"/>
      <c r="L287" s="86"/>
      <c r="M287" s="86"/>
      <c r="N287" s="86"/>
      <c r="O287" s="86"/>
      <c r="P287" s="86"/>
      <c r="Q287" s="86"/>
      <c r="R287" s="135">
        <f t="shared" si="99"/>
        <v>6000</v>
      </c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307"/>
      <c r="AE287" s="308"/>
      <c r="AF287" s="309"/>
    </row>
    <row r="288" spans="2:32" s="49" customFormat="1" ht="12.75">
      <c r="B288" s="24"/>
      <c r="C288" s="27"/>
      <c r="D288" s="27">
        <v>4270</v>
      </c>
      <c r="E288" s="28" t="s">
        <v>370</v>
      </c>
      <c r="F288" s="42">
        <v>6000</v>
      </c>
      <c r="G288" s="42">
        <v>6000</v>
      </c>
      <c r="H288" s="42">
        <v>6000</v>
      </c>
      <c r="I288" s="454"/>
      <c r="J288" s="312"/>
      <c r="K288" s="86"/>
      <c r="L288" s="86"/>
      <c r="M288" s="86"/>
      <c r="N288" s="86"/>
      <c r="O288" s="86"/>
      <c r="P288" s="86"/>
      <c r="Q288" s="86"/>
      <c r="R288" s="135">
        <f t="shared" si="99"/>
        <v>6000</v>
      </c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307"/>
      <c r="AE288" s="308"/>
      <c r="AF288" s="309"/>
    </row>
    <row r="289" spans="2:32" s="49" customFormat="1" ht="12.75">
      <c r="B289" s="24"/>
      <c r="C289" s="27"/>
      <c r="D289" s="27">
        <v>4300</v>
      </c>
      <c r="E289" s="28" t="s">
        <v>371</v>
      </c>
      <c r="F289" s="42">
        <v>14000</v>
      </c>
      <c r="G289" s="42">
        <v>14000</v>
      </c>
      <c r="H289" s="42">
        <v>14000</v>
      </c>
      <c r="I289" s="454"/>
      <c r="J289" s="312"/>
      <c r="K289" s="86"/>
      <c r="L289" s="86"/>
      <c r="M289" s="86"/>
      <c r="N289" s="86"/>
      <c r="O289" s="86"/>
      <c r="P289" s="86"/>
      <c r="Q289" s="86"/>
      <c r="R289" s="135">
        <f t="shared" si="99"/>
        <v>14000</v>
      </c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307"/>
      <c r="AE289" s="310"/>
      <c r="AF289" s="310"/>
    </row>
    <row r="290" spans="2:32" s="49" customFormat="1" ht="38.25">
      <c r="B290" s="24"/>
      <c r="C290" s="27"/>
      <c r="D290" s="27">
        <v>4370</v>
      </c>
      <c r="E290" s="28" t="s">
        <v>397</v>
      </c>
      <c r="F290" s="42">
        <v>700</v>
      </c>
      <c r="G290" s="42">
        <v>700</v>
      </c>
      <c r="H290" s="42">
        <v>700</v>
      </c>
      <c r="I290" s="454"/>
      <c r="J290" s="312"/>
      <c r="K290" s="86"/>
      <c r="L290" s="86"/>
      <c r="M290" s="86"/>
      <c r="N290" s="86"/>
      <c r="O290" s="86"/>
      <c r="P290" s="86"/>
      <c r="Q290" s="86"/>
      <c r="R290" s="135">
        <f t="shared" si="99"/>
        <v>700</v>
      </c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307"/>
      <c r="AE290" s="310"/>
      <c r="AF290" s="311"/>
    </row>
    <row r="291" spans="2:30" s="49" customFormat="1" ht="12.75">
      <c r="B291" s="24"/>
      <c r="C291" s="27"/>
      <c r="D291" s="27">
        <v>4410</v>
      </c>
      <c r="E291" s="28" t="s">
        <v>390</v>
      </c>
      <c r="F291" s="42">
        <v>300</v>
      </c>
      <c r="G291" s="42">
        <v>300</v>
      </c>
      <c r="H291" s="42">
        <v>300</v>
      </c>
      <c r="I291" s="454"/>
      <c r="J291" s="312"/>
      <c r="K291" s="86"/>
      <c r="L291" s="86"/>
      <c r="M291" s="86"/>
      <c r="N291" s="86"/>
      <c r="O291" s="86"/>
      <c r="P291" s="86"/>
      <c r="Q291" s="86"/>
      <c r="R291" s="135">
        <f t="shared" si="99"/>
        <v>300</v>
      </c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2:30" s="49" customFormat="1" ht="12.75">
      <c r="B292" s="24"/>
      <c r="C292" s="27"/>
      <c r="D292" s="27">
        <v>4430</v>
      </c>
      <c r="E292" s="28" t="s">
        <v>376</v>
      </c>
      <c r="F292" s="42">
        <v>500</v>
      </c>
      <c r="G292" s="42">
        <v>500</v>
      </c>
      <c r="H292" s="42">
        <v>500</v>
      </c>
      <c r="I292" s="454"/>
      <c r="J292" s="312"/>
      <c r="K292" s="86"/>
      <c r="L292" s="86"/>
      <c r="M292" s="86"/>
      <c r="N292" s="86"/>
      <c r="O292" s="86"/>
      <c r="P292" s="86"/>
      <c r="Q292" s="86"/>
      <c r="R292" s="135">
        <f t="shared" si="99"/>
        <v>500</v>
      </c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2:30" s="49" customFormat="1" ht="38.25">
      <c r="B293" s="24"/>
      <c r="C293" s="27"/>
      <c r="D293" s="27">
        <v>4740</v>
      </c>
      <c r="E293" s="28" t="s">
        <v>399</v>
      </c>
      <c r="F293" s="42">
        <v>200</v>
      </c>
      <c r="G293" s="42">
        <v>200</v>
      </c>
      <c r="H293" s="42">
        <v>200</v>
      </c>
      <c r="I293" s="454"/>
      <c r="J293" s="312"/>
      <c r="K293" s="86"/>
      <c r="L293" s="86"/>
      <c r="M293" s="86"/>
      <c r="N293" s="86"/>
      <c r="O293" s="86"/>
      <c r="P293" s="86"/>
      <c r="Q293" s="86"/>
      <c r="R293" s="135">
        <f t="shared" si="99"/>
        <v>200</v>
      </c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2:30" s="49" customFormat="1" ht="28.5" customHeight="1" hidden="1">
      <c r="B294" s="24"/>
      <c r="C294" s="14"/>
      <c r="D294" s="27">
        <v>6060</v>
      </c>
      <c r="E294" s="28" t="s">
        <v>385</v>
      </c>
      <c r="F294" s="59"/>
      <c r="G294" s="59"/>
      <c r="H294" s="59"/>
      <c r="I294" s="208"/>
      <c r="J294" s="86"/>
      <c r="K294" s="60"/>
      <c r="L294" s="60"/>
      <c r="M294" s="86"/>
      <c r="N294" s="60"/>
      <c r="O294" s="60"/>
      <c r="P294" s="60"/>
      <c r="Q294" s="60"/>
      <c r="R294" s="135">
        <f t="shared" si="99"/>
        <v>0</v>
      </c>
      <c r="S294" s="59"/>
      <c r="T294" s="42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</row>
    <row r="295" spans="2:30" s="49" customFormat="1" ht="12.75">
      <c r="B295" s="24"/>
      <c r="C295" s="14">
        <v>85195</v>
      </c>
      <c r="D295" s="14"/>
      <c r="E295" s="17" t="s">
        <v>364</v>
      </c>
      <c r="F295" s="59">
        <f>F296</f>
        <v>100000</v>
      </c>
      <c r="G295" s="59">
        <f>G296</f>
        <v>10000</v>
      </c>
      <c r="H295" s="59">
        <f>H296</f>
        <v>10000</v>
      </c>
      <c r="I295" s="208"/>
      <c r="J295" s="60">
        <f aca="true" t="shared" si="100" ref="J295:R295">J296</f>
        <v>0</v>
      </c>
      <c r="K295" s="60">
        <f t="shared" si="100"/>
        <v>0</v>
      </c>
      <c r="L295" s="60">
        <f t="shared" si="100"/>
        <v>0</v>
      </c>
      <c r="M295" s="60">
        <f t="shared" si="100"/>
        <v>0</v>
      </c>
      <c r="N295" s="60">
        <f t="shared" si="100"/>
        <v>0</v>
      </c>
      <c r="O295" s="60">
        <f t="shared" si="100"/>
        <v>0</v>
      </c>
      <c r="P295" s="60">
        <f t="shared" si="100"/>
        <v>0</v>
      </c>
      <c r="Q295" s="60">
        <f t="shared" si="100"/>
        <v>0</v>
      </c>
      <c r="R295" s="164">
        <f t="shared" si="100"/>
        <v>10000</v>
      </c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</row>
    <row r="296" spans="2:30" s="49" customFormat="1" ht="28.5" customHeight="1">
      <c r="B296" s="24"/>
      <c r="C296" s="14"/>
      <c r="D296" s="27">
        <v>6050</v>
      </c>
      <c r="E296" s="28" t="s">
        <v>374</v>
      </c>
      <c r="F296" s="42">
        <v>100000</v>
      </c>
      <c r="G296" s="42">
        <v>10000</v>
      </c>
      <c r="H296" s="42">
        <v>10000</v>
      </c>
      <c r="I296" s="208" t="s">
        <v>55</v>
      </c>
      <c r="J296" s="86"/>
      <c r="K296" s="60"/>
      <c r="L296" s="60"/>
      <c r="M296" s="86"/>
      <c r="N296" s="86"/>
      <c r="O296" s="60"/>
      <c r="P296" s="60"/>
      <c r="Q296" s="60"/>
      <c r="R296" s="135">
        <f>G296+J296+K296+L296+M296+N296+O296+P296+Q296</f>
        <v>10000</v>
      </c>
      <c r="S296" s="59"/>
      <c r="T296" s="42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</row>
    <row r="297" spans="2:30" s="49" customFormat="1" ht="12.75">
      <c r="B297" s="30">
        <v>852</v>
      </c>
      <c r="C297" s="41"/>
      <c r="D297" s="41"/>
      <c r="E297" s="32" t="s">
        <v>499</v>
      </c>
      <c r="F297" s="68">
        <f>F307+F309+F313+F315+F337+F341+F298</f>
        <v>2809400</v>
      </c>
      <c r="G297" s="68">
        <f>G307+G309+G313+G315+G337+G341+G298</f>
        <v>2751600</v>
      </c>
      <c r="H297" s="68">
        <f>H307+H309+H313+H315+H337+H341+H298</f>
        <v>2709600</v>
      </c>
      <c r="I297" s="290"/>
      <c r="J297" s="69">
        <f aca="true" t="shared" si="101" ref="J297:AD297">J307+J309+J313+J315+J337+J341+J298</f>
        <v>0</v>
      </c>
      <c r="K297" s="69">
        <f t="shared" si="101"/>
        <v>0</v>
      </c>
      <c r="L297" s="69">
        <f t="shared" si="101"/>
        <v>0</v>
      </c>
      <c r="M297" s="69">
        <f t="shared" si="101"/>
        <v>0</v>
      </c>
      <c r="N297" s="69">
        <f t="shared" si="101"/>
        <v>0</v>
      </c>
      <c r="O297" s="69">
        <f t="shared" si="101"/>
        <v>0</v>
      </c>
      <c r="P297" s="69">
        <f t="shared" si="101"/>
        <v>0</v>
      </c>
      <c r="Q297" s="69">
        <f t="shared" si="101"/>
        <v>0</v>
      </c>
      <c r="R297" s="68">
        <f t="shared" si="101"/>
        <v>2748700</v>
      </c>
      <c r="S297" s="68">
        <f t="shared" si="101"/>
        <v>0</v>
      </c>
      <c r="T297" s="68">
        <f t="shared" si="101"/>
        <v>0</v>
      </c>
      <c r="U297" s="68">
        <f t="shared" si="101"/>
        <v>0</v>
      </c>
      <c r="V297" s="68">
        <f t="shared" si="101"/>
        <v>0</v>
      </c>
      <c r="W297" s="68">
        <f t="shared" si="101"/>
        <v>0</v>
      </c>
      <c r="X297" s="68">
        <f t="shared" si="101"/>
        <v>0</v>
      </c>
      <c r="Y297" s="68">
        <f t="shared" si="101"/>
        <v>0</v>
      </c>
      <c r="Z297" s="68">
        <f t="shared" si="101"/>
        <v>0</v>
      </c>
      <c r="AA297" s="68">
        <f t="shared" si="101"/>
        <v>0</v>
      </c>
      <c r="AB297" s="68">
        <f t="shared" si="101"/>
        <v>0</v>
      </c>
      <c r="AC297" s="68">
        <f t="shared" si="101"/>
        <v>0</v>
      </c>
      <c r="AD297" s="68">
        <f t="shared" si="101"/>
        <v>0</v>
      </c>
    </row>
    <row r="298" spans="2:30" s="72" customFormat="1" ht="63.75">
      <c r="B298" s="33"/>
      <c r="C298" s="36">
        <v>85212</v>
      </c>
      <c r="D298" s="118"/>
      <c r="E298" s="17" t="s">
        <v>500</v>
      </c>
      <c r="F298" s="38">
        <f>SUM(F299:F306)</f>
        <v>1719000</v>
      </c>
      <c r="G298" s="38">
        <f>SUM(G299:G306)</f>
        <v>1719000</v>
      </c>
      <c r="H298" s="38">
        <f>SUM(H299:H306)</f>
        <v>1719000</v>
      </c>
      <c r="I298" s="289"/>
      <c r="J298" s="39">
        <f>SUM(J299:J304)</f>
        <v>0</v>
      </c>
      <c r="K298" s="39">
        <f>SUM(K299:K304)</f>
        <v>0</v>
      </c>
      <c r="L298" s="39">
        <f>SUM(L299:L305)</f>
        <v>0</v>
      </c>
      <c r="M298" s="39">
        <f>SUM(M299:M304)</f>
        <v>0</v>
      </c>
      <c r="N298" s="39">
        <f>SUM(N299:N306)</f>
        <v>0</v>
      </c>
      <c r="O298" s="39">
        <f>SUM(O299:O304)</f>
        <v>0</v>
      </c>
      <c r="P298" s="39">
        <f>SUM(P299:P304)</f>
        <v>0</v>
      </c>
      <c r="Q298" s="39">
        <f>SUM(Q299:Q304)</f>
        <v>0</v>
      </c>
      <c r="R298" s="164">
        <f>SUM(R299:R306)</f>
        <v>1719000</v>
      </c>
      <c r="S298" s="38">
        <f>SUM(S299:S304)</f>
        <v>0</v>
      </c>
      <c r="T298" s="38">
        <f>SUM(T299:T304)</f>
        <v>0</v>
      </c>
      <c r="U298" s="38">
        <f>SUM(U299:U304)</f>
        <v>0</v>
      </c>
      <c r="V298" s="38">
        <f>SUM(V299:V304)</f>
        <v>0</v>
      </c>
      <c r="W298" s="38">
        <f>SUM(W299:W305)</f>
        <v>0</v>
      </c>
      <c r="X298" s="38">
        <f aca="true" t="shared" si="102" ref="X298:AD298">SUM(X299:X304)</f>
        <v>0</v>
      </c>
      <c r="Y298" s="38">
        <f t="shared" si="102"/>
        <v>0</v>
      </c>
      <c r="Z298" s="38">
        <f t="shared" si="102"/>
        <v>0</v>
      </c>
      <c r="AA298" s="38">
        <f t="shared" si="102"/>
        <v>0</v>
      </c>
      <c r="AB298" s="38">
        <f t="shared" si="102"/>
        <v>0</v>
      </c>
      <c r="AC298" s="38">
        <f t="shared" si="102"/>
        <v>0</v>
      </c>
      <c r="AD298" s="38">
        <f t="shared" si="102"/>
        <v>0</v>
      </c>
    </row>
    <row r="299" spans="2:30" s="72" customFormat="1" ht="12.75">
      <c r="B299" s="33"/>
      <c r="C299" s="118"/>
      <c r="D299" s="27">
        <v>3110</v>
      </c>
      <c r="E299" s="28" t="s">
        <v>504</v>
      </c>
      <c r="F299" s="37">
        <v>1667430</v>
      </c>
      <c r="G299" s="37">
        <v>1667430</v>
      </c>
      <c r="H299" s="37">
        <v>1667430</v>
      </c>
      <c r="I299" s="289" t="s">
        <v>56</v>
      </c>
      <c r="J299" s="40"/>
      <c r="K299" s="40"/>
      <c r="L299" s="40"/>
      <c r="M299" s="40"/>
      <c r="N299" s="40"/>
      <c r="O299" s="40"/>
      <c r="P299" s="40"/>
      <c r="Q299" s="40"/>
      <c r="R299" s="135">
        <f aca="true" t="shared" si="103" ref="R299:R306">G299+J299+K299+L299+M299+N299+O299+P299+Q299</f>
        <v>1667430</v>
      </c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2:30" s="72" customFormat="1" ht="25.5">
      <c r="B300" s="33"/>
      <c r="C300" s="118"/>
      <c r="D300" s="27">
        <v>4010</v>
      </c>
      <c r="E300" s="28" t="s">
        <v>387</v>
      </c>
      <c r="F300" s="37">
        <v>33608</v>
      </c>
      <c r="G300" s="37">
        <v>33608</v>
      </c>
      <c r="H300" s="37">
        <v>33608</v>
      </c>
      <c r="I300" s="458" t="s">
        <v>57</v>
      </c>
      <c r="J300" s="40"/>
      <c r="K300" s="40"/>
      <c r="L300" s="40"/>
      <c r="M300" s="40"/>
      <c r="N300" s="40"/>
      <c r="O300" s="40"/>
      <c r="P300" s="40"/>
      <c r="Q300" s="40"/>
      <c r="R300" s="135">
        <f t="shared" si="103"/>
        <v>33608</v>
      </c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2:30" s="72" customFormat="1" ht="25.5">
      <c r="B301" s="33"/>
      <c r="C301" s="118"/>
      <c r="D301" s="27">
        <v>4110</v>
      </c>
      <c r="E301" s="28" t="s">
        <v>388</v>
      </c>
      <c r="F301" s="37">
        <v>5069</v>
      </c>
      <c r="G301" s="37">
        <v>5069</v>
      </c>
      <c r="H301" s="37">
        <v>5069</v>
      </c>
      <c r="I301" s="458"/>
      <c r="J301" s="40"/>
      <c r="K301" s="40"/>
      <c r="L301" s="40"/>
      <c r="M301" s="40"/>
      <c r="N301" s="40"/>
      <c r="O301" s="40"/>
      <c r="P301" s="40"/>
      <c r="Q301" s="40"/>
      <c r="R301" s="135">
        <f t="shared" si="103"/>
        <v>5069</v>
      </c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2:30" s="72" customFormat="1" ht="12.75">
      <c r="B302" s="33"/>
      <c r="C302" s="118"/>
      <c r="D302" s="27">
        <v>4210</v>
      </c>
      <c r="E302" s="28" t="s">
        <v>369</v>
      </c>
      <c r="F302" s="37">
        <v>1000</v>
      </c>
      <c r="G302" s="37">
        <v>1000</v>
      </c>
      <c r="H302" s="37">
        <v>1000</v>
      </c>
      <c r="I302" s="458"/>
      <c r="J302" s="40"/>
      <c r="K302" s="40"/>
      <c r="L302" s="40"/>
      <c r="M302" s="40"/>
      <c r="N302" s="40"/>
      <c r="O302" s="40"/>
      <c r="P302" s="40"/>
      <c r="Q302" s="40"/>
      <c r="R302" s="135">
        <f t="shared" si="103"/>
        <v>1000</v>
      </c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2:30" s="72" customFormat="1" ht="12.75">
      <c r="B303" s="33"/>
      <c r="C303" s="118"/>
      <c r="D303" s="27">
        <v>4300</v>
      </c>
      <c r="E303" s="28" t="s">
        <v>371</v>
      </c>
      <c r="F303" s="37">
        <v>9000</v>
      </c>
      <c r="G303" s="37">
        <v>9000</v>
      </c>
      <c r="H303" s="37">
        <v>9000</v>
      </c>
      <c r="I303" s="458"/>
      <c r="J303" s="40"/>
      <c r="K303" s="40"/>
      <c r="L303" s="40"/>
      <c r="M303" s="40"/>
      <c r="N303" s="40"/>
      <c r="O303" s="40"/>
      <c r="P303" s="40"/>
      <c r="Q303" s="40"/>
      <c r="R303" s="135">
        <f t="shared" si="103"/>
        <v>9000</v>
      </c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2:30" s="72" customFormat="1" ht="12.75">
      <c r="B304" s="33"/>
      <c r="C304" s="118"/>
      <c r="D304" s="27">
        <v>4410</v>
      </c>
      <c r="E304" s="28" t="s">
        <v>390</v>
      </c>
      <c r="F304" s="37">
        <v>893</v>
      </c>
      <c r="G304" s="37">
        <v>893</v>
      </c>
      <c r="H304" s="37">
        <v>893</v>
      </c>
      <c r="I304" s="458"/>
      <c r="J304" s="40"/>
      <c r="K304" s="40"/>
      <c r="L304" s="40"/>
      <c r="M304" s="40"/>
      <c r="N304" s="40"/>
      <c r="O304" s="40"/>
      <c r="P304" s="40"/>
      <c r="Q304" s="40"/>
      <c r="R304" s="135">
        <f t="shared" si="103"/>
        <v>893</v>
      </c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2:30" s="72" customFormat="1" ht="38.25">
      <c r="B305" s="33"/>
      <c r="C305" s="118"/>
      <c r="D305" s="27">
        <v>4700</v>
      </c>
      <c r="E305" s="28" t="s">
        <v>536</v>
      </c>
      <c r="F305" s="37">
        <v>2000</v>
      </c>
      <c r="G305" s="37">
        <v>2000</v>
      </c>
      <c r="H305" s="37">
        <v>2000</v>
      </c>
      <c r="I305" s="289"/>
      <c r="J305" s="40"/>
      <c r="K305" s="40"/>
      <c r="L305" s="40"/>
      <c r="M305" s="40"/>
      <c r="N305" s="40"/>
      <c r="O305" s="40"/>
      <c r="P305" s="40"/>
      <c r="Q305" s="40"/>
      <c r="R305" s="135">
        <f t="shared" si="103"/>
        <v>2000</v>
      </c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2:30" s="72" customFormat="1" ht="25.5" customHeight="1" hidden="1">
      <c r="B306" s="33"/>
      <c r="C306" s="118"/>
      <c r="D306" s="27">
        <v>6060</v>
      </c>
      <c r="E306" s="28" t="s">
        <v>385</v>
      </c>
      <c r="F306" s="37"/>
      <c r="G306" s="37"/>
      <c r="H306" s="37"/>
      <c r="I306" s="289"/>
      <c r="J306" s="40"/>
      <c r="K306" s="40"/>
      <c r="L306" s="40"/>
      <c r="M306" s="40"/>
      <c r="N306" s="40"/>
      <c r="O306" s="40"/>
      <c r="P306" s="40"/>
      <c r="Q306" s="40"/>
      <c r="R306" s="135">
        <f t="shared" si="103"/>
        <v>0</v>
      </c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2:30" s="72" customFormat="1" ht="76.5">
      <c r="B307" s="33"/>
      <c r="C307" s="14">
        <v>85213</v>
      </c>
      <c r="D307" s="14"/>
      <c r="E307" s="17" t="s">
        <v>501</v>
      </c>
      <c r="F307" s="59">
        <f aca="true" t="shared" si="104" ref="F307:AD307">F308</f>
        <v>9000</v>
      </c>
      <c r="G307" s="59">
        <f t="shared" si="104"/>
        <v>9000</v>
      </c>
      <c r="H307" s="59">
        <f t="shared" si="104"/>
        <v>9000</v>
      </c>
      <c r="I307" s="289"/>
      <c r="J307" s="60">
        <f t="shared" si="104"/>
        <v>0</v>
      </c>
      <c r="K307" s="60">
        <f t="shared" si="104"/>
        <v>0</v>
      </c>
      <c r="L307" s="60">
        <f t="shared" si="104"/>
        <v>0</v>
      </c>
      <c r="M307" s="60">
        <f t="shared" si="104"/>
        <v>0</v>
      </c>
      <c r="N307" s="60">
        <f t="shared" si="104"/>
        <v>0</v>
      </c>
      <c r="O307" s="60">
        <f t="shared" si="104"/>
        <v>0</v>
      </c>
      <c r="P307" s="60">
        <f t="shared" si="104"/>
        <v>0</v>
      </c>
      <c r="Q307" s="60">
        <f t="shared" si="104"/>
        <v>0</v>
      </c>
      <c r="R307" s="164">
        <f>R308</f>
        <v>9000</v>
      </c>
      <c r="S307" s="59">
        <f t="shared" si="104"/>
        <v>0</v>
      </c>
      <c r="T307" s="59">
        <f t="shared" si="104"/>
        <v>0</v>
      </c>
      <c r="U307" s="59">
        <f t="shared" si="104"/>
        <v>0</v>
      </c>
      <c r="V307" s="59">
        <f t="shared" si="104"/>
        <v>0</v>
      </c>
      <c r="W307" s="59">
        <f t="shared" si="104"/>
        <v>0</v>
      </c>
      <c r="X307" s="59">
        <f t="shared" si="104"/>
        <v>0</v>
      </c>
      <c r="Y307" s="59">
        <f t="shared" si="104"/>
        <v>0</v>
      </c>
      <c r="Z307" s="59">
        <f t="shared" si="104"/>
        <v>0</v>
      </c>
      <c r="AA307" s="59">
        <f t="shared" si="104"/>
        <v>0</v>
      </c>
      <c r="AB307" s="59">
        <f t="shared" si="104"/>
        <v>0</v>
      </c>
      <c r="AC307" s="59">
        <f t="shared" si="104"/>
        <v>0</v>
      </c>
      <c r="AD307" s="59">
        <f t="shared" si="104"/>
        <v>0</v>
      </c>
    </row>
    <row r="308" spans="2:30" s="72" customFormat="1" ht="56.25">
      <c r="B308" s="33"/>
      <c r="C308" s="118"/>
      <c r="D308" s="27">
        <v>4130</v>
      </c>
      <c r="E308" s="28" t="s">
        <v>505</v>
      </c>
      <c r="F308" s="37">
        <v>9000</v>
      </c>
      <c r="G308" s="37">
        <v>9000</v>
      </c>
      <c r="H308" s="37">
        <v>9000</v>
      </c>
      <c r="I308" s="289" t="s">
        <v>58</v>
      </c>
      <c r="J308" s="40"/>
      <c r="K308" s="40"/>
      <c r="L308" s="40"/>
      <c r="M308" s="40"/>
      <c r="N308" s="40"/>
      <c r="O308" s="40"/>
      <c r="P308" s="40"/>
      <c r="Q308" s="40"/>
      <c r="R308" s="135">
        <f>G308+J308+K308+L308+M308+N308+O308+P308+Q308</f>
        <v>9000</v>
      </c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2:30" s="49" customFormat="1" ht="38.25">
      <c r="B309" s="24"/>
      <c r="C309" s="14">
        <v>85214</v>
      </c>
      <c r="D309" s="14"/>
      <c r="E309" s="17" t="s">
        <v>502</v>
      </c>
      <c r="F309" s="59">
        <f>SUM(F310:F312)</f>
        <v>327500</v>
      </c>
      <c r="G309" s="59">
        <f>SUM(G310:G312)</f>
        <v>272700</v>
      </c>
      <c r="H309" s="59">
        <f>SUM(H310:H312)</f>
        <v>242700</v>
      </c>
      <c r="I309" s="208"/>
      <c r="J309" s="60">
        <f>SUM(J310:J312)</f>
        <v>0</v>
      </c>
      <c r="K309" s="60">
        <f aca="true" t="shared" si="105" ref="K309:Q309">SUM(K310:K312)</f>
        <v>0</v>
      </c>
      <c r="L309" s="60">
        <f t="shared" si="105"/>
        <v>0</v>
      </c>
      <c r="M309" s="60">
        <f t="shared" si="105"/>
        <v>0</v>
      </c>
      <c r="N309" s="60">
        <f t="shared" si="105"/>
        <v>0</v>
      </c>
      <c r="O309" s="60">
        <f t="shared" si="105"/>
        <v>0</v>
      </c>
      <c r="P309" s="60">
        <f t="shared" si="105"/>
        <v>0</v>
      </c>
      <c r="Q309" s="60">
        <f t="shared" si="105"/>
        <v>0</v>
      </c>
      <c r="R309" s="164">
        <f>SUM(R310:R312)</f>
        <v>272700</v>
      </c>
      <c r="S309" s="59">
        <f>SUM(S310:S312)</f>
        <v>0</v>
      </c>
      <c r="T309" s="59">
        <f aca="true" t="shared" si="106" ref="T309:AD309">SUM(T310:T312)</f>
        <v>0</v>
      </c>
      <c r="U309" s="59">
        <f t="shared" si="106"/>
        <v>0</v>
      </c>
      <c r="V309" s="59">
        <f t="shared" si="106"/>
        <v>0</v>
      </c>
      <c r="W309" s="59">
        <f t="shared" si="106"/>
        <v>0</v>
      </c>
      <c r="X309" s="59">
        <f t="shared" si="106"/>
        <v>0</v>
      </c>
      <c r="Y309" s="59">
        <f t="shared" si="106"/>
        <v>0</v>
      </c>
      <c r="Z309" s="59">
        <f t="shared" si="106"/>
        <v>0</v>
      </c>
      <c r="AA309" s="59">
        <f t="shared" si="106"/>
        <v>0</v>
      </c>
      <c r="AB309" s="59">
        <f t="shared" si="106"/>
        <v>0</v>
      </c>
      <c r="AC309" s="59">
        <f t="shared" si="106"/>
        <v>0</v>
      </c>
      <c r="AD309" s="59">
        <f t="shared" si="106"/>
        <v>0</v>
      </c>
    </row>
    <row r="310" spans="2:30" s="49" customFormat="1" ht="21.75">
      <c r="B310" s="24"/>
      <c r="C310" s="27"/>
      <c r="D310" s="27">
        <v>3110</v>
      </c>
      <c r="E310" s="28" t="s">
        <v>504</v>
      </c>
      <c r="F310" s="42">
        <v>180800</v>
      </c>
      <c r="G310" s="42">
        <v>150000</v>
      </c>
      <c r="H310" s="42">
        <v>150000</v>
      </c>
      <c r="I310" s="208" t="s">
        <v>59</v>
      </c>
      <c r="J310" s="86"/>
      <c r="K310" s="86"/>
      <c r="L310" s="86"/>
      <c r="M310" s="86"/>
      <c r="N310" s="86"/>
      <c r="O310" s="86"/>
      <c r="P310" s="86"/>
      <c r="Q310" s="86"/>
      <c r="R310" s="135">
        <f>G310+J310+K310+L310+M310+N310+O310+P310+Q310</f>
        <v>150000</v>
      </c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2:30" s="49" customFormat="1" ht="56.25">
      <c r="B311" s="24"/>
      <c r="C311" s="27"/>
      <c r="D311" s="27">
        <v>4110</v>
      </c>
      <c r="E311" s="28" t="s">
        <v>506</v>
      </c>
      <c r="F311" s="42">
        <v>2700</v>
      </c>
      <c r="G311" s="42">
        <v>2700</v>
      </c>
      <c r="H311" s="42">
        <v>2700</v>
      </c>
      <c r="I311" s="208" t="s">
        <v>60</v>
      </c>
      <c r="J311" s="86"/>
      <c r="K311" s="86"/>
      <c r="L311" s="86"/>
      <c r="M311" s="86"/>
      <c r="N311" s="86"/>
      <c r="O311" s="86"/>
      <c r="P311" s="86"/>
      <c r="Q311" s="86"/>
      <c r="R311" s="135">
        <f>G311+J311+K311+L311+M311+N311+O311+P311+Q311</f>
        <v>2700</v>
      </c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2:30" s="49" customFormat="1" ht="51">
      <c r="B312" s="24"/>
      <c r="C312" s="27"/>
      <c r="D312" s="27">
        <v>4330</v>
      </c>
      <c r="E312" s="28" t="s">
        <v>507</v>
      </c>
      <c r="F312" s="42">
        <v>144000</v>
      </c>
      <c r="G312" s="42">
        <f>90000+30000</f>
        <v>120000</v>
      </c>
      <c r="H312" s="42">
        <v>90000</v>
      </c>
      <c r="I312" s="208" t="s">
        <v>61</v>
      </c>
      <c r="J312" s="86"/>
      <c r="K312" s="86"/>
      <c r="L312" s="86"/>
      <c r="M312" s="86"/>
      <c r="N312" s="86"/>
      <c r="O312" s="86"/>
      <c r="P312" s="86"/>
      <c r="Q312" s="86"/>
      <c r="R312" s="135">
        <f>G312+J312+K312+L312+M312+N312+O312+P312+Q312</f>
        <v>120000</v>
      </c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2:30" s="49" customFormat="1" ht="12.75">
      <c r="B313" s="24"/>
      <c r="C313" s="14">
        <v>85215</v>
      </c>
      <c r="D313" s="14"/>
      <c r="E313" s="17" t="s">
        <v>508</v>
      </c>
      <c r="F313" s="59">
        <f aca="true" t="shared" si="107" ref="F313:AD313">SUM(F314)</f>
        <v>150000</v>
      </c>
      <c r="G313" s="59">
        <f t="shared" si="107"/>
        <v>135000</v>
      </c>
      <c r="H313" s="59">
        <f t="shared" si="107"/>
        <v>135000</v>
      </c>
      <c r="I313" s="208"/>
      <c r="J313" s="60">
        <f t="shared" si="107"/>
        <v>0</v>
      </c>
      <c r="K313" s="60">
        <f t="shared" si="107"/>
        <v>0</v>
      </c>
      <c r="L313" s="60">
        <f t="shared" si="107"/>
        <v>0</v>
      </c>
      <c r="M313" s="60">
        <f t="shared" si="107"/>
        <v>0</v>
      </c>
      <c r="N313" s="60">
        <f t="shared" si="107"/>
        <v>0</v>
      </c>
      <c r="O313" s="60">
        <f t="shared" si="107"/>
        <v>0</v>
      </c>
      <c r="P313" s="60">
        <f t="shared" si="107"/>
        <v>0</v>
      </c>
      <c r="Q313" s="60">
        <f t="shared" si="107"/>
        <v>0</v>
      </c>
      <c r="R313" s="164">
        <f>SUM(R314)</f>
        <v>135000</v>
      </c>
      <c r="S313" s="59">
        <f t="shared" si="107"/>
        <v>0</v>
      </c>
      <c r="T313" s="59">
        <f t="shared" si="107"/>
        <v>0</v>
      </c>
      <c r="U313" s="59">
        <f t="shared" si="107"/>
        <v>0</v>
      </c>
      <c r="V313" s="59">
        <f t="shared" si="107"/>
        <v>0</v>
      </c>
      <c r="W313" s="59">
        <f t="shared" si="107"/>
        <v>0</v>
      </c>
      <c r="X313" s="59">
        <f t="shared" si="107"/>
        <v>0</v>
      </c>
      <c r="Y313" s="59">
        <f t="shared" si="107"/>
        <v>0</v>
      </c>
      <c r="Z313" s="59">
        <f t="shared" si="107"/>
        <v>0</v>
      </c>
      <c r="AA313" s="59">
        <f t="shared" si="107"/>
        <v>0</v>
      </c>
      <c r="AB313" s="59">
        <f t="shared" si="107"/>
        <v>0</v>
      </c>
      <c r="AC313" s="59">
        <f t="shared" si="107"/>
        <v>0</v>
      </c>
      <c r="AD313" s="59">
        <f t="shared" si="107"/>
        <v>0</v>
      </c>
    </row>
    <row r="314" spans="2:30" s="49" customFormat="1" ht="33.75">
      <c r="B314" s="24"/>
      <c r="C314" s="27"/>
      <c r="D314" s="27">
        <v>3110</v>
      </c>
      <c r="E314" s="28" t="s">
        <v>504</v>
      </c>
      <c r="F314" s="42">
        <v>150000</v>
      </c>
      <c r="G314" s="42">
        <v>135000</v>
      </c>
      <c r="H314" s="42">
        <v>135000</v>
      </c>
      <c r="I314" s="208" t="s">
        <v>62</v>
      </c>
      <c r="J314" s="86"/>
      <c r="K314" s="86"/>
      <c r="L314" s="86"/>
      <c r="M314" s="86"/>
      <c r="N314" s="86"/>
      <c r="O314" s="86"/>
      <c r="P314" s="86"/>
      <c r="Q314" s="86"/>
      <c r="R314" s="135">
        <f>G314+J314+K314+L314+M314+N314+O314+P314+Q314</f>
        <v>135000</v>
      </c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2:30" s="49" customFormat="1" ht="12.75">
      <c r="B315" s="24"/>
      <c r="C315" s="14">
        <v>85219</v>
      </c>
      <c r="D315" s="14"/>
      <c r="E315" s="17" t="s">
        <v>503</v>
      </c>
      <c r="F315" s="59">
        <f>SUM(F316:F336)</f>
        <v>551200</v>
      </c>
      <c r="G315" s="59">
        <f>SUM(G316:G336)</f>
        <v>541200</v>
      </c>
      <c r="H315" s="59">
        <f>SUM(H316:H336)</f>
        <v>551200</v>
      </c>
      <c r="I315" s="208" t="s">
        <v>63</v>
      </c>
      <c r="J315" s="60">
        <f>SUM(J316:J336)</f>
        <v>0</v>
      </c>
      <c r="K315" s="60">
        <f aca="true" t="shared" si="108" ref="K315:Q315">SUM(K316:K336)</f>
        <v>0</v>
      </c>
      <c r="L315" s="60">
        <f t="shared" si="108"/>
        <v>0</v>
      </c>
      <c r="M315" s="60">
        <f t="shared" si="108"/>
        <v>0</v>
      </c>
      <c r="N315" s="60">
        <f t="shared" si="108"/>
        <v>0</v>
      </c>
      <c r="O315" s="60">
        <f t="shared" si="108"/>
        <v>0</v>
      </c>
      <c r="P315" s="60">
        <f t="shared" si="108"/>
        <v>0</v>
      </c>
      <c r="Q315" s="60">
        <f t="shared" si="108"/>
        <v>0</v>
      </c>
      <c r="R315" s="164">
        <f>SUM(R316:R336)</f>
        <v>541200</v>
      </c>
      <c r="S315" s="59">
        <f>SUM(S316:S336)</f>
        <v>0</v>
      </c>
      <c r="T315" s="59">
        <f aca="true" t="shared" si="109" ref="T315:AD315">SUM(T316:T336)</f>
        <v>0</v>
      </c>
      <c r="U315" s="59">
        <f t="shared" si="109"/>
        <v>0</v>
      </c>
      <c r="V315" s="59">
        <f t="shared" si="109"/>
        <v>0</v>
      </c>
      <c r="W315" s="59">
        <f t="shared" si="109"/>
        <v>0</v>
      </c>
      <c r="X315" s="59">
        <f t="shared" si="109"/>
        <v>0</v>
      </c>
      <c r="Y315" s="59">
        <f t="shared" si="109"/>
        <v>0</v>
      </c>
      <c r="Z315" s="59">
        <f t="shared" si="109"/>
        <v>0</v>
      </c>
      <c r="AA315" s="59">
        <f t="shared" si="109"/>
        <v>0</v>
      </c>
      <c r="AB315" s="59">
        <f t="shared" si="109"/>
        <v>0</v>
      </c>
      <c r="AC315" s="59">
        <f t="shared" si="109"/>
        <v>0</v>
      </c>
      <c r="AD315" s="59">
        <f t="shared" si="109"/>
        <v>0</v>
      </c>
    </row>
    <row r="316" spans="2:30" s="49" customFormat="1" ht="28.5" customHeight="1">
      <c r="B316" s="24"/>
      <c r="C316" s="27"/>
      <c r="D316" s="27">
        <v>3020</v>
      </c>
      <c r="E316" s="28" t="s">
        <v>391</v>
      </c>
      <c r="F316" s="42">
        <v>7000</v>
      </c>
      <c r="G316" s="42">
        <v>7000</v>
      </c>
      <c r="H316" s="42">
        <v>7000</v>
      </c>
      <c r="I316" s="208" t="s">
        <v>64</v>
      </c>
      <c r="J316" s="86"/>
      <c r="K316" s="86"/>
      <c r="L316" s="86"/>
      <c r="M316" s="86"/>
      <c r="N316" s="86"/>
      <c r="O316" s="86"/>
      <c r="P316" s="86"/>
      <c r="Q316" s="86"/>
      <c r="R316" s="135">
        <f aca="true" t="shared" si="110" ref="R316:R336">G316+J316+K316+L316+M316+N316+O316+P316+Q316</f>
        <v>7000</v>
      </c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2:30" s="49" customFormat="1" ht="25.5">
      <c r="B317" s="24"/>
      <c r="C317" s="27"/>
      <c r="D317" s="27">
        <v>4010</v>
      </c>
      <c r="E317" s="28" t="s">
        <v>387</v>
      </c>
      <c r="F317" s="42">
        <v>327700</v>
      </c>
      <c r="G317" s="42">
        <v>327700</v>
      </c>
      <c r="H317" s="42">
        <v>327700</v>
      </c>
      <c r="I317" s="455" t="s">
        <v>65</v>
      </c>
      <c r="J317" s="86"/>
      <c r="K317" s="86"/>
      <c r="L317" s="86"/>
      <c r="M317" s="86"/>
      <c r="N317" s="86"/>
      <c r="O317" s="86"/>
      <c r="P317" s="86"/>
      <c r="Q317" s="86"/>
      <c r="R317" s="135">
        <f t="shared" si="110"/>
        <v>327700</v>
      </c>
      <c r="S317" s="86"/>
      <c r="T317" s="86"/>
      <c r="U317" s="86"/>
      <c r="V317" s="86"/>
      <c r="W317" s="42"/>
      <c r="X317" s="42"/>
      <c r="Y317" s="42"/>
      <c r="Z317" s="42"/>
      <c r="AA317" s="42"/>
      <c r="AB317" s="42"/>
      <c r="AC317" s="42"/>
      <c r="AD317" s="42"/>
    </row>
    <row r="318" spans="2:30" s="49" customFormat="1" ht="25.5">
      <c r="B318" s="24"/>
      <c r="C318" s="27"/>
      <c r="D318" s="27">
        <v>4040</v>
      </c>
      <c r="E318" s="28" t="s">
        <v>392</v>
      </c>
      <c r="F318" s="42">
        <v>23800</v>
      </c>
      <c r="G318" s="42">
        <v>23800</v>
      </c>
      <c r="H318" s="42">
        <v>23800</v>
      </c>
      <c r="I318" s="456"/>
      <c r="J318" s="86"/>
      <c r="K318" s="86"/>
      <c r="L318" s="86"/>
      <c r="M318" s="86"/>
      <c r="N318" s="86"/>
      <c r="O318" s="86"/>
      <c r="P318" s="86"/>
      <c r="Q318" s="86"/>
      <c r="R318" s="135">
        <f t="shared" si="110"/>
        <v>23800</v>
      </c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2:30" s="49" customFormat="1" ht="25.5">
      <c r="B319" s="24"/>
      <c r="C319" s="27"/>
      <c r="D319" s="27">
        <v>4110</v>
      </c>
      <c r="E319" s="28" t="s">
        <v>388</v>
      </c>
      <c r="F319" s="42">
        <v>57000</v>
      </c>
      <c r="G319" s="42">
        <v>57000</v>
      </c>
      <c r="H319" s="42">
        <v>57000</v>
      </c>
      <c r="I319" s="456"/>
      <c r="J319" s="86"/>
      <c r="K319" s="86"/>
      <c r="L319" s="86"/>
      <c r="M319" s="86"/>
      <c r="N319" s="86"/>
      <c r="O319" s="86"/>
      <c r="P319" s="86"/>
      <c r="Q319" s="86"/>
      <c r="R319" s="135">
        <f t="shared" si="110"/>
        <v>57000</v>
      </c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2:30" s="49" customFormat="1" ht="12.75">
      <c r="B320" s="24"/>
      <c r="C320" s="27"/>
      <c r="D320" s="27">
        <v>4120</v>
      </c>
      <c r="E320" s="28" t="s">
        <v>509</v>
      </c>
      <c r="F320" s="42">
        <v>8600</v>
      </c>
      <c r="G320" s="42">
        <v>8600</v>
      </c>
      <c r="H320" s="42">
        <v>8600</v>
      </c>
      <c r="I320" s="457"/>
      <c r="J320" s="86"/>
      <c r="K320" s="86"/>
      <c r="L320" s="86"/>
      <c r="M320" s="86"/>
      <c r="N320" s="86"/>
      <c r="O320" s="86"/>
      <c r="P320" s="86"/>
      <c r="Q320" s="86"/>
      <c r="R320" s="135">
        <f t="shared" si="110"/>
        <v>8600</v>
      </c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2:30" s="49" customFormat="1" ht="12.75">
      <c r="B321" s="24"/>
      <c r="C321" s="27"/>
      <c r="D321" s="27">
        <v>4170</v>
      </c>
      <c r="E321" s="28" t="s">
        <v>393</v>
      </c>
      <c r="F321" s="42">
        <v>8000</v>
      </c>
      <c r="G321" s="42">
        <v>8000</v>
      </c>
      <c r="H321" s="42">
        <v>8000</v>
      </c>
      <c r="I321" s="208" t="s">
        <v>66</v>
      </c>
      <c r="J321" s="86"/>
      <c r="K321" s="86"/>
      <c r="L321" s="86"/>
      <c r="M321" s="86"/>
      <c r="N321" s="86"/>
      <c r="O321" s="86"/>
      <c r="P321" s="86"/>
      <c r="Q321" s="86"/>
      <c r="R321" s="135">
        <f t="shared" si="110"/>
        <v>8000</v>
      </c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2:30" s="49" customFormat="1" ht="23.25" customHeight="1">
      <c r="B322" s="24"/>
      <c r="C322" s="27"/>
      <c r="D322" s="27">
        <v>4210</v>
      </c>
      <c r="E322" s="28" t="s">
        <v>369</v>
      </c>
      <c r="F322" s="42">
        <v>26000</v>
      </c>
      <c r="G322" s="42">
        <v>16000</v>
      </c>
      <c r="H322" s="42">
        <v>26000</v>
      </c>
      <c r="I322" s="208" t="s">
        <v>67</v>
      </c>
      <c r="J322" s="86"/>
      <c r="K322" s="86"/>
      <c r="L322" s="86"/>
      <c r="M322" s="86"/>
      <c r="N322" s="86"/>
      <c r="O322" s="86"/>
      <c r="P322" s="86"/>
      <c r="Q322" s="86"/>
      <c r="R322" s="135">
        <f t="shared" si="110"/>
        <v>16000</v>
      </c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2:30" s="49" customFormat="1" ht="12.75">
      <c r="B323" s="24"/>
      <c r="C323" s="27"/>
      <c r="D323" s="27">
        <v>4260</v>
      </c>
      <c r="E323" s="28" t="s">
        <v>389</v>
      </c>
      <c r="F323" s="42">
        <v>10800</v>
      </c>
      <c r="G323" s="42">
        <v>10800</v>
      </c>
      <c r="H323" s="42">
        <v>10800</v>
      </c>
      <c r="I323" s="208" t="s">
        <v>68</v>
      </c>
      <c r="J323" s="86"/>
      <c r="K323" s="86"/>
      <c r="L323" s="86"/>
      <c r="M323" s="86"/>
      <c r="N323" s="86"/>
      <c r="O323" s="86"/>
      <c r="P323" s="86"/>
      <c r="Q323" s="86"/>
      <c r="R323" s="135">
        <f t="shared" si="110"/>
        <v>10800</v>
      </c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2:30" s="49" customFormat="1" ht="12.75">
      <c r="B324" s="24"/>
      <c r="C324" s="27"/>
      <c r="D324" s="27">
        <v>4270</v>
      </c>
      <c r="E324" s="28" t="s">
        <v>401</v>
      </c>
      <c r="F324" s="42">
        <v>12000</v>
      </c>
      <c r="G324" s="42">
        <v>12000</v>
      </c>
      <c r="H324" s="42">
        <v>12000</v>
      </c>
      <c r="I324" s="208" t="s">
        <v>69</v>
      </c>
      <c r="J324" s="86"/>
      <c r="K324" s="86"/>
      <c r="L324" s="86"/>
      <c r="M324" s="86"/>
      <c r="N324" s="86"/>
      <c r="O324" s="86"/>
      <c r="P324" s="86"/>
      <c r="Q324" s="86"/>
      <c r="R324" s="135">
        <f t="shared" si="110"/>
        <v>12000</v>
      </c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2:30" s="49" customFormat="1" ht="12.75">
      <c r="B325" s="24"/>
      <c r="C325" s="27"/>
      <c r="D325" s="27">
        <v>4280</v>
      </c>
      <c r="E325" s="28" t="s">
        <v>394</v>
      </c>
      <c r="F325" s="42">
        <v>1000</v>
      </c>
      <c r="G325" s="42">
        <v>1000</v>
      </c>
      <c r="H325" s="42">
        <v>1000</v>
      </c>
      <c r="I325" s="297" t="s">
        <v>691</v>
      </c>
      <c r="J325" s="86"/>
      <c r="K325" s="86"/>
      <c r="L325" s="86"/>
      <c r="M325" s="86"/>
      <c r="N325" s="86"/>
      <c r="O325" s="86"/>
      <c r="P325" s="86"/>
      <c r="Q325" s="86"/>
      <c r="R325" s="135">
        <f t="shared" si="110"/>
        <v>1000</v>
      </c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2:30" s="49" customFormat="1" ht="22.5">
      <c r="B326" s="24"/>
      <c r="C326" s="27"/>
      <c r="D326" s="27">
        <v>4300</v>
      </c>
      <c r="E326" s="28" t="s">
        <v>371</v>
      </c>
      <c r="F326" s="42">
        <v>12100</v>
      </c>
      <c r="G326" s="42">
        <v>12100</v>
      </c>
      <c r="H326" s="42">
        <v>12100</v>
      </c>
      <c r="I326" s="208" t="s">
        <v>70</v>
      </c>
      <c r="J326" s="86"/>
      <c r="K326" s="86"/>
      <c r="L326" s="86"/>
      <c r="M326" s="86"/>
      <c r="N326" s="86"/>
      <c r="O326" s="86"/>
      <c r="P326" s="86"/>
      <c r="Q326" s="86"/>
      <c r="R326" s="135">
        <f t="shared" si="110"/>
        <v>12100</v>
      </c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2:30" s="49" customFormat="1" ht="25.5">
      <c r="B327" s="24"/>
      <c r="C327" s="27"/>
      <c r="D327" s="27">
        <v>4350</v>
      </c>
      <c r="E327" s="28" t="s">
        <v>395</v>
      </c>
      <c r="F327" s="42">
        <v>1500</v>
      </c>
      <c r="G327" s="42">
        <v>1500</v>
      </c>
      <c r="H327" s="42">
        <v>1500</v>
      </c>
      <c r="I327" s="208"/>
      <c r="J327" s="86"/>
      <c r="K327" s="86"/>
      <c r="L327" s="86"/>
      <c r="M327" s="86"/>
      <c r="N327" s="86"/>
      <c r="O327" s="86"/>
      <c r="P327" s="86"/>
      <c r="Q327" s="86"/>
      <c r="R327" s="135">
        <f t="shared" si="110"/>
        <v>1500</v>
      </c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2:30" s="49" customFormat="1" ht="28.5" customHeight="1">
      <c r="B328" s="24"/>
      <c r="C328" s="27"/>
      <c r="D328" s="27">
        <v>4370</v>
      </c>
      <c r="E328" s="28" t="s">
        <v>397</v>
      </c>
      <c r="F328" s="42">
        <v>8400</v>
      </c>
      <c r="G328" s="42">
        <v>8400</v>
      </c>
      <c r="H328" s="42">
        <v>8400</v>
      </c>
      <c r="I328" s="208"/>
      <c r="J328" s="86"/>
      <c r="K328" s="86"/>
      <c r="L328" s="86"/>
      <c r="M328" s="86"/>
      <c r="N328" s="86"/>
      <c r="O328" s="86"/>
      <c r="P328" s="86"/>
      <c r="Q328" s="86"/>
      <c r="R328" s="135">
        <f t="shared" si="110"/>
        <v>8400</v>
      </c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2:30" s="49" customFormat="1" ht="28.5" customHeight="1">
      <c r="B329" s="24"/>
      <c r="C329" s="27"/>
      <c r="D329" s="27">
        <v>4400</v>
      </c>
      <c r="E329" s="28" t="s">
        <v>549</v>
      </c>
      <c r="F329" s="42">
        <v>10200</v>
      </c>
      <c r="G329" s="42">
        <v>10200</v>
      </c>
      <c r="H329" s="42">
        <v>10200</v>
      </c>
      <c r="I329" s="208"/>
      <c r="J329" s="86"/>
      <c r="K329" s="86"/>
      <c r="L329" s="86"/>
      <c r="M329" s="86"/>
      <c r="N329" s="86"/>
      <c r="O329" s="86"/>
      <c r="P329" s="86"/>
      <c r="Q329" s="86"/>
      <c r="R329" s="135">
        <f t="shared" si="110"/>
        <v>10200</v>
      </c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2:30" s="49" customFormat="1" ht="12.75">
      <c r="B330" s="24"/>
      <c r="C330" s="27"/>
      <c r="D330" s="27">
        <v>4410</v>
      </c>
      <c r="E330" s="28" t="s">
        <v>390</v>
      </c>
      <c r="F330" s="42">
        <v>11900</v>
      </c>
      <c r="G330" s="42">
        <v>11900</v>
      </c>
      <c r="H330" s="42">
        <v>11900</v>
      </c>
      <c r="I330" s="208" t="s">
        <v>71</v>
      </c>
      <c r="J330" s="86"/>
      <c r="K330" s="86"/>
      <c r="L330" s="86"/>
      <c r="M330" s="86"/>
      <c r="N330" s="86"/>
      <c r="O330" s="86"/>
      <c r="P330" s="86"/>
      <c r="Q330" s="86"/>
      <c r="R330" s="135">
        <f t="shared" si="110"/>
        <v>11900</v>
      </c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2:30" s="49" customFormat="1" ht="12.75">
      <c r="B331" s="24"/>
      <c r="C331" s="27"/>
      <c r="D331" s="27">
        <v>4430</v>
      </c>
      <c r="E331" s="28" t="s">
        <v>376</v>
      </c>
      <c r="F331" s="42">
        <v>1000</v>
      </c>
      <c r="G331" s="42">
        <v>1000</v>
      </c>
      <c r="H331" s="42">
        <v>1000</v>
      </c>
      <c r="I331" s="208" t="s">
        <v>72</v>
      </c>
      <c r="J331" s="86"/>
      <c r="K331" s="86"/>
      <c r="L331" s="86"/>
      <c r="M331" s="86"/>
      <c r="N331" s="86"/>
      <c r="O331" s="86"/>
      <c r="P331" s="86"/>
      <c r="Q331" s="86"/>
      <c r="R331" s="135">
        <f t="shared" si="110"/>
        <v>1000</v>
      </c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2:30" s="49" customFormat="1" ht="28.5" customHeight="1">
      <c r="B332" s="24"/>
      <c r="C332" s="27"/>
      <c r="D332" s="27">
        <v>4440</v>
      </c>
      <c r="E332" s="28" t="s">
        <v>398</v>
      </c>
      <c r="F332" s="42">
        <v>10200</v>
      </c>
      <c r="G332" s="42">
        <v>10200</v>
      </c>
      <c r="H332" s="42">
        <v>10200</v>
      </c>
      <c r="I332" s="208"/>
      <c r="J332" s="86"/>
      <c r="K332" s="86"/>
      <c r="L332" s="86"/>
      <c r="M332" s="86"/>
      <c r="N332" s="86"/>
      <c r="O332" s="86"/>
      <c r="P332" s="86"/>
      <c r="Q332" s="86"/>
      <c r="R332" s="135">
        <f t="shared" si="110"/>
        <v>10200</v>
      </c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2:30" s="49" customFormat="1" ht="38.25">
      <c r="B333" s="24"/>
      <c r="C333" s="27"/>
      <c r="D333" s="27">
        <v>4700</v>
      </c>
      <c r="E333" s="28" t="s">
        <v>536</v>
      </c>
      <c r="F333" s="42">
        <v>4000</v>
      </c>
      <c r="G333" s="42">
        <v>4000</v>
      </c>
      <c r="H333" s="42">
        <v>4000</v>
      </c>
      <c r="I333" s="208"/>
      <c r="J333" s="86"/>
      <c r="K333" s="86"/>
      <c r="L333" s="86"/>
      <c r="M333" s="86"/>
      <c r="N333" s="86"/>
      <c r="O333" s="86"/>
      <c r="P333" s="86"/>
      <c r="Q333" s="86"/>
      <c r="R333" s="135">
        <f t="shared" si="110"/>
        <v>4000</v>
      </c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2:30" s="49" customFormat="1" ht="38.25">
      <c r="B334" s="24"/>
      <c r="C334" s="27"/>
      <c r="D334" s="27">
        <v>4740</v>
      </c>
      <c r="E334" s="28" t="s">
        <v>399</v>
      </c>
      <c r="F334" s="42">
        <v>3000</v>
      </c>
      <c r="G334" s="42">
        <v>3000</v>
      </c>
      <c r="H334" s="42">
        <v>3000</v>
      </c>
      <c r="I334" s="208" t="s">
        <v>2</v>
      </c>
      <c r="J334" s="86"/>
      <c r="K334" s="86"/>
      <c r="L334" s="86"/>
      <c r="M334" s="86"/>
      <c r="N334" s="86"/>
      <c r="O334" s="86"/>
      <c r="P334" s="86"/>
      <c r="Q334" s="86"/>
      <c r="R334" s="135">
        <f t="shared" si="110"/>
        <v>3000</v>
      </c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2:30" s="49" customFormat="1" ht="38.25">
      <c r="B335" s="24"/>
      <c r="C335" s="27"/>
      <c r="D335" s="27">
        <v>4750</v>
      </c>
      <c r="E335" s="28" t="s">
        <v>400</v>
      </c>
      <c r="F335" s="42">
        <v>7000</v>
      </c>
      <c r="G335" s="42">
        <v>7000</v>
      </c>
      <c r="H335" s="42">
        <v>7000</v>
      </c>
      <c r="I335" s="208"/>
      <c r="J335" s="86"/>
      <c r="K335" s="86"/>
      <c r="L335" s="86"/>
      <c r="M335" s="86"/>
      <c r="N335" s="86"/>
      <c r="O335" s="86"/>
      <c r="P335" s="86"/>
      <c r="Q335" s="86"/>
      <c r="R335" s="135">
        <f t="shared" si="110"/>
        <v>7000</v>
      </c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2:30" s="49" customFormat="1" ht="28.5" customHeight="1" hidden="1">
      <c r="B336" s="24"/>
      <c r="C336" s="27"/>
      <c r="D336" s="27">
        <v>6060</v>
      </c>
      <c r="E336" s="28" t="s">
        <v>385</v>
      </c>
      <c r="F336" s="42"/>
      <c r="G336" s="42"/>
      <c r="H336" s="42"/>
      <c r="I336" s="208"/>
      <c r="J336" s="86"/>
      <c r="K336" s="86"/>
      <c r="L336" s="86"/>
      <c r="M336" s="86"/>
      <c r="N336" s="86"/>
      <c r="O336" s="86"/>
      <c r="P336" s="86"/>
      <c r="Q336" s="86"/>
      <c r="R336" s="135">
        <f t="shared" si="110"/>
        <v>0</v>
      </c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2:30" s="49" customFormat="1" ht="38.25">
      <c r="B337" s="24"/>
      <c r="C337" s="14">
        <v>85228</v>
      </c>
      <c r="D337" s="14"/>
      <c r="E337" s="17" t="s">
        <v>510</v>
      </c>
      <c r="F337" s="59">
        <f>SUM(F338:F340)</f>
        <v>18700</v>
      </c>
      <c r="G337" s="59">
        <f>SUM(G338:G340)</f>
        <v>18700</v>
      </c>
      <c r="H337" s="59">
        <f>SUM(H338:H340)</f>
        <v>18700</v>
      </c>
      <c r="I337" s="208"/>
      <c r="J337" s="60">
        <f>J340</f>
        <v>0</v>
      </c>
      <c r="K337" s="60">
        <f aca="true" t="shared" si="111" ref="K337:Q337">K340</f>
        <v>0</v>
      </c>
      <c r="L337" s="60">
        <f t="shared" si="111"/>
        <v>0</v>
      </c>
      <c r="M337" s="60">
        <f t="shared" si="111"/>
        <v>0</v>
      </c>
      <c r="N337" s="60">
        <f t="shared" si="111"/>
        <v>0</v>
      </c>
      <c r="O337" s="60">
        <f t="shared" si="111"/>
        <v>0</v>
      </c>
      <c r="P337" s="60">
        <f t="shared" si="111"/>
        <v>0</v>
      </c>
      <c r="Q337" s="60">
        <f t="shared" si="111"/>
        <v>0</v>
      </c>
      <c r="R337" s="164">
        <f>SUM(R340:R340)</f>
        <v>15800</v>
      </c>
      <c r="S337" s="59">
        <f>S340</f>
        <v>0</v>
      </c>
      <c r="T337" s="59">
        <f aca="true" t="shared" si="112" ref="T337:AD337">T340</f>
        <v>0</v>
      </c>
      <c r="U337" s="59">
        <f t="shared" si="112"/>
        <v>0</v>
      </c>
      <c r="V337" s="59">
        <f t="shared" si="112"/>
        <v>0</v>
      </c>
      <c r="W337" s="59">
        <f t="shared" si="112"/>
        <v>0</v>
      </c>
      <c r="X337" s="59">
        <f t="shared" si="112"/>
        <v>0</v>
      </c>
      <c r="Y337" s="59">
        <f t="shared" si="112"/>
        <v>0</v>
      </c>
      <c r="Z337" s="59">
        <f t="shared" si="112"/>
        <v>0</v>
      </c>
      <c r="AA337" s="59">
        <f t="shared" si="112"/>
        <v>0</v>
      </c>
      <c r="AB337" s="59">
        <f t="shared" si="112"/>
        <v>0</v>
      </c>
      <c r="AC337" s="59">
        <f t="shared" si="112"/>
        <v>0</v>
      </c>
      <c r="AD337" s="59">
        <f t="shared" si="112"/>
        <v>0</v>
      </c>
    </row>
    <row r="338" spans="2:30" s="49" customFormat="1" ht="28.5" customHeight="1">
      <c r="B338" s="24"/>
      <c r="C338" s="14"/>
      <c r="D338" s="27">
        <v>4110</v>
      </c>
      <c r="E338" s="28" t="s">
        <v>388</v>
      </c>
      <c r="F338" s="42">
        <v>2500</v>
      </c>
      <c r="G338" s="42">
        <v>2500</v>
      </c>
      <c r="H338" s="42">
        <v>2500</v>
      </c>
      <c r="I338" s="208"/>
      <c r="J338" s="60"/>
      <c r="K338" s="60"/>
      <c r="L338" s="60"/>
      <c r="M338" s="60"/>
      <c r="N338" s="60"/>
      <c r="O338" s="60"/>
      <c r="P338" s="60"/>
      <c r="Q338" s="60"/>
      <c r="R338" s="164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</row>
    <row r="339" spans="2:30" s="49" customFormat="1" ht="28.5" customHeight="1">
      <c r="B339" s="24"/>
      <c r="C339" s="14"/>
      <c r="D339" s="27">
        <v>4120</v>
      </c>
      <c r="E339" s="28" t="s">
        <v>509</v>
      </c>
      <c r="F339" s="42">
        <v>400</v>
      </c>
      <c r="G339" s="42">
        <v>400</v>
      </c>
      <c r="H339" s="42">
        <v>400</v>
      </c>
      <c r="I339" s="208"/>
      <c r="J339" s="60"/>
      <c r="K339" s="60"/>
      <c r="L339" s="60"/>
      <c r="M339" s="60"/>
      <c r="N339" s="60"/>
      <c r="O339" s="60"/>
      <c r="P339" s="60"/>
      <c r="Q339" s="60"/>
      <c r="R339" s="164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</row>
    <row r="340" spans="2:30" s="49" customFormat="1" ht="12.75">
      <c r="B340" s="24"/>
      <c r="C340" s="27"/>
      <c r="D340" s="27">
        <v>4170</v>
      </c>
      <c r="E340" s="28" t="s">
        <v>393</v>
      </c>
      <c r="F340" s="42">
        <v>15800</v>
      </c>
      <c r="G340" s="42">
        <v>15800</v>
      </c>
      <c r="H340" s="42">
        <v>15800</v>
      </c>
      <c r="I340" s="208"/>
      <c r="J340" s="86"/>
      <c r="K340" s="86"/>
      <c r="L340" s="86"/>
      <c r="M340" s="86"/>
      <c r="N340" s="86"/>
      <c r="O340" s="86"/>
      <c r="P340" s="86"/>
      <c r="Q340" s="86"/>
      <c r="R340" s="135">
        <f>G340+J340+K340+L340+M340+N340+O340+P340+Q340</f>
        <v>15800</v>
      </c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2:30" s="49" customFormat="1" ht="12.75">
      <c r="B341" s="24"/>
      <c r="C341" s="14">
        <v>85295</v>
      </c>
      <c r="D341" s="14"/>
      <c r="E341" s="17" t="s">
        <v>364</v>
      </c>
      <c r="F341" s="59">
        <f>SUM(F342:F344)</f>
        <v>34000</v>
      </c>
      <c r="G341" s="59">
        <f>SUM(G342:G344)</f>
        <v>56000</v>
      </c>
      <c r="H341" s="59">
        <f>SUM(H342:H344)</f>
        <v>34000</v>
      </c>
      <c r="I341" s="208"/>
      <c r="J341" s="60">
        <f>SUM(J342:J344)</f>
        <v>0</v>
      </c>
      <c r="K341" s="60">
        <f aca="true" t="shared" si="113" ref="K341:Q341">SUM(K342:K344)</f>
        <v>0</v>
      </c>
      <c r="L341" s="60">
        <f t="shared" si="113"/>
        <v>0</v>
      </c>
      <c r="M341" s="60">
        <f t="shared" si="113"/>
        <v>0</v>
      </c>
      <c r="N341" s="60">
        <f t="shared" si="113"/>
        <v>0</v>
      </c>
      <c r="O341" s="60">
        <f t="shared" si="113"/>
        <v>0</v>
      </c>
      <c r="P341" s="60">
        <f t="shared" si="113"/>
        <v>0</v>
      </c>
      <c r="Q341" s="60">
        <f t="shared" si="113"/>
        <v>0</v>
      </c>
      <c r="R341" s="164">
        <f>SUM(R342:R344)</f>
        <v>56000</v>
      </c>
      <c r="S341" s="59">
        <f>SUM(S342:S344)</f>
        <v>0</v>
      </c>
      <c r="T341" s="59">
        <f aca="true" t="shared" si="114" ref="T341:AD341">SUM(T342:T344)</f>
        <v>0</v>
      </c>
      <c r="U341" s="59">
        <f t="shared" si="114"/>
        <v>0</v>
      </c>
      <c r="V341" s="59">
        <f t="shared" si="114"/>
        <v>0</v>
      </c>
      <c r="W341" s="59">
        <f t="shared" si="114"/>
        <v>0</v>
      </c>
      <c r="X341" s="59">
        <f t="shared" si="114"/>
        <v>0</v>
      </c>
      <c r="Y341" s="59">
        <f t="shared" si="114"/>
        <v>0</v>
      </c>
      <c r="Z341" s="59">
        <f t="shared" si="114"/>
        <v>0</v>
      </c>
      <c r="AA341" s="59">
        <f t="shared" si="114"/>
        <v>0</v>
      </c>
      <c r="AB341" s="59">
        <f t="shared" si="114"/>
        <v>0</v>
      </c>
      <c r="AC341" s="59">
        <f t="shared" si="114"/>
        <v>0</v>
      </c>
      <c r="AD341" s="59">
        <f t="shared" si="114"/>
        <v>0</v>
      </c>
    </row>
    <row r="342" spans="2:30" s="49" customFormat="1" ht="21.75">
      <c r="B342" s="24"/>
      <c r="C342" s="14"/>
      <c r="D342" s="27">
        <v>3110</v>
      </c>
      <c r="E342" s="28" t="s">
        <v>504</v>
      </c>
      <c r="F342" s="65">
        <v>27000</v>
      </c>
      <c r="G342" s="65">
        <v>51000</v>
      </c>
      <c r="H342" s="65">
        <v>27000</v>
      </c>
      <c r="I342" s="208" t="s">
        <v>73</v>
      </c>
      <c r="J342" s="67"/>
      <c r="K342" s="67"/>
      <c r="L342" s="67"/>
      <c r="M342" s="67"/>
      <c r="N342" s="67"/>
      <c r="O342" s="67"/>
      <c r="P342" s="67"/>
      <c r="Q342" s="67"/>
      <c r="R342" s="135">
        <f>G342+J342+K342+L342+M342+N342+O342+P342+Q342</f>
        <v>51000</v>
      </c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</row>
    <row r="343" spans="2:30" s="49" customFormat="1" ht="12.75">
      <c r="B343" s="24"/>
      <c r="C343" s="14"/>
      <c r="D343" s="27">
        <v>4210</v>
      </c>
      <c r="E343" s="28" t="s">
        <v>369</v>
      </c>
      <c r="F343" s="65">
        <v>5000</v>
      </c>
      <c r="G343" s="65">
        <v>3000</v>
      </c>
      <c r="H343" s="65">
        <v>5000</v>
      </c>
      <c r="I343" s="208" t="s">
        <v>74</v>
      </c>
      <c r="J343" s="67"/>
      <c r="K343" s="67"/>
      <c r="L343" s="67"/>
      <c r="M343" s="67"/>
      <c r="N343" s="67"/>
      <c r="O343" s="67"/>
      <c r="P343" s="67"/>
      <c r="Q343" s="67"/>
      <c r="R343" s="135">
        <f>G343+J343+K343+L343+M343+N343+O343+P343+Q343</f>
        <v>3000</v>
      </c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</row>
    <row r="344" spans="2:30" s="49" customFormat="1" ht="12.75">
      <c r="B344" s="24"/>
      <c r="C344" s="14"/>
      <c r="D344" s="27">
        <v>4300</v>
      </c>
      <c r="E344" s="28" t="s">
        <v>371</v>
      </c>
      <c r="F344" s="65">
        <v>2000</v>
      </c>
      <c r="G344" s="65">
        <v>2000</v>
      </c>
      <c r="H344" s="65">
        <v>2000</v>
      </c>
      <c r="I344" s="208" t="s">
        <v>75</v>
      </c>
      <c r="J344" s="67"/>
      <c r="K344" s="67"/>
      <c r="L344" s="67"/>
      <c r="M344" s="67"/>
      <c r="N344" s="67"/>
      <c r="O344" s="67"/>
      <c r="P344" s="67"/>
      <c r="Q344" s="67"/>
      <c r="R344" s="135">
        <f>G344+J344+K344+L344+M344+N344+O344+P344+Q344</f>
        <v>2000</v>
      </c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</row>
    <row r="345" spans="2:30" s="49" customFormat="1" ht="25.5">
      <c r="B345" s="30">
        <v>854</v>
      </c>
      <c r="C345" s="31"/>
      <c r="D345" s="31"/>
      <c r="E345" s="32" t="s">
        <v>512</v>
      </c>
      <c r="F345" s="68">
        <f aca="true" t="shared" si="115" ref="F345:H346">F346</f>
        <v>15000</v>
      </c>
      <c r="G345" s="68">
        <f t="shared" si="115"/>
        <v>15000</v>
      </c>
      <c r="H345" s="68">
        <f t="shared" si="115"/>
        <v>15000</v>
      </c>
      <c r="I345" s="290"/>
      <c r="J345" s="69">
        <f>J346</f>
        <v>0</v>
      </c>
      <c r="K345" s="69">
        <f aca="true" t="shared" si="116" ref="K345:Q346">K346</f>
        <v>0</v>
      </c>
      <c r="L345" s="69">
        <f t="shared" si="116"/>
        <v>0</v>
      </c>
      <c r="M345" s="69">
        <f t="shared" si="116"/>
        <v>0</v>
      </c>
      <c r="N345" s="69">
        <f t="shared" si="116"/>
        <v>0</v>
      </c>
      <c r="O345" s="69">
        <f t="shared" si="116"/>
        <v>0</v>
      </c>
      <c r="P345" s="69">
        <f t="shared" si="116"/>
        <v>0</v>
      </c>
      <c r="Q345" s="69">
        <f t="shared" si="116"/>
        <v>0</v>
      </c>
      <c r="R345" s="68">
        <f>R346</f>
        <v>15000</v>
      </c>
      <c r="S345" s="68">
        <f>S346</f>
        <v>0</v>
      </c>
      <c r="T345" s="68">
        <f aca="true" t="shared" si="117" ref="T345:AD346">T346</f>
        <v>0</v>
      </c>
      <c r="U345" s="68">
        <f t="shared" si="117"/>
        <v>0</v>
      </c>
      <c r="V345" s="68">
        <f t="shared" si="117"/>
        <v>0</v>
      </c>
      <c r="W345" s="68">
        <f t="shared" si="117"/>
        <v>0</v>
      </c>
      <c r="X345" s="68">
        <f t="shared" si="117"/>
        <v>0</v>
      </c>
      <c r="Y345" s="68">
        <f t="shared" si="117"/>
        <v>0</v>
      </c>
      <c r="Z345" s="68">
        <f t="shared" si="117"/>
        <v>0</v>
      </c>
      <c r="AA345" s="68">
        <f t="shared" si="117"/>
        <v>0</v>
      </c>
      <c r="AB345" s="68">
        <f t="shared" si="117"/>
        <v>0</v>
      </c>
      <c r="AC345" s="68">
        <f t="shared" si="117"/>
        <v>0</v>
      </c>
      <c r="AD345" s="68">
        <f t="shared" si="117"/>
        <v>0</v>
      </c>
    </row>
    <row r="346" spans="2:30" s="49" customFormat="1" ht="12.75">
      <c r="B346" s="24"/>
      <c r="C346" s="14">
        <v>85415</v>
      </c>
      <c r="D346" s="138"/>
      <c r="E346" s="139" t="s">
        <v>513</v>
      </c>
      <c r="F346" s="59">
        <f t="shared" si="115"/>
        <v>15000</v>
      </c>
      <c r="G346" s="59">
        <f t="shared" si="115"/>
        <v>15000</v>
      </c>
      <c r="H346" s="59">
        <f t="shared" si="115"/>
        <v>15000</v>
      </c>
      <c r="I346" s="208"/>
      <c r="J346" s="60">
        <f>J347</f>
        <v>0</v>
      </c>
      <c r="K346" s="60">
        <f t="shared" si="116"/>
        <v>0</v>
      </c>
      <c r="L346" s="60">
        <f t="shared" si="116"/>
        <v>0</v>
      </c>
      <c r="M346" s="60">
        <f t="shared" si="116"/>
        <v>0</v>
      </c>
      <c r="N346" s="60">
        <f t="shared" si="116"/>
        <v>0</v>
      </c>
      <c r="O346" s="60">
        <f t="shared" si="116"/>
        <v>0</v>
      </c>
      <c r="P346" s="60">
        <f t="shared" si="116"/>
        <v>0</v>
      </c>
      <c r="Q346" s="60">
        <f t="shared" si="116"/>
        <v>0</v>
      </c>
      <c r="R346" s="164">
        <f>R347</f>
        <v>15000</v>
      </c>
      <c r="S346" s="59">
        <f>S347</f>
        <v>0</v>
      </c>
      <c r="T346" s="59">
        <f t="shared" si="117"/>
        <v>0</v>
      </c>
      <c r="U346" s="59">
        <f t="shared" si="117"/>
        <v>0</v>
      </c>
      <c r="V346" s="59">
        <f t="shared" si="117"/>
        <v>0</v>
      </c>
      <c r="W346" s="59">
        <f t="shared" si="117"/>
        <v>0</v>
      </c>
      <c r="X346" s="59">
        <f t="shared" si="117"/>
        <v>0</v>
      </c>
      <c r="Y346" s="59">
        <f t="shared" si="117"/>
        <v>0</v>
      </c>
      <c r="Z346" s="59">
        <f t="shared" si="117"/>
        <v>0</v>
      </c>
      <c r="AA346" s="59">
        <f t="shared" si="117"/>
        <v>0</v>
      </c>
      <c r="AB346" s="59">
        <f t="shared" si="117"/>
        <v>0</v>
      </c>
      <c r="AC346" s="59">
        <f t="shared" si="117"/>
        <v>0</v>
      </c>
      <c r="AD346" s="59">
        <f t="shared" si="117"/>
        <v>0</v>
      </c>
    </row>
    <row r="347" spans="2:30" s="49" customFormat="1" ht="22.5">
      <c r="B347" s="24"/>
      <c r="C347" s="14"/>
      <c r="D347" s="27">
        <v>3260</v>
      </c>
      <c r="E347" s="28" t="s">
        <v>527</v>
      </c>
      <c r="F347" s="65">
        <v>15000</v>
      </c>
      <c r="G347" s="65">
        <v>15000</v>
      </c>
      <c r="H347" s="65">
        <v>15000</v>
      </c>
      <c r="I347" s="208" t="s">
        <v>76</v>
      </c>
      <c r="J347" s="67"/>
      <c r="K347" s="67"/>
      <c r="L347" s="67"/>
      <c r="M347" s="67"/>
      <c r="N347" s="67"/>
      <c r="O347" s="67"/>
      <c r="P347" s="67"/>
      <c r="Q347" s="67"/>
      <c r="R347" s="135">
        <f>G347+J347+K347+L347+M347+N347+O347+P347+Q347</f>
        <v>15000</v>
      </c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</row>
    <row r="348" spans="2:30" s="49" customFormat="1" ht="28.5" customHeight="1">
      <c r="B348" s="30">
        <v>900</v>
      </c>
      <c r="C348" s="31"/>
      <c r="D348" s="31"/>
      <c r="E348" s="32" t="s">
        <v>365</v>
      </c>
      <c r="F348" s="68">
        <f>F349+F355</f>
        <v>382200</v>
      </c>
      <c r="G348" s="68">
        <f>G349+G355</f>
        <v>342200</v>
      </c>
      <c r="H348" s="68">
        <f>H349+H355</f>
        <v>292200</v>
      </c>
      <c r="I348" s="290"/>
      <c r="J348" s="69">
        <f>J349+J355</f>
        <v>0</v>
      </c>
      <c r="K348" s="69">
        <f aca="true" t="shared" si="118" ref="K348:Q348">K349+K355</f>
        <v>0</v>
      </c>
      <c r="L348" s="69">
        <f t="shared" si="118"/>
        <v>0</v>
      </c>
      <c r="M348" s="69">
        <f t="shared" si="118"/>
        <v>0</v>
      </c>
      <c r="N348" s="69">
        <f t="shared" si="118"/>
        <v>0</v>
      </c>
      <c r="O348" s="69">
        <f t="shared" si="118"/>
        <v>0</v>
      </c>
      <c r="P348" s="69">
        <f t="shared" si="118"/>
        <v>0</v>
      </c>
      <c r="Q348" s="69">
        <f t="shared" si="118"/>
        <v>0</v>
      </c>
      <c r="R348" s="68">
        <f>R349+R355</f>
        <v>330200</v>
      </c>
      <c r="S348" s="68">
        <f aca="true" t="shared" si="119" ref="S348:AD348">S349+S355</f>
        <v>0</v>
      </c>
      <c r="T348" s="68">
        <f t="shared" si="119"/>
        <v>0</v>
      </c>
      <c r="U348" s="68">
        <f t="shared" si="119"/>
        <v>0</v>
      </c>
      <c r="V348" s="68">
        <f t="shared" si="119"/>
        <v>0</v>
      </c>
      <c r="W348" s="68">
        <f t="shared" si="119"/>
        <v>0</v>
      </c>
      <c r="X348" s="68">
        <f t="shared" si="119"/>
        <v>0</v>
      </c>
      <c r="Y348" s="68">
        <f t="shared" si="119"/>
        <v>0</v>
      </c>
      <c r="Z348" s="68">
        <f t="shared" si="119"/>
        <v>0</v>
      </c>
      <c r="AA348" s="68">
        <f t="shared" si="119"/>
        <v>0</v>
      </c>
      <c r="AB348" s="68">
        <f t="shared" si="119"/>
        <v>0</v>
      </c>
      <c r="AC348" s="68">
        <f t="shared" si="119"/>
        <v>0</v>
      </c>
      <c r="AD348" s="68">
        <f t="shared" si="119"/>
        <v>0</v>
      </c>
    </row>
    <row r="349" spans="2:30" s="49" customFormat="1" ht="12.75">
      <c r="B349" s="24"/>
      <c r="C349" s="14">
        <v>90015</v>
      </c>
      <c r="D349" s="14"/>
      <c r="E349" s="17" t="s">
        <v>408</v>
      </c>
      <c r="F349" s="59">
        <f>SUM(F350:F354)</f>
        <v>291000</v>
      </c>
      <c r="G349" s="59">
        <f>SUM(G350:G354)</f>
        <v>241000</v>
      </c>
      <c r="H349" s="59">
        <f>SUM(H350:H354)</f>
        <v>201000</v>
      </c>
      <c r="I349" s="208"/>
      <c r="J349" s="60">
        <f>SUM(J350:J354)</f>
        <v>0</v>
      </c>
      <c r="K349" s="60">
        <f aca="true" t="shared" si="120" ref="K349:Q349">SUM(K350:K354)</f>
        <v>0</v>
      </c>
      <c r="L349" s="60">
        <f t="shared" si="120"/>
        <v>0</v>
      </c>
      <c r="M349" s="60">
        <f t="shared" si="120"/>
        <v>0</v>
      </c>
      <c r="N349" s="60">
        <f t="shared" si="120"/>
        <v>0</v>
      </c>
      <c r="O349" s="60">
        <f t="shared" si="120"/>
        <v>0</v>
      </c>
      <c r="P349" s="60">
        <f t="shared" si="120"/>
        <v>0</v>
      </c>
      <c r="Q349" s="60">
        <f t="shared" si="120"/>
        <v>0</v>
      </c>
      <c r="R349" s="164">
        <f>SUM(R350:R354)</f>
        <v>241000</v>
      </c>
      <c r="S349" s="59">
        <f>SUM(S350:S354)</f>
        <v>0</v>
      </c>
      <c r="T349" s="59">
        <f aca="true" t="shared" si="121" ref="T349:AD349">SUM(T350:T354)</f>
        <v>0</v>
      </c>
      <c r="U349" s="59">
        <f t="shared" si="121"/>
        <v>0</v>
      </c>
      <c r="V349" s="59">
        <f t="shared" si="121"/>
        <v>0</v>
      </c>
      <c r="W349" s="59">
        <f t="shared" si="121"/>
        <v>0</v>
      </c>
      <c r="X349" s="59">
        <f t="shared" si="121"/>
        <v>0</v>
      </c>
      <c r="Y349" s="59">
        <f t="shared" si="121"/>
        <v>0</v>
      </c>
      <c r="Z349" s="59">
        <f t="shared" si="121"/>
        <v>0</v>
      </c>
      <c r="AA349" s="59">
        <f t="shared" si="121"/>
        <v>0</v>
      </c>
      <c r="AB349" s="59">
        <f t="shared" si="121"/>
        <v>0</v>
      </c>
      <c r="AC349" s="59">
        <f t="shared" si="121"/>
        <v>0</v>
      </c>
      <c r="AD349" s="59">
        <f t="shared" si="121"/>
        <v>0</v>
      </c>
    </row>
    <row r="350" spans="2:30" s="49" customFormat="1" ht="12.75">
      <c r="B350" s="24"/>
      <c r="C350" s="27"/>
      <c r="D350" s="27">
        <v>4210</v>
      </c>
      <c r="E350" s="28" t="s">
        <v>369</v>
      </c>
      <c r="F350" s="42">
        <v>6000</v>
      </c>
      <c r="G350" s="42">
        <v>6000</v>
      </c>
      <c r="H350" s="42">
        <v>6000</v>
      </c>
      <c r="I350" s="208" t="s">
        <v>77</v>
      </c>
      <c r="J350" s="86"/>
      <c r="K350" s="86"/>
      <c r="L350" s="86"/>
      <c r="M350" s="86"/>
      <c r="N350" s="86"/>
      <c r="O350" s="86"/>
      <c r="P350" s="86"/>
      <c r="Q350" s="86"/>
      <c r="R350" s="135">
        <f>G350+J350+K350+L350+M350+N350+O350+P350+Q350</f>
        <v>6000</v>
      </c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2:30" s="49" customFormat="1" ht="12.75">
      <c r="B351" s="24"/>
      <c r="C351" s="27"/>
      <c r="D351" s="27">
        <v>4260</v>
      </c>
      <c r="E351" s="28" t="s">
        <v>389</v>
      </c>
      <c r="F351" s="42">
        <v>120000</v>
      </c>
      <c r="G351" s="42">
        <v>100000</v>
      </c>
      <c r="H351" s="42">
        <v>120000</v>
      </c>
      <c r="I351" s="208" t="s">
        <v>78</v>
      </c>
      <c r="J351" s="86"/>
      <c r="K351" s="86"/>
      <c r="L351" s="86"/>
      <c r="M351" s="86"/>
      <c r="N351" s="86"/>
      <c r="O351" s="86"/>
      <c r="P351" s="86"/>
      <c r="Q351" s="86"/>
      <c r="R351" s="135">
        <f>G351+J351+K351+L351+M351+N351+O351+P351+Q351</f>
        <v>100000</v>
      </c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2:30" s="49" customFormat="1" ht="12.75">
      <c r="B352" s="24"/>
      <c r="C352" s="27"/>
      <c r="D352" s="27">
        <v>4270</v>
      </c>
      <c r="E352" s="28" t="s">
        <v>401</v>
      </c>
      <c r="F352" s="42">
        <v>20000</v>
      </c>
      <c r="G352" s="42">
        <v>80000</v>
      </c>
      <c r="H352" s="42">
        <v>20000</v>
      </c>
      <c r="I352" s="208" t="s">
        <v>79</v>
      </c>
      <c r="J352" s="86"/>
      <c r="K352" s="86"/>
      <c r="L352" s="86"/>
      <c r="M352" s="86"/>
      <c r="N352" s="86"/>
      <c r="O352" s="86"/>
      <c r="P352" s="86"/>
      <c r="Q352" s="86"/>
      <c r="R352" s="135">
        <f>G352+J352+K352+L352+M352+N352+O352+P352+Q352</f>
        <v>80000</v>
      </c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2:30" s="49" customFormat="1" ht="16.5" customHeight="1" hidden="1">
      <c r="B353" s="24"/>
      <c r="C353" s="27"/>
      <c r="D353" s="27">
        <v>4300</v>
      </c>
      <c r="E353" s="28" t="s">
        <v>371</v>
      </c>
      <c r="F353" s="42"/>
      <c r="G353" s="42"/>
      <c r="H353" s="42"/>
      <c r="I353" s="208" t="s">
        <v>80</v>
      </c>
      <c r="J353" s="86"/>
      <c r="K353" s="86"/>
      <c r="L353" s="86"/>
      <c r="M353" s="86"/>
      <c r="N353" s="86"/>
      <c r="O353" s="86"/>
      <c r="P353" s="86"/>
      <c r="Q353" s="86"/>
      <c r="R353" s="135">
        <f>G353+J353+K353+L353+M353+N353+O353+P353+Q353</f>
        <v>0</v>
      </c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2:30" s="49" customFormat="1" ht="40.5" customHeight="1">
      <c r="B354" s="24"/>
      <c r="C354" s="27"/>
      <c r="D354" s="27">
        <v>6050</v>
      </c>
      <c r="E354" s="28" t="s">
        <v>374</v>
      </c>
      <c r="F354" s="42">
        <f>120000+25000</f>
        <v>145000</v>
      </c>
      <c r="G354" s="42">
        <f>30000+25000</f>
        <v>55000</v>
      </c>
      <c r="H354" s="42">
        <f>30000+25000</f>
        <v>55000</v>
      </c>
      <c r="I354" s="208" t="s">
        <v>81</v>
      </c>
      <c r="J354" s="86"/>
      <c r="K354" s="86"/>
      <c r="L354" s="86"/>
      <c r="M354" s="86"/>
      <c r="N354" s="86"/>
      <c r="O354" s="86"/>
      <c r="P354" s="86"/>
      <c r="Q354" s="86"/>
      <c r="R354" s="135">
        <f>G354+J354+K354+L354+M354+N354+O354+P354+Q354</f>
        <v>55000</v>
      </c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2:30" s="49" customFormat="1" ht="12.75">
      <c r="B355" s="24"/>
      <c r="C355" s="14">
        <v>90095</v>
      </c>
      <c r="D355" s="14"/>
      <c r="E355" s="17" t="s">
        <v>364</v>
      </c>
      <c r="F355" s="59">
        <f>SUM(F356:F361)</f>
        <v>91200</v>
      </c>
      <c r="G355" s="59">
        <f>SUM(G356:G361)</f>
        <v>101200</v>
      </c>
      <c r="H355" s="59">
        <f>SUM(H356:H361)</f>
        <v>91200</v>
      </c>
      <c r="I355" s="208"/>
      <c r="J355" s="60">
        <f>SUM(J356:J361)</f>
        <v>0</v>
      </c>
      <c r="K355" s="60">
        <f aca="true" t="shared" si="122" ref="K355:Q355">SUM(K356:K361)</f>
        <v>0</v>
      </c>
      <c r="L355" s="60">
        <f t="shared" si="122"/>
        <v>0</v>
      </c>
      <c r="M355" s="60">
        <f t="shared" si="122"/>
        <v>0</v>
      </c>
      <c r="N355" s="60">
        <f t="shared" si="122"/>
        <v>0</v>
      </c>
      <c r="O355" s="60">
        <f t="shared" si="122"/>
        <v>0</v>
      </c>
      <c r="P355" s="60">
        <f t="shared" si="122"/>
        <v>0</v>
      </c>
      <c r="Q355" s="60">
        <f t="shared" si="122"/>
        <v>0</v>
      </c>
      <c r="R355" s="164">
        <f>SUM(R356:R361)</f>
        <v>89200</v>
      </c>
      <c r="S355" s="59">
        <f>SUM(S356:S361)</f>
        <v>0</v>
      </c>
      <c r="T355" s="59">
        <f aca="true" t="shared" si="123" ref="T355:AD355">SUM(T356:T361)</f>
        <v>0</v>
      </c>
      <c r="U355" s="59">
        <f t="shared" si="123"/>
        <v>0</v>
      </c>
      <c r="V355" s="59">
        <f t="shared" si="123"/>
        <v>0</v>
      </c>
      <c r="W355" s="59">
        <f t="shared" si="123"/>
        <v>0</v>
      </c>
      <c r="X355" s="59">
        <f t="shared" si="123"/>
        <v>0</v>
      </c>
      <c r="Y355" s="59">
        <f t="shared" si="123"/>
        <v>0</v>
      </c>
      <c r="Z355" s="59">
        <f t="shared" si="123"/>
        <v>0</v>
      </c>
      <c r="AA355" s="59">
        <f t="shared" si="123"/>
        <v>0</v>
      </c>
      <c r="AB355" s="59">
        <f t="shared" si="123"/>
        <v>0</v>
      </c>
      <c r="AC355" s="59">
        <f t="shared" si="123"/>
        <v>0</v>
      </c>
      <c r="AD355" s="59">
        <f t="shared" si="123"/>
        <v>0</v>
      </c>
    </row>
    <row r="356" spans="2:30" s="49" customFormat="1" ht="22.5">
      <c r="B356" s="24"/>
      <c r="C356" s="14"/>
      <c r="D356" s="27">
        <v>4170</v>
      </c>
      <c r="E356" s="28" t="s">
        <v>340</v>
      </c>
      <c r="F356" s="42">
        <v>25000</v>
      </c>
      <c r="G356" s="42">
        <v>25000</v>
      </c>
      <c r="H356" s="42">
        <v>25000</v>
      </c>
      <c r="I356" s="208" t="s">
        <v>82</v>
      </c>
      <c r="J356" s="86"/>
      <c r="K356" s="86"/>
      <c r="L356" s="86"/>
      <c r="M356" s="86"/>
      <c r="N356" s="86"/>
      <c r="O356" s="86"/>
      <c r="P356" s="86"/>
      <c r="Q356" s="86"/>
      <c r="R356" s="135">
        <f>G356+J356+K356+L356+M356+N356+O356+P356+Q356</f>
        <v>25000</v>
      </c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2:30" s="49" customFormat="1" ht="33">
      <c r="B357" s="24"/>
      <c r="C357" s="14"/>
      <c r="D357" s="27">
        <v>4210</v>
      </c>
      <c r="E357" s="28" t="s">
        <v>369</v>
      </c>
      <c r="F357" s="42">
        <f>3000+2000</f>
        <v>5000</v>
      </c>
      <c r="G357" s="42">
        <f>3000+2000</f>
        <v>5000</v>
      </c>
      <c r="H357" s="42">
        <f>3000+2000</f>
        <v>5000</v>
      </c>
      <c r="I357" s="208" t="s">
        <v>83</v>
      </c>
      <c r="J357" s="86"/>
      <c r="K357" s="86"/>
      <c r="L357" s="86"/>
      <c r="M357" s="86"/>
      <c r="N357" s="86"/>
      <c r="O357" s="86"/>
      <c r="P357" s="86"/>
      <c r="Q357" s="86"/>
      <c r="R357" s="135">
        <f>G357+J357+K357+L357+M357+N357+O357+P357+Q357</f>
        <v>5000</v>
      </c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2:30" s="49" customFormat="1" ht="12.75">
      <c r="B358" s="24"/>
      <c r="C358" s="27"/>
      <c r="D358" s="27">
        <v>4260</v>
      </c>
      <c r="E358" s="28" t="s">
        <v>389</v>
      </c>
      <c r="F358" s="42">
        <v>2200</v>
      </c>
      <c r="G358" s="42">
        <v>2200</v>
      </c>
      <c r="H358" s="42">
        <v>2200</v>
      </c>
      <c r="I358" s="208" t="s">
        <v>84</v>
      </c>
      <c r="J358" s="86"/>
      <c r="K358" s="86"/>
      <c r="L358" s="86"/>
      <c r="M358" s="86"/>
      <c r="N358" s="86"/>
      <c r="O358" s="86"/>
      <c r="P358" s="86"/>
      <c r="Q358" s="86"/>
      <c r="R358" s="135">
        <f>G358+J358+K358+L358+M358+N358+O358+P358+Q358</f>
        <v>2200</v>
      </c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2:30" s="49" customFormat="1" ht="27" customHeight="1">
      <c r="B359" s="24"/>
      <c r="C359" s="27"/>
      <c r="D359" s="27">
        <v>4300</v>
      </c>
      <c r="E359" s="28" t="s">
        <v>371</v>
      </c>
      <c r="F359" s="42">
        <f>2000+45000</f>
        <v>47000</v>
      </c>
      <c r="G359" s="42">
        <f>2000+55000</f>
        <v>57000</v>
      </c>
      <c r="H359" s="42">
        <f>2000+45000</f>
        <v>47000</v>
      </c>
      <c r="I359" s="208" t="s">
        <v>85</v>
      </c>
      <c r="J359" s="86"/>
      <c r="K359" s="86"/>
      <c r="L359" s="86"/>
      <c r="M359" s="86"/>
      <c r="N359" s="86"/>
      <c r="O359" s="86"/>
      <c r="P359" s="86"/>
      <c r="Q359" s="86"/>
      <c r="R359" s="135">
        <f>G359+J359+K359+L359+M359+N359+O359+P359+Q359</f>
        <v>57000</v>
      </c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2:30" s="49" customFormat="1" ht="22.5">
      <c r="B360" s="24"/>
      <c r="C360" s="27"/>
      <c r="D360" s="27">
        <v>4430</v>
      </c>
      <c r="E360" s="28" t="s">
        <v>376</v>
      </c>
      <c r="F360" s="42">
        <v>12000</v>
      </c>
      <c r="G360" s="42">
        <v>12000</v>
      </c>
      <c r="H360" s="42">
        <v>12000</v>
      </c>
      <c r="I360" s="208" t="s">
        <v>86</v>
      </c>
      <c r="J360" s="86"/>
      <c r="K360" s="86"/>
      <c r="L360" s="86"/>
      <c r="M360" s="86"/>
      <c r="N360" s="86"/>
      <c r="O360" s="86"/>
      <c r="P360" s="86"/>
      <c r="Q360" s="86"/>
      <c r="R360" s="135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2:30" s="49" customFormat="1" ht="25.5" customHeight="1" hidden="1">
      <c r="B361" s="24"/>
      <c r="C361" s="27"/>
      <c r="D361" s="27">
        <v>6050</v>
      </c>
      <c r="E361" s="28" t="s">
        <v>374</v>
      </c>
      <c r="F361" s="42"/>
      <c r="G361" s="42"/>
      <c r="H361" s="42"/>
      <c r="I361" s="208"/>
      <c r="J361" s="86"/>
      <c r="K361" s="86"/>
      <c r="L361" s="86"/>
      <c r="M361" s="86"/>
      <c r="N361" s="86"/>
      <c r="O361" s="86"/>
      <c r="P361" s="86"/>
      <c r="Q361" s="86"/>
      <c r="R361" s="135">
        <f>G361+J361+K361+L361+M361+N361+O361+P361+Q361</f>
        <v>0</v>
      </c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2:30" s="49" customFormat="1" ht="28.5" customHeight="1">
      <c r="B362" s="30">
        <v>921</v>
      </c>
      <c r="C362" s="31"/>
      <c r="D362" s="31"/>
      <c r="E362" s="32" t="s">
        <v>514</v>
      </c>
      <c r="F362" s="68">
        <f>F363+F365</f>
        <v>641300</v>
      </c>
      <c r="G362" s="68">
        <f>G363+G365</f>
        <v>527200</v>
      </c>
      <c r="H362" s="68">
        <f>H363+H365</f>
        <v>527200</v>
      </c>
      <c r="I362" s="290"/>
      <c r="J362" s="69">
        <f>J363+J365</f>
        <v>0</v>
      </c>
      <c r="K362" s="69">
        <f aca="true" t="shared" si="124" ref="K362:Q362">K363+K365</f>
        <v>0</v>
      </c>
      <c r="L362" s="69">
        <f t="shared" si="124"/>
        <v>0</v>
      </c>
      <c r="M362" s="69">
        <f t="shared" si="124"/>
        <v>0</v>
      </c>
      <c r="N362" s="69">
        <f t="shared" si="124"/>
        <v>0</v>
      </c>
      <c r="O362" s="69">
        <f t="shared" si="124"/>
        <v>0</v>
      </c>
      <c r="P362" s="69">
        <f t="shared" si="124"/>
        <v>0</v>
      </c>
      <c r="Q362" s="69">
        <f t="shared" si="124"/>
        <v>0</v>
      </c>
      <c r="R362" s="68">
        <f>R363+R365</f>
        <v>527200</v>
      </c>
      <c r="S362" s="68">
        <f>S363+S365</f>
        <v>0</v>
      </c>
      <c r="T362" s="68">
        <f aca="true" t="shared" si="125" ref="T362:AD362">T363+T365</f>
        <v>0</v>
      </c>
      <c r="U362" s="68">
        <f t="shared" si="125"/>
        <v>0</v>
      </c>
      <c r="V362" s="68">
        <f t="shared" si="125"/>
        <v>0</v>
      </c>
      <c r="W362" s="68">
        <f t="shared" si="125"/>
        <v>0</v>
      </c>
      <c r="X362" s="68">
        <f t="shared" si="125"/>
        <v>0</v>
      </c>
      <c r="Y362" s="68">
        <f t="shared" si="125"/>
        <v>0</v>
      </c>
      <c r="Z362" s="68">
        <f t="shared" si="125"/>
        <v>0</v>
      </c>
      <c r="AA362" s="68">
        <f t="shared" si="125"/>
        <v>0</v>
      </c>
      <c r="AB362" s="68">
        <f t="shared" si="125"/>
        <v>0</v>
      </c>
      <c r="AC362" s="68">
        <f t="shared" si="125"/>
        <v>0</v>
      </c>
      <c r="AD362" s="68">
        <f t="shared" si="125"/>
        <v>0</v>
      </c>
    </row>
    <row r="363" spans="2:30" s="49" customFormat="1" ht="25.5">
      <c r="B363" s="24"/>
      <c r="C363" s="14">
        <v>92109</v>
      </c>
      <c r="D363" s="14"/>
      <c r="E363" s="17" t="s">
        <v>341</v>
      </c>
      <c r="F363" s="59">
        <f aca="true" t="shared" si="126" ref="F363:AD363">SUM(F364:F364)</f>
        <v>227200</v>
      </c>
      <c r="G363" s="59">
        <f t="shared" si="126"/>
        <v>227200</v>
      </c>
      <c r="H363" s="59">
        <f t="shared" si="126"/>
        <v>227200</v>
      </c>
      <c r="I363" s="208"/>
      <c r="J363" s="60">
        <f t="shared" si="126"/>
        <v>0</v>
      </c>
      <c r="K363" s="60">
        <f t="shared" si="126"/>
        <v>0</v>
      </c>
      <c r="L363" s="60">
        <f t="shared" si="126"/>
        <v>0</v>
      </c>
      <c r="M363" s="60">
        <f t="shared" si="126"/>
        <v>0</v>
      </c>
      <c r="N363" s="60">
        <f t="shared" si="126"/>
        <v>0</v>
      </c>
      <c r="O363" s="60">
        <f t="shared" si="126"/>
        <v>0</v>
      </c>
      <c r="P363" s="60">
        <f t="shared" si="126"/>
        <v>0</v>
      </c>
      <c r="Q363" s="60">
        <f t="shared" si="126"/>
        <v>0</v>
      </c>
      <c r="R363" s="164">
        <f>SUM(R364:R364)</f>
        <v>227200</v>
      </c>
      <c r="S363" s="59">
        <f t="shared" si="126"/>
        <v>0</v>
      </c>
      <c r="T363" s="59">
        <f t="shared" si="126"/>
        <v>0</v>
      </c>
      <c r="U363" s="59">
        <f t="shared" si="126"/>
        <v>0</v>
      </c>
      <c r="V363" s="59">
        <f t="shared" si="126"/>
        <v>0</v>
      </c>
      <c r="W363" s="59">
        <f t="shared" si="126"/>
        <v>0</v>
      </c>
      <c r="X363" s="59">
        <f t="shared" si="126"/>
        <v>0</v>
      </c>
      <c r="Y363" s="59">
        <f t="shared" si="126"/>
        <v>0</v>
      </c>
      <c r="Z363" s="59">
        <f t="shared" si="126"/>
        <v>0</v>
      </c>
      <c r="AA363" s="59">
        <f t="shared" si="126"/>
        <v>0</v>
      </c>
      <c r="AB363" s="59">
        <f t="shared" si="126"/>
        <v>0</v>
      </c>
      <c r="AC363" s="59">
        <f t="shared" si="126"/>
        <v>0</v>
      </c>
      <c r="AD363" s="59">
        <f t="shared" si="126"/>
        <v>0</v>
      </c>
    </row>
    <row r="364" spans="2:30" s="49" customFormat="1" ht="38.25" customHeight="1">
      <c r="B364" s="24"/>
      <c r="C364" s="27"/>
      <c r="D364" s="27">
        <v>2480</v>
      </c>
      <c r="E364" s="28" t="s">
        <v>342</v>
      </c>
      <c r="F364" s="42">
        <v>227200</v>
      </c>
      <c r="G364" s="42">
        <v>227200</v>
      </c>
      <c r="H364" s="42">
        <v>227200</v>
      </c>
      <c r="I364" s="208" t="s">
        <v>87</v>
      </c>
      <c r="J364" s="86"/>
      <c r="K364" s="86"/>
      <c r="L364" s="86"/>
      <c r="M364" s="86"/>
      <c r="N364" s="86"/>
      <c r="O364" s="86"/>
      <c r="P364" s="86"/>
      <c r="Q364" s="86"/>
      <c r="R364" s="135">
        <f>G364+J364+K364+L364+M364+N364+O364+P364+Q364</f>
        <v>227200</v>
      </c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2:30" s="49" customFormat="1" ht="12.75">
      <c r="B365" s="24"/>
      <c r="C365" s="14">
        <v>92116</v>
      </c>
      <c r="D365" s="14"/>
      <c r="E365" s="17" t="s">
        <v>515</v>
      </c>
      <c r="F365" s="59">
        <f aca="true" t="shared" si="127" ref="F365:AD365">SUM(F366:F366)</f>
        <v>414100</v>
      </c>
      <c r="G365" s="59">
        <f t="shared" si="127"/>
        <v>300000</v>
      </c>
      <c r="H365" s="59">
        <f t="shared" si="127"/>
        <v>300000</v>
      </c>
      <c r="I365" s="208"/>
      <c r="J365" s="60">
        <f t="shared" si="127"/>
        <v>0</v>
      </c>
      <c r="K365" s="60">
        <f t="shared" si="127"/>
        <v>0</v>
      </c>
      <c r="L365" s="60">
        <f t="shared" si="127"/>
        <v>0</v>
      </c>
      <c r="M365" s="60">
        <f t="shared" si="127"/>
        <v>0</v>
      </c>
      <c r="N365" s="60">
        <f t="shared" si="127"/>
        <v>0</v>
      </c>
      <c r="O365" s="60">
        <f t="shared" si="127"/>
        <v>0</v>
      </c>
      <c r="P365" s="60">
        <f t="shared" si="127"/>
        <v>0</v>
      </c>
      <c r="Q365" s="60">
        <f t="shared" si="127"/>
        <v>0</v>
      </c>
      <c r="R365" s="164">
        <f>SUM(R366:R366)</f>
        <v>300000</v>
      </c>
      <c r="S365" s="59">
        <f t="shared" si="127"/>
        <v>0</v>
      </c>
      <c r="T365" s="59">
        <f t="shared" si="127"/>
        <v>0</v>
      </c>
      <c r="U365" s="59">
        <f t="shared" si="127"/>
        <v>0</v>
      </c>
      <c r="V365" s="59">
        <f t="shared" si="127"/>
        <v>0</v>
      </c>
      <c r="W365" s="59">
        <f t="shared" si="127"/>
        <v>0</v>
      </c>
      <c r="X365" s="59">
        <f t="shared" si="127"/>
        <v>0</v>
      </c>
      <c r="Y365" s="59">
        <f t="shared" si="127"/>
        <v>0</v>
      </c>
      <c r="Z365" s="59">
        <f t="shared" si="127"/>
        <v>0</v>
      </c>
      <c r="AA365" s="59">
        <f t="shared" si="127"/>
        <v>0</v>
      </c>
      <c r="AB365" s="59">
        <f t="shared" si="127"/>
        <v>0</v>
      </c>
      <c r="AC365" s="59">
        <f t="shared" si="127"/>
        <v>0</v>
      </c>
      <c r="AD365" s="59">
        <f t="shared" si="127"/>
        <v>0</v>
      </c>
    </row>
    <row r="366" spans="2:30" s="49" customFormat="1" ht="39.75" customHeight="1">
      <c r="B366" s="24"/>
      <c r="C366" s="27"/>
      <c r="D366" s="27">
        <v>2480</v>
      </c>
      <c r="E366" s="28" t="s">
        <v>342</v>
      </c>
      <c r="F366" s="42">
        <v>414100</v>
      </c>
      <c r="G366" s="42">
        <v>300000</v>
      </c>
      <c r="H366" s="42">
        <v>300000</v>
      </c>
      <c r="I366" s="208" t="s">
        <v>88</v>
      </c>
      <c r="J366" s="86"/>
      <c r="K366" s="86"/>
      <c r="L366" s="86"/>
      <c r="M366" s="86"/>
      <c r="N366" s="86"/>
      <c r="O366" s="86"/>
      <c r="P366" s="86"/>
      <c r="Q366" s="86"/>
      <c r="R366" s="135">
        <f>G366+J366+K366+L366+M366+N366+O366+P366+Q366</f>
        <v>300000</v>
      </c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2:30" s="49" customFormat="1" ht="28.5" customHeight="1">
      <c r="B367" s="30">
        <v>926</v>
      </c>
      <c r="C367" s="31"/>
      <c r="D367" s="31"/>
      <c r="E367" s="32" t="s">
        <v>343</v>
      </c>
      <c r="F367" s="68">
        <f>F368+F371</f>
        <v>1553632</v>
      </c>
      <c r="G367" s="68">
        <f>G368+G371</f>
        <v>793632</v>
      </c>
      <c r="H367" s="68">
        <f>H368+H371</f>
        <v>793632</v>
      </c>
      <c r="I367" s="290"/>
      <c r="J367" s="69">
        <f>J368+J371</f>
        <v>0</v>
      </c>
      <c r="K367" s="69">
        <f aca="true" t="shared" si="128" ref="K367:Q367">K368+K371</f>
        <v>0</v>
      </c>
      <c r="L367" s="69">
        <f t="shared" si="128"/>
        <v>0</v>
      </c>
      <c r="M367" s="69">
        <f t="shared" si="128"/>
        <v>0</v>
      </c>
      <c r="N367" s="69">
        <f t="shared" si="128"/>
        <v>0</v>
      </c>
      <c r="O367" s="69">
        <f t="shared" si="128"/>
        <v>0</v>
      </c>
      <c r="P367" s="69">
        <f t="shared" si="128"/>
        <v>0</v>
      </c>
      <c r="Q367" s="69">
        <f t="shared" si="128"/>
        <v>0</v>
      </c>
      <c r="R367" s="68">
        <f>R368+R371</f>
        <v>793632</v>
      </c>
      <c r="S367" s="68">
        <f aca="true" t="shared" si="129" ref="S367:AD367">S368+S371</f>
        <v>0</v>
      </c>
      <c r="T367" s="68">
        <f t="shared" si="129"/>
        <v>0</v>
      </c>
      <c r="U367" s="68">
        <f t="shared" si="129"/>
        <v>0</v>
      </c>
      <c r="V367" s="68">
        <f t="shared" si="129"/>
        <v>0</v>
      </c>
      <c r="W367" s="68">
        <f t="shared" si="129"/>
        <v>0</v>
      </c>
      <c r="X367" s="68">
        <f t="shared" si="129"/>
        <v>0</v>
      </c>
      <c r="Y367" s="68">
        <f t="shared" si="129"/>
        <v>0</v>
      </c>
      <c r="Z367" s="68">
        <f t="shared" si="129"/>
        <v>0</v>
      </c>
      <c r="AA367" s="68">
        <f t="shared" si="129"/>
        <v>0</v>
      </c>
      <c r="AB367" s="68">
        <f t="shared" si="129"/>
        <v>0</v>
      </c>
      <c r="AC367" s="68">
        <f t="shared" si="129"/>
        <v>0</v>
      </c>
      <c r="AD367" s="68">
        <f t="shared" si="129"/>
        <v>0</v>
      </c>
    </row>
    <row r="368" spans="2:30" s="49" customFormat="1" ht="28.5" customHeight="1">
      <c r="B368" s="24"/>
      <c r="C368" s="14">
        <v>92605</v>
      </c>
      <c r="D368" s="14"/>
      <c r="E368" s="17" t="s">
        <v>344</v>
      </c>
      <c r="F368" s="59">
        <f>SUM(F369:F369)</f>
        <v>33000</v>
      </c>
      <c r="G368" s="59">
        <f>SUM(G369:G369)</f>
        <v>33000</v>
      </c>
      <c r="H368" s="59">
        <f>SUM(H369:H369)</f>
        <v>33000</v>
      </c>
      <c r="I368" s="208"/>
      <c r="J368" s="60">
        <f>SUM(J369:J369)</f>
        <v>0</v>
      </c>
      <c r="K368" s="60">
        <f aca="true" t="shared" si="130" ref="K368:Q368">SUM(K369:K369)</f>
        <v>0</v>
      </c>
      <c r="L368" s="60">
        <f>SUM(L369:L370)</f>
        <v>0</v>
      </c>
      <c r="M368" s="39">
        <f>SUM(M369:M370)</f>
        <v>0</v>
      </c>
      <c r="N368" s="60">
        <f t="shared" si="130"/>
        <v>0</v>
      </c>
      <c r="O368" s="60">
        <f t="shared" si="130"/>
        <v>0</v>
      </c>
      <c r="P368" s="60">
        <f t="shared" si="130"/>
        <v>0</v>
      </c>
      <c r="Q368" s="60">
        <f t="shared" si="130"/>
        <v>0</v>
      </c>
      <c r="R368" s="164">
        <f>SUM(R369:R370)</f>
        <v>33000</v>
      </c>
      <c r="S368" s="59">
        <f aca="true" t="shared" si="131" ref="S368:X368">SUM(S369:S369)</f>
        <v>0</v>
      </c>
      <c r="T368" s="59">
        <f t="shared" si="131"/>
        <v>0</v>
      </c>
      <c r="U368" s="59">
        <f t="shared" si="131"/>
        <v>0</v>
      </c>
      <c r="V368" s="59">
        <f t="shared" si="131"/>
        <v>0</v>
      </c>
      <c r="W368" s="59">
        <f t="shared" si="131"/>
        <v>0</v>
      </c>
      <c r="X368" s="59">
        <f t="shared" si="131"/>
        <v>0</v>
      </c>
      <c r="Y368" s="38">
        <f aca="true" t="shared" si="132" ref="Y368:AD368">SUM(Y369:Y370)</f>
        <v>0</v>
      </c>
      <c r="Z368" s="38">
        <f t="shared" si="132"/>
        <v>0</v>
      </c>
      <c r="AA368" s="38">
        <f t="shared" si="132"/>
        <v>0</v>
      </c>
      <c r="AB368" s="38">
        <f t="shared" si="132"/>
        <v>0</v>
      </c>
      <c r="AC368" s="38">
        <f t="shared" si="132"/>
        <v>0</v>
      </c>
      <c r="AD368" s="38">
        <f t="shared" si="132"/>
        <v>0</v>
      </c>
    </row>
    <row r="369" spans="2:30" s="49" customFormat="1" ht="51">
      <c r="B369" s="24"/>
      <c r="C369" s="14"/>
      <c r="D369" s="27">
        <v>2820</v>
      </c>
      <c r="E369" s="28" t="s">
        <v>528</v>
      </c>
      <c r="F369" s="65">
        <v>33000</v>
      </c>
      <c r="G369" s="65">
        <v>33000</v>
      </c>
      <c r="H369" s="65">
        <v>33000</v>
      </c>
      <c r="I369" s="208" t="s">
        <v>89</v>
      </c>
      <c r="J369" s="67"/>
      <c r="K369" s="67"/>
      <c r="L369" s="67"/>
      <c r="M369" s="67"/>
      <c r="N369" s="67"/>
      <c r="O369" s="67"/>
      <c r="P369" s="67"/>
      <c r="Q369" s="67"/>
      <c r="R369" s="135">
        <f>G369+J369+K369+L369+M369+N369+O369+P369+Q369</f>
        <v>33000</v>
      </c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</row>
    <row r="370" spans="2:30" s="49" customFormat="1" ht="12.75" customHeight="1" hidden="1">
      <c r="B370" s="24"/>
      <c r="C370" s="14"/>
      <c r="D370" s="27">
        <v>4270</v>
      </c>
      <c r="E370" s="28" t="s">
        <v>401</v>
      </c>
      <c r="F370" s="65"/>
      <c r="G370" s="65"/>
      <c r="H370" s="65"/>
      <c r="I370" s="208"/>
      <c r="J370" s="67"/>
      <c r="K370" s="67"/>
      <c r="L370" s="67"/>
      <c r="M370" s="67"/>
      <c r="N370" s="67"/>
      <c r="O370" s="67"/>
      <c r="P370" s="67"/>
      <c r="Q370" s="67"/>
      <c r="R370" s="135">
        <f>G370+J370+K370+L370+M370+N370+O370+P370+Q370</f>
        <v>0</v>
      </c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</row>
    <row r="371" spans="2:30" s="49" customFormat="1" ht="30" customHeight="1">
      <c r="B371" s="24"/>
      <c r="C371" s="14">
        <v>92695</v>
      </c>
      <c r="D371" s="14"/>
      <c r="E371" s="17" t="s">
        <v>364</v>
      </c>
      <c r="F371" s="59">
        <f>SUM(F372:F379)</f>
        <v>1520632</v>
      </c>
      <c r="G371" s="59">
        <f>SUM(G372:G379)</f>
        <v>760632</v>
      </c>
      <c r="H371" s="59">
        <f>SUM(H372:H379)</f>
        <v>760632</v>
      </c>
      <c r="I371" s="208" t="s">
        <v>90</v>
      </c>
      <c r="J371" s="60">
        <f>SUM(J372:J378)</f>
        <v>0</v>
      </c>
      <c r="K371" s="60">
        <f aca="true" t="shared" si="133" ref="K371:Q371">SUM(K372:K378)</f>
        <v>0</v>
      </c>
      <c r="L371" s="60">
        <f>SUM(L372:L379)</f>
        <v>0</v>
      </c>
      <c r="M371" s="60">
        <f t="shared" si="133"/>
        <v>0</v>
      </c>
      <c r="N371" s="60">
        <f t="shared" si="133"/>
        <v>0</v>
      </c>
      <c r="O371" s="60">
        <f t="shared" si="133"/>
        <v>0</v>
      </c>
      <c r="P371" s="60">
        <f t="shared" si="133"/>
        <v>0</v>
      </c>
      <c r="Q371" s="60">
        <f t="shared" si="133"/>
        <v>0</v>
      </c>
      <c r="R371" s="164">
        <f>SUM(R372:R379)</f>
        <v>760632</v>
      </c>
      <c r="S371" s="59">
        <f aca="true" t="shared" si="134" ref="S371:AD371">SUM(S372:S378)</f>
        <v>0</v>
      </c>
      <c r="T371" s="59">
        <f t="shared" si="134"/>
        <v>0</v>
      </c>
      <c r="U371" s="59">
        <f t="shared" si="134"/>
        <v>0</v>
      </c>
      <c r="V371" s="59">
        <f t="shared" si="134"/>
        <v>0</v>
      </c>
      <c r="W371" s="59">
        <f>SUM(W372:W379)</f>
        <v>0</v>
      </c>
      <c r="X371" s="59">
        <f t="shared" si="134"/>
        <v>0</v>
      </c>
      <c r="Y371" s="59">
        <f t="shared" si="134"/>
        <v>0</v>
      </c>
      <c r="Z371" s="59">
        <f t="shared" si="134"/>
        <v>0</v>
      </c>
      <c r="AA371" s="59">
        <f t="shared" si="134"/>
        <v>0</v>
      </c>
      <c r="AB371" s="59">
        <f t="shared" si="134"/>
        <v>0</v>
      </c>
      <c r="AC371" s="59">
        <f t="shared" si="134"/>
        <v>0</v>
      </c>
      <c r="AD371" s="59">
        <f t="shared" si="134"/>
        <v>0</v>
      </c>
    </row>
    <row r="372" spans="2:30" s="49" customFormat="1" ht="40.5" customHeight="1">
      <c r="B372" s="24"/>
      <c r="C372" s="27"/>
      <c r="D372" s="27">
        <v>4170</v>
      </c>
      <c r="E372" s="28" t="s">
        <v>393</v>
      </c>
      <c r="F372" s="42">
        <f>3120+832+4480+1200</f>
        <v>9632</v>
      </c>
      <c r="G372" s="42">
        <f>3120+832+3680+2000</f>
        <v>9632</v>
      </c>
      <c r="H372" s="42">
        <f>3120+832+3680+2000</f>
        <v>9632</v>
      </c>
      <c r="I372" s="208" t="s">
        <v>91</v>
      </c>
      <c r="J372" s="86"/>
      <c r="K372" s="86"/>
      <c r="L372" s="86"/>
      <c r="M372" s="86"/>
      <c r="N372" s="86"/>
      <c r="O372" s="86"/>
      <c r="P372" s="86"/>
      <c r="Q372" s="86"/>
      <c r="R372" s="135">
        <f aca="true" t="shared" si="135" ref="R372:R379">G372+J372+K372+L372+M372+N372+O372+P372+Q372</f>
        <v>9632</v>
      </c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2:30" s="49" customFormat="1" ht="42.75" customHeight="1">
      <c r="B373" s="24"/>
      <c r="C373" s="27"/>
      <c r="D373" s="27">
        <v>4210</v>
      </c>
      <c r="E373" s="28" t="s">
        <v>369</v>
      </c>
      <c r="F373" s="42">
        <v>20000</v>
      </c>
      <c r="G373" s="42">
        <v>20000</v>
      </c>
      <c r="H373" s="42">
        <v>20000</v>
      </c>
      <c r="I373" s="208" t="s">
        <v>92</v>
      </c>
      <c r="J373" s="86"/>
      <c r="K373" s="86"/>
      <c r="L373" s="86"/>
      <c r="M373" s="86"/>
      <c r="N373" s="86"/>
      <c r="O373" s="86"/>
      <c r="P373" s="86"/>
      <c r="Q373" s="86"/>
      <c r="R373" s="135">
        <f t="shared" si="135"/>
        <v>20000</v>
      </c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2:30" s="49" customFormat="1" ht="18.75" customHeight="1">
      <c r="B374" s="24"/>
      <c r="C374" s="27"/>
      <c r="D374" s="27">
        <v>4260</v>
      </c>
      <c r="E374" s="28" t="s">
        <v>389</v>
      </c>
      <c r="F374" s="42">
        <v>20000</v>
      </c>
      <c r="G374" s="42">
        <v>20000</v>
      </c>
      <c r="H374" s="42">
        <v>20000</v>
      </c>
      <c r="I374" s="208" t="s">
        <v>93</v>
      </c>
      <c r="J374" s="86"/>
      <c r="K374" s="86"/>
      <c r="L374" s="86"/>
      <c r="M374" s="86"/>
      <c r="N374" s="86"/>
      <c r="O374" s="86"/>
      <c r="P374" s="86"/>
      <c r="Q374" s="86"/>
      <c r="R374" s="135">
        <f t="shared" si="135"/>
        <v>20000</v>
      </c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2:30" s="49" customFormat="1" ht="28.5" customHeight="1">
      <c r="B375" s="24"/>
      <c r="C375" s="27"/>
      <c r="D375" s="27">
        <v>4300</v>
      </c>
      <c r="E375" s="28" t="s">
        <v>371</v>
      </c>
      <c r="F375" s="42">
        <v>60000</v>
      </c>
      <c r="G375" s="42">
        <v>60000</v>
      </c>
      <c r="H375" s="42">
        <v>60000</v>
      </c>
      <c r="I375" s="208" t="s">
        <v>94</v>
      </c>
      <c r="J375" s="86"/>
      <c r="K375" s="86"/>
      <c r="L375" s="86"/>
      <c r="M375" s="86"/>
      <c r="N375" s="86"/>
      <c r="O375" s="86"/>
      <c r="P375" s="86"/>
      <c r="Q375" s="86"/>
      <c r="R375" s="135">
        <f t="shared" si="135"/>
        <v>60000</v>
      </c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2:30" s="49" customFormat="1" ht="12.75" customHeight="1" hidden="1">
      <c r="B376" s="24"/>
      <c r="C376" s="27"/>
      <c r="D376" s="27">
        <v>4410</v>
      </c>
      <c r="E376" s="28" t="s">
        <v>390</v>
      </c>
      <c r="F376" s="42"/>
      <c r="G376" s="42"/>
      <c r="H376" s="42"/>
      <c r="I376" s="208"/>
      <c r="J376" s="86"/>
      <c r="K376" s="86"/>
      <c r="L376" s="86"/>
      <c r="M376" s="86"/>
      <c r="N376" s="86"/>
      <c r="O376" s="86"/>
      <c r="P376" s="86"/>
      <c r="Q376" s="86"/>
      <c r="R376" s="135">
        <f t="shared" si="135"/>
        <v>0</v>
      </c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2:30" s="49" customFormat="1" ht="22.5">
      <c r="B377" s="24"/>
      <c r="C377" s="27"/>
      <c r="D377" s="27">
        <v>4430</v>
      </c>
      <c r="E377" s="28" t="s">
        <v>376</v>
      </c>
      <c r="F377" s="42">
        <v>1000</v>
      </c>
      <c r="G377" s="42">
        <v>1000</v>
      </c>
      <c r="H377" s="42">
        <v>1000</v>
      </c>
      <c r="I377" s="208" t="s">
        <v>95</v>
      </c>
      <c r="J377" s="86"/>
      <c r="K377" s="86"/>
      <c r="L377" s="86"/>
      <c r="M377" s="86"/>
      <c r="N377" s="86"/>
      <c r="O377" s="86"/>
      <c r="P377" s="86"/>
      <c r="Q377" s="86"/>
      <c r="R377" s="135">
        <f t="shared" si="135"/>
        <v>1000</v>
      </c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2:30" s="49" customFormat="1" ht="33.75">
      <c r="B378" s="143"/>
      <c r="C378" s="189"/>
      <c r="D378" s="27">
        <v>6050</v>
      </c>
      <c r="E378" s="28" t="s">
        <v>374</v>
      </c>
      <c r="F378" s="42">
        <f>150000+1260000</f>
        <v>1410000</v>
      </c>
      <c r="G378" s="42">
        <f>50000+600000</f>
        <v>650000</v>
      </c>
      <c r="H378" s="42">
        <f>50000+600000</f>
        <v>650000</v>
      </c>
      <c r="I378" s="188" t="s">
        <v>96</v>
      </c>
      <c r="J378" s="86"/>
      <c r="K378" s="86"/>
      <c r="L378" s="86"/>
      <c r="M378" s="86"/>
      <c r="N378" s="86"/>
      <c r="O378" s="86"/>
      <c r="P378" s="86"/>
      <c r="Q378" s="86"/>
      <c r="R378" s="135">
        <f t="shared" si="135"/>
        <v>650000</v>
      </c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2:30" s="49" customFormat="1" ht="28.5" customHeight="1" hidden="1">
      <c r="B379" s="143"/>
      <c r="C379" s="189"/>
      <c r="D379" s="189">
        <v>6060</v>
      </c>
      <c r="E379" s="28" t="s">
        <v>385</v>
      </c>
      <c r="F379" s="198"/>
      <c r="G379" s="198"/>
      <c r="H379" s="198"/>
      <c r="I379" s="188"/>
      <c r="J379" s="199"/>
      <c r="K379" s="199"/>
      <c r="L379" s="199"/>
      <c r="M379" s="199"/>
      <c r="N379" s="199"/>
      <c r="O379" s="199"/>
      <c r="P379" s="199"/>
      <c r="Q379" s="199"/>
      <c r="R379" s="135">
        <f t="shared" si="135"/>
        <v>0</v>
      </c>
      <c r="S379" s="198"/>
      <c r="T379" s="198"/>
      <c r="U379" s="198"/>
      <c r="V379" s="198"/>
      <c r="W379" s="42"/>
      <c r="X379" s="198"/>
      <c r="Y379" s="198"/>
      <c r="Z379" s="198"/>
      <c r="AA379" s="198"/>
      <c r="AB379" s="198"/>
      <c r="AC379" s="198"/>
      <c r="AD379" s="198"/>
    </row>
    <row r="380" spans="2:30" s="49" customFormat="1" ht="28.5" customHeight="1" thickBot="1">
      <c r="B380" s="298"/>
      <c r="C380" s="299"/>
      <c r="D380" s="299"/>
      <c r="E380" s="300" t="s">
        <v>409</v>
      </c>
      <c r="F380" s="301">
        <f>F6+F26+F34+F50+F95+F104+F138+F141+F277+F297+F348+F362+F367+F42+F135+F129+F22+F345</f>
        <v>30976669</v>
      </c>
      <c r="G380" s="301">
        <f>G6+G26+G34+G50+G95+G104+G138+G141+G277+G297+G348+G362+G367+G42+G135+G129+G22+G345</f>
        <v>18101642</v>
      </c>
      <c r="H380" s="301">
        <f>H6+H26+H34+H50+H95+H104+H138+H141+H277+H297+H348+H362+H367+H42+H135+H129+H22+H345</f>
        <v>17997642</v>
      </c>
      <c r="I380" s="302"/>
      <c r="J380" s="303">
        <f aca="true" t="shared" si="136" ref="J380:AD380">J6+J26+J34+J50+J95+J104+J138+J141+J277+J297+J348+J362+J367+J42+J135+J129+J22+J345</f>
        <v>0</v>
      </c>
      <c r="K380" s="303">
        <f t="shared" si="136"/>
        <v>0</v>
      </c>
      <c r="L380" s="303">
        <f t="shared" si="136"/>
        <v>0</v>
      </c>
      <c r="M380" s="169">
        <f t="shared" si="136"/>
        <v>0</v>
      </c>
      <c r="N380" s="169">
        <f t="shared" si="136"/>
        <v>0</v>
      </c>
      <c r="O380" s="167">
        <f t="shared" si="136"/>
        <v>0</v>
      </c>
      <c r="P380" s="168">
        <f t="shared" si="136"/>
        <v>0</v>
      </c>
      <c r="Q380" s="167">
        <f t="shared" si="136"/>
        <v>0</v>
      </c>
      <c r="R380" s="304">
        <f t="shared" si="136"/>
        <v>18064742</v>
      </c>
      <c r="S380" s="304">
        <f t="shared" si="136"/>
        <v>0</v>
      </c>
      <c r="T380" s="304">
        <f t="shared" si="136"/>
        <v>0</v>
      </c>
      <c r="U380" s="304">
        <f t="shared" si="136"/>
        <v>0</v>
      </c>
      <c r="V380" s="304">
        <f t="shared" si="136"/>
        <v>0</v>
      </c>
      <c r="W380" s="304">
        <f t="shared" si="136"/>
        <v>0</v>
      </c>
      <c r="X380" s="93">
        <f t="shared" si="136"/>
        <v>0</v>
      </c>
      <c r="Y380" s="93">
        <f t="shared" si="136"/>
        <v>0</v>
      </c>
      <c r="Z380" s="304">
        <f t="shared" si="136"/>
        <v>0</v>
      </c>
      <c r="AA380" s="304">
        <f t="shared" si="136"/>
        <v>0</v>
      </c>
      <c r="AB380" s="304">
        <f t="shared" si="136"/>
        <v>0</v>
      </c>
      <c r="AC380" s="304">
        <f t="shared" si="136"/>
        <v>0</v>
      </c>
      <c r="AD380" s="304">
        <f t="shared" si="136"/>
        <v>0</v>
      </c>
    </row>
    <row r="381" ht="28.5" customHeight="1">
      <c r="R381" s="305" t="e">
        <f>#REF!-#REF!</f>
        <v>#REF!</v>
      </c>
    </row>
    <row r="382" ht="28.5" customHeight="1">
      <c r="R382" s="305">
        <f>R9+R72+R91+R112+R152+R175+R197+R218+R248+R288+R324+R352</f>
        <v>522600</v>
      </c>
    </row>
    <row r="383" ht="28.5" customHeight="1">
      <c r="R383" s="162"/>
    </row>
    <row r="384" ht="28.5" customHeight="1">
      <c r="R384" s="162"/>
    </row>
    <row r="385" ht="28.5" customHeight="1">
      <c r="R385" s="162"/>
    </row>
    <row r="386" ht="28.5" customHeight="1">
      <c r="R386" s="162"/>
    </row>
    <row r="387" ht="28.5" customHeight="1">
      <c r="R387" s="162"/>
    </row>
    <row r="388" ht="28.5" customHeight="1">
      <c r="R388" s="162"/>
    </row>
    <row r="389" ht="28.5" customHeight="1">
      <c r="R389" s="162"/>
    </row>
    <row r="390" ht="28.5" customHeight="1">
      <c r="R390" s="162"/>
    </row>
    <row r="391" ht="28.5" customHeight="1">
      <c r="R391" s="162"/>
    </row>
    <row r="392" ht="28.5" customHeight="1">
      <c r="R392" s="162"/>
    </row>
    <row r="393" ht="28.5" customHeight="1">
      <c r="R393" s="162"/>
    </row>
    <row r="394" ht="28.5" customHeight="1">
      <c r="R394" s="162"/>
    </row>
    <row r="395" ht="28.5" customHeight="1">
      <c r="R395" s="162"/>
    </row>
    <row r="396" ht="28.5" customHeight="1">
      <c r="R396" s="162"/>
    </row>
    <row r="397" ht="28.5" customHeight="1">
      <c r="R397" s="162"/>
    </row>
    <row r="398" ht="28.5" customHeight="1">
      <c r="R398" s="162"/>
    </row>
    <row r="399" ht="28.5" customHeight="1">
      <c r="R399" s="162"/>
    </row>
    <row r="400" ht="28.5" customHeight="1">
      <c r="R400" s="162"/>
    </row>
    <row r="401" ht="28.5" customHeight="1">
      <c r="R401" s="162"/>
    </row>
    <row r="402" ht="28.5" customHeight="1">
      <c r="R402" s="162"/>
    </row>
    <row r="403" ht="28.5" customHeight="1">
      <c r="R403" s="162"/>
    </row>
    <row r="404" ht="28.5" customHeight="1">
      <c r="R404" s="162"/>
    </row>
    <row r="405" ht="28.5" customHeight="1">
      <c r="R405" s="162"/>
    </row>
    <row r="406" ht="28.5" customHeight="1">
      <c r="R406" s="162"/>
    </row>
    <row r="407" ht="28.5" customHeight="1">
      <c r="R407" s="162"/>
    </row>
    <row r="408" ht="28.5" customHeight="1">
      <c r="R408" s="162"/>
    </row>
    <row r="409" ht="28.5" customHeight="1">
      <c r="R409" s="162"/>
    </row>
    <row r="410" ht="28.5" customHeight="1">
      <c r="R410" s="162"/>
    </row>
    <row r="411" ht="28.5" customHeight="1">
      <c r="R411" s="162"/>
    </row>
    <row r="412" ht="28.5" customHeight="1">
      <c r="R412" s="162"/>
    </row>
    <row r="413" ht="28.5" customHeight="1">
      <c r="R413" s="162"/>
    </row>
    <row r="414" ht="28.5" customHeight="1">
      <c r="R414" s="162"/>
    </row>
    <row r="415" ht="28.5" customHeight="1">
      <c r="R415" s="162"/>
    </row>
    <row r="416" ht="28.5" customHeight="1">
      <c r="R416" s="162"/>
    </row>
    <row r="417" ht="28.5" customHeight="1">
      <c r="R417" s="162"/>
    </row>
    <row r="418" ht="28.5" customHeight="1">
      <c r="R418" s="162"/>
    </row>
    <row r="419" ht="28.5" customHeight="1">
      <c r="R419" s="162"/>
    </row>
    <row r="420" ht="28.5" customHeight="1">
      <c r="R420" s="162"/>
    </row>
    <row r="421" ht="28.5" customHeight="1">
      <c r="R421" s="162"/>
    </row>
  </sheetData>
  <sheetProtection/>
  <mergeCells count="42">
    <mergeCell ref="I145:I148"/>
    <mergeCell ref="I168:I171"/>
    <mergeCell ref="I300:I304"/>
    <mergeCell ref="I317:I320"/>
    <mergeCell ref="I234:I237"/>
    <mergeCell ref="I243:I246"/>
    <mergeCell ref="I256:I259"/>
    <mergeCell ref="I262:I265"/>
    <mergeCell ref="I279:I282"/>
    <mergeCell ref="I284:I293"/>
    <mergeCell ref="I189:I192"/>
    <mergeCell ref="I211:I214"/>
    <mergeCell ref="I14:I15"/>
    <mergeCell ref="I19:I20"/>
    <mergeCell ref="I32:I33"/>
    <mergeCell ref="I52:I53"/>
    <mergeCell ref="I65:I68"/>
    <mergeCell ref="I89:I92"/>
    <mergeCell ref="I120:I123"/>
    <mergeCell ref="I139:I140"/>
    <mergeCell ref="I9:I10"/>
    <mergeCell ref="W3:W4"/>
    <mergeCell ref="X3:X4"/>
    <mergeCell ref="Y3:Y4"/>
    <mergeCell ref="I3:I4"/>
    <mergeCell ref="T3:T4"/>
    <mergeCell ref="U3:U4"/>
    <mergeCell ref="AC3:AC4"/>
    <mergeCell ref="AD3:AD4"/>
    <mergeCell ref="Z3:Z4"/>
    <mergeCell ref="AA3:AA4"/>
    <mergeCell ref="AB3:AB4"/>
    <mergeCell ref="V3:V4"/>
    <mergeCell ref="B3:B4"/>
    <mergeCell ref="C3:C4"/>
    <mergeCell ref="D3:D4"/>
    <mergeCell ref="E3:E4"/>
    <mergeCell ref="F3:F4"/>
    <mergeCell ref="G3:G4"/>
    <mergeCell ref="H3:H4"/>
    <mergeCell ref="R3:R4"/>
    <mergeCell ref="S3:S4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zoomScale="150" zoomScaleNormal="150" zoomScalePageLayoutView="0" workbookViewId="0" topLeftCell="C1">
      <selection activeCell="C1" sqref="A1:Y36"/>
    </sheetView>
  </sheetViews>
  <sheetFormatPr defaultColWidth="9.140625" defaultRowHeight="12.75"/>
  <cols>
    <col min="1" max="1" width="4.7109375" style="21" customWidth="1"/>
    <col min="2" max="2" width="6.8515625" style="21" customWidth="1"/>
    <col min="3" max="3" width="7.8515625" style="21" customWidth="1"/>
    <col min="4" max="4" width="31.7109375" style="21" customWidth="1"/>
    <col min="5" max="5" width="14.8515625" style="3" customWidth="1"/>
    <col min="6" max="9" width="10.8515625" style="316" hidden="1" customWidth="1"/>
    <col min="10" max="21" width="15.57421875" style="21" hidden="1" customWidth="1"/>
    <col min="22" max="22" width="7.8515625" style="21" customWidth="1"/>
    <col min="23" max="23" width="6.140625" style="21" customWidth="1"/>
    <col min="24" max="24" width="24.421875" style="21" customWidth="1"/>
    <col min="25" max="25" width="19.421875" style="21" customWidth="1"/>
    <col min="26" max="16384" width="9.140625" style="21" customWidth="1"/>
  </cols>
  <sheetData>
    <row r="1" spans="5:25" ht="12.75" customHeight="1">
      <c r="E1" s="313"/>
      <c r="F1" s="314"/>
      <c r="G1" s="314"/>
      <c r="H1" s="314"/>
      <c r="I1" s="314"/>
      <c r="J1" s="4"/>
      <c r="X1" s="484" t="s">
        <v>97</v>
      </c>
      <c r="Y1" s="484"/>
    </row>
    <row r="2" spans="6:25" ht="12.75">
      <c r="F2" s="315"/>
      <c r="G2" s="315"/>
      <c r="H2" s="315"/>
      <c r="I2" s="315"/>
      <c r="J2" s="282"/>
      <c r="X2" s="484"/>
      <c r="Y2" s="484"/>
    </row>
    <row r="3" spans="1:25" ht="15.75">
      <c r="A3" s="485" t="s">
        <v>98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</row>
    <row r="4" spans="1:25" ht="15.75">
      <c r="A4" s="485" t="s">
        <v>99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</row>
    <row r="5" spans="1:22" ht="13.5" thickBot="1">
      <c r="A5" s="19"/>
      <c r="B5" s="20"/>
      <c r="C5" s="20"/>
      <c r="V5" s="317"/>
    </row>
    <row r="6" spans="1:25" s="111" customFormat="1" ht="16.5" thickBot="1">
      <c r="A6" s="244" t="s">
        <v>345</v>
      </c>
      <c r="B6" s="244" t="s">
        <v>346</v>
      </c>
      <c r="C6" s="244" t="s">
        <v>347</v>
      </c>
      <c r="D6" s="244" t="s">
        <v>348</v>
      </c>
      <c r="E6" s="244" t="s">
        <v>100</v>
      </c>
      <c r="F6" s="318" t="s">
        <v>349</v>
      </c>
      <c r="G6" s="319"/>
      <c r="H6" s="320"/>
      <c r="I6" s="320"/>
      <c r="J6" s="244" t="s">
        <v>597</v>
      </c>
      <c r="K6" s="321" t="s">
        <v>598</v>
      </c>
      <c r="L6" s="321" t="s">
        <v>599</v>
      </c>
      <c r="M6" s="321" t="s">
        <v>600</v>
      </c>
      <c r="N6" s="321" t="s">
        <v>601</v>
      </c>
      <c r="O6" s="321" t="s">
        <v>602</v>
      </c>
      <c r="P6" s="321" t="s">
        <v>603</v>
      </c>
      <c r="Q6" s="321" t="s">
        <v>604</v>
      </c>
      <c r="R6" s="321" t="s">
        <v>605</v>
      </c>
      <c r="S6" s="321" t="s">
        <v>606</v>
      </c>
      <c r="T6" s="321" t="s">
        <v>607</v>
      </c>
      <c r="U6" s="321" t="s">
        <v>608</v>
      </c>
      <c r="V6" s="244" t="s">
        <v>346</v>
      </c>
      <c r="W6" s="244" t="s">
        <v>347</v>
      </c>
      <c r="X6" s="244" t="s">
        <v>348</v>
      </c>
      <c r="Y6" s="322" t="s">
        <v>101</v>
      </c>
    </row>
    <row r="7" spans="1:25" s="2" customFormat="1" ht="12.75">
      <c r="A7" s="323"/>
      <c r="B7" s="323"/>
      <c r="C7" s="323"/>
      <c r="D7" s="323"/>
      <c r="E7" s="324"/>
      <c r="F7" s="325"/>
      <c r="G7" s="325"/>
      <c r="H7" s="325"/>
      <c r="I7" s="325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4"/>
      <c r="X7" s="324"/>
      <c r="Y7" s="324"/>
    </row>
    <row r="8" spans="1:25" s="2" customFormat="1" ht="12.75" hidden="1">
      <c r="A8" s="172" t="s">
        <v>367</v>
      </c>
      <c r="B8" s="173"/>
      <c r="C8" s="173"/>
      <c r="D8" s="174" t="s">
        <v>368</v>
      </c>
      <c r="E8" s="326">
        <f>E9</f>
        <v>0</v>
      </c>
      <c r="F8" s="327"/>
      <c r="G8" s="327"/>
      <c r="H8" s="327"/>
      <c r="I8" s="327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9"/>
      <c r="X8" s="329"/>
      <c r="Y8" s="330">
        <f>Y9</f>
        <v>0</v>
      </c>
    </row>
    <row r="9" spans="1:25" s="2" customFormat="1" ht="12.75" hidden="1">
      <c r="A9" s="331"/>
      <c r="B9" s="178" t="s">
        <v>375</v>
      </c>
      <c r="C9" s="7"/>
      <c r="D9" s="8" t="s">
        <v>364</v>
      </c>
      <c r="E9" s="255">
        <f>E10</f>
        <v>0</v>
      </c>
      <c r="F9" s="332"/>
      <c r="G9" s="332"/>
      <c r="H9" s="332"/>
      <c r="I9" s="332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8" t="s">
        <v>375</v>
      </c>
      <c r="W9" s="7"/>
      <c r="X9" s="8" t="s">
        <v>364</v>
      </c>
      <c r="Y9" s="333">
        <f>SUM(Y10:Y12)</f>
        <v>0</v>
      </c>
    </row>
    <row r="10" spans="1:25" s="2" customFormat="1" ht="26.25" customHeight="1" hidden="1">
      <c r="A10" s="331"/>
      <c r="B10" s="331"/>
      <c r="C10" s="486">
        <v>2010</v>
      </c>
      <c r="D10" s="489" t="s">
        <v>356</v>
      </c>
      <c r="E10" s="492"/>
      <c r="F10" s="332"/>
      <c r="G10" s="332"/>
      <c r="H10" s="332"/>
      <c r="I10" s="332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27">
        <v>4210</v>
      </c>
      <c r="X10" s="28" t="s">
        <v>369</v>
      </c>
      <c r="Y10" s="42"/>
    </row>
    <row r="11" spans="1:25" s="2" customFormat="1" ht="17.25" customHeight="1" hidden="1">
      <c r="A11" s="331"/>
      <c r="B11" s="331"/>
      <c r="C11" s="487"/>
      <c r="D11" s="490"/>
      <c r="E11" s="493"/>
      <c r="F11" s="332"/>
      <c r="G11" s="332"/>
      <c r="H11" s="332"/>
      <c r="I11" s="332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27">
        <v>4300</v>
      </c>
      <c r="X11" s="28" t="s">
        <v>371</v>
      </c>
      <c r="Y11" s="42"/>
    </row>
    <row r="12" spans="1:25" s="2" customFormat="1" ht="12.75" hidden="1">
      <c r="A12" s="331"/>
      <c r="B12" s="331"/>
      <c r="C12" s="488"/>
      <c r="D12" s="491"/>
      <c r="E12" s="494"/>
      <c r="F12" s="332"/>
      <c r="G12" s="332"/>
      <c r="H12" s="332"/>
      <c r="I12" s="332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9">
        <v>4430</v>
      </c>
      <c r="X12" s="11" t="s">
        <v>376</v>
      </c>
      <c r="Y12" s="42"/>
    </row>
    <row r="13" spans="1:25" s="4" customFormat="1" ht="12.75">
      <c r="A13" s="5">
        <v>750</v>
      </c>
      <c r="B13" s="5"/>
      <c r="C13" s="5"/>
      <c r="D13" s="6" t="s">
        <v>355</v>
      </c>
      <c r="E13" s="106">
        <f>E14</f>
        <v>58100</v>
      </c>
      <c r="F13" s="106">
        <f>F14</f>
        <v>0</v>
      </c>
      <c r="G13" s="106">
        <f>G14</f>
        <v>0</v>
      </c>
      <c r="H13" s="106">
        <f>H14</f>
        <v>0</v>
      </c>
      <c r="I13" s="335" t="e">
        <f>I14+#REF!+#REF!</f>
        <v>#REF!</v>
      </c>
      <c r="J13" s="106">
        <f aca="true" t="shared" si="0" ref="J13:U13">J14</f>
        <v>2983</v>
      </c>
      <c r="K13" s="106">
        <f t="shared" si="0"/>
        <v>3596</v>
      </c>
      <c r="L13" s="106">
        <f t="shared" si="0"/>
        <v>2893</v>
      </c>
      <c r="M13" s="106">
        <f t="shared" si="0"/>
        <v>0</v>
      </c>
      <c r="N13" s="106">
        <f t="shared" si="0"/>
        <v>3200</v>
      </c>
      <c r="O13" s="106">
        <f t="shared" si="0"/>
        <v>0</v>
      </c>
      <c r="P13" s="106">
        <f t="shared" si="0"/>
        <v>0</v>
      </c>
      <c r="Q13" s="106">
        <f t="shared" si="0"/>
        <v>0</v>
      </c>
      <c r="R13" s="106">
        <f t="shared" si="0"/>
        <v>0</v>
      </c>
      <c r="S13" s="106">
        <f t="shared" si="0"/>
        <v>0</v>
      </c>
      <c r="T13" s="106">
        <f t="shared" si="0"/>
        <v>0</v>
      </c>
      <c r="U13" s="106">
        <f t="shared" si="0"/>
        <v>0</v>
      </c>
      <c r="V13" s="336"/>
      <c r="W13" s="337"/>
      <c r="X13" s="337"/>
      <c r="Y13" s="336">
        <f>Y14</f>
        <v>58100</v>
      </c>
    </row>
    <row r="14" spans="1:25" s="4" customFormat="1" ht="12.75">
      <c r="A14" s="495">
        <v>75011</v>
      </c>
      <c r="B14" s="496"/>
      <c r="C14" s="7"/>
      <c r="D14" s="8" t="s">
        <v>475</v>
      </c>
      <c r="E14" s="274">
        <f>SUM(E15:E15)</f>
        <v>58100</v>
      </c>
      <c r="F14" s="119">
        <f aca="true" t="shared" si="1" ref="F14:U14">SUM(F15:F15)</f>
        <v>0</v>
      </c>
      <c r="G14" s="338">
        <f t="shared" si="1"/>
        <v>0</v>
      </c>
      <c r="H14" s="338">
        <f t="shared" si="1"/>
        <v>0</v>
      </c>
      <c r="I14" s="338">
        <f t="shared" si="1"/>
        <v>0</v>
      </c>
      <c r="J14" s="120">
        <f t="shared" si="1"/>
        <v>2983</v>
      </c>
      <c r="K14" s="120">
        <f t="shared" si="1"/>
        <v>3596</v>
      </c>
      <c r="L14" s="120">
        <f t="shared" si="1"/>
        <v>2893</v>
      </c>
      <c r="M14" s="120">
        <f t="shared" si="1"/>
        <v>0</v>
      </c>
      <c r="N14" s="120">
        <f t="shared" si="1"/>
        <v>3200</v>
      </c>
      <c r="O14" s="120">
        <f t="shared" si="1"/>
        <v>0</v>
      </c>
      <c r="P14" s="120">
        <f t="shared" si="1"/>
        <v>0</v>
      </c>
      <c r="Q14" s="120">
        <f t="shared" si="1"/>
        <v>0</v>
      </c>
      <c r="R14" s="120">
        <f t="shared" si="1"/>
        <v>0</v>
      </c>
      <c r="S14" s="120">
        <f t="shared" si="1"/>
        <v>0</v>
      </c>
      <c r="T14" s="120">
        <f t="shared" si="1"/>
        <v>0</v>
      </c>
      <c r="U14" s="120">
        <f t="shared" si="1"/>
        <v>0</v>
      </c>
      <c r="V14" s="7">
        <v>75011</v>
      </c>
      <c r="W14" s="7"/>
      <c r="X14" s="8" t="s">
        <v>475</v>
      </c>
      <c r="Y14" s="339">
        <f>Y15+Y16</f>
        <v>58100</v>
      </c>
    </row>
    <row r="15" spans="1:25" s="4" customFormat="1" ht="25.5">
      <c r="A15" s="497"/>
      <c r="B15" s="498"/>
      <c r="C15" s="486">
        <v>2010</v>
      </c>
      <c r="D15" s="489" t="s">
        <v>356</v>
      </c>
      <c r="E15" s="438">
        <v>58100</v>
      </c>
      <c r="F15" s="341"/>
      <c r="G15" s="342"/>
      <c r="H15" s="342"/>
      <c r="I15" s="342"/>
      <c r="J15" s="257">
        <v>2983</v>
      </c>
      <c r="K15" s="257">
        <v>3596</v>
      </c>
      <c r="L15" s="257">
        <v>2893</v>
      </c>
      <c r="M15" s="257"/>
      <c r="N15" s="257">
        <v>3200</v>
      </c>
      <c r="O15" s="257"/>
      <c r="P15" s="257"/>
      <c r="Q15" s="257"/>
      <c r="R15" s="257"/>
      <c r="S15" s="257"/>
      <c r="T15" s="257"/>
      <c r="U15" s="257"/>
      <c r="V15" s="408"/>
      <c r="W15" s="27">
        <v>4010</v>
      </c>
      <c r="X15" s="28" t="s">
        <v>387</v>
      </c>
      <c r="Y15" s="112">
        <v>50478</v>
      </c>
    </row>
    <row r="16" spans="1:25" s="4" customFormat="1" ht="25.5">
      <c r="A16" s="499"/>
      <c r="B16" s="500"/>
      <c r="C16" s="488"/>
      <c r="D16" s="491"/>
      <c r="E16" s="407"/>
      <c r="F16" s="341"/>
      <c r="G16" s="342"/>
      <c r="H16" s="342"/>
      <c r="I16" s="342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483"/>
      <c r="W16" s="27">
        <v>4110</v>
      </c>
      <c r="X16" s="28" t="s">
        <v>388</v>
      </c>
      <c r="Y16" s="112">
        <v>7622</v>
      </c>
    </row>
    <row r="17" spans="1:25" s="4" customFormat="1" ht="38.25">
      <c r="A17" s="5">
        <v>751</v>
      </c>
      <c r="B17" s="184"/>
      <c r="C17" s="184"/>
      <c r="D17" s="6" t="s">
        <v>532</v>
      </c>
      <c r="E17" s="345">
        <f>E18</f>
        <v>1150</v>
      </c>
      <c r="F17" s="341"/>
      <c r="G17" s="342"/>
      <c r="H17" s="342"/>
      <c r="I17" s="342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346"/>
      <c r="W17" s="41"/>
      <c r="X17" s="347"/>
      <c r="Y17" s="348">
        <f>Y18</f>
        <v>1150</v>
      </c>
    </row>
    <row r="18" spans="1:25" s="4" customFormat="1" ht="38.25">
      <c r="A18" s="503">
        <v>75101</v>
      </c>
      <c r="B18" s="504"/>
      <c r="C18" s="12"/>
      <c r="D18" s="108" t="s">
        <v>533</v>
      </c>
      <c r="E18" s="349">
        <f>E19</f>
        <v>1150</v>
      </c>
      <c r="F18" s="341"/>
      <c r="G18" s="342"/>
      <c r="H18" s="342"/>
      <c r="I18" s="342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12">
        <v>75101</v>
      </c>
      <c r="W18" s="27"/>
      <c r="X18" s="108" t="s">
        <v>533</v>
      </c>
      <c r="Y18" s="350">
        <f>Y19</f>
        <v>1150</v>
      </c>
    </row>
    <row r="19" spans="1:25" s="4" customFormat="1" ht="59.25" customHeight="1">
      <c r="A19" s="501"/>
      <c r="B19" s="502"/>
      <c r="C19" s="9">
        <v>2010</v>
      </c>
      <c r="D19" s="11" t="s">
        <v>356</v>
      </c>
      <c r="E19" s="344">
        <v>1150</v>
      </c>
      <c r="F19" s="341"/>
      <c r="G19" s="342"/>
      <c r="H19" s="342"/>
      <c r="I19" s="342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7">
        <v>4300</v>
      </c>
      <c r="X19" s="28" t="s">
        <v>371</v>
      </c>
      <c r="Y19" s="344">
        <v>1150</v>
      </c>
    </row>
    <row r="20" spans="1:25" s="4" customFormat="1" ht="25.5" hidden="1">
      <c r="A20" s="5">
        <v>754</v>
      </c>
      <c r="B20" s="5"/>
      <c r="C20" s="5"/>
      <c r="D20" s="6" t="s">
        <v>402</v>
      </c>
      <c r="E20" s="106">
        <f aca="true" t="shared" si="2" ref="E20:U20">E21</f>
        <v>0</v>
      </c>
      <c r="F20" s="335">
        <f t="shared" si="2"/>
        <v>0</v>
      </c>
      <c r="G20" s="335">
        <f t="shared" si="2"/>
        <v>0</v>
      </c>
      <c r="H20" s="335">
        <f t="shared" si="2"/>
        <v>0</v>
      </c>
      <c r="I20" s="335">
        <f t="shared" si="2"/>
        <v>0</v>
      </c>
      <c r="J20" s="106">
        <f t="shared" si="2"/>
        <v>0</v>
      </c>
      <c r="K20" s="106">
        <f t="shared" si="2"/>
        <v>0</v>
      </c>
      <c r="L20" s="106">
        <f t="shared" si="2"/>
        <v>0</v>
      </c>
      <c r="M20" s="106">
        <f t="shared" si="2"/>
        <v>200</v>
      </c>
      <c r="N20" s="106">
        <f t="shared" si="2"/>
        <v>0</v>
      </c>
      <c r="O20" s="106">
        <f t="shared" si="2"/>
        <v>0</v>
      </c>
      <c r="P20" s="106">
        <f t="shared" si="2"/>
        <v>0</v>
      </c>
      <c r="Q20" s="106">
        <f t="shared" si="2"/>
        <v>0</v>
      </c>
      <c r="R20" s="106">
        <f t="shared" si="2"/>
        <v>0</v>
      </c>
      <c r="S20" s="106">
        <f t="shared" si="2"/>
        <v>0</v>
      </c>
      <c r="T20" s="106">
        <f t="shared" si="2"/>
        <v>0</v>
      </c>
      <c r="U20" s="106">
        <f t="shared" si="2"/>
        <v>0</v>
      </c>
      <c r="V20" s="336"/>
      <c r="W20" s="337"/>
      <c r="X20" s="337"/>
      <c r="Y20" s="336">
        <f>Y21</f>
        <v>0</v>
      </c>
    </row>
    <row r="21" spans="1:25" s="4" customFormat="1" ht="12.75" hidden="1">
      <c r="A21" s="495">
        <v>75414</v>
      </c>
      <c r="B21" s="496"/>
      <c r="C21" s="7"/>
      <c r="D21" s="8" t="s">
        <v>405</v>
      </c>
      <c r="E21" s="274">
        <f aca="true" t="shared" si="3" ref="E21:U21">SUM(E22)</f>
        <v>0</v>
      </c>
      <c r="F21" s="338">
        <f t="shared" si="3"/>
        <v>0</v>
      </c>
      <c r="G21" s="338">
        <f t="shared" si="3"/>
        <v>0</v>
      </c>
      <c r="H21" s="338">
        <f t="shared" si="3"/>
        <v>0</v>
      </c>
      <c r="I21" s="338">
        <f t="shared" si="3"/>
        <v>0</v>
      </c>
      <c r="J21" s="120">
        <f t="shared" si="3"/>
        <v>0</v>
      </c>
      <c r="K21" s="120">
        <f t="shared" si="3"/>
        <v>0</v>
      </c>
      <c r="L21" s="120">
        <f t="shared" si="3"/>
        <v>0</v>
      </c>
      <c r="M21" s="120">
        <f t="shared" si="3"/>
        <v>200</v>
      </c>
      <c r="N21" s="120">
        <f t="shared" si="3"/>
        <v>0</v>
      </c>
      <c r="O21" s="120">
        <f t="shared" si="3"/>
        <v>0</v>
      </c>
      <c r="P21" s="120">
        <f t="shared" si="3"/>
        <v>0</v>
      </c>
      <c r="Q21" s="120">
        <f t="shared" si="3"/>
        <v>0</v>
      </c>
      <c r="R21" s="120">
        <f t="shared" si="3"/>
        <v>0</v>
      </c>
      <c r="S21" s="120">
        <f t="shared" si="3"/>
        <v>0</v>
      </c>
      <c r="T21" s="120">
        <f t="shared" si="3"/>
        <v>0</v>
      </c>
      <c r="U21" s="120">
        <f t="shared" si="3"/>
        <v>0</v>
      </c>
      <c r="V21" s="7">
        <v>75414</v>
      </c>
      <c r="W21" s="7"/>
      <c r="X21" s="8" t="s">
        <v>405</v>
      </c>
      <c r="Y21" s="339">
        <f>Y22</f>
        <v>0</v>
      </c>
    </row>
    <row r="22" spans="1:25" s="4" customFormat="1" ht="63.75" hidden="1">
      <c r="A22" s="505"/>
      <c r="B22" s="506"/>
      <c r="C22" s="9">
        <v>2010</v>
      </c>
      <c r="D22" s="11" t="s">
        <v>356</v>
      </c>
      <c r="E22" s="112"/>
      <c r="F22" s="342"/>
      <c r="G22" s="342"/>
      <c r="H22" s="342"/>
      <c r="I22" s="342"/>
      <c r="J22" s="257"/>
      <c r="K22" s="257"/>
      <c r="L22" s="257"/>
      <c r="M22" s="257">
        <v>200</v>
      </c>
      <c r="N22" s="257"/>
      <c r="O22" s="257"/>
      <c r="P22" s="257"/>
      <c r="Q22" s="257"/>
      <c r="R22" s="257"/>
      <c r="S22" s="257"/>
      <c r="T22" s="257"/>
      <c r="U22" s="257"/>
      <c r="V22" s="257"/>
      <c r="W22" s="9">
        <v>4210</v>
      </c>
      <c r="X22" s="11" t="s">
        <v>369</v>
      </c>
      <c r="Y22" s="257"/>
    </row>
    <row r="23" spans="1:25" s="4" customFormat="1" ht="12.75">
      <c r="A23" s="5">
        <v>852</v>
      </c>
      <c r="B23" s="5"/>
      <c r="C23" s="5"/>
      <c r="D23" s="6" t="s">
        <v>499</v>
      </c>
      <c r="E23" s="106">
        <f>E34+E32+E24</f>
        <v>1760500</v>
      </c>
      <c r="F23" s="335" t="e">
        <f>F34+#REF!+#REF!+#REF!+F32+#REF!+#REF!</f>
        <v>#REF!</v>
      </c>
      <c r="G23" s="335" t="e">
        <f>G34+#REF!+#REF!+#REF!+G32+#REF!+#REF!</f>
        <v>#REF!</v>
      </c>
      <c r="H23" s="335" t="e">
        <f>H34+#REF!+#REF!+#REF!+H32+#REF!+#REF!</f>
        <v>#REF!</v>
      </c>
      <c r="I23" s="335" t="e">
        <f>I34+#REF!+#REF!+#REF!+I32+#REF!+#REF!</f>
        <v>#REF!</v>
      </c>
      <c r="J23" s="106" t="e">
        <f>J34+#REF!+#REF!+#REF!+J32+#REF!+#REF!</f>
        <v>#REF!</v>
      </c>
      <c r="K23" s="106" t="e">
        <f>K34+#REF!+#REF!+#REF!+K32+#REF!+#REF!</f>
        <v>#REF!</v>
      </c>
      <c r="L23" s="106" t="e">
        <f>L34+#REF!+#REF!+#REF!+L32+#REF!+#REF!</f>
        <v>#REF!</v>
      </c>
      <c r="M23" s="106" t="e">
        <f>M34+#REF!+#REF!+#REF!+M32+#REF!+#REF!</f>
        <v>#REF!</v>
      </c>
      <c r="N23" s="106" t="e">
        <f>N34+#REF!+#REF!+#REF!+N32+#REF!+#REF!</f>
        <v>#REF!</v>
      </c>
      <c r="O23" s="106" t="e">
        <f>O34+#REF!+#REF!+#REF!+O32+#REF!+#REF!</f>
        <v>#REF!</v>
      </c>
      <c r="P23" s="106" t="e">
        <f>P34+#REF!+#REF!+#REF!+P32+#REF!+#REF!</f>
        <v>#REF!</v>
      </c>
      <c r="Q23" s="106" t="e">
        <f>Q34+#REF!+#REF!+#REF!+Q32+#REF!+#REF!</f>
        <v>#REF!</v>
      </c>
      <c r="R23" s="106" t="e">
        <f>R34+#REF!+#REF!+#REF!+R32+#REF!+#REF!</f>
        <v>#REF!</v>
      </c>
      <c r="S23" s="106" t="e">
        <f>S34+#REF!+#REF!+#REF!+S32+#REF!+#REF!</f>
        <v>#REF!</v>
      </c>
      <c r="T23" s="106" t="e">
        <f>T34+#REF!+#REF!+#REF!+T32+#REF!+#REF!</f>
        <v>#REF!</v>
      </c>
      <c r="U23" s="106" t="e">
        <f>U34+#REF!+#REF!+#REF!+U32+#REF!+#REF!</f>
        <v>#REF!</v>
      </c>
      <c r="V23" s="336"/>
      <c r="W23" s="337"/>
      <c r="X23" s="337"/>
      <c r="Y23" s="336">
        <f>Y34+Y32+Y24</f>
        <v>1760500</v>
      </c>
    </row>
    <row r="24" spans="1:25" s="354" customFormat="1" ht="51">
      <c r="A24" s="507">
        <v>85212</v>
      </c>
      <c r="B24" s="508"/>
      <c r="C24" s="109"/>
      <c r="D24" s="8" t="s">
        <v>102</v>
      </c>
      <c r="E24" s="351">
        <f>SUM(E25:E29)</f>
        <v>1719000</v>
      </c>
      <c r="F24" s="352"/>
      <c r="G24" s="352"/>
      <c r="H24" s="352"/>
      <c r="I24" s="352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110">
        <v>85212</v>
      </c>
      <c r="W24" s="109"/>
      <c r="X24" s="8" t="s">
        <v>102</v>
      </c>
      <c r="Y24" s="351">
        <f>SUM(Y25:Y31)</f>
        <v>1719000</v>
      </c>
    </row>
    <row r="25" spans="1:25" s="354" customFormat="1" ht="18" customHeight="1">
      <c r="A25" s="509"/>
      <c r="B25" s="510"/>
      <c r="C25" s="486">
        <v>2010</v>
      </c>
      <c r="D25" s="489" t="s">
        <v>356</v>
      </c>
      <c r="E25" s="515">
        <v>1719000</v>
      </c>
      <c r="F25" s="352"/>
      <c r="G25" s="352"/>
      <c r="H25" s="352"/>
      <c r="I25" s="352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518"/>
      <c r="W25" s="9">
        <v>3110</v>
      </c>
      <c r="X25" s="11" t="s">
        <v>504</v>
      </c>
      <c r="Y25" s="37">
        <v>1667430</v>
      </c>
    </row>
    <row r="26" spans="1:25" s="354" customFormat="1" ht="25.5">
      <c r="A26" s="511"/>
      <c r="B26" s="512"/>
      <c r="C26" s="487"/>
      <c r="D26" s="490"/>
      <c r="E26" s="516"/>
      <c r="F26" s="352"/>
      <c r="G26" s="352"/>
      <c r="H26" s="352"/>
      <c r="I26" s="352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519"/>
      <c r="W26" s="9">
        <v>4010</v>
      </c>
      <c r="X26" s="11" t="s">
        <v>387</v>
      </c>
      <c r="Y26" s="37">
        <v>33608</v>
      </c>
    </row>
    <row r="27" spans="1:25" s="354" customFormat="1" ht="24.75" customHeight="1">
      <c r="A27" s="511"/>
      <c r="B27" s="512"/>
      <c r="C27" s="487"/>
      <c r="D27" s="490"/>
      <c r="E27" s="516"/>
      <c r="F27" s="352"/>
      <c r="G27" s="352"/>
      <c r="H27" s="352"/>
      <c r="I27" s="352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519"/>
      <c r="W27" s="9">
        <v>4110</v>
      </c>
      <c r="X27" s="11" t="s">
        <v>388</v>
      </c>
      <c r="Y27" s="37">
        <v>5069</v>
      </c>
    </row>
    <row r="28" spans="1:25" s="354" customFormat="1" ht="27" customHeight="1">
      <c r="A28" s="511"/>
      <c r="B28" s="512"/>
      <c r="C28" s="487"/>
      <c r="D28" s="490"/>
      <c r="E28" s="516"/>
      <c r="F28" s="352"/>
      <c r="G28" s="352"/>
      <c r="H28" s="352"/>
      <c r="I28" s="352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519"/>
      <c r="W28" s="9">
        <v>4210</v>
      </c>
      <c r="X28" s="11" t="s">
        <v>369</v>
      </c>
      <c r="Y28" s="37">
        <v>1000</v>
      </c>
    </row>
    <row r="29" spans="1:25" s="354" customFormat="1" ht="13.5" customHeight="1">
      <c r="A29" s="511"/>
      <c r="B29" s="512"/>
      <c r="C29" s="487"/>
      <c r="D29" s="490"/>
      <c r="E29" s="516"/>
      <c r="F29" s="352"/>
      <c r="G29" s="352"/>
      <c r="H29" s="352"/>
      <c r="I29" s="352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519"/>
      <c r="W29" s="9">
        <v>4300</v>
      </c>
      <c r="X29" s="11" t="s">
        <v>371</v>
      </c>
      <c r="Y29" s="37">
        <v>9000</v>
      </c>
    </row>
    <row r="30" spans="1:25" s="354" customFormat="1" ht="13.5" customHeight="1">
      <c r="A30" s="511"/>
      <c r="B30" s="512"/>
      <c r="C30" s="487"/>
      <c r="D30" s="490"/>
      <c r="E30" s="516"/>
      <c r="F30" s="352"/>
      <c r="G30" s="352"/>
      <c r="H30" s="352"/>
      <c r="I30" s="352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519"/>
      <c r="W30" s="9">
        <v>4410</v>
      </c>
      <c r="X30" s="11" t="s">
        <v>390</v>
      </c>
      <c r="Y30" s="37">
        <v>893</v>
      </c>
    </row>
    <row r="31" spans="1:25" s="354" customFormat="1" ht="38.25">
      <c r="A31" s="513"/>
      <c r="B31" s="514"/>
      <c r="C31" s="488"/>
      <c r="D31" s="491"/>
      <c r="E31" s="517"/>
      <c r="F31" s="352"/>
      <c r="G31" s="352"/>
      <c r="H31" s="352"/>
      <c r="I31" s="352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520"/>
      <c r="W31" s="27">
        <v>4700</v>
      </c>
      <c r="X31" s="28" t="s">
        <v>536</v>
      </c>
      <c r="Y31" s="37">
        <v>2000</v>
      </c>
    </row>
    <row r="32" spans="1:25" s="117" customFormat="1" ht="66" customHeight="1">
      <c r="A32" s="495">
        <v>85213</v>
      </c>
      <c r="B32" s="496"/>
      <c r="C32" s="7"/>
      <c r="D32" s="8" t="s">
        <v>103</v>
      </c>
      <c r="E32" s="273">
        <f>E33</f>
        <v>9000</v>
      </c>
      <c r="F32" s="355">
        <f aca="true" t="shared" si="4" ref="F32:K32">F33</f>
        <v>0</v>
      </c>
      <c r="G32" s="355">
        <f t="shared" si="4"/>
        <v>0</v>
      </c>
      <c r="H32" s="355">
        <f t="shared" si="4"/>
        <v>2500</v>
      </c>
      <c r="I32" s="355">
        <f t="shared" si="4"/>
        <v>0</v>
      </c>
      <c r="J32" s="107">
        <f t="shared" si="4"/>
        <v>1183</v>
      </c>
      <c r="K32" s="107">
        <f t="shared" si="4"/>
        <v>805</v>
      </c>
      <c r="L32" s="107">
        <f>L33</f>
        <v>582</v>
      </c>
      <c r="M32" s="107">
        <f>M33</f>
        <v>1183</v>
      </c>
      <c r="N32" s="107">
        <f>N33</f>
        <v>2163</v>
      </c>
      <c r="O32" s="107"/>
      <c r="P32" s="107"/>
      <c r="Q32" s="107"/>
      <c r="R32" s="107"/>
      <c r="S32" s="107"/>
      <c r="T32" s="107"/>
      <c r="U32" s="107"/>
      <c r="V32" s="7">
        <v>85213</v>
      </c>
      <c r="W32" s="7"/>
      <c r="X32" s="8" t="s">
        <v>103</v>
      </c>
      <c r="Y32" s="273">
        <f>Y33</f>
        <v>9000</v>
      </c>
    </row>
    <row r="33" spans="1:25" s="117" customFormat="1" ht="57" customHeight="1">
      <c r="A33" s="501"/>
      <c r="B33" s="502"/>
      <c r="C33" s="9">
        <v>2010</v>
      </c>
      <c r="D33" s="11" t="s">
        <v>356</v>
      </c>
      <c r="E33" s="121">
        <v>9000</v>
      </c>
      <c r="F33" s="355"/>
      <c r="G33" s="355"/>
      <c r="H33" s="13">
        <v>2500</v>
      </c>
      <c r="I33" s="355"/>
      <c r="J33" s="121">
        <v>1183</v>
      </c>
      <c r="K33" s="121">
        <v>805</v>
      </c>
      <c r="L33" s="121">
        <v>582</v>
      </c>
      <c r="M33" s="121">
        <v>1183</v>
      </c>
      <c r="N33" s="121">
        <v>2163</v>
      </c>
      <c r="O33" s="107"/>
      <c r="P33" s="107"/>
      <c r="Q33" s="107"/>
      <c r="R33" s="107"/>
      <c r="S33" s="107"/>
      <c r="T33" s="107"/>
      <c r="U33" s="107"/>
      <c r="V33" s="107"/>
      <c r="W33" s="9">
        <v>4130</v>
      </c>
      <c r="X33" s="11" t="s">
        <v>505</v>
      </c>
      <c r="Y33" s="121">
        <v>9000</v>
      </c>
    </row>
    <row r="34" spans="1:25" s="4" customFormat="1" ht="38.25">
      <c r="A34" s="495">
        <v>85214</v>
      </c>
      <c r="B34" s="496"/>
      <c r="C34" s="7"/>
      <c r="D34" s="8" t="s">
        <v>104</v>
      </c>
      <c r="E34" s="274">
        <f aca="true" t="shared" si="5" ref="E34:U34">E35</f>
        <v>32500</v>
      </c>
      <c r="F34" s="338">
        <f t="shared" si="5"/>
        <v>0</v>
      </c>
      <c r="G34" s="338">
        <f t="shared" si="5"/>
        <v>53000</v>
      </c>
      <c r="H34" s="338">
        <f t="shared" si="5"/>
        <v>14800</v>
      </c>
      <c r="I34" s="338">
        <f t="shared" si="5"/>
        <v>0</v>
      </c>
      <c r="J34" s="120">
        <f t="shared" si="5"/>
        <v>20100</v>
      </c>
      <c r="K34" s="120">
        <f t="shared" si="5"/>
        <v>32427</v>
      </c>
      <c r="L34" s="120">
        <f t="shared" si="5"/>
        <v>22000</v>
      </c>
      <c r="M34" s="120">
        <f t="shared" si="5"/>
        <v>20100</v>
      </c>
      <c r="N34" s="120">
        <f t="shared" si="5"/>
        <v>29168</v>
      </c>
      <c r="O34" s="120">
        <f t="shared" si="5"/>
        <v>0</v>
      </c>
      <c r="P34" s="120">
        <f t="shared" si="5"/>
        <v>0</v>
      </c>
      <c r="Q34" s="120">
        <f t="shared" si="5"/>
        <v>0</v>
      </c>
      <c r="R34" s="120">
        <f t="shared" si="5"/>
        <v>0</v>
      </c>
      <c r="S34" s="120">
        <f t="shared" si="5"/>
        <v>0</v>
      </c>
      <c r="T34" s="120">
        <f t="shared" si="5"/>
        <v>0</v>
      </c>
      <c r="U34" s="120">
        <f t="shared" si="5"/>
        <v>0</v>
      </c>
      <c r="V34" s="7">
        <v>85214</v>
      </c>
      <c r="W34" s="7"/>
      <c r="X34" s="8" t="s">
        <v>104</v>
      </c>
      <c r="Y34" s="274">
        <f>Y35</f>
        <v>32500</v>
      </c>
    </row>
    <row r="35" spans="1:25" s="4" customFormat="1" ht="55.5" customHeight="1">
      <c r="A35" s="505"/>
      <c r="B35" s="506"/>
      <c r="C35" s="334">
        <v>2010</v>
      </c>
      <c r="D35" s="356" t="s">
        <v>356</v>
      </c>
      <c r="E35" s="357">
        <v>32500</v>
      </c>
      <c r="F35" s="358"/>
      <c r="G35" s="358">
        <v>53000</v>
      </c>
      <c r="H35" s="358">
        <v>14800</v>
      </c>
      <c r="I35" s="358"/>
      <c r="J35" s="112">
        <v>20100</v>
      </c>
      <c r="K35" s="112">
        <v>32427</v>
      </c>
      <c r="L35" s="112">
        <v>22000</v>
      </c>
      <c r="M35" s="112">
        <v>20100</v>
      </c>
      <c r="N35" s="112">
        <v>29168</v>
      </c>
      <c r="O35" s="112"/>
      <c r="P35" s="112"/>
      <c r="Q35" s="112"/>
      <c r="R35" s="112"/>
      <c r="S35" s="112"/>
      <c r="T35" s="112"/>
      <c r="U35" s="112"/>
      <c r="V35" s="343"/>
      <c r="W35" s="9">
        <v>3110</v>
      </c>
      <c r="X35" s="11" t="s">
        <v>504</v>
      </c>
      <c r="Y35" s="42">
        <v>32500</v>
      </c>
    </row>
    <row r="36" spans="1:25" s="364" customFormat="1" ht="15">
      <c r="A36" s="521"/>
      <c r="B36" s="522"/>
      <c r="C36" s="359"/>
      <c r="D36" s="360" t="s">
        <v>409</v>
      </c>
      <c r="E36" s="361">
        <f>E13+E20+E23+E17+E8</f>
        <v>1819750</v>
      </c>
      <c r="F36" s="361" t="e">
        <f>F13+F20+#REF!+F23+#REF!</f>
        <v>#REF!</v>
      </c>
      <c r="G36" s="361" t="e">
        <f>G13+G20+#REF!+G23+#REF!</f>
        <v>#REF!</v>
      </c>
      <c r="H36" s="361" t="e">
        <f>H13+H20+#REF!+H23+#REF!</f>
        <v>#REF!</v>
      </c>
      <c r="I36" s="361" t="e">
        <f>I13+I20+#REF!+I23+#REF!</f>
        <v>#REF!</v>
      </c>
      <c r="J36" s="361" t="e">
        <f>J13+J20+#REF!+J23+#REF!</f>
        <v>#REF!</v>
      </c>
      <c r="K36" s="361" t="e">
        <f>K13+K20+#REF!+K23+#REF!</f>
        <v>#REF!</v>
      </c>
      <c r="L36" s="361" t="e">
        <f>L13+L20+#REF!+L23+#REF!</f>
        <v>#REF!</v>
      </c>
      <c r="M36" s="361" t="e">
        <f>M13+M20+#REF!+M23+#REF!</f>
        <v>#REF!</v>
      </c>
      <c r="N36" s="361" t="e">
        <f>N13+N20+#REF!+N23+#REF!</f>
        <v>#REF!</v>
      </c>
      <c r="O36" s="361" t="e">
        <f>O13+O20+#REF!+O23+#REF!</f>
        <v>#REF!</v>
      </c>
      <c r="P36" s="361" t="e">
        <f>P13+P20+#REF!+P23+#REF!</f>
        <v>#REF!</v>
      </c>
      <c r="Q36" s="361" t="e">
        <f>Q13+Q20+#REF!+Q23+#REF!</f>
        <v>#REF!</v>
      </c>
      <c r="R36" s="361" t="e">
        <f>R13+R20+#REF!+R23+#REF!</f>
        <v>#REF!</v>
      </c>
      <c r="S36" s="361" t="e">
        <f>S13+S20+#REF!+S23+#REF!</f>
        <v>#REF!</v>
      </c>
      <c r="T36" s="361" t="e">
        <f>T13+T20+#REF!+T23+#REF!</f>
        <v>#REF!</v>
      </c>
      <c r="U36" s="361" t="e">
        <f>U13+U20+#REF!+U23+#REF!</f>
        <v>#REF!</v>
      </c>
      <c r="V36" s="523"/>
      <c r="W36" s="524"/>
      <c r="X36" s="362"/>
      <c r="Y36" s="363">
        <f>Y13+Y20+Y23+Y17+Y8</f>
        <v>1819750</v>
      </c>
    </row>
    <row r="37" spans="5:25" s="4" customFormat="1" ht="12.75">
      <c r="E37" s="122"/>
      <c r="F37" s="314"/>
      <c r="G37" s="314"/>
      <c r="H37" s="314"/>
      <c r="I37" s="314"/>
      <c r="Y37" s="264"/>
    </row>
    <row r="38" spans="5:25" s="4" customFormat="1" ht="12.75">
      <c r="E38" s="123"/>
      <c r="F38" s="365"/>
      <c r="G38" s="365"/>
      <c r="H38" s="365"/>
      <c r="I38" s="365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Y38" s="264"/>
    </row>
    <row r="39" spans="5:25" s="4" customFormat="1" ht="12.75">
      <c r="E39" s="123"/>
      <c r="F39" s="365"/>
      <c r="G39" s="365"/>
      <c r="H39" s="365"/>
      <c r="I39" s="365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Y39" s="264"/>
    </row>
    <row r="40" spans="5:25" s="4" customFormat="1" ht="12.75">
      <c r="E40" s="122"/>
      <c r="F40" s="314"/>
      <c r="G40" s="314"/>
      <c r="H40" s="314"/>
      <c r="I40" s="314"/>
      <c r="Y40" s="264"/>
    </row>
    <row r="41" spans="5:25" s="4" customFormat="1" ht="12.75">
      <c r="E41" s="122"/>
      <c r="F41" s="314"/>
      <c r="G41" s="314"/>
      <c r="H41" s="314"/>
      <c r="I41" s="314"/>
      <c r="Y41" s="264"/>
    </row>
    <row r="42" spans="5:25" s="4" customFormat="1" ht="12.75">
      <c r="E42" s="122"/>
      <c r="F42" s="314"/>
      <c r="G42" s="314"/>
      <c r="H42" s="314"/>
      <c r="I42" s="314"/>
      <c r="Y42" s="264"/>
    </row>
    <row r="43" spans="5:25" s="4" customFormat="1" ht="12.75">
      <c r="E43" s="122"/>
      <c r="F43" s="314"/>
      <c r="G43" s="314"/>
      <c r="H43" s="314"/>
      <c r="I43" s="314"/>
      <c r="Y43" s="264"/>
    </row>
    <row r="44" spans="5:25" s="4" customFormat="1" ht="12.75">
      <c r="E44" s="122"/>
      <c r="F44" s="314"/>
      <c r="G44" s="314"/>
      <c r="H44" s="314"/>
      <c r="I44" s="314"/>
      <c r="Y44" s="264"/>
    </row>
    <row r="45" ht="12.75">
      <c r="Y45" s="366"/>
    </row>
    <row r="46" ht="12.75">
      <c r="Y46" s="366"/>
    </row>
    <row r="47" ht="12.75">
      <c r="Y47" s="366"/>
    </row>
    <row r="48" ht="12.75">
      <c r="Y48" s="366"/>
    </row>
    <row r="49" ht="12.75">
      <c r="Y49" s="366"/>
    </row>
    <row r="50" ht="12.75">
      <c r="Y50" s="366"/>
    </row>
    <row r="51" ht="12.75">
      <c r="Y51" s="366"/>
    </row>
    <row r="52" ht="12.75">
      <c r="Y52" s="366"/>
    </row>
    <row r="53" ht="12.75">
      <c r="Y53" s="366"/>
    </row>
    <row r="54" ht="12.75">
      <c r="Y54" s="366"/>
    </row>
    <row r="55" ht="12.75">
      <c r="Y55" s="366"/>
    </row>
    <row r="56" ht="12.75">
      <c r="Y56" s="366"/>
    </row>
    <row r="57" ht="12.75">
      <c r="Y57" s="366"/>
    </row>
    <row r="58" ht="12.75">
      <c r="Y58" s="366"/>
    </row>
    <row r="59" ht="12.75">
      <c r="Y59" s="366"/>
    </row>
    <row r="60" ht="12.75">
      <c r="Y60" s="366"/>
    </row>
    <row r="61" ht="12.75">
      <c r="Y61" s="366"/>
    </row>
    <row r="62" ht="12.75">
      <c r="Y62" s="366"/>
    </row>
    <row r="63" ht="12.75">
      <c r="Y63" s="366"/>
    </row>
    <row r="64" ht="12.75">
      <c r="Y64" s="366"/>
    </row>
    <row r="65" ht="12.75">
      <c r="Y65" s="366"/>
    </row>
    <row r="66" ht="12.75">
      <c r="Y66" s="366"/>
    </row>
    <row r="67" ht="12.75">
      <c r="Y67" s="366"/>
    </row>
  </sheetData>
  <sheetProtection/>
  <mergeCells count="28">
    <mergeCell ref="A34:B34"/>
    <mergeCell ref="A35:B35"/>
    <mergeCell ref="A36:B36"/>
    <mergeCell ref="V36:W36"/>
    <mergeCell ref="C25:C31"/>
    <mergeCell ref="D25:D31"/>
    <mergeCell ref="E25:E31"/>
    <mergeCell ref="V25:V31"/>
    <mergeCell ref="C15:C16"/>
    <mergeCell ref="D15:D16"/>
    <mergeCell ref="A32:B32"/>
    <mergeCell ref="A33:B33"/>
    <mergeCell ref="A18:B18"/>
    <mergeCell ref="A19:B19"/>
    <mergeCell ref="A21:B21"/>
    <mergeCell ref="A22:B22"/>
    <mergeCell ref="A24:B24"/>
    <mergeCell ref="A25:B31"/>
    <mergeCell ref="E15:E16"/>
    <mergeCell ref="V15:V16"/>
    <mergeCell ref="X1:Y2"/>
    <mergeCell ref="A3:Y3"/>
    <mergeCell ref="A4:Y4"/>
    <mergeCell ref="C10:C12"/>
    <mergeCell ref="D10:D12"/>
    <mergeCell ref="E10:E12"/>
    <mergeCell ref="A14:B14"/>
    <mergeCell ref="A15:B16"/>
  </mergeCells>
  <printOptions horizontalCentered="1"/>
  <pageMargins left="0.11811023622047245" right="0.15748031496062992" top="0.15748031496062992" bottom="0.15748031496062992" header="0.15748031496062992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="150" zoomScaleNormal="150" zoomScalePageLayoutView="0" workbookViewId="0" topLeftCell="A3">
      <selection activeCell="A3" sqref="A3:I15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13.7109375" style="0" customWidth="1"/>
    <col min="4" max="4" width="13.140625" style="368" hidden="1" customWidth="1"/>
    <col min="5" max="5" width="1.1484375" style="0" hidden="1" customWidth="1"/>
    <col min="6" max="6" width="13.00390625" style="0" customWidth="1"/>
    <col min="7" max="7" width="10.57421875" style="368" hidden="1" customWidth="1"/>
    <col min="8" max="8" width="12.8515625" style="0" hidden="1" customWidth="1"/>
    <col min="9" max="9" width="43.8515625" style="0" customWidth="1"/>
    <col min="10" max="10" width="14.7109375" style="0" customWidth="1"/>
    <col min="11" max="11" width="12.7109375" style="0" bestFit="1" customWidth="1"/>
    <col min="13" max="13" width="12.00390625" style="0" customWidth="1"/>
  </cols>
  <sheetData>
    <row r="1" spans="3:9" ht="12.75">
      <c r="C1" s="126"/>
      <c r="D1" s="367"/>
      <c r="E1" s="126"/>
      <c r="F1" s="126"/>
      <c r="G1" s="367"/>
      <c r="H1" s="126"/>
      <c r="I1" s="126"/>
    </row>
    <row r="2" spans="3:11" ht="17.25" customHeight="1">
      <c r="C2" s="126"/>
      <c r="D2" s="367"/>
      <c r="E2" s="126"/>
      <c r="F2" s="126"/>
      <c r="G2" s="126"/>
      <c r="H2" s="126"/>
      <c r="I2" s="126"/>
      <c r="K2" s="525"/>
    </row>
    <row r="3" spans="3:11" ht="24" customHeight="1">
      <c r="C3" s="126"/>
      <c r="D3" s="367"/>
      <c r="E3" s="126"/>
      <c r="F3" s="171"/>
      <c r="G3" s="126"/>
      <c r="H3" s="126"/>
      <c r="I3" s="190" t="s">
        <v>105</v>
      </c>
      <c r="J3" s="190"/>
      <c r="K3" s="525"/>
    </row>
    <row r="4" spans="1:10" ht="20.25">
      <c r="A4" s="526" t="s">
        <v>208</v>
      </c>
      <c r="B4" s="526"/>
      <c r="C4" s="526"/>
      <c r="D4" s="526"/>
      <c r="E4" s="526"/>
      <c r="F4" s="526"/>
      <c r="I4" s="190"/>
      <c r="J4" s="190"/>
    </row>
    <row r="5" spans="1:9" ht="12.75">
      <c r="A5" s="210"/>
      <c r="B5" s="209"/>
      <c r="C5" s="209"/>
      <c r="D5" s="369"/>
      <c r="E5" s="209"/>
      <c r="F5" s="313"/>
      <c r="G5" s="370"/>
      <c r="H5" s="313"/>
      <c r="I5" s="313"/>
    </row>
    <row r="6" spans="1:9" ht="12.75">
      <c r="A6" s="210"/>
      <c r="B6" s="209"/>
      <c r="C6" s="209"/>
      <c r="D6" s="369"/>
      <c r="E6" s="209"/>
      <c r="F6" s="209"/>
      <c r="G6" s="369"/>
      <c r="H6" s="209"/>
      <c r="I6" s="209"/>
    </row>
    <row r="7" spans="1:9" ht="82.5" customHeight="1">
      <c r="A7" s="371" t="s">
        <v>347</v>
      </c>
      <c r="B7" s="371" t="s">
        <v>209</v>
      </c>
      <c r="C7" s="372" t="s">
        <v>210</v>
      </c>
      <c r="D7" s="373" t="s">
        <v>211</v>
      </c>
      <c r="E7" s="372" t="s">
        <v>212</v>
      </c>
      <c r="F7" s="372" t="s">
        <v>213</v>
      </c>
      <c r="G7" s="373" t="s">
        <v>211</v>
      </c>
      <c r="H7" s="372" t="s">
        <v>214</v>
      </c>
      <c r="I7" s="372" t="s">
        <v>350</v>
      </c>
    </row>
    <row r="8" spans="1:9" ht="12.75">
      <c r="A8" s="374"/>
      <c r="B8" s="374"/>
      <c r="C8" s="374"/>
      <c r="D8" s="375"/>
      <c r="E8" s="376"/>
      <c r="F8" s="376"/>
      <c r="G8" s="375"/>
      <c r="H8" s="376"/>
      <c r="I8" s="376"/>
    </row>
    <row r="9" spans="1:9" ht="47.25" customHeight="1">
      <c r="A9" s="377">
        <v>952</v>
      </c>
      <c r="B9" s="356" t="s">
        <v>215</v>
      </c>
      <c r="C9" s="357">
        <v>900000</v>
      </c>
      <c r="D9" s="378"/>
      <c r="E9" s="340">
        <f>C9+D9</f>
        <v>900000</v>
      </c>
      <c r="F9" s="379"/>
      <c r="G9" s="380"/>
      <c r="H9" s="379"/>
      <c r="I9" s="381"/>
    </row>
    <row r="10" spans="1:9" ht="32.25" customHeight="1" hidden="1">
      <c r="A10" s="377">
        <v>955</v>
      </c>
      <c r="B10" s="356" t="s">
        <v>216</v>
      </c>
      <c r="C10" s="357"/>
      <c r="D10" s="382"/>
      <c r="E10" s="340">
        <f>C10+D10</f>
        <v>0</v>
      </c>
      <c r="F10" s="379"/>
      <c r="G10" s="380"/>
      <c r="H10" s="379"/>
      <c r="I10" s="381" t="s">
        <v>217</v>
      </c>
    </row>
    <row r="11" spans="1:9" s="387" customFormat="1" ht="13.5" customHeight="1">
      <c r="A11" s="383"/>
      <c r="B11" s="384"/>
      <c r="C11" s="385"/>
      <c r="D11" s="386"/>
      <c r="E11" s="385"/>
      <c r="F11" s="385"/>
      <c r="G11" s="386"/>
      <c r="H11" s="385"/>
      <c r="I11" s="385"/>
    </row>
    <row r="12" spans="1:9" s="389" customFormat="1" ht="100.5">
      <c r="A12" s="178">
        <v>992</v>
      </c>
      <c r="B12" s="11" t="s">
        <v>218</v>
      </c>
      <c r="C12" s="258"/>
      <c r="D12" s="388"/>
      <c r="E12" s="258"/>
      <c r="F12" s="257">
        <v>382565</v>
      </c>
      <c r="G12" s="268"/>
      <c r="H12" s="257">
        <f>F12+G12</f>
        <v>382565</v>
      </c>
      <c r="I12" s="267" t="s">
        <v>219</v>
      </c>
    </row>
    <row r="13" spans="1:9" s="393" customFormat="1" ht="57.75" customHeight="1" hidden="1">
      <c r="A13" s="178">
        <v>963</v>
      </c>
      <c r="B13" s="11" t="s">
        <v>220</v>
      </c>
      <c r="C13" s="390"/>
      <c r="D13" s="391"/>
      <c r="E13" s="390"/>
      <c r="F13" s="257"/>
      <c r="G13" s="341"/>
      <c r="H13" s="257">
        <f>F13+G13</f>
        <v>0</v>
      </c>
      <c r="I13" s="392"/>
    </row>
    <row r="14" spans="1:9" s="387" customFormat="1" ht="12.75">
      <c r="A14" s="394"/>
      <c r="B14" s="395"/>
      <c r="C14" s="396"/>
      <c r="D14" s="397"/>
      <c r="E14" s="396"/>
      <c r="F14" s="396"/>
      <c r="G14" s="397"/>
      <c r="H14" s="396"/>
      <c r="I14" s="396"/>
    </row>
    <row r="15" spans="1:9" ht="24.75" customHeight="1">
      <c r="A15" s="398"/>
      <c r="B15" s="398"/>
      <c r="C15" s="399">
        <f>SUM(C9:C10)</f>
        <v>900000</v>
      </c>
      <c r="D15" s="400">
        <f>SUM(D9:D10)</f>
        <v>0</v>
      </c>
      <c r="E15" s="399">
        <f>SUM(E9:E10)</f>
        <v>900000</v>
      </c>
      <c r="F15" s="399">
        <f>SUM(F11:F13)</f>
        <v>382565</v>
      </c>
      <c r="G15" s="400">
        <f>SUM(G11:G13)</f>
        <v>0</v>
      </c>
      <c r="H15" s="399">
        <f>SUM(H11:H13)</f>
        <v>382565</v>
      </c>
      <c r="I15" s="401"/>
    </row>
    <row r="16" ht="12.75">
      <c r="I16" s="190"/>
    </row>
  </sheetData>
  <sheetProtection/>
  <mergeCells count="2">
    <mergeCell ref="K2:K3"/>
    <mergeCell ref="A4:F4"/>
  </mergeCells>
  <printOptions/>
  <pageMargins left="0.2755905511811024" right="0.15748031496062992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N16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11.8515625" style="0" hidden="1" customWidth="1"/>
    <col min="10" max="11" width="25.140625" style="0" hidden="1" customWidth="1"/>
    <col min="12" max="12" width="25.140625" style="0" customWidth="1"/>
  </cols>
  <sheetData>
    <row r="3" spans="2:12" ht="15">
      <c r="B3" s="402" t="s">
        <v>221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</row>
    <row r="4" spans="2:12" ht="15"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</row>
    <row r="5" spans="2:12" ht="15">
      <c r="B5" s="403" t="s">
        <v>222</v>
      </c>
      <c r="C5" s="403"/>
      <c r="D5" s="403"/>
      <c r="E5" s="403"/>
      <c r="F5" s="403"/>
      <c r="G5" s="404"/>
      <c r="H5" s="403"/>
      <c r="I5" s="403"/>
      <c r="J5" s="405">
        <v>1255722</v>
      </c>
      <c r="K5" s="405">
        <v>1255722</v>
      </c>
      <c r="L5" s="405">
        <v>2847179.73</v>
      </c>
    </row>
    <row r="6" spans="2:12" ht="15">
      <c r="B6" s="403" t="s">
        <v>223</v>
      </c>
      <c r="C6" s="403"/>
      <c r="D6" s="403"/>
      <c r="E6" s="403"/>
      <c r="F6" s="403"/>
      <c r="G6" s="403"/>
      <c r="H6" s="403"/>
      <c r="I6" s="403"/>
      <c r="J6" s="405"/>
      <c r="K6" s="405">
        <v>2850000</v>
      </c>
      <c r="L6" s="405">
        <v>900000</v>
      </c>
    </row>
    <row r="7" spans="2:12" ht="15">
      <c r="B7" s="403" t="s">
        <v>224</v>
      </c>
      <c r="C7" s="403"/>
      <c r="D7" s="403"/>
      <c r="E7" s="403"/>
      <c r="F7" s="406"/>
      <c r="G7" s="403"/>
      <c r="H7" s="403"/>
      <c r="I7" s="403"/>
      <c r="J7" s="409">
        <f>J8+J9</f>
        <v>624849</v>
      </c>
      <c r="K7" s="409">
        <f>K8+K9</f>
        <v>624849</v>
      </c>
      <c r="L7" s="409">
        <f>L8+L9</f>
        <v>557708.04</v>
      </c>
    </row>
    <row r="8" spans="2:12" ht="15">
      <c r="B8" s="403"/>
      <c r="C8" s="403"/>
      <c r="D8" s="403"/>
      <c r="E8" s="403"/>
      <c r="F8" s="410" t="s">
        <v>225</v>
      </c>
      <c r="G8" s="411" t="s">
        <v>226</v>
      </c>
      <c r="H8" s="403"/>
      <c r="I8" s="403"/>
      <c r="J8" s="405">
        <v>407625</v>
      </c>
      <c r="K8" s="405">
        <v>407625</v>
      </c>
      <c r="L8" s="405">
        <v>382564.04</v>
      </c>
    </row>
    <row r="9" spans="2:12" ht="15">
      <c r="B9" s="403"/>
      <c r="C9" s="403"/>
      <c r="D9" s="403"/>
      <c r="E9" s="403"/>
      <c r="F9" s="410" t="s">
        <v>227</v>
      </c>
      <c r="G9" s="411" t="s">
        <v>228</v>
      </c>
      <c r="H9" s="403"/>
      <c r="I9" s="403"/>
      <c r="J9" s="405">
        <v>217224</v>
      </c>
      <c r="K9" s="405">
        <v>217224</v>
      </c>
      <c r="L9" s="405">
        <v>175144</v>
      </c>
    </row>
    <row r="10" spans="2:12" ht="15">
      <c r="B10" s="403" t="s">
        <v>229</v>
      </c>
      <c r="C10" s="403"/>
      <c r="D10" s="403"/>
      <c r="E10" s="403"/>
      <c r="F10" s="403"/>
      <c r="G10" s="403"/>
      <c r="H10" s="403"/>
      <c r="I10" s="403"/>
      <c r="J10" s="405">
        <f>J5+J6-J8</f>
        <v>848097</v>
      </c>
      <c r="K10" s="405">
        <f>K5+K6-K8</f>
        <v>3698097</v>
      </c>
      <c r="L10" s="405">
        <f>L5+L6-L8</f>
        <v>3364615.69</v>
      </c>
    </row>
    <row r="11" spans="2:12" ht="15">
      <c r="B11" s="403" t="s">
        <v>230</v>
      </c>
      <c r="C11" s="403"/>
      <c r="D11" s="403"/>
      <c r="E11" s="403"/>
      <c r="F11" s="403"/>
      <c r="G11" s="403"/>
      <c r="H11" s="403"/>
      <c r="I11" s="403"/>
      <c r="J11" s="405">
        <v>13000000</v>
      </c>
      <c r="K11" s="405">
        <v>13500000</v>
      </c>
      <c r="L11" s="405">
        <v>17584207</v>
      </c>
    </row>
    <row r="12" spans="2:12" ht="15">
      <c r="B12" s="403" t="s">
        <v>231</v>
      </c>
      <c r="C12" s="403"/>
      <c r="D12" s="403"/>
      <c r="E12" s="403"/>
      <c r="F12" s="403"/>
      <c r="G12" s="403"/>
      <c r="H12" s="403"/>
      <c r="I12" s="403"/>
      <c r="J12" s="405"/>
      <c r="K12" s="405"/>
      <c r="L12" s="405"/>
    </row>
    <row r="13" spans="2:14" ht="15">
      <c r="B13" s="403" t="s">
        <v>232</v>
      </c>
      <c r="C13" s="403"/>
      <c r="D13" s="403"/>
      <c r="E13" s="403"/>
      <c r="F13" s="403"/>
      <c r="G13" s="403"/>
      <c r="H13" s="403"/>
      <c r="I13" s="403"/>
      <c r="J13" s="412">
        <f>J7/J11</f>
        <v>0.04806530769230769</v>
      </c>
      <c r="K13" s="412">
        <f>K7/K11</f>
        <v>0.04628511111111111</v>
      </c>
      <c r="L13" s="412">
        <f>L7/L11</f>
        <v>0.03171641689613868</v>
      </c>
      <c r="N13" s="413"/>
    </row>
    <row r="14" spans="2:12" ht="15">
      <c r="B14" s="403" t="s">
        <v>233</v>
      </c>
      <c r="C14" s="403"/>
      <c r="D14" s="403"/>
      <c r="E14" s="403"/>
      <c r="F14" s="403"/>
      <c r="G14" s="403"/>
      <c r="H14" s="403"/>
      <c r="I14" s="403"/>
      <c r="J14" s="405"/>
      <c r="K14" s="405"/>
      <c r="L14" s="405"/>
    </row>
    <row r="15" spans="2:12" ht="15">
      <c r="B15" s="403" t="s">
        <v>234</v>
      </c>
      <c r="C15" s="403"/>
      <c r="D15" s="403"/>
      <c r="E15" s="403"/>
      <c r="F15" s="403"/>
      <c r="G15" s="403"/>
      <c r="H15" s="403"/>
      <c r="I15" s="403"/>
      <c r="J15" s="412">
        <f>J10/J11</f>
        <v>0.06523823076923077</v>
      </c>
      <c r="K15" s="412">
        <f>K10/K11</f>
        <v>0.2739331111111111</v>
      </c>
      <c r="L15" s="412">
        <f>L10/L11</f>
        <v>0.19134304378923656</v>
      </c>
    </row>
    <row r="16" spans="2:12" ht="15">
      <c r="B16" s="403"/>
      <c r="C16" s="403"/>
      <c r="D16" s="403"/>
      <c r="E16" s="403"/>
      <c r="F16" s="403"/>
      <c r="G16" s="403"/>
      <c r="H16" s="403"/>
      <c r="I16" s="403"/>
      <c r="J16" s="405"/>
      <c r="K16" s="405"/>
      <c r="L16" s="405"/>
    </row>
    <row r="17" spans="2:12" ht="15">
      <c r="B17" s="402" t="s">
        <v>235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</row>
    <row r="18" spans="2:12" ht="15"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</row>
    <row r="19" spans="2:12" ht="15">
      <c r="B19" s="403" t="s">
        <v>236</v>
      </c>
      <c r="C19" s="403"/>
      <c r="D19" s="403"/>
      <c r="E19" s="403"/>
      <c r="F19" s="403"/>
      <c r="G19" s="403"/>
      <c r="H19" s="404"/>
      <c r="I19" s="403"/>
      <c r="J19" s="405">
        <f>J10</f>
        <v>848097</v>
      </c>
      <c r="K19" s="405">
        <f>K10</f>
        <v>3698097</v>
      </c>
      <c r="L19" s="405">
        <f>L10</f>
        <v>3364615.69</v>
      </c>
    </row>
    <row r="20" spans="2:12" ht="15">
      <c r="B20" s="403" t="s">
        <v>223</v>
      </c>
      <c r="C20" s="403"/>
      <c r="D20" s="403"/>
      <c r="E20" s="403"/>
      <c r="F20" s="403"/>
      <c r="G20" s="403"/>
      <c r="H20" s="403"/>
      <c r="I20" s="403"/>
      <c r="J20" s="405">
        <v>0</v>
      </c>
      <c r="K20" s="405">
        <v>0</v>
      </c>
      <c r="L20" s="405">
        <v>0</v>
      </c>
    </row>
    <row r="21" spans="2:12" ht="15">
      <c r="B21" s="403" t="s">
        <v>224</v>
      </c>
      <c r="C21" s="403"/>
      <c r="D21" s="403"/>
      <c r="E21" s="403"/>
      <c r="F21" s="403"/>
      <c r="G21" s="403"/>
      <c r="H21" s="403"/>
      <c r="I21" s="403"/>
      <c r="J21" s="409">
        <f>J22+J23</f>
        <v>274844</v>
      </c>
      <c r="K21" s="409">
        <f>K22+K23</f>
        <v>739844</v>
      </c>
      <c r="L21" s="409">
        <f>L22+L23</f>
        <v>659028.04</v>
      </c>
    </row>
    <row r="22" spans="2:12" ht="15">
      <c r="B22" s="403"/>
      <c r="C22" s="403"/>
      <c r="D22" s="403"/>
      <c r="E22" s="403"/>
      <c r="F22" s="410" t="s">
        <v>225</v>
      </c>
      <c r="G22" s="411" t="s">
        <v>226</v>
      </c>
      <c r="H22" s="403"/>
      <c r="I22" s="403"/>
      <c r="J22" s="405">
        <v>133790</v>
      </c>
      <c r="K22" s="405">
        <f>133790+310000</f>
        <v>443790</v>
      </c>
      <c r="L22" s="405">
        <f>382564.04+90000</f>
        <v>472564.04</v>
      </c>
    </row>
    <row r="23" spans="2:12" ht="15">
      <c r="B23" s="403"/>
      <c r="C23" s="403"/>
      <c r="D23" s="403"/>
      <c r="E23" s="403"/>
      <c r="F23" s="410" t="s">
        <v>227</v>
      </c>
      <c r="G23" s="411" t="s">
        <v>228</v>
      </c>
      <c r="H23" s="403"/>
      <c r="I23" s="403"/>
      <c r="J23" s="405">
        <v>141054</v>
      </c>
      <c r="K23" s="405">
        <f>141054+155000</f>
        <v>296054</v>
      </c>
      <c r="L23" s="405">
        <f>129464+57000</f>
        <v>186464</v>
      </c>
    </row>
    <row r="24" spans="2:12" ht="15">
      <c r="B24" s="403" t="s">
        <v>237</v>
      </c>
      <c r="C24" s="403"/>
      <c r="D24" s="403"/>
      <c r="E24" s="403"/>
      <c r="F24" s="403"/>
      <c r="G24" s="403"/>
      <c r="H24" s="403"/>
      <c r="I24" s="403"/>
      <c r="J24" s="405">
        <f>J19+J20-J22</f>
        <v>714307</v>
      </c>
      <c r="K24" s="405">
        <f>K19+K20-K22</f>
        <v>3254307</v>
      </c>
      <c r="L24" s="405">
        <f>L19+L20-L22</f>
        <v>2892051.65</v>
      </c>
    </row>
    <row r="25" spans="2:12" ht="15">
      <c r="B25" s="403" t="s">
        <v>238</v>
      </c>
      <c r="C25" s="403"/>
      <c r="D25" s="403"/>
      <c r="E25" s="403"/>
      <c r="F25" s="403"/>
      <c r="G25" s="403"/>
      <c r="H25" s="403"/>
      <c r="I25" s="403"/>
      <c r="J25" s="405">
        <v>13000000</v>
      </c>
      <c r="K25" s="405">
        <v>13500000</v>
      </c>
      <c r="L25" s="405">
        <v>16000000</v>
      </c>
    </row>
    <row r="26" spans="2:12" ht="15">
      <c r="B26" s="403" t="s">
        <v>231</v>
      </c>
      <c r="C26" s="403"/>
      <c r="D26" s="403"/>
      <c r="E26" s="403"/>
      <c r="F26" s="403"/>
      <c r="G26" s="403"/>
      <c r="H26" s="403"/>
      <c r="I26" s="403"/>
      <c r="J26" s="405"/>
      <c r="K26" s="405"/>
      <c r="L26" s="405"/>
    </row>
    <row r="27" spans="2:12" ht="15">
      <c r="B27" s="403" t="s">
        <v>239</v>
      </c>
      <c r="C27" s="403"/>
      <c r="D27" s="403"/>
      <c r="E27" s="403"/>
      <c r="F27" s="403"/>
      <c r="G27" s="403"/>
      <c r="H27" s="403"/>
      <c r="I27" s="403"/>
      <c r="J27" s="412">
        <f>J21/J25</f>
        <v>0.021141846153846153</v>
      </c>
      <c r="K27" s="412">
        <f>K21/K25</f>
        <v>0.05480325925925926</v>
      </c>
      <c r="L27" s="412">
        <f>L21/L25</f>
        <v>0.0411892525</v>
      </c>
    </row>
    <row r="28" spans="2:12" ht="15">
      <c r="B28" s="403" t="s">
        <v>233</v>
      </c>
      <c r="C28" s="403"/>
      <c r="D28" s="403"/>
      <c r="E28" s="403"/>
      <c r="F28" s="403"/>
      <c r="G28" s="403"/>
      <c r="H28" s="403"/>
      <c r="I28" s="403"/>
      <c r="J28" s="405"/>
      <c r="K28" s="405"/>
      <c r="L28" s="405"/>
    </row>
    <row r="29" spans="2:12" ht="15">
      <c r="B29" s="403" t="s">
        <v>234</v>
      </c>
      <c r="C29" s="403"/>
      <c r="D29" s="403"/>
      <c r="E29" s="403"/>
      <c r="F29" s="403"/>
      <c r="G29" s="403"/>
      <c r="H29" s="403"/>
      <c r="I29" s="403"/>
      <c r="J29" s="412">
        <f>J24/J25</f>
        <v>0.05494669230769231</v>
      </c>
      <c r="K29" s="412">
        <f>K24/K25</f>
        <v>0.2410597777777778</v>
      </c>
      <c r="L29" s="412">
        <f>L24/L25</f>
        <v>0.180753228125</v>
      </c>
    </row>
    <row r="30" spans="2:12" ht="15"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</row>
    <row r="31" spans="2:12" ht="15">
      <c r="B31" s="402" t="s">
        <v>240</v>
      </c>
      <c r="C31" s="403"/>
      <c r="D31" s="403"/>
      <c r="E31" s="403"/>
      <c r="F31" s="403"/>
      <c r="G31" s="403"/>
      <c r="H31" s="403"/>
      <c r="I31" s="403"/>
      <c r="J31" s="403"/>
      <c r="K31" s="403"/>
      <c r="L31" s="403"/>
    </row>
    <row r="32" spans="2:12" ht="15"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</row>
    <row r="33" spans="2:12" ht="15">
      <c r="B33" s="403" t="s">
        <v>236</v>
      </c>
      <c r="C33" s="403"/>
      <c r="D33" s="403"/>
      <c r="E33" s="403"/>
      <c r="F33" s="403"/>
      <c r="G33" s="403"/>
      <c r="H33" s="404"/>
      <c r="I33" s="403"/>
      <c r="J33" s="405">
        <f>J24</f>
        <v>714307</v>
      </c>
      <c r="K33" s="405">
        <f>K24</f>
        <v>3254307</v>
      </c>
      <c r="L33" s="405">
        <f>L24</f>
        <v>2892051.65</v>
      </c>
    </row>
    <row r="34" spans="2:12" ht="15">
      <c r="B34" s="403" t="s">
        <v>223</v>
      </c>
      <c r="C34" s="403"/>
      <c r="D34" s="403"/>
      <c r="E34" s="403"/>
      <c r="F34" s="403"/>
      <c r="G34" s="403"/>
      <c r="H34" s="403"/>
      <c r="I34" s="403"/>
      <c r="J34" s="405">
        <v>0</v>
      </c>
      <c r="K34" s="405">
        <v>0</v>
      </c>
      <c r="L34" s="405">
        <v>0</v>
      </c>
    </row>
    <row r="35" spans="2:12" ht="15">
      <c r="B35" s="403" t="s">
        <v>224</v>
      </c>
      <c r="C35" s="403"/>
      <c r="D35" s="403"/>
      <c r="E35" s="403"/>
      <c r="F35" s="403"/>
      <c r="G35" s="403"/>
      <c r="H35" s="403"/>
      <c r="I35" s="403"/>
      <c r="J35" s="409">
        <f>J36+J37</f>
        <v>236314</v>
      </c>
      <c r="K35" s="409">
        <f>K36+K37</f>
        <v>696314</v>
      </c>
      <c r="L35" s="409">
        <f>L36+L37</f>
        <v>623655.04</v>
      </c>
    </row>
    <row r="36" spans="2:12" ht="15">
      <c r="B36" s="403"/>
      <c r="C36" s="403"/>
      <c r="D36" s="403"/>
      <c r="E36" s="403"/>
      <c r="F36" s="410" t="s">
        <v>225</v>
      </c>
      <c r="G36" s="411" t="s">
        <v>226</v>
      </c>
      <c r="H36" s="403"/>
      <c r="I36" s="403"/>
      <c r="J36" s="405">
        <v>102565</v>
      </c>
      <c r="K36" s="405">
        <f>102565+310000</f>
        <v>412565</v>
      </c>
      <c r="L36" s="405">
        <f>382564.04+90000</f>
        <v>472564.04</v>
      </c>
    </row>
    <row r="37" spans="2:12" ht="15">
      <c r="B37" s="403"/>
      <c r="C37" s="403"/>
      <c r="D37" s="403"/>
      <c r="E37" s="403"/>
      <c r="F37" s="410" t="s">
        <v>227</v>
      </c>
      <c r="G37" s="411" t="s">
        <v>228</v>
      </c>
      <c r="H37" s="403"/>
      <c r="I37" s="403"/>
      <c r="J37" s="405">
        <v>133749</v>
      </c>
      <c r="K37" s="405">
        <f>133749+150000</f>
        <v>283749</v>
      </c>
      <c r="L37" s="405">
        <f>111091+40000</f>
        <v>151091</v>
      </c>
    </row>
    <row r="38" spans="2:12" ht="15">
      <c r="B38" s="403" t="s">
        <v>241</v>
      </c>
      <c r="C38" s="403"/>
      <c r="D38" s="403"/>
      <c r="E38" s="403"/>
      <c r="F38" s="403"/>
      <c r="G38" s="403"/>
      <c r="H38" s="403"/>
      <c r="I38" s="403"/>
      <c r="J38" s="405">
        <f>J33+J34-J36</f>
        <v>611742</v>
      </c>
      <c r="K38" s="405">
        <f>K33+K34-K36</f>
        <v>2841742</v>
      </c>
      <c r="L38" s="405">
        <f>L33+L34-L36</f>
        <v>2419487.61</v>
      </c>
    </row>
    <row r="39" spans="2:12" ht="15">
      <c r="B39" s="403" t="s">
        <v>242</v>
      </c>
      <c r="C39" s="403"/>
      <c r="D39" s="403"/>
      <c r="E39" s="403"/>
      <c r="F39" s="403"/>
      <c r="G39" s="403"/>
      <c r="H39" s="403"/>
      <c r="I39" s="403"/>
      <c r="J39" s="405">
        <v>13000000</v>
      </c>
      <c r="K39" s="405">
        <v>13500000</v>
      </c>
      <c r="L39" s="405">
        <v>16000000</v>
      </c>
    </row>
    <row r="40" spans="2:12" ht="15">
      <c r="B40" s="403" t="s">
        <v>231</v>
      </c>
      <c r="C40" s="403"/>
      <c r="D40" s="403"/>
      <c r="E40" s="403"/>
      <c r="F40" s="403"/>
      <c r="G40" s="403"/>
      <c r="H40" s="403"/>
      <c r="I40" s="403"/>
      <c r="J40" s="405"/>
      <c r="K40" s="405"/>
      <c r="L40" s="405"/>
    </row>
    <row r="41" spans="2:12" ht="15">
      <c r="B41" s="403" t="s">
        <v>243</v>
      </c>
      <c r="C41" s="403"/>
      <c r="D41" s="403"/>
      <c r="E41" s="403"/>
      <c r="F41" s="403"/>
      <c r="G41" s="403"/>
      <c r="H41" s="403"/>
      <c r="I41" s="403"/>
      <c r="J41" s="412">
        <f>J35/J39</f>
        <v>0.018178</v>
      </c>
      <c r="K41" s="412">
        <f>K35/K39</f>
        <v>0.05157881481481481</v>
      </c>
      <c r="L41" s="412">
        <f>L35/L39</f>
        <v>0.03897844</v>
      </c>
    </row>
    <row r="42" spans="2:12" ht="15">
      <c r="B42" s="403" t="s">
        <v>233</v>
      </c>
      <c r="C42" s="403"/>
      <c r="D42" s="403"/>
      <c r="E42" s="403"/>
      <c r="F42" s="403"/>
      <c r="G42" s="403"/>
      <c r="H42" s="403"/>
      <c r="I42" s="403"/>
      <c r="J42" s="405"/>
      <c r="K42" s="405"/>
      <c r="L42" s="405"/>
    </row>
    <row r="43" spans="2:12" ht="15">
      <c r="B43" s="403" t="s">
        <v>234</v>
      </c>
      <c r="C43" s="403"/>
      <c r="D43" s="403"/>
      <c r="E43" s="403"/>
      <c r="F43" s="403"/>
      <c r="G43" s="403"/>
      <c r="H43" s="403"/>
      <c r="I43" s="403"/>
      <c r="J43" s="412">
        <f>J38/J39</f>
        <v>0.047057076923076924</v>
      </c>
      <c r="K43" s="412">
        <f>K38/K39</f>
        <v>0.2104994074074074</v>
      </c>
      <c r="L43" s="412">
        <f>L38/L39</f>
        <v>0.151217975625</v>
      </c>
    </row>
    <row r="44" spans="2:12" ht="15"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</row>
    <row r="45" spans="2:12" ht="15">
      <c r="B45" s="402" t="s">
        <v>244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</row>
    <row r="46" spans="2:12" ht="15"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</row>
    <row r="47" spans="2:12" ht="15">
      <c r="B47" s="403" t="s">
        <v>236</v>
      </c>
      <c r="C47" s="403"/>
      <c r="D47" s="403"/>
      <c r="E47" s="403"/>
      <c r="F47" s="403"/>
      <c r="G47" s="403"/>
      <c r="H47" s="404"/>
      <c r="I47" s="403"/>
      <c r="J47" s="405">
        <f>J38</f>
        <v>611742</v>
      </c>
      <c r="K47" s="405">
        <f>K38</f>
        <v>2841742</v>
      </c>
      <c r="L47" s="405">
        <f>L38</f>
        <v>2419487.61</v>
      </c>
    </row>
    <row r="48" spans="2:12" ht="15">
      <c r="B48" s="403" t="s">
        <v>223</v>
      </c>
      <c r="C48" s="403"/>
      <c r="D48" s="403"/>
      <c r="E48" s="403"/>
      <c r="F48" s="403"/>
      <c r="G48" s="403"/>
      <c r="H48" s="403"/>
      <c r="I48" s="403"/>
      <c r="J48" s="405">
        <v>0</v>
      </c>
      <c r="K48" s="405">
        <v>0</v>
      </c>
      <c r="L48" s="405">
        <v>0</v>
      </c>
    </row>
    <row r="49" spans="2:12" ht="15">
      <c r="B49" s="403" t="s">
        <v>224</v>
      </c>
      <c r="C49" s="403"/>
      <c r="D49" s="403"/>
      <c r="E49" s="403"/>
      <c r="F49" s="403"/>
      <c r="G49" s="403"/>
      <c r="H49" s="403"/>
      <c r="I49" s="403"/>
      <c r="J49" s="409">
        <f>J50+J51</f>
        <v>230108</v>
      </c>
      <c r="K49" s="409">
        <f>K50+K51</f>
        <v>685108</v>
      </c>
      <c r="L49" s="409">
        <f>L50+L51</f>
        <v>607381.04</v>
      </c>
    </row>
    <row r="50" spans="2:12" ht="15">
      <c r="B50" s="403"/>
      <c r="C50" s="403"/>
      <c r="D50" s="403"/>
      <c r="E50" s="403"/>
      <c r="F50" s="410" t="s">
        <v>225</v>
      </c>
      <c r="G50" s="411" t="s">
        <v>226</v>
      </c>
      <c r="H50" s="403"/>
      <c r="I50" s="403"/>
      <c r="J50" s="405">
        <v>102564</v>
      </c>
      <c r="K50" s="405">
        <f>102564+310000</f>
        <v>412564</v>
      </c>
      <c r="L50" s="405">
        <f>382564.04+90000</f>
        <v>472564.04</v>
      </c>
    </row>
    <row r="51" spans="2:12" ht="15">
      <c r="B51" s="403"/>
      <c r="C51" s="403"/>
      <c r="D51" s="403"/>
      <c r="E51" s="403"/>
      <c r="F51" s="410" t="s">
        <v>227</v>
      </c>
      <c r="G51" s="411" t="s">
        <v>228</v>
      </c>
      <c r="H51" s="403"/>
      <c r="I51" s="403"/>
      <c r="J51" s="405">
        <v>127544</v>
      </c>
      <c r="K51" s="405">
        <f>127544+145000</f>
        <v>272544</v>
      </c>
      <c r="L51" s="405">
        <f>94817+40000</f>
        <v>134817</v>
      </c>
    </row>
    <row r="52" spans="2:12" ht="15">
      <c r="B52" s="403" t="s">
        <v>245</v>
      </c>
      <c r="C52" s="403"/>
      <c r="D52" s="403"/>
      <c r="E52" s="403"/>
      <c r="F52" s="403"/>
      <c r="G52" s="403"/>
      <c r="H52" s="403"/>
      <c r="I52" s="403"/>
      <c r="J52" s="405">
        <f>J47+J48-J50</f>
        <v>509178</v>
      </c>
      <c r="K52" s="405">
        <f>K47+K48-K50</f>
        <v>2429178</v>
      </c>
      <c r="L52" s="405">
        <f>L47+L48-L50</f>
        <v>1946923.5699999998</v>
      </c>
    </row>
    <row r="53" spans="2:12" ht="15">
      <c r="B53" s="403" t="s">
        <v>246</v>
      </c>
      <c r="C53" s="403"/>
      <c r="D53" s="403"/>
      <c r="E53" s="403"/>
      <c r="F53" s="403"/>
      <c r="G53" s="403"/>
      <c r="H53" s="403"/>
      <c r="I53" s="403"/>
      <c r="J53" s="405">
        <v>13000000</v>
      </c>
      <c r="K53" s="405">
        <v>13500000</v>
      </c>
      <c r="L53" s="405">
        <v>16000000</v>
      </c>
    </row>
    <row r="54" spans="2:12" ht="15">
      <c r="B54" s="403" t="s">
        <v>231</v>
      </c>
      <c r="C54" s="403"/>
      <c r="D54" s="403"/>
      <c r="E54" s="403"/>
      <c r="F54" s="403"/>
      <c r="G54" s="403"/>
      <c r="H54" s="403"/>
      <c r="I54" s="403"/>
      <c r="J54" s="405"/>
      <c r="K54" s="405"/>
      <c r="L54" s="405"/>
    </row>
    <row r="55" spans="2:12" ht="15">
      <c r="B55" s="403" t="s">
        <v>247</v>
      </c>
      <c r="C55" s="403"/>
      <c r="D55" s="403"/>
      <c r="E55" s="403"/>
      <c r="F55" s="403"/>
      <c r="G55" s="403"/>
      <c r="H55" s="403"/>
      <c r="I55" s="403"/>
      <c r="J55" s="412">
        <f>J49/J53</f>
        <v>0.017700615384615384</v>
      </c>
      <c r="K55" s="412">
        <f>K49/K53</f>
        <v>0.05074874074074074</v>
      </c>
      <c r="L55" s="412">
        <f>L49/L53</f>
        <v>0.037961315</v>
      </c>
    </row>
    <row r="56" spans="2:12" ht="15">
      <c r="B56" s="403" t="s">
        <v>233</v>
      </c>
      <c r="C56" s="403"/>
      <c r="D56" s="403"/>
      <c r="E56" s="403"/>
      <c r="F56" s="403"/>
      <c r="G56" s="403"/>
      <c r="H56" s="403"/>
      <c r="I56" s="403"/>
      <c r="J56" s="405"/>
      <c r="K56" s="405"/>
      <c r="L56" s="405"/>
    </row>
    <row r="57" spans="2:12" ht="15">
      <c r="B57" s="403" t="s">
        <v>234</v>
      </c>
      <c r="C57" s="403"/>
      <c r="D57" s="403"/>
      <c r="E57" s="403"/>
      <c r="F57" s="403"/>
      <c r="G57" s="403"/>
      <c r="H57" s="403"/>
      <c r="I57" s="403"/>
      <c r="J57" s="412">
        <f>J52/J53</f>
        <v>0.03916753846153846</v>
      </c>
      <c r="K57" s="412">
        <f>K52/K53</f>
        <v>0.1799391111111111</v>
      </c>
      <c r="L57" s="412">
        <f>L52/L53</f>
        <v>0.12168272312499999</v>
      </c>
    </row>
    <row r="58" spans="2:12" ht="15"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</row>
    <row r="59" spans="2:12" ht="15">
      <c r="B59" s="402" t="s">
        <v>248</v>
      </c>
      <c r="C59" s="403"/>
      <c r="D59" s="403"/>
      <c r="E59" s="403"/>
      <c r="F59" s="403"/>
      <c r="G59" s="403"/>
      <c r="H59" s="403"/>
      <c r="I59" s="403"/>
      <c r="J59" s="403"/>
      <c r="K59" s="403"/>
      <c r="L59" s="403"/>
    </row>
    <row r="60" spans="2:12" ht="15">
      <c r="B60" s="403"/>
      <c r="C60" s="403"/>
      <c r="D60" s="403"/>
      <c r="E60" s="403"/>
      <c r="F60" s="403"/>
      <c r="G60" s="403"/>
      <c r="H60" s="403"/>
      <c r="I60" s="403"/>
      <c r="J60" s="403"/>
      <c r="K60" s="403"/>
      <c r="L60" s="403"/>
    </row>
    <row r="61" spans="2:12" ht="15">
      <c r="B61" s="403" t="s">
        <v>236</v>
      </c>
      <c r="C61" s="403"/>
      <c r="D61" s="403"/>
      <c r="E61" s="403"/>
      <c r="F61" s="403"/>
      <c r="G61" s="403"/>
      <c r="H61" s="404"/>
      <c r="I61" s="403"/>
      <c r="J61" s="405">
        <f>J52</f>
        <v>509178</v>
      </c>
      <c r="K61" s="405">
        <f>K52</f>
        <v>2429178</v>
      </c>
      <c r="L61" s="405">
        <f>L52</f>
        <v>1946923.5699999998</v>
      </c>
    </row>
    <row r="62" spans="2:12" ht="15">
      <c r="B62" s="403" t="s">
        <v>223</v>
      </c>
      <c r="C62" s="403"/>
      <c r="D62" s="403"/>
      <c r="E62" s="403"/>
      <c r="F62" s="403"/>
      <c r="G62" s="403"/>
      <c r="H62" s="403"/>
      <c r="I62" s="403"/>
      <c r="J62" s="405">
        <v>0</v>
      </c>
      <c r="K62" s="405">
        <v>0</v>
      </c>
      <c r="L62" s="405">
        <v>0</v>
      </c>
    </row>
    <row r="63" spans="2:12" ht="15">
      <c r="B63" s="403" t="s">
        <v>224</v>
      </c>
      <c r="C63" s="403"/>
      <c r="D63" s="403"/>
      <c r="E63" s="403"/>
      <c r="F63" s="403"/>
      <c r="G63" s="403"/>
      <c r="H63" s="403"/>
      <c r="I63" s="403"/>
      <c r="J63" s="409">
        <f>J64+J65</f>
        <v>223904</v>
      </c>
      <c r="K63" s="409">
        <f>K64+K65</f>
        <v>673904</v>
      </c>
      <c r="L63" s="409">
        <f>L64+L65</f>
        <v>538858.3</v>
      </c>
    </row>
    <row r="64" spans="2:12" ht="15">
      <c r="B64" s="403"/>
      <c r="C64" s="403"/>
      <c r="D64" s="403"/>
      <c r="E64" s="403"/>
      <c r="F64" s="410" t="s">
        <v>225</v>
      </c>
      <c r="G64" s="411" t="s">
        <v>226</v>
      </c>
      <c r="H64" s="403"/>
      <c r="I64" s="403"/>
      <c r="J64" s="405">
        <v>102565</v>
      </c>
      <c r="K64" s="405">
        <f>102565+310000</f>
        <v>412565</v>
      </c>
      <c r="L64" s="405">
        <f>302564.04+90000</f>
        <v>392564.04</v>
      </c>
    </row>
    <row r="65" spans="2:12" ht="15">
      <c r="B65" s="403"/>
      <c r="C65" s="403"/>
      <c r="D65" s="403"/>
      <c r="E65" s="403"/>
      <c r="F65" s="410" t="s">
        <v>227</v>
      </c>
      <c r="G65" s="411" t="s">
        <v>228</v>
      </c>
      <c r="H65" s="403"/>
      <c r="I65" s="403"/>
      <c r="J65" s="405">
        <v>121339</v>
      </c>
      <c r="K65" s="405">
        <f>121339+140000</f>
        <v>261339</v>
      </c>
      <c r="L65" s="405">
        <f>106294.26+40000</f>
        <v>146294.26</v>
      </c>
    </row>
    <row r="66" spans="2:12" ht="15">
      <c r="B66" s="403" t="s">
        <v>249</v>
      </c>
      <c r="C66" s="403"/>
      <c r="D66" s="403"/>
      <c r="E66" s="403"/>
      <c r="F66" s="403"/>
      <c r="G66" s="403"/>
      <c r="H66" s="403"/>
      <c r="I66" s="403"/>
      <c r="J66" s="405">
        <f>J61+J62-J64</f>
        <v>406613</v>
      </c>
      <c r="K66" s="405">
        <f>K61+K62-K64</f>
        <v>2016613</v>
      </c>
      <c r="L66" s="405">
        <f>L61+L62-L64</f>
        <v>1554359.5299999998</v>
      </c>
    </row>
    <row r="67" spans="2:12" ht="15">
      <c r="B67" s="403" t="s">
        <v>250</v>
      </c>
      <c r="C67" s="403"/>
      <c r="D67" s="403"/>
      <c r="E67" s="403"/>
      <c r="F67" s="403"/>
      <c r="G67" s="403"/>
      <c r="H67" s="403"/>
      <c r="I67" s="403"/>
      <c r="J67" s="405">
        <v>13000000</v>
      </c>
      <c r="K67" s="405">
        <v>13500000</v>
      </c>
      <c r="L67" s="405">
        <v>16000000</v>
      </c>
    </row>
    <row r="68" spans="2:12" ht="15">
      <c r="B68" s="403" t="s">
        <v>231</v>
      </c>
      <c r="C68" s="403"/>
      <c r="D68" s="403"/>
      <c r="E68" s="403"/>
      <c r="F68" s="403"/>
      <c r="G68" s="403"/>
      <c r="H68" s="403"/>
      <c r="I68" s="403"/>
      <c r="J68" s="405"/>
      <c r="K68" s="405"/>
      <c r="L68" s="405"/>
    </row>
    <row r="69" spans="2:12" ht="15">
      <c r="B69" s="403" t="s">
        <v>251</v>
      </c>
      <c r="C69" s="403"/>
      <c r="D69" s="403"/>
      <c r="E69" s="403"/>
      <c r="F69" s="403"/>
      <c r="G69" s="403"/>
      <c r="H69" s="403"/>
      <c r="I69" s="403"/>
      <c r="J69" s="412">
        <f>J63/J67</f>
        <v>0.017223384615384616</v>
      </c>
      <c r="K69" s="412">
        <f>K63/K67</f>
        <v>0.04991881481481481</v>
      </c>
      <c r="L69" s="412">
        <f>L63/L67</f>
        <v>0.03367864375</v>
      </c>
    </row>
    <row r="70" spans="2:12" ht="15">
      <c r="B70" s="403" t="s">
        <v>233</v>
      </c>
      <c r="C70" s="403"/>
      <c r="D70" s="403"/>
      <c r="E70" s="403"/>
      <c r="F70" s="403"/>
      <c r="G70" s="403"/>
      <c r="H70" s="403"/>
      <c r="I70" s="403"/>
      <c r="J70" s="405"/>
      <c r="K70" s="405"/>
      <c r="L70" s="405"/>
    </row>
    <row r="71" spans="2:12" ht="15">
      <c r="B71" s="403" t="s">
        <v>234</v>
      </c>
      <c r="C71" s="403"/>
      <c r="D71" s="403"/>
      <c r="E71" s="403"/>
      <c r="F71" s="403"/>
      <c r="G71" s="403"/>
      <c r="H71" s="403"/>
      <c r="I71" s="403"/>
      <c r="J71" s="412">
        <f>J66/J67</f>
        <v>0.03127792307692308</v>
      </c>
      <c r="K71" s="412">
        <f>K66/K67</f>
        <v>0.14937874074074073</v>
      </c>
      <c r="L71" s="412">
        <f>L66/L67</f>
        <v>0.09714747062499998</v>
      </c>
    </row>
    <row r="72" spans="2:12" ht="15"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</row>
    <row r="73" spans="2:12" ht="15">
      <c r="B73" s="402" t="s">
        <v>252</v>
      </c>
      <c r="C73" s="403"/>
      <c r="D73" s="403"/>
      <c r="E73" s="403"/>
      <c r="F73" s="403"/>
      <c r="G73" s="403"/>
      <c r="H73" s="403"/>
      <c r="I73" s="403"/>
      <c r="J73" s="403"/>
      <c r="K73" s="403"/>
      <c r="L73" s="403"/>
    </row>
    <row r="74" spans="2:12" ht="15">
      <c r="B74" s="403"/>
      <c r="C74" s="403"/>
      <c r="D74" s="403"/>
      <c r="E74" s="403"/>
      <c r="F74" s="403"/>
      <c r="G74" s="403"/>
      <c r="H74" s="403"/>
      <c r="I74" s="403"/>
      <c r="J74" s="403"/>
      <c r="K74" s="403"/>
      <c r="L74" s="403"/>
    </row>
    <row r="75" spans="2:12" ht="15">
      <c r="B75" s="403" t="s">
        <v>236</v>
      </c>
      <c r="C75" s="403"/>
      <c r="D75" s="403"/>
      <c r="E75" s="403"/>
      <c r="F75" s="403"/>
      <c r="G75" s="403"/>
      <c r="H75" s="404"/>
      <c r="I75" s="403"/>
      <c r="J75" s="405">
        <f>J66</f>
        <v>406613</v>
      </c>
      <c r="K75" s="405">
        <f>K66</f>
        <v>2016613</v>
      </c>
      <c r="L75" s="405">
        <f>L66</f>
        <v>1554359.5299999998</v>
      </c>
    </row>
    <row r="76" spans="2:12" ht="15">
      <c r="B76" s="403" t="s">
        <v>223</v>
      </c>
      <c r="C76" s="403"/>
      <c r="D76" s="403"/>
      <c r="E76" s="403"/>
      <c r="F76" s="403"/>
      <c r="G76" s="403"/>
      <c r="H76" s="403"/>
      <c r="I76" s="403"/>
      <c r="J76" s="405">
        <v>0</v>
      </c>
      <c r="K76" s="405">
        <v>0</v>
      </c>
      <c r="L76" s="405">
        <v>0</v>
      </c>
    </row>
    <row r="77" spans="2:12" ht="15">
      <c r="B77" s="403" t="s">
        <v>224</v>
      </c>
      <c r="C77" s="403"/>
      <c r="D77" s="403"/>
      <c r="E77" s="403"/>
      <c r="F77" s="403"/>
      <c r="G77" s="403"/>
      <c r="H77" s="403"/>
      <c r="I77" s="403"/>
      <c r="J77" s="409">
        <f>J78+J79</f>
        <v>217699</v>
      </c>
      <c r="K77" s="409">
        <f>K78+K79</f>
        <v>627699</v>
      </c>
      <c r="L77" s="409">
        <f>L78+L79</f>
        <v>470274.01</v>
      </c>
    </row>
    <row r="78" spans="2:12" ht="15">
      <c r="B78" s="403"/>
      <c r="C78" s="403"/>
      <c r="D78" s="403"/>
      <c r="E78" s="403"/>
      <c r="F78" s="410" t="s">
        <v>225</v>
      </c>
      <c r="G78" s="411" t="s">
        <v>226</v>
      </c>
      <c r="H78" s="403"/>
      <c r="I78" s="403"/>
      <c r="J78" s="405">
        <v>102565</v>
      </c>
      <c r="K78" s="405">
        <f>102565+310000</f>
        <v>412565</v>
      </c>
      <c r="L78" s="405">
        <f>276923.01+90000</f>
        <v>366923.01</v>
      </c>
    </row>
    <row r="79" spans="2:12" ht="15">
      <c r="B79" s="403"/>
      <c r="C79" s="403"/>
      <c r="D79" s="403"/>
      <c r="E79" s="403"/>
      <c r="F79" s="410" t="s">
        <v>227</v>
      </c>
      <c r="G79" s="411" t="s">
        <v>228</v>
      </c>
      <c r="H79" s="403"/>
      <c r="I79" s="403"/>
      <c r="J79" s="405">
        <v>115134</v>
      </c>
      <c r="K79" s="405">
        <f>115134+100000</f>
        <v>215134</v>
      </c>
      <c r="L79" s="405">
        <f>63351+40000</f>
        <v>103351</v>
      </c>
    </row>
    <row r="80" spans="2:12" ht="15">
      <c r="B80" s="403" t="s">
        <v>253</v>
      </c>
      <c r="C80" s="403"/>
      <c r="D80" s="403"/>
      <c r="E80" s="403"/>
      <c r="F80" s="403"/>
      <c r="G80" s="403"/>
      <c r="H80" s="403"/>
      <c r="I80" s="403"/>
      <c r="J80" s="405">
        <f>J75+J76-J78</f>
        <v>304048</v>
      </c>
      <c r="K80" s="405">
        <f>K75+K76-K78</f>
        <v>1604048</v>
      </c>
      <c r="L80" s="405">
        <f>L75+L76-L78</f>
        <v>1187436.5199999998</v>
      </c>
    </row>
    <row r="81" spans="2:12" ht="15">
      <c r="B81" s="403" t="s">
        <v>254</v>
      </c>
      <c r="C81" s="403"/>
      <c r="D81" s="403"/>
      <c r="E81" s="403"/>
      <c r="F81" s="403"/>
      <c r="G81" s="403"/>
      <c r="H81" s="403"/>
      <c r="I81" s="403"/>
      <c r="J81" s="405">
        <v>13000000</v>
      </c>
      <c r="K81" s="405">
        <v>13500000</v>
      </c>
      <c r="L81" s="405">
        <v>16000000</v>
      </c>
    </row>
    <row r="82" spans="2:12" ht="15">
      <c r="B82" s="403" t="s">
        <v>231</v>
      </c>
      <c r="C82" s="403"/>
      <c r="D82" s="403"/>
      <c r="E82" s="403"/>
      <c r="F82" s="403"/>
      <c r="G82" s="403"/>
      <c r="H82" s="403"/>
      <c r="I82" s="403"/>
      <c r="J82" s="405"/>
      <c r="K82" s="405"/>
      <c r="L82" s="405"/>
    </row>
    <row r="83" spans="2:12" ht="15">
      <c r="B83" s="403" t="s">
        <v>255</v>
      </c>
      <c r="C83" s="403"/>
      <c r="D83" s="403"/>
      <c r="E83" s="403"/>
      <c r="F83" s="403"/>
      <c r="G83" s="403"/>
      <c r="H83" s="403"/>
      <c r="I83" s="403"/>
      <c r="J83" s="412">
        <f>J77/J81</f>
        <v>0.016746076923076923</v>
      </c>
      <c r="K83" s="412">
        <f>K77/K81</f>
        <v>0.046496222222222224</v>
      </c>
      <c r="L83" s="412">
        <f>L77/L81</f>
        <v>0.029392125625</v>
      </c>
    </row>
    <row r="84" spans="2:12" ht="15">
      <c r="B84" s="403" t="s">
        <v>233</v>
      </c>
      <c r="C84" s="403"/>
      <c r="D84" s="403"/>
      <c r="E84" s="403"/>
      <c r="F84" s="403"/>
      <c r="G84" s="403"/>
      <c r="H84" s="403"/>
      <c r="I84" s="403"/>
      <c r="J84" s="405"/>
      <c r="K84" s="405"/>
      <c r="L84" s="405"/>
    </row>
    <row r="85" spans="2:12" ht="15">
      <c r="B85" s="403" t="s">
        <v>234</v>
      </c>
      <c r="C85" s="403"/>
      <c r="D85" s="403"/>
      <c r="E85" s="403"/>
      <c r="F85" s="403"/>
      <c r="G85" s="403"/>
      <c r="H85" s="403"/>
      <c r="I85" s="403"/>
      <c r="J85" s="412">
        <f>J80/J81</f>
        <v>0.02338830769230769</v>
      </c>
      <c r="K85" s="412">
        <f>K80/K81</f>
        <v>0.11881837037037037</v>
      </c>
      <c r="L85" s="412">
        <f>L80/L81</f>
        <v>0.07421478249999999</v>
      </c>
    </row>
    <row r="86" spans="2:12" ht="15"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</row>
    <row r="87" spans="2:12" ht="15">
      <c r="B87" s="402" t="s">
        <v>256</v>
      </c>
      <c r="C87" s="403"/>
      <c r="D87" s="403"/>
      <c r="E87" s="403"/>
      <c r="F87" s="403"/>
      <c r="G87" s="403"/>
      <c r="H87" s="403"/>
      <c r="I87" s="403"/>
      <c r="J87" s="403"/>
      <c r="K87" s="403"/>
      <c r="L87" s="403"/>
    </row>
    <row r="88" spans="2:12" ht="15">
      <c r="B88" s="403"/>
      <c r="C88" s="403"/>
      <c r="D88" s="403"/>
      <c r="E88" s="403"/>
      <c r="F88" s="403"/>
      <c r="G88" s="403"/>
      <c r="H88" s="403"/>
      <c r="I88" s="403"/>
      <c r="J88" s="403"/>
      <c r="K88" s="403"/>
      <c r="L88" s="403"/>
    </row>
    <row r="89" spans="2:12" ht="15">
      <c r="B89" s="403" t="s">
        <v>236</v>
      </c>
      <c r="C89" s="403"/>
      <c r="D89" s="403"/>
      <c r="E89" s="403"/>
      <c r="F89" s="403"/>
      <c r="G89" s="403"/>
      <c r="H89" s="404"/>
      <c r="I89" s="403"/>
      <c r="J89" s="405">
        <f>J80</f>
        <v>304048</v>
      </c>
      <c r="K89" s="405">
        <f>K80</f>
        <v>1604048</v>
      </c>
      <c r="L89" s="405">
        <f>L80</f>
        <v>1187436.5199999998</v>
      </c>
    </row>
    <row r="90" spans="2:12" ht="15">
      <c r="B90" s="403" t="s">
        <v>223</v>
      </c>
      <c r="C90" s="403"/>
      <c r="D90" s="403"/>
      <c r="E90" s="403"/>
      <c r="F90" s="403"/>
      <c r="G90" s="403"/>
      <c r="H90" s="403"/>
      <c r="I90" s="403"/>
      <c r="J90" s="405">
        <v>0</v>
      </c>
      <c r="K90" s="405">
        <v>0</v>
      </c>
      <c r="L90" s="405">
        <v>0</v>
      </c>
    </row>
    <row r="91" spans="2:12" ht="15">
      <c r="B91" s="403" t="s">
        <v>224</v>
      </c>
      <c r="C91" s="403"/>
      <c r="D91" s="403"/>
      <c r="E91" s="403"/>
      <c r="F91" s="403"/>
      <c r="G91" s="403"/>
      <c r="H91" s="403"/>
      <c r="I91" s="403"/>
      <c r="J91" s="409">
        <f>J92+J93</f>
        <v>211494</v>
      </c>
      <c r="K91" s="409">
        <f>K92+K93</f>
        <v>611494</v>
      </c>
      <c r="L91" s="409">
        <f>L92+L93</f>
        <v>363834.92000000004</v>
      </c>
    </row>
    <row r="92" spans="2:12" ht="15">
      <c r="B92" s="403"/>
      <c r="C92" s="403"/>
      <c r="D92" s="403"/>
      <c r="E92" s="403"/>
      <c r="F92" s="410" t="s">
        <v>225</v>
      </c>
      <c r="G92" s="411" t="s">
        <v>226</v>
      </c>
      <c r="H92" s="403"/>
      <c r="I92" s="403"/>
      <c r="J92" s="405">
        <v>102565</v>
      </c>
      <c r="K92" s="405">
        <f>102565+310000</f>
        <v>412565</v>
      </c>
      <c r="L92" s="405">
        <f>199999.92+90000</f>
        <v>289999.92000000004</v>
      </c>
    </row>
    <row r="93" spans="2:12" ht="15">
      <c r="B93" s="403"/>
      <c r="C93" s="403"/>
      <c r="D93" s="403"/>
      <c r="E93" s="403"/>
      <c r="F93" s="410" t="s">
        <v>227</v>
      </c>
      <c r="G93" s="411" t="s">
        <v>228</v>
      </c>
      <c r="H93" s="403"/>
      <c r="I93" s="403"/>
      <c r="J93" s="405">
        <v>108929</v>
      </c>
      <c r="K93" s="405">
        <f>108929+90000</f>
        <v>198929</v>
      </c>
      <c r="L93" s="405">
        <v>73835</v>
      </c>
    </row>
    <row r="94" spans="2:12" ht="15">
      <c r="B94" s="403" t="s">
        <v>257</v>
      </c>
      <c r="C94" s="403"/>
      <c r="D94" s="403"/>
      <c r="E94" s="403"/>
      <c r="F94" s="403"/>
      <c r="G94" s="403"/>
      <c r="H94" s="403"/>
      <c r="I94" s="403"/>
      <c r="J94" s="405">
        <f>J89+J90-J92</f>
        <v>201483</v>
      </c>
      <c r="K94" s="405">
        <f>K89+K90-K92</f>
        <v>1191483</v>
      </c>
      <c r="L94" s="405">
        <f>L89+L90-L92</f>
        <v>897436.5999999997</v>
      </c>
    </row>
    <row r="95" spans="2:12" ht="15">
      <c r="B95" s="403" t="s">
        <v>258</v>
      </c>
      <c r="C95" s="403"/>
      <c r="D95" s="403"/>
      <c r="E95" s="403"/>
      <c r="F95" s="403"/>
      <c r="G95" s="403"/>
      <c r="H95" s="403"/>
      <c r="I95" s="403"/>
      <c r="J95" s="405">
        <v>13000000</v>
      </c>
      <c r="K95" s="405">
        <v>13500000</v>
      </c>
      <c r="L95" s="405">
        <v>16000000</v>
      </c>
    </row>
    <row r="96" spans="2:12" ht="15">
      <c r="B96" s="403" t="s">
        <v>231</v>
      </c>
      <c r="C96" s="403"/>
      <c r="D96" s="403"/>
      <c r="E96" s="403"/>
      <c r="F96" s="403"/>
      <c r="G96" s="403"/>
      <c r="H96" s="403"/>
      <c r="I96" s="403"/>
      <c r="J96" s="405"/>
      <c r="K96" s="405"/>
      <c r="L96" s="405"/>
    </row>
    <row r="97" spans="2:12" ht="15">
      <c r="B97" s="403" t="s">
        <v>259</v>
      </c>
      <c r="C97" s="403"/>
      <c r="D97" s="403"/>
      <c r="E97" s="403"/>
      <c r="F97" s="403"/>
      <c r="G97" s="403"/>
      <c r="H97" s="403"/>
      <c r="I97" s="403"/>
      <c r="J97" s="412">
        <f>J91/J95</f>
        <v>0.016268769230769232</v>
      </c>
      <c r="K97" s="412">
        <f>K91/K95</f>
        <v>0.04529585185185185</v>
      </c>
      <c r="L97" s="412">
        <f>L91/L95</f>
        <v>0.022739682500000004</v>
      </c>
    </row>
    <row r="98" spans="2:12" ht="15">
      <c r="B98" s="403" t="s">
        <v>233</v>
      </c>
      <c r="C98" s="403"/>
      <c r="D98" s="403"/>
      <c r="E98" s="403"/>
      <c r="F98" s="403"/>
      <c r="G98" s="403"/>
      <c r="H98" s="403"/>
      <c r="I98" s="403"/>
      <c r="J98" s="405"/>
      <c r="K98" s="405"/>
      <c r="L98" s="405"/>
    </row>
    <row r="99" spans="2:12" ht="15">
      <c r="B99" s="403" t="s">
        <v>234</v>
      </c>
      <c r="C99" s="403"/>
      <c r="D99" s="403"/>
      <c r="E99" s="403"/>
      <c r="F99" s="403"/>
      <c r="G99" s="403"/>
      <c r="H99" s="403"/>
      <c r="I99" s="403"/>
      <c r="J99" s="412">
        <f>J94/J95</f>
        <v>0.015498692307692307</v>
      </c>
      <c r="K99" s="412">
        <f>K94/K95</f>
        <v>0.088258</v>
      </c>
      <c r="L99" s="412">
        <f>L94/L95</f>
        <v>0.05608978749999998</v>
      </c>
    </row>
    <row r="100" spans="2:12" ht="15">
      <c r="B100" s="403"/>
      <c r="C100" s="403"/>
      <c r="D100" s="403"/>
      <c r="E100" s="403"/>
      <c r="F100" s="403"/>
      <c r="G100" s="403"/>
      <c r="H100" s="403"/>
      <c r="I100" s="403"/>
      <c r="J100" s="403"/>
      <c r="K100" s="403"/>
      <c r="L100" s="403"/>
    </row>
    <row r="101" spans="2:12" ht="15">
      <c r="B101" s="402" t="s">
        <v>260</v>
      </c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</row>
    <row r="102" spans="2:12" ht="15"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  <c r="L102" s="403"/>
    </row>
    <row r="103" spans="2:12" ht="15">
      <c r="B103" s="403" t="s">
        <v>236</v>
      </c>
      <c r="C103" s="403"/>
      <c r="D103" s="403"/>
      <c r="E103" s="403"/>
      <c r="F103" s="403"/>
      <c r="G103" s="403"/>
      <c r="H103" s="404"/>
      <c r="I103" s="403"/>
      <c r="J103" s="405">
        <f>J94</f>
        <v>201483</v>
      </c>
      <c r="K103" s="405">
        <f>K94</f>
        <v>1191483</v>
      </c>
      <c r="L103" s="405">
        <f>L94</f>
        <v>897436.5999999997</v>
      </c>
    </row>
    <row r="104" spans="2:12" ht="15">
      <c r="B104" s="403" t="s">
        <v>223</v>
      </c>
      <c r="C104" s="403"/>
      <c r="D104" s="403"/>
      <c r="E104" s="403"/>
      <c r="F104" s="403"/>
      <c r="G104" s="403"/>
      <c r="H104" s="403"/>
      <c r="I104" s="403"/>
      <c r="J104" s="405">
        <v>0</v>
      </c>
      <c r="K104" s="405">
        <v>0</v>
      </c>
      <c r="L104" s="405">
        <v>0</v>
      </c>
    </row>
    <row r="105" spans="2:12" ht="15">
      <c r="B105" s="403" t="s">
        <v>224</v>
      </c>
      <c r="C105" s="403"/>
      <c r="D105" s="403"/>
      <c r="E105" s="403"/>
      <c r="F105" s="403"/>
      <c r="G105" s="403"/>
      <c r="H105" s="403"/>
      <c r="I105" s="403"/>
      <c r="J105" s="409">
        <f>J106+J107</f>
        <v>179413</v>
      </c>
      <c r="K105" s="409">
        <f>K106+K107</f>
        <v>559413</v>
      </c>
      <c r="L105" s="409">
        <f>L106+L107</f>
        <v>341546.92000000004</v>
      </c>
    </row>
    <row r="106" spans="2:12" ht="15">
      <c r="B106" s="403"/>
      <c r="C106" s="403"/>
      <c r="D106" s="403"/>
      <c r="E106" s="403"/>
      <c r="F106" s="410" t="s">
        <v>225</v>
      </c>
      <c r="G106" s="411" t="s">
        <v>226</v>
      </c>
      <c r="H106" s="403"/>
      <c r="I106" s="403"/>
      <c r="J106" s="405">
        <v>76918</v>
      </c>
      <c r="K106" s="405">
        <f>76918+310000</f>
        <v>386918</v>
      </c>
      <c r="L106" s="405">
        <f>199999.92+90000</f>
        <v>289999.92000000004</v>
      </c>
    </row>
    <row r="107" spans="2:12" ht="15">
      <c r="B107" s="403"/>
      <c r="C107" s="403"/>
      <c r="D107" s="403"/>
      <c r="E107" s="403"/>
      <c r="F107" s="410" t="s">
        <v>227</v>
      </c>
      <c r="G107" s="411" t="s">
        <v>228</v>
      </c>
      <c r="H107" s="403"/>
      <c r="I107" s="403"/>
      <c r="J107" s="405">
        <v>102495</v>
      </c>
      <c r="K107" s="405">
        <f>102495+70000</f>
        <v>172495</v>
      </c>
      <c r="L107" s="405">
        <v>51547</v>
      </c>
    </row>
    <row r="108" spans="2:12" ht="15">
      <c r="B108" s="403" t="s">
        <v>261</v>
      </c>
      <c r="C108" s="403"/>
      <c r="D108" s="403"/>
      <c r="E108" s="403"/>
      <c r="F108" s="403"/>
      <c r="G108" s="403"/>
      <c r="H108" s="403"/>
      <c r="I108" s="403"/>
      <c r="J108" s="405">
        <f>J103+J104-J106</f>
        <v>124565</v>
      </c>
      <c r="K108" s="405">
        <f>K103+K104-K106</f>
        <v>804565</v>
      </c>
      <c r="L108" s="405">
        <f>L103+L104-L106</f>
        <v>607436.6799999997</v>
      </c>
    </row>
    <row r="109" spans="2:12" ht="15">
      <c r="B109" s="403" t="s">
        <v>262</v>
      </c>
      <c r="C109" s="403"/>
      <c r="D109" s="403"/>
      <c r="E109" s="403"/>
      <c r="F109" s="403"/>
      <c r="G109" s="403"/>
      <c r="H109" s="403"/>
      <c r="I109" s="403"/>
      <c r="J109" s="405">
        <v>13000000</v>
      </c>
      <c r="K109" s="405">
        <v>13500000</v>
      </c>
      <c r="L109" s="405">
        <v>16000000</v>
      </c>
    </row>
    <row r="110" spans="2:12" ht="15">
      <c r="B110" s="403" t="s">
        <v>231</v>
      </c>
      <c r="C110" s="403"/>
      <c r="D110" s="403"/>
      <c r="E110" s="403"/>
      <c r="F110" s="403"/>
      <c r="G110" s="403"/>
      <c r="H110" s="403"/>
      <c r="I110" s="403"/>
      <c r="J110" s="405"/>
      <c r="K110" s="405"/>
      <c r="L110" s="405"/>
    </row>
    <row r="111" spans="2:12" ht="15">
      <c r="B111" s="403" t="s">
        <v>263</v>
      </c>
      <c r="C111" s="403"/>
      <c r="D111" s="403"/>
      <c r="E111" s="403"/>
      <c r="F111" s="403"/>
      <c r="G111" s="403"/>
      <c r="H111" s="403"/>
      <c r="I111" s="403"/>
      <c r="J111" s="412">
        <f>J105/J109</f>
        <v>0.013801</v>
      </c>
      <c r="K111" s="412">
        <f>K105/K109</f>
        <v>0.041438</v>
      </c>
      <c r="L111" s="412">
        <f>L105/L109</f>
        <v>0.021346682500000002</v>
      </c>
    </row>
    <row r="112" spans="2:12" ht="15">
      <c r="B112" s="403" t="s">
        <v>233</v>
      </c>
      <c r="C112" s="403"/>
      <c r="D112" s="403"/>
      <c r="E112" s="403"/>
      <c r="F112" s="403"/>
      <c r="G112" s="403"/>
      <c r="H112" s="403"/>
      <c r="I112" s="403"/>
      <c r="J112" s="405"/>
      <c r="K112" s="405"/>
      <c r="L112" s="405"/>
    </row>
    <row r="113" spans="2:12" ht="15">
      <c r="B113" s="403" t="s">
        <v>234</v>
      </c>
      <c r="C113" s="403"/>
      <c r="D113" s="403"/>
      <c r="E113" s="403"/>
      <c r="F113" s="403"/>
      <c r="G113" s="403"/>
      <c r="H113" s="403"/>
      <c r="I113" s="403"/>
      <c r="J113" s="412">
        <f>J108/J109</f>
        <v>0.009581923076923076</v>
      </c>
      <c r="K113" s="412">
        <f>K108/K109</f>
        <v>0.059597407407407405</v>
      </c>
      <c r="L113" s="412">
        <f>L108/L109</f>
        <v>0.03796479249999998</v>
      </c>
    </row>
    <row r="114" spans="2:12" ht="15"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  <c r="L114" s="403"/>
    </row>
    <row r="115" spans="2:12" ht="15">
      <c r="B115" s="402" t="s">
        <v>264</v>
      </c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</row>
    <row r="116" spans="2:12" ht="15">
      <c r="B116" s="403"/>
      <c r="C116" s="403"/>
      <c r="D116" s="403"/>
      <c r="E116" s="403"/>
      <c r="F116" s="403"/>
      <c r="G116" s="403"/>
      <c r="H116" s="403"/>
      <c r="I116" s="403"/>
      <c r="J116" s="403"/>
      <c r="K116" s="403"/>
      <c r="L116" s="403"/>
    </row>
    <row r="117" spans="2:12" ht="15">
      <c r="B117" s="403" t="s">
        <v>236</v>
      </c>
      <c r="C117" s="403"/>
      <c r="D117" s="403"/>
      <c r="E117" s="403"/>
      <c r="F117" s="403"/>
      <c r="G117" s="403"/>
      <c r="H117" s="404"/>
      <c r="I117" s="403"/>
      <c r="J117" s="405">
        <f>J108</f>
        <v>124565</v>
      </c>
      <c r="K117" s="405">
        <f>K108</f>
        <v>804565</v>
      </c>
      <c r="L117" s="405">
        <f>L108</f>
        <v>607436.6799999997</v>
      </c>
    </row>
    <row r="118" spans="2:12" ht="15">
      <c r="B118" s="403" t="s">
        <v>223</v>
      </c>
      <c r="C118" s="403"/>
      <c r="D118" s="403"/>
      <c r="E118" s="403"/>
      <c r="F118" s="403"/>
      <c r="G118" s="403"/>
      <c r="H118" s="403"/>
      <c r="I118" s="403"/>
      <c r="J118" s="405">
        <v>0</v>
      </c>
      <c r="K118" s="405">
        <v>0</v>
      </c>
      <c r="L118" s="405">
        <v>0</v>
      </c>
    </row>
    <row r="119" spans="2:12" ht="15">
      <c r="B119" s="403" t="s">
        <v>224</v>
      </c>
      <c r="C119" s="403"/>
      <c r="D119" s="403"/>
      <c r="E119" s="403"/>
      <c r="F119" s="403"/>
      <c r="G119" s="403"/>
      <c r="H119" s="403"/>
      <c r="I119" s="403"/>
      <c r="J119" s="409">
        <f>J120+J121</f>
        <v>100000</v>
      </c>
      <c r="K119" s="409">
        <f>K120+K121</f>
        <v>345000</v>
      </c>
      <c r="L119" s="409">
        <f>L120+L121</f>
        <v>232850.92</v>
      </c>
    </row>
    <row r="120" spans="2:12" ht="15">
      <c r="B120" s="403"/>
      <c r="C120" s="403"/>
      <c r="D120" s="403"/>
      <c r="E120" s="403"/>
      <c r="F120" s="410" t="s">
        <v>225</v>
      </c>
      <c r="G120" s="411" t="s">
        <v>226</v>
      </c>
      <c r="H120" s="403"/>
      <c r="I120" s="403"/>
      <c r="J120" s="405"/>
      <c r="K120" s="405">
        <v>310000</v>
      </c>
      <c r="L120" s="405">
        <f>199999.92</f>
        <v>199999.92</v>
      </c>
    </row>
    <row r="121" spans="2:12" ht="15">
      <c r="B121" s="403"/>
      <c r="C121" s="403"/>
      <c r="D121" s="403"/>
      <c r="E121" s="403"/>
      <c r="F121" s="410" t="s">
        <v>227</v>
      </c>
      <c r="G121" s="411" t="s">
        <v>228</v>
      </c>
      <c r="H121" s="403"/>
      <c r="I121" s="403"/>
      <c r="J121" s="405">
        <v>100000</v>
      </c>
      <c r="K121" s="405">
        <v>35000</v>
      </c>
      <c r="L121" s="405">
        <v>32851</v>
      </c>
    </row>
    <row r="122" spans="2:12" ht="15">
      <c r="B122" s="403" t="s">
        <v>265</v>
      </c>
      <c r="C122" s="403"/>
      <c r="D122" s="403"/>
      <c r="E122" s="403"/>
      <c r="F122" s="403"/>
      <c r="G122" s="403"/>
      <c r="H122" s="403"/>
      <c r="I122" s="403"/>
      <c r="J122" s="405">
        <f>J117+J118-J120</f>
        <v>124565</v>
      </c>
      <c r="K122" s="405">
        <f>K117+K118-K120</f>
        <v>494565</v>
      </c>
      <c r="L122" s="405">
        <f>L117+L118-L120</f>
        <v>407436.75999999966</v>
      </c>
    </row>
    <row r="123" spans="2:12" ht="15">
      <c r="B123" s="403" t="s">
        <v>266</v>
      </c>
      <c r="C123" s="403"/>
      <c r="D123" s="403"/>
      <c r="E123" s="403"/>
      <c r="F123" s="403"/>
      <c r="G123" s="403"/>
      <c r="H123" s="403"/>
      <c r="I123" s="403"/>
      <c r="J123" s="405">
        <v>13000000</v>
      </c>
      <c r="K123" s="405">
        <v>13500000</v>
      </c>
      <c r="L123" s="405">
        <v>16000000</v>
      </c>
    </row>
    <row r="124" spans="2:12" ht="15">
      <c r="B124" s="403" t="s">
        <v>231</v>
      </c>
      <c r="C124" s="403"/>
      <c r="D124" s="403"/>
      <c r="E124" s="403"/>
      <c r="F124" s="403"/>
      <c r="G124" s="403"/>
      <c r="H124" s="403"/>
      <c r="I124" s="403"/>
      <c r="J124" s="405"/>
      <c r="K124" s="405"/>
      <c r="L124" s="405"/>
    </row>
    <row r="125" spans="2:12" ht="15">
      <c r="B125" s="403" t="s">
        <v>267</v>
      </c>
      <c r="C125" s="403"/>
      <c r="D125" s="403"/>
      <c r="E125" s="403"/>
      <c r="F125" s="403"/>
      <c r="G125" s="403"/>
      <c r="H125" s="403"/>
      <c r="I125" s="403"/>
      <c r="J125" s="412">
        <f>J119/J123</f>
        <v>0.007692307692307693</v>
      </c>
      <c r="K125" s="412">
        <f>K119/K123</f>
        <v>0.025555555555555557</v>
      </c>
      <c r="L125" s="412">
        <f>L119/L123</f>
        <v>0.014553182500000001</v>
      </c>
    </row>
    <row r="126" spans="2:12" ht="15">
      <c r="B126" s="403" t="s">
        <v>233</v>
      </c>
      <c r="C126" s="403"/>
      <c r="D126" s="403"/>
      <c r="E126" s="403"/>
      <c r="F126" s="403"/>
      <c r="G126" s="403"/>
      <c r="H126" s="403"/>
      <c r="I126" s="403"/>
      <c r="J126" s="405"/>
      <c r="K126" s="405"/>
      <c r="L126" s="405"/>
    </row>
    <row r="127" spans="2:12" ht="15">
      <c r="B127" s="403" t="s">
        <v>234</v>
      </c>
      <c r="C127" s="403"/>
      <c r="D127" s="403"/>
      <c r="E127" s="403"/>
      <c r="F127" s="403"/>
      <c r="G127" s="403"/>
      <c r="H127" s="403"/>
      <c r="I127" s="403"/>
      <c r="J127" s="412">
        <f>J122/J123</f>
        <v>0.009581923076923076</v>
      </c>
      <c r="K127" s="412">
        <f>K122/K123</f>
        <v>0.03663444444444444</v>
      </c>
      <c r="L127" s="412">
        <f>L122/L123</f>
        <v>0.02546479749999998</v>
      </c>
    </row>
    <row r="128" spans="2:12" ht="15">
      <c r="B128" s="403"/>
      <c r="C128" s="403"/>
      <c r="D128" s="403"/>
      <c r="E128" s="403"/>
      <c r="F128" s="403"/>
      <c r="G128" s="403"/>
      <c r="H128" s="403"/>
      <c r="I128" s="403"/>
      <c r="J128" s="412"/>
      <c r="K128" s="412"/>
      <c r="L128" s="412"/>
    </row>
    <row r="129" spans="2:12" ht="15">
      <c r="B129" s="402" t="s">
        <v>268</v>
      </c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</row>
    <row r="130" spans="2:12" ht="15"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</row>
    <row r="131" spans="2:12" ht="15">
      <c r="B131" s="403" t="s">
        <v>236</v>
      </c>
      <c r="C131" s="403"/>
      <c r="D131" s="403"/>
      <c r="E131" s="403"/>
      <c r="F131" s="403"/>
      <c r="G131" s="403"/>
      <c r="H131" s="404"/>
      <c r="I131" s="403"/>
      <c r="J131" s="405">
        <f>J122</f>
        <v>124565</v>
      </c>
      <c r="K131" s="405">
        <f>K122</f>
        <v>494565</v>
      </c>
      <c r="L131" s="405">
        <f>L122</f>
        <v>407436.75999999966</v>
      </c>
    </row>
    <row r="132" spans="2:12" ht="15">
      <c r="B132" s="403" t="s">
        <v>223</v>
      </c>
      <c r="C132" s="403"/>
      <c r="D132" s="403"/>
      <c r="E132" s="403"/>
      <c r="F132" s="403"/>
      <c r="G132" s="403"/>
      <c r="H132" s="403"/>
      <c r="I132" s="403"/>
      <c r="J132" s="405">
        <v>0</v>
      </c>
      <c r="K132" s="405">
        <v>0</v>
      </c>
      <c r="L132" s="405">
        <v>0</v>
      </c>
    </row>
    <row r="133" spans="2:12" ht="15">
      <c r="B133" s="403" t="s">
        <v>224</v>
      </c>
      <c r="C133" s="403"/>
      <c r="D133" s="403"/>
      <c r="E133" s="403"/>
      <c r="F133" s="403"/>
      <c r="G133" s="403"/>
      <c r="H133" s="403"/>
      <c r="I133" s="403"/>
      <c r="J133" s="409">
        <f>J134+J135</f>
        <v>100000</v>
      </c>
      <c r="K133" s="409">
        <f>K134+K135</f>
        <v>80000</v>
      </c>
      <c r="L133" s="409">
        <f>L134+L135</f>
        <v>221973.92</v>
      </c>
    </row>
    <row r="134" spans="2:12" ht="15">
      <c r="B134" s="403"/>
      <c r="C134" s="403"/>
      <c r="D134" s="403"/>
      <c r="E134" s="403"/>
      <c r="F134" s="410" t="s">
        <v>225</v>
      </c>
      <c r="G134" s="411" t="s">
        <v>226</v>
      </c>
      <c r="H134" s="403"/>
      <c r="I134" s="403"/>
      <c r="J134" s="405"/>
      <c r="K134" s="405">
        <v>60000</v>
      </c>
      <c r="L134" s="405">
        <f>199999.92</f>
        <v>199999.92</v>
      </c>
    </row>
    <row r="135" spans="2:12" ht="15">
      <c r="B135" s="403"/>
      <c r="C135" s="403"/>
      <c r="D135" s="403"/>
      <c r="E135" s="403"/>
      <c r="F135" s="410" t="s">
        <v>227</v>
      </c>
      <c r="G135" s="411" t="s">
        <v>228</v>
      </c>
      <c r="H135" s="403"/>
      <c r="I135" s="403"/>
      <c r="J135" s="405">
        <v>100000</v>
      </c>
      <c r="K135" s="405">
        <v>20000</v>
      </c>
      <c r="L135" s="405">
        <v>21974</v>
      </c>
    </row>
    <row r="136" spans="2:12" ht="15">
      <c r="B136" s="403" t="s">
        <v>269</v>
      </c>
      <c r="C136" s="403"/>
      <c r="D136" s="403"/>
      <c r="E136" s="403"/>
      <c r="F136" s="403"/>
      <c r="G136" s="403"/>
      <c r="H136" s="403"/>
      <c r="I136" s="403"/>
      <c r="J136" s="405">
        <f>J131+J132-J134</f>
        <v>124565</v>
      </c>
      <c r="K136" s="405">
        <f>K131+K132-K134</f>
        <v>434565</v>
      </c>
      <c r="L136" s="405">
        <f>L131+L132-L134</f>
        <v>207436.83999999965</v>
      </c>
    </row>
    <row r="137" spans="2:12" ht="15">
      <c r="B137" s="403" t="s">
        <v>270</v>
      </c>
      <c r="C137" s="403"/>
      <c r="D137" s="403"/>
      <c r="E137" s="403"/>
      <c r="F137" s="403"/>
      <c r="G137" s="403"/>
      <c r="H137" s="403"/>
      <c r="I137" s="403"/>
      <c r="J137" s="405">
        <v>13000000</v>
      </c>
      <c r="K137" s="405">
        <v>13500000</v>
      </c>
      <c r="L137" s="405">
        <v>16000000</v>
      </c>
    </row>
    <row r="138" spans="2:12" ht="15">
      <c r="B138" s="403" t="s">
        <v>231</v>
      </c>
      <c r="C138" s="403"/>
      <c r="D138" s="403"/>
      <c r="E138" s="403"/>
      <c r="F138" s="403"/>
      <c r="G138" s="403"/>
      <c r="H138" s="403"/>
      <c r="I138" s="403"/>
      <c r="J138" s="405"/>
      <c r="K138" s="405"/>
      <c r="L138" s="405"/>
    </row>
    <row r="139" spans="2:12" ht="15">
      <c r="B139" s="403" t="s">
        <v>271</v>
      </c>
      <c r="C139" s="403"/>
      <c r="D139" s="403"/>
      <c r="E139" s="403"/>
      <c r="F139" s="403"/>
      <c r="G139" s="403"/>
      <c r="H139" s="403"/>
      <c r="I139" s="403"/>
      <c r="J139" s="412">
        <f>J133/J137</f>
        <v>0.007692307692307693</v>
      </c>
      <c r="K139" s="412">
        <f>K133/K137</f>
        <v>0.005925925925925926</v>
      </c>
      <c r="L139" s="412">
        <f>L133/L137</f>
        <v>0.013873370000000001</v>
      </c>
    </row>
    <row r="140" spans="2:12" ht="15">
      <c r="B140" s="403" t="s">
        <v>233</v>
      </c>
      <c r="C140" s="403"/>
      <c r="D140" s="403"/>
      <c r="E140" s="403"/>
      <c r="F140" s="403"/>
      <c r="G140" s="403"/>
      <c r="H140" s="403"/>
      <c r="I140" s="403"/>
      <c r="J140" s="405"/>
      <c r="K140" s="405"/>
      <c r="L140" s="405"/>
    </row>
    <row r="141" spans="2:12" ht="15">
      <c r="B141" s="403" t="s">
        <v>234</v>
      </c>
      <c r="C141" s="403"/>
      <c r="D141" s="403"/>
      <c r="E141" s="403"/>
      <c r="F141" s="403"/>
      <c r="G141" s="403"/>
      <c r="H141" s="403"/>
      <c r="I141" s="403"/>
      <c r="J141" s="412">
        <f>J136/J137</f>
        <v>0.009581923076923076</v>
      </c>
      <c r="K141" s="412">
        <f>K136/K137</f>
        <v>0.03219</v>
      </c>
      <c r="L141" s="412">
        <f>L136/L137</f>
        <v>0.012964802499999978</v>
      </c>
    </row>
    <row r="142" spans="2:12" ht="15">
      <c r="B142" s="403"/>
      <c r="C142" s="403"/>
      <c r="D142" s="403"/>
      <c r="E142" s="403"/>
      <c r="F142" s="403"/>
      <c r="G142" s="403"/>
      <c r="H142" s="403"/>
      <c r="I142" s="403"/>
      <c r="J142" s="412"/>
      <c r="K142" s="412"/>
      <c r="L142" s="412"/>
    </row>
    <row r="143" spans="2:12" ht="15">
      <c r="B143" s="402" t="s">
        <v>272</v>
      </c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</row>
    <row r="144" spans="2:12" ht="15">
      <c r="B144" s="403"/>
      <c r="C144" s="403"/>
      <c r="D144" s="403"/>
      <c r="E144" s="403"/>
      <c r="F144" s="403"/>
      <c r="G144" s="403"/>
      <c r="H144" s="403"/>
      <c r="I144" s="403"/>
      <c r="J144" s="403"/>
      <c r="K144" s="403"/>
      <c r="L144" s="403"/>
    </row>
    <row r="145" spans="2:12" ht="15">
      <c r="B145" s="403" t="s">
        <v>236</v>
      </c>
      <c r="C145" s="403"/>
      <c r="D145" s="403"/>
      <c r="E145" s="403"/>
      <c r="F145" s="403"/>
      <c r="G145" s="403"/>
      <c r="H145" s="404"/>
      <c r="I145" s="403"/>
      <c r="J145" s="405">
        <f>J136</f>
        <v>124565</v>
      </c>
      <c r="K145" s="405">
        <f>K136</f>
        <v>434565</v>
      </c>
      <c r="L145" s="405">
        <f>L136</f>
        <v>207436.83999999965</v>
      </c>
    </row>
    <row r="146" spans="2:12" ht="15">
      <c r="B146" s="403" t="s">
        <v>223</v>
      </c>
      <c r="C146" s="403"/>
      <c r="D146" s="403"/>
      <c r="E146" s="403"/>
      <c r="F146" s="403"/>
      <c r="G146" s="403"/>
      <c r="H146" s="403"/>
      <c r="I146" s="403"/>
      <c r="J146" s="405">
        <v>0</v>
      </c>
      <c r="K146" s="405">
        <v>0</v>
      </c>
      <c r="L146" s="405">
        <v>0</v>
      </c>
    </row>
    <row r="147" spans="2:12" ht="15">
      <c r="B147" s="403" t="s">
        <v>224</v>
      </c>
      <c r="C147" s="403"/>
      <c r="D147" s="403"/>
      <c r="E147" s="403"/>
      <c r="F147" s="403"/>
      <c r="G147" s="403"/>
      <c r="H147" s="403"/>
      <c r="I147" s="403"/>
      <c r="J147" s="409">
        <f>J148+J149</f>
        <v>100000</v>
      </c>
      <c r="K147" s="409">
        <f>K148+K149</f>
        <v>80000</v>
      </c>
      <c r="L147" s="409">
        <f>L148+L149</f>
        <v>215966.92</v>
      </c>
    </row>
    <row r="148" spans="2:12" ht="15">
      <c r="B148" s="403"/>
      <c r="C148" s="403"/>
      <c r="D148" s="403"/>
      <c r="E148" s="403"/>
      <c r="F148" s="410" t="s">
        <v>225</v>
      </c>
      <c r="G148" s="411" t="s">
        <v>226</v>
      </c>
      <c r="H148" s="403"/>
      <c r="I148" s="403"/>
      <c r="J148" s="405"/>
      <c r="K148" s="405">
        <v>60000</v>
      </c>
      <c r="L148" s="405">
        <f>199999.92</f>
        <v>199999.92</v>
      </c>
    </row>
    <row r="149" spans="2:12" ht="15">
      <c r="B149" s="403"/>
      <c r="C149" s="403"/>
      <c r="D149" s="403"/>
      <c r="E149" s="403"/>
      <c r="F149" s="410" t="s">
        <v>227</v>
      </c>
      <c r="G149" s="411" t="s">
        <v>228</v>
      </c>
      <c r="H149" s="403"/>
      <c r="I149" s="403"/>
      <c r="J149" s="405">
        <v>100000</v>
      </c>
      <c r="K149" s="405">
        <v>20000</v>
      </c>
      <c r="L149" s="405">
        <v>15967</v>
      </c>
    </row>
    <row r="150" spans="2:12" ht="15">
      <c r="B150" s="403" t="s">
        <v>273</v>
      </c>
      <c r="C150" s="403"/>
      <c r="D150" s="403"/>
      <c r="E150" s="403"/>
      <c r="F150" s="403"/>
      <c r="G150" s="403"/>
      <c r="H150" s="403"/>
      <c r="I150" s="403"/>
      <c r="J150" s="405">
        <f>J145+J146-J148</f>
        <v>124565</v>
      </c>
      <c r="K150" s="405">
        <f>K145+K146-K148</f>
        <v>374565</v>
      </c>
      <c r="L150" s="405">
        <f>L145+L146-L148</f>
        <v>7436.9199999996345</v>
      </c>
    </row>
    <row r="151" spans="2:12" ht="15">
      <c r="B151" s="403" t="s">
        <v>274</v>
      </c>
      <c r="C151" s="403"/>
      <c r="D151" s="403"/>
      <c r="E151" s="403"/>
      <c r="F151" s="403"/>
      <c r="G151" s="403"/>
      <c r="H151" s="403"/>
      <c r="I151" s="403"/>
      <c r="J151" s="405">
        <v>13000000</v>
      </c>
      <c r="K151" s="405">
        <v>13500000</v>
      </c>
      <c r="L151" s="405">
        <v>16000000</v>
      </c>
    </row>
    <row r="152" spans="2:12" ht="15">
      <c r="B152" s="403" t="s">
        <v>231</v>
      </c>
      <c r="C152" s="403"/>
      <c r="D152" s="403"/>
      <c r="E152" s="403"/>
      <c r="F152" s="403"/>
      <c r="G152" s="403"/>
      <c r="H152" s="403"/>
      <c r="I152" s="403"/>
      <c r="J152" s="405"/>
      <c r="K152" s="405"/>
      <c r="L152" s="405"/>
    </row>
    <row r="153" spans="2:12" ht="15">
      <c r="B153" s="403" t="s">
        <v>275</v>
      </c>
      <c r="C153" s="403"/>
      <c r="D153" s="403"/>
      <c r="E153" s="403"/>
      <c r="F153" s="403"/>
      <c r="G153" s="403"/>
      <c r="H153" s="403"/>
      <c r="I153" s="403"/>
      <c r="J153" s="412">
        <f>J147/J151</f>
        <v>0.007692307692307693</v>
      </c>
      <c r="K153" s="412">
        <f>K147/K151</f>
        <v>0.005925925925925926</v>
      </c>
      <c r="L153" s="412">
        <f>L147/L151</f>
        <v>0.0134979325</v>
      </c>
    </row>
    <row r="154" spans="2:12" ht="15">
      <c r="B154" s="403" t="s">
        <v>233</v>
      </c>
      <c r="C154" s="403"/>
      <c r="D154" s="403"/>
      <c r="E154" s="403"/>
      <c r="F154" s="403"/>
      <c r="G154" s="403"/>
      <c r="H154" s="403"/>
      <c r="I154" s="403"/>
      <c r="J154" s="405"/>
      <c r="K154" s="405"/>
      <c r="L154" s="405"/>
    </row>
    <row r="155" spans="2:12" ht="15">
      <c r="B155" s="403" t="s">
        <v>234</v>
      </c>
      <c r="C155" s="403"/>
      <c r="D155" s="403"/>
      <c r="E155" s="403"/>
      <c r="F155" s="403"/>
      <c r="G155" s="403"/>
      <c r="H155" s="403"/>
      <c r="I155" s="403"/>
      <c r="J155" s="412">
        <f>J150/J151</f>
        <v>0.009581923076923076</v>
      </c>
      <c r="K155" s="412">
        <f>K150/K151</f>
        <v>0.027745555555555555</v>
      </c>
      <c r="L155" s="412">
        <f>L150/L151</f>
        <v>0.00046480749999997716</v>
      </c>
    </row>
    <row r="156" spans="2:12" ht="15">
      <c r="B156" s="403"/>
      <c r="C156" s="403"/>
      <c r="D156" s="403"/>
      <c r="E156" s="403"/>
      <c r="F156" s="403"/>
      <c r="G156" s="403"/>
      <c r="H156" s="403"/>
      <c r="I156" s="403"/>
      <c r="J156" s="412"/>
      <c r="K156" s="412"/>
      <c r="L156" s="412"/>
    </row>
    <row r="157" spans="2:12" ht="15">
      <c r="B157" s="403"/>
      <c r="C157" s="403"/>
      <c r="D157" s="403"/>
      <c r="E157" s="403"/>
      <c r="F157" s="403"/>
      <c r="G157" s="403"/>
      <c r="H157" s="403"/>
      <c r="I157" s="403"/>
      <c r="J157" s="403"/>
      <c r="K157" s="403"/>
      <c r="L157" s="403"/>
    </row>
    <row r="158" spans="2:12" ht="15">
      <c r="B158" s="402" t="s">
        <v>276</v>
      </c>
      <c r="C158" s="403"/>
      <c r="D158" s="403"/>
      <c r="E158" s="403"/>
      <c r="F158" s="403"/>
      <c r="G158" s="403"/>
      <c r="H158" s="403"/>
      <c r="I158" s="403"/>
      <c r="J158" s="403"/>
      <c r="K158" s="403"/>
      <c r="L158" s="403"/>
    </row>
    <row r="159" spans="2:12" ht="15">
      <c r="B159" s="402" t="s">
        <v>277</v>
      </c>
      <c r="C159" s="403"/>
      <c r="D159" s="403"/>
      <c r="E159" s="403"/>
      <c r="F159" s="403"/>
      <c r="G159" s="403"/>
      <c r="H159" s="403"/>
      <c r="I159" s="403"/>
      <c r="J159" s="403"/>
      <c r="K159" s="403"/>
      <c r="L159" s="403"/>
    </row>
    <row r="160" spans="2:12" ht="15">
      <c r="B160" s="403"/>
      <c r="C160" s="403"/>
      <c r="D160" s="403"/>
      <c r="E160" s="403"/>
      <c r="F160" s="403"/>
      <c r="G160" s="403"/>
      <c r="H160" s="403"/>
      <c r="I160" s="403"/>
      <c r="J160" s="403"/>
      <c r="K160" s="403"/>
      <c r="L160" s="403"/>
    </row>
    <row r="161" spans="2:12" ht="15">
      <c r="B161" s="403"/>
      <c r="C161" s="403"/>
      <c r="D161" s="403"/>
      <c r="E161" s="403"/>
      <c r="F161" s="403"/>
      <c r="G161" s="403"/>
      <c r="H161" s="403"/>
      <c r="I161" s="403"/>
      <c r="J161" s="403"/>
      <c r="K161" s="403"/>
      <c r="L161" s="403"/>
    </row>
    <row r="162" spans="2:12" ht="15">
      <c r="B162" s="403"/>
      <c r="C162" s="403"/>
      <c r="D162" s="403"/>
      <c r="E162" s="403"/>
      <c r="F162" s="403"/>
      <c r="G162" s="403"/>
      <c r="H162" s="403"/>
      <c r="I162" s="403"/>
      <c r="J162" s="403"/>
      <c r="K162" s="403"/>
      <c r="L162" s="403"/>
    </row>
    <row r="163" spans="2:12" ht="15">
      <c r="B163" s="403"/>
      <c r="C163" s="403"/>
      <c r="D163" s="403"/>
      <c r="E163" s="403"/>
      <c r="F163" s="403"/>
      <c r="G163" s="403"/>
      <c r="H163" s="403"/>
      <c r="I163" s="403"/>
      <c r="J163" s="403"/>
      <c r="K163" s="403"/>
      <c r="L163" s="403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8"/>
  <sheetViews>
    <sheetView zoomScalePageLayoutView="0" workbookViewId="0" topLeftCell="A1">
      <selection activeCell="B2" sqref="B2:I22"/>
    </sheetView>
  </sheetViews>
  <sheetFormatPr defaultColWidth="9.140625" defaultRowHeight="12.75"/>
  <cols>
    <col min="1" max="1" width="3.7109375" style="414" customWidth="1"/>
    <col min="2" max="2" width="13.140625" style="414" customWidth="1"/>
    <col min="3" max="3" width="9.140625" style="414" customWidth="1"/>
    <col min="4" max="4" width="11.28125" style="414" customWidth="1"/>
    <col min="5" max="5" width="6.00390625" style="414" customWidth="1"/>
    <col min="6" max="6" width="11.00390625" style="414" customWidth="1"/>
    <col min="7" max="7" width="11.421875" style="414" customWidth="1"/>
    <col min="8" max="8" width="20.140625" style="414" customWidth="1"/>
    <col min="9" max="9" width="10.28125" style="414" customWidth="1"/>
    <col min="10" max="10" width="16.8515625" style="414" customWidth="1"/>
    <col min="11" max="11" width="16.28125" style="414" customWidth="1"/>
    <col min="12" max="16384" width="9.140625" style="414" customWidth="1"/>
  </cols>
  <sheetData>
    <row r="2" spans="8:10" ht="19.5" customHeight="1">
      <c r="H2" s="484" t="s">
        <v>278</v>
      </c>
      <c r="I2" s="484"/>
      <c r="J2" s="415"/>
    </row>
    <row r="3" spans="8:10" ht="17.25" customHeight="1">
      <c r="H3" s="484"/>
      <c r="I3" s="484"/>
      <c r="J3" s="415"/>
    </row>
    <row r="4" ht="12.75">
      <c r="J4" s="415"/>
    </row>
    <row r="5" ht="12.75">
      <c r="J5" s="415"/>
    </row>
    <row r="7" spans="2:11" ht="15.75">
      <c r="B7" s="528" t="s">
        <v>279</v>
      </c>
      <c r="C7" s="528"/>
      <c r="D7" s="528"/>
      <c r="E7" s="528"/>
      <c r="F7" s="528"/>
      <c r="G7" s="528"/>
      <c r="H7" s="528"/>
      <c r="I7" s="528"/>
      <c r="J7" s="416"/>
      <c r="K7" s="417"/>
    </row>
    <row r="8" spans="2:11" ht="15.75">
      <c r="B8" s="528" t="s">
        <v>280</v>
      </c>
      <c r="C8" s="528"/>
      <c r="D8" s="528"/>
      <c r="E8" s="528"/>
      <c r="F8" s="528"/>
      <c r="G8" s="528"/>
      <c r="H8" s="528"/>
      <c r="I8" s="528"/>
      <c r="J8" s="416"/>
      <c r="K8" s="417"/>
    </row>
    <row r="9" spans="2:11" ht="15.75">
      <c r="B9" s="528" t="s">
        <v>281</v>
      </c>
      <c r="C9" s="528"/>
      <c r="D9" s="528"/>
      <c r="E9" s="528"/>
      <c r="F9" s="528"/>
      <c r="G9" s="528"/>
      <c r="H9" s="528"/>
      <c r="I9" s="528"/>
      <c r="J9" s="416"/>
      <c r="K9" s="417"/>
    </row>
    <row r="14" spans="2:10" ht="12.75">
      <c r="B14" s="418" t="s">
        <v>282</v>
      </c>
      <c r="C14" s="418" t="s">
        <v>355</v>
      </c>
      <c r="H14" s="419">
        <f>H15</f>
        <v>18000</v>
      </c>
      <c r="J14" s="419"/>
    </row>
    <row r="15" spans="2:10" ht="12.75">
      <c r="B15" s="418" t="s">
        <v>283</v>
      </c>
      <c r="C15" s="418" t="s">
        <v>475</v>
      </c>
      <c r="H15" s="420">
        <f>H16</f>
        <v>18000</v>
      </c>
      <c r="J15" s="421"/>
    </row>
    <row r="16" spans="2:10" ht="12.75">
      <c r="B16" s="418" t="s">
        <v>284</v>
      </c>
      <c r="C16" s="418" t="s">
        <v>331</v>
      </c>
      <c r="H16" s="421">
        <v>18000</v>
      </c>
      <c r="J16" s="421"/>
    </row>
    <row r="17" ht="12.75">
      <c r="J17" s="422"/>
    </row>
    <row r="18" ht="12.75">
      <c r="J18" s="422"/>
    </row>
    <row r="19" ht="12.75">
      <c r="J19" s="422"/>
    </row>
    <row r="20" spans="2:10" ht="12.75">
      <c r="B20" s="529" t="s">
        <v>285</v>
      </c>
      <c r="C20" s="529"/>
      <c r="D20" s="529"/>
      <c r="E20" s="529"/>
      <c r="F20" s="529"/>
      <c r="G20" s="529"/>
      <c r="H20" s="529"/>
      <c r="I20" s="529"/>
      <c r="J20" s="422"/>
    </row>
    <row r="21" spans="2:10" ht="12.75">
      <c r="B21" s="529" t="s">
        <v>286</v>
      </c>
      <c r="C21" s="529"/>
      <c r="D21" s="529"/>
      <c r="E21" s="529"/>
      <c r="F21" s="529"/>
      <c r="G21" s="529"/>
      <c r="H21" s="529"/>
      <c r="I21" s="529"/>
      <c r="J21" s="422"/>
    </row>
    <row r="22" spans="2:10" ht="44.25" customHeight="1">
      <c r="B22" s="527" t="s">
        <v>287</v>
      </c>
      <c r="C22" s="527"/>
      <c r="D22" s="527"/>
      <c r="E22" s="527"/>
      <c r="F22" s="527"/>
      <c r="G22" s="527"/>
      <c r="H22" s="527"/>
      <c r="I22" s="527"/>
      <c r="J22" s="422"/>
    </row>
    <row r="23" spans="2:10" ht="12.75" customHeight="1">
      <c r="B23" s="49"/>
      <c r="C23" s="49"/>
      <c r="D23" s="49"/>
      <c r="E23" s="49"/>
      <c r="F23" s="49"/>
      <c r="G23" s="49"/>
      <c r="H23" s="49"/>
      <c r="I23" s="49"/>
      <c r="J23" s="422"/>
    </row>
    <row r="24" spans="2:10" ht="12.75" customHeight="1">
      <c r="B24" s="423"/>
      <c r="C24" s="423"/>
      <c r="D24" s="423"/>
      <c r="E24" s="423"/>
      <c r="F24" s="423"/>
      <c r="G24" s="423"/>
      <c r="H24" s="423"/>
      <c r="I24" s="423"/>
      <c r="J24" s="422"/>
    </row>
    <row r="25" spans="2:9" ht="12.75" customHeight="1">
      <c r="B25" s="423"/>
      <c r="C25" s="423"/>
      <c r="D25" s="423"/>
      <c r="E25" s="423"/>
      <c r="F25" s="423"/>
      <c r="G25" s="423"/>
      <c r="H25" s="423"/>
      <c r="I25" s="423"/>
    </row>
    <row r="26" spans="2:9" ht="12.75" customHeight="1">
      <c r="B26" s="423"/>
      <c r="C26" s="423"/>
      <c r="D26" s="423"/>
      <c r="E26" s="423"/>
      <c r="F26" s="423"/>
      <c r="G26" s="423"/>
      <c r="H26" s="423"/>
      <c r="I26" s="423"/>
    </row>
    <row r="27" spans="2:9" ht="12.75" customHeight="1">
      <c r="B27" s="423"/>
      <c r="C27" s="423"/>
      <c r="D27" s="423"/>
      <c r="E27" s="423"/>
      <c r="F27" s="423"/>
      <c r="G27" s="423"/>
      <c r="H27" s="423"/>
      <c r="I27" s="423"/>
    </row>
    <row r="28" spans="2:9" ht="12.75" customHeight="1">
      <c r="B28" s="423"/>
      <c r="C28" s="423"/>
      <c r="D28" s="423"/>
      <c r="E28" s="423"/>
      <c r="F28" s="423"/>
      <c r="G28" s="423"/>
      <c r="H28" s="423"/>
      <c r="I28" s="423"/>
    </row>
  </sheetData>
  <sheetProtection/>
  <mergeCells count="7">
    <mergeCell ref="B22:I22"/>
    <mergeCell ref="H2:I3"/>
    <mergeCell ref="B7:I7"/>
    <mergeCell ref="B8:I8"/>
    <mergeCell ref="B9:I9"/>
    <mergeCell ref="B20:I20"/>
    <mergeCell ref="B21:I2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H12" sqref="H12"/>
    </sheetView>
  </sheetViews>
  <sheetFormatPr defaultColWidth="9.140625" defaultRowHeight="15.75" customHeight="1"/>
  <cols>
    <col min="1" max="1" width="5.7109375" style="209" customWidth="1"/>
    <col min="2" max="2" width="23.8515625" style="209" customWidth="1"/>
    <col min="3" max="3" width="23.57421875" style="209" customWidth="1"/>
    <col min="4" max="4" width="45.7109375" style="209" customWidth="1"/>
    <col min="5" max="5" width="17.00390625" style="209" hidden="1" customWidth="1"/>
    <col min="6" max="6" width="5.8515625" style="209" hidden="1" customWidth="1"/>
    <col min="7" max="8" width="11.28125" style="209" customWidth="1"/>
    <col min="9" max="16384" width="9.140625" style="209" customWidth="1"/>
  </cols>
  <sheetData>
    <row r="1" spans="3:9" ht="15.75" customHeight="1">
      <c r="C1" s="4"/>
      <c r="D1" s="484" t="s">
        <v>288</v>
      </c>
      <c r="E1" s="484"/>
      <c r="G1" s="525"/>
      <c r="H1" s="525"/>
      <c r="I1" s="525"/>
    </row>
    <row r="2" spans="3:9" ht="15.75" customHeight="1">
      <c r="C2" s="4"/>
      <c r="D2" s="484"/>
      <c r="E2" s="484"/>
      <c r="G2" s="313"/>
      <c r="H2" s="313"/>
      <c r="I2" s="313"/>
    </row>
    <row r="3" spans="5:6" ht="15.75" customHeight="1">
      <c r="E3" s="530"/>
      <c r="F3" s="530"/>
    </row>
    <row r="4" spans="1:6" ht="15.75" customHeight="1">
      <c r="A4" s="531" t="s">
        <v>289</v>
      </c>
      <c r="B4" s="531"/>
      <c r="C4" s="531"/>
      <c r="D4" s="531"/>
      <c r="E4" s="425"/>
      <c r="F4" s="425"/>
    </row>
    <row r="5" spans="1:6" ht="15.75" customHeight="1">
      <c r="A5" s="531" t="s">
        <v>290</v>
      </c>
      <c r="B5" s="531"/>
      <c r="C5" s="531"/>
      <c r="D5" s="531"/>
      <c r="E5" s="425"/>
      <c r="F5" s="425"/>
    </row>
    <row r="6" spans="1:6" ht="15.75" customHeight="1">
      <c r="A6" s="531" t="s">
        <v>291</v>
      </c>
      <c r="B6" s="531"/>
      <c r="C6" s="531"/>
      <c r="D6" s="531"/>
      <c r="E6" s="425"/>
      <c r="F6" s="425"/>
    </row>
    <row r="7" spans="1:6" ht="15.75" customHeight="1" thickBot="1">
      <c r="A7" s="424"/>
      <c r="B7" s="424"/>
      <c r="C7" s="424"/>
      <c r="D7" s="424"/>
      <c r="E7" s="424"/>
      <c r="F7" s="424"/>
    </row>
    <row r="8" spans="1:6" s="21" customFormat="1" ht="15.75" customHeight="1">
      <c r="A8" s="466" t="s">
        <v>347</v>
      </c>
      <c r="B8" s="466" t="s">
        <v>348</v>
      </c>
      <c r="C8" s="466" t="s">
        <v>292</v>
      </c>
      <c r="D8" s="466"/>
      <c r="E8" s="466" t="s">
        <v>293</v>
      </c>
      <c r="F8" s="466" t="s">
        <v>610</v>
      </c>
    </row>
    <row r="9" spans="1:8" s="111" customFormat="1" ht="38.25" customHeight="1" thickBot="1">
      <c r="A9" s="467"/>
      <c r="B9" s="467"/>
      <c r="C9" s="467"/>
      <c r="D9" s="467"/>
      <c r="E9" s="467"/>
      <c r="F9" s="467"/>
      <c r="G9" s="279"/>
      <c r="H9" s="279"/>
    </row>
    <row r="10" spans="1:6" s="428" customFormat="1" ht="15.75" customHeight="1">
      <c r="A10" s="426"/>
      <c r="B10" s="426"/>
      <c r="C10" s="426"/>
      <c r="D10" s="426"/>
      <c r="E10" s="427"/>
      <c r="F10" s="427"/>
    </row>
    <row r="11" spans="1:6" s="432" customFormat="1" ht="15.75" customHeight="1">
      <c r="A11" s="429"/>
      <c r="B11" s="430" t="s">
        <v>294</v>
      </c>
      <c r="C11" s="431">
        <f>C12+C13</f>
        <v>118100</v>
      </c>
      <c r="D11" s="431"/>
      <c r="E11" s="431" t="e">
        <f>E12+E13+#REF!</f>
        <v>#REF!</v>
      </c>
      <c r="F11" s="253"/>
    </row>
    <row r="12" spans="1:6" s="437" customFormat="1" ht="32.25" customHeight="1">
      <c r="A12" s="433"/>
      <c r="B12" s="434" t="s">
        <v>295</v>
      </c>
      <c r="C12" s="435">
        <v>75100</v>
      </c>
      <c r="D12" s="436"/>
      <c r="E12" s="435">
        <v>45929.41</v>
      </c>
      <c r="F12" s="263"/>
    </row>
    <row r="13" spans="1:6" s="4" customFormat="1" ht="98.25" customHeight="1" thickBot="1">
      <c r="A13" s="10" t="s">
        <v>330</v>
      </c>
      <c r="B13" s="11" t="s">
        <v>331</v>
      </c>
      <c r="C13" s="257">
        <v>43000</v>
      </c>
      <c r="D13" s="257" t="s">
        <v>296</v>
      </c>
      <c r="E13" s="257">
        <v>5442.26</v>
      </c>
      <c r="F13" s="258">
        <f>E13*100/C13</f>
        <v>12.656418604651163</v>
      </c>
    </row>
    <row r="14" spans="1:6" s="428" customFormat="1" ht="15.75" customHeight="1">
      <c r="A14" s="426"/>
      <c r="B14" s="426"/>
      <c r="C14" s="426"/>
      <c r="D14" s="426"/>
      <c r="E14" s="427"/>
      <c r="F14" s="427"/>
    </row>
    <row r="15" spans="1:6" s="432" customFormat="1" ht="15.75" customHeight="1">
      <c r="A15" s="429"/>
      <c r="B15" s="430" t="s">
        <v>101</v>
      </c>
      <c r="C15" s="431">
        <f>SUM(C16:C18)</f>
        <v>118100</v>
      </c>
      <c r="D15" s="431"/>
      <c r="E15" s="431" t="e">
        <f>#REF!+E17</f>
        <v>#REF!</v>
      </c>
      <c r="F15" s="253"/>
    </row>
    <row r="16" spans="1:6" s="117" customFormat="1" ht="50.25" customHeight="1">
      <c r="A16" s="10">
        <v>4210</v>
      </c>
      <c r="B16" s="11" t="s">
        <v>369</v>
      </c>
      <c r="C16" s="121">
        <f>4000+7000+20000+4000</f>
        <v>35000</v>
      </c>
      <c r="D16" s="533" t="s">
        <v>297</v>
      </c>
      <c r="E16" s="257"/>
      <c r="F16" s="258"/>
    </row>
    <row r="17" spans="1:6" s="117" customFormat="1" ht="63" customHeight="1" thickBot="1">
      <c r="A17" s="10">
        <v>4300</v>
      </c>
      <c r="B17" s="11" t="s">
        <v>371</v>
      </c>
      <c r="C17" s="121">
        <f>1000+7000+100+4000+15000+6000</f>
        <v>33100</v>
      </c>
      <c r="D17" s="534"/>
      <c r="E17" s="257">
        <v>32733.83</v>
      </c>
      <c r="F17" s="258">
        <f>E17*100/C17</f>
        <v>98.89374622356496</v>
      </c>
    </row>
    <row r="18" spans="1:6" s="117" customFormat="1" ht="94.5" customHeight="1" thickBot="1">
      <c r="A18" s="27">
        <v>6230</v>
      </c>
      <c r="B18" s="28" t="s">
        <v>404</v>
      </c>
      <c r="C18" s="464">
        <v>50000</v>
      </c>
      <c r="D18" s="465" t="s">
        <v>298</v>
      </c>
      <c r="E18" s="439"/>
      <c r="F18" s="440"/>
    </row>
    <row r="19" spans="1:6" s="428" customFormat="1" ht="15.75" customHeight="1">
      <c r="A19" s="463"/>
      <c r="B19" s="463"/>
      <c r="C19" s="463"/>
      <c r="D19" s="463"/>
      <c r="E19" s="427"/>
      <c r="F19" s="427"/>
    </row>
    <row r="23" spans="1:6" ht="15.75" customHeight="1">
      <c r="A23" s="535"/>
      <c r="B23" s="535"/>
      <c r="E23" s="536"/>
      <c r="F23" s="536"/>
    </row>
    <row r="24" spans="1:5" ht="15.75" customHeight="1">
      <c r="A24" s="98"/>
      <c r="E24" s="441"/>
    </row>
    <row r="25" spans="1:6" ht="15.75" customHeight="1">
      <c r="A25" s="532"/>
      <c r="B25" s="532"/>
      <c r="E25" s="537"/>
      <c r="F25" s="537"/>
    </row>
    <row r="26" spans="1:5" ht="15.75" customHeight="1">
      <c r="A26" s="532"/>
      <c r="B26" s="532"/>
      <c r="E26" s="441"/>
    </row>
    <row r="27" spans="1:6" ht="15.75" customHeight="1">
      <c r="A27" s="532"/>
      <c r="B27" s="532"/>
      <c r="E27" s="537"/>
      <c r="F27" s="537"/>
    </row>
    <row r="28" spans="1:5" ht="15.75" customHeight="1">
      <c r="A28" s="98"/>
      <c r="E28" s="441"/>
    </row>
    <row r="29" spans="1:6" ht="15.75" customHeight="1">
      <c r="A29" s="535"/>
      <c r="B29" s="535"/>
      <c r="E29" s="536"/>
      <c r="F29" s="536"/>
    </row>
    <row r="30" spans="1:5" ht="15.75" customHeight="1">
      <c r="A30" s="98"/>
      <c r="E30" s="441"/>
    </row>
    <row r="31" spans="1:5" ht="15.75" customHeight="1">
      <c r="A31" s="532"/>
      <c r="B31" s="532"/>
      <c r="E31" s="441"/>
    </row>
    <row r="32" spans="1:6" ht="15.75" customHeight="1">
      <c r="A32" s="532"/>
      <c r="B32" s="532"/>
      <c r="E32" s="537"/>
      <c r="F32" s="537"/>
    </row>
    <row r="33" spans="1:6" ht="15.75" customHeight="1">
      <c r="A33" s="532"/>
      <c r="B33" s="532"/>
      <c r="E33" s="537"/>
      <c r="F33" s="537"/>
    </row>
    <row r="34" spans="1:6" ht="15.75" customHeight="1">
      <c r="A34" s="532"/>
      <c r="B34" s="532"/>
      <c r="E34" s="537"/>
      <c r="F34" s="537"/>
    </row>
    <row r="35" spans="1:6" ht="15.75" customHeight="1">
      <c r="A35" s="532"/>
      <c r="B35" s="532"/>
      <c r="E35" s="537"/>
      <c r="F35" s="537"/>
    </row>
    <row r="36" spans="1:6" ht="15.75" customHeight="1">
      <c r="A36" s="532"/>
      <c r="B36" s="532"/>
      <c r="E36" s="537"/>
      <c r="F36" s="537"/>
    </row>
    <row r="37" spans="1:6" ht="15.75" customHeight="1">
      <c r="A37" s="532"/>
      <c r="B37" s="532"/>
      <c r="E37" s="537"/>
      <c r="F37" s="537"/>
    </row>
  </sheetData>
  <sheetProtection/>
  <mergeCells count="35">
    <mergeCell ref="A37:B37"/>
    <mergeCell ref="E37:F37"/>
    <mergeCell ref="E33:F33"/>
    <mergeCell ref="A34:B34"/>
    <mergeCell ref="E34:F34"/>
    <mergeCell ref="A36:B36"/>
    <mergeCell ref="E36:F36"/>
    <mergeCell ref="A35:B35"/>
    <mergeCell ref="E35:F35"/>
    <mergeCell ref="A27:B27"/>
    <mergeCell ref="E27:F27"/>
    <mergeCell ref="A29:B29"/>
    <mergeCell ref="E29:F29"/>
    <mergeCell ref="A31:B31"/>
    <mergeCell ref="A32:B32"/>
    <mergeCell ref="E32:F32"/>
    <mergeCell ref="A33:B33"/>
    <mergeCell ref="D16:D17"/>
    <mergeCell ref="A23:B23"/>
    <mergeCell ref="E23:F23"/>
    <mergeCell ref="A25:B25"/>
    <mergeCell ref="E25:F25"/>
    <mergeCell ref="A26:B26"/>
    <mergeCell ref="A8:A9"/>
    <mergeCell ref="B8:B9"/>
    <mergeCell ref="C8:C9"/>
    <mergeCell ref="D8:D9"/>
    <mergeCell ref="E8:E9"/>
    <mergeCell ref="F8:F9"/>
    <mergeCell ref="D1:E2"/>
    <mergeCell ref="A6:D6"/>
    <mergeCell ref="G1:I1"/>
    <mergeCell ref="E3:F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B2" sqref="B2:I26"/>
    </sheetView>
  </sheetViews>
  <sheetFormatPr defaultColWidth="9.140625" defaultRowHeight="12.75"/>
  <cols>
    <col min="1" max="1" width="4.421875" style="209" customWidth="1"/>
    <col min="2" max="2" width="6.7109375" style="209" customWidth="1"/>
    <col min="3" max="3" width="34.7109375" style="209" customWidth="1"/>
    <col min="4" max="4" width="22.140625" style="209" customWidth="1"/>
    <col min="5" max="5" width="11.57421875" style="209" hidden="1" customWidth="1"/>
    <col min="6" max="6" width="14.7109375" style="209" hidden="1" customWidth="1"/>
    <col min="7" max="7" width="24.00390625" style="209" customWidth="1"/>
    <col min="8" max="8" width="12.00390625" style="209" hidden="1" customWidth="1"/>
    <col min="9" max="9" width="14.00390625" style="209" hidden="1" customWidth="1"/>
    <col min="10" max="10" width="21.57421875" style="209" hidden="1" customWidth="1"/>
    <col min="11" max="13" width="9.140625" style="209" customWidth="1"/>
    <col min="14" max="14" width="7.8515625" style="209" customWidth="1"/>
    <col min="15" max="15" width="19.28125" style="209" customWidth="1"/>
    <col min="16" max="16" width="14.57421875" style="209" customWidth="1"/>
    <col min="17" max="17" width="14.140625" style="209" customWidth="1"/>
    <col min="18" max="18" width="14.421875" style="209" customWidth="1"/>
    <col min="19" max="19" width="14.57421875" style="209" customWidth="1"/>
    <col min="20" max="20" width="13.140625" style="209" customWidth="1"/>
    <col min="21" max="21" width="17.28125" style="209" customWidth="1"/>
    <col min="22" max="16384" width="9.140625" style="209" customWidth="1"/>
  </cols>
  <sheetData>
    <row r="2" spans="6:10" ht="34.5" customHeight="1">
      <c r="F2" s="126"/>
      <c r="G2" s="484" t="s">
        <v>299</v>
      </c>
      <c r="H2" s="484"/>
      <c r="I2" s="126"/>
      <c r="J2" s="241"/>
    </row>
    <row r="3" spans="7:10" ht="31.5" customHeight="1">
      <c r="G3" s="484"/>
      <c r="H3" s="484"/>
      <c r="I3" s="126"/>
      <c r="J3" s="241"/>
    </row>
    <row r="4" spans="9:10" ht="42">
      <c r="I4" s="210"/>
      <c r="J4" s="171" t="s">
        <v>300</v>
      </c>
    </row>
    <row r="5" spans="2:9" ht="21" customHeight="1">
      <c r="B5" s="538" t="s">
        <v>301</v>
      </c>
      <c r="C5" s="538"/>
      <c r="D5" s="538"/>
      <c r="E5" s="538"/>
      <c r="F5" s="538"/>
      <c r="G5" s="538"/>
      <c r="H5" s="538"/>
      <c r="I5" s="538"/>
    </row>
    <row r="6" spans="2:9" ht="12.75">
      <c r="B6" s="538"/>
      <c r="C6" s="538"/>
      <c r="D6" s="538"/>
      <c r="E6" s="538"/>
      <c r="F6" s="538"/>
      <c r="G6" s="538"/>
      <c r="H6" s="538"/>
      <c r="I6" s="538"/>
    </row>
    <row r="8" spans="2:10" ht="12.75" customHeight="1">
      <c r="B8" s="539" t="s">
        <v>580</v>
      </c>
      <c r="C8" s="539" t="s">
        <v>581</v>
      </c>
      <c r="D8" s="542" t="s">
        <v>582</v>
      </c>
      <c r="E8" s="545" t="s">
        <v>349</v>
      </c>
      <c r="F8" s="542" t="s">
        <v>583</v>
      </c>
      <c r="G8" s="542" t="s">
        <v>584</v>
      </c>
      <c r="H8" s="545" t="s">
        <v>349</v>
      </c>
      <c r="I8" s="542" t="s">
        <v>585</v>
      </c>
      <c r="J8" s="542" t="s">
        <v>350</v>
      </c>
    </row>
    <row r="9" spans="2:10" s="4" customFormat="1" ht="12.75" customHeight="1">
      <c r="B9" s="540"/>
      <c r="C9" s="540"/>
      <c r="D9" s="543"/>
      <c r="E9" s="546"/>
      <c r="F9" s="543"/>
      <c r="G9" s="543"/>
      <c r="H9" s="546"/>
      <c r="I9" s="543"/>
      <c r="J9" s="543"/>
    </row>
    <row r="10" spans="2:10" ht="12.75" customHeight="1">
      <c r="B10" s="541"/>
      <c r="C10" s="541"/>
      <c r="D10" s="544"/>
      <c r="E10" s="547"/>
      <c r="F10" s="544"/>
      <c r="G10" s="544"/>
      <c r="H10" s="547"/>
      <c r="I10" s="544"/>
      <c r="J10" s="544"/>
    </row>
    <row r="11" spans="2:10" ht="12.75" customHeight="1">
      <c r="B11" s="212"/>
      <c r="C11" s="212"/>
      <c r="D11" s="212"/>
      <c r="E11" s="213"/>
      <c r="F11" s="212"/>
      <c r="G11" s="212"/>
      <c r="H11" s="213"/>
      <c r="I11" s="212"/>
      <c r="J11" s="212"/>
    </row>
    <row r="12" spans="2:10" s="21" customFormat="1" ht="34.5" customHeight="1">
      <c r="B12" s="7">
        <v>400</v>
      </c>
      <c r="C12" s="8" t="s">
        <v>586</v>
      </c>
      <c r="D12" s="214">
        <v>801720</v>
      </c>
      <c r="E12" s="215"/>
      <c r="F12" s="214">
        <f>D12+E12</f>
        <v>801720</v>
      </c>
      <c r="G12" s="214">
        <v>801720</v>
      </c>
      <c r="H12" s="550"/>
      <c r="I12" s="552">
        <f>G12+H12</f>
        <v>801720</v>
      </c>
      <c r="J12" s="556"/>
    </row>
    <row r="13" spans="2:10" s="21" customFormat="1" ht="12.75" hidden="1">
      <c r="B13" s="7"/>
      <c r="C13" s="216" t="s">
        <v>587</v>
      </c>
      <c r="D13" s="214"/>
      <c r="E13" s="215"/>
      <c r="F13" s="214"/>
      <c r="G13" s="217"/>
      <c r="H13" s="554"/>
      <c r="I13" s="555"/>
      <c r="J13" s="557"/>
    </row>
    <row r="14" spans="2:10" s="21" customFormat="1" ht="12.75" hidden="1">
      <c r="B14" s="7"/>
      <c r="C14" s="218" t="s">
        <v>588</v>
      </c>
      <c r="D14" s="219"/>
      <c r="E14" s="220"/>
      <c r="F14" s="221">
        <f aca="true" t="shared" si="0" ref="F14:F25">D14+E14</f>
        <v>0</v>
      </c>
      <c r="G14" s="217"/>
      <c r="H14" s="554"/>
      <c r="I14" s="555"/>
      <c r="J14" s="557"/>
    </row>
    <row r="15" spans="2:10" s="21" customFormat="1" ht="12.75" hidden="1">
      <c r="B15" s="7"/>
      <c r="C15" s="218" t="s">
        <v>589</v>
      </c>
      <c r="D15" s="219"/>
      <c r="E15" s="220"/>
      <c r="F15" s="221">
        <f t="shared" si="0"/>
        <v>0</v>
      </c>
      <c r="G15" s="222"/>
      <c r="H15" s="551"/>
      <c r="I15" s="553"/>
      <c r="J15" s="558"/>
    </row>
    <row r="16" spans="2:10" s="21" customFormat="1" ht="12.75">
      <c r="B16" s="223"/>
      <c r="C16" s="224"/>
      <c r="D16" s="225"/>
      <c r="E16" s="226"/>
      <c r="F16" s="227"/>
      <c r="G16" s="228"/>
      <c r="H16" s="229"/>
      <c r="I16" s="228"/>
      <c r="J16" s="225"/>
    </row>
    <row r="17" spans="2:10" s="21" customFormat="1" ht="20.25" customHeight="1">
      <c r="B17" s="7">
        <v>600</v>
      </c>
      <c r="C17" s="230" t="s">
        <v>377</v>
      </c>
      <c r="D17" s="214">
        <v>226243</v>
      </c>
      <c r="E17" s="215"/>
      <c r="F17" s="214">
        <f t="shared" si="0"/>
        <v>226243</v>
      </c>
      <c r="G17" s="548">
        <v>226243</v>
      </c>
      <c r="H17" s="550"/>
      <c r="I17" s="552">
        <f>G17+H17</f>
        <v>226243</v>
      </c>
      <c r="J17" s="472" t="s">
        <v>302</v>
      </c>
    </row>
    <row r="18" spans="2:10" s="21" customFormat="1" ht="22.5" customHeight="1">
      <c r="B18" s="7"/>
      <c r="C18" s="218" t="s">
        <v>590</v>
      </c>
      <c r="D18" s="219">
        <v>226243</v>
      </c>
      <c r="E18" s="220"/>
      <c r="F18" s="221">
        <f t="shared" si="0"/>
        <v>226243</v>
      </c>
      <c r="G18" s="549"/>
      <c r="H18" s="551"/>
      <c r="I18" s="553"/>
      <c r="J18" s="473"/>
    </row>
    <row r="19" spans="2:10" s="21" customFormat="1" ht="12.75">
      <c r="B19" s="223"/>
      <c r="C19" s="224"/>
      <c r="D19" s="225"/>
      <c r="E19" s="226"/>
      <c r="F19" s="227"/>
      <c r="G19" s="228"/>
      <c r="H19" s="229"/>
      <c r="I19" s="228"/>
      <c r="J19" s="225"/>
    </row>
    <row r="20" spans="2:10" s="21" customFormat="1" ht="27.75" customHeight="1">
      <c r="B20" s="7">
        <v>700</v>
      </c>
      <c r="C20" s="8" t="s">
        <v>351</v>
      </c>
      <c r="D20" s="214">
        <v>362500</v>
      </c>
      <c r="E20" s="215"/>
      <c r="F20" s="214">
        <f t="shared" si="0"/>
        <v>362500</v>
      </c>
      <c r="G20" s="214">
        <v>362500</v>
      </c>
      <c r="H20" s="550"/>
      <c r="I20" s="552">
        <f>G20+H20</f>
        <v>362500</v>
      </c>
      <c r="J20" s="556"/>
    </row>
    <row r="21" spans="2:10" s="21" customFormat="1" ht="12.75" hidden="1">
      <c r="B21" s="7"/>
      <c r="C21" s="218" t="s">
        <v>590</v>
      </c>
      <c r="D21" s="219">
        <v>0</v>
      </c>
      <c r="E21" s="220"/>
      <c r="F21" s="221">
        <f t="shared" si="0"/>
        <v>0</v>
      </c>
      <c r="G21" s="222"/>
      <c r="H21" s="551"/>
      <c r="I21" s="553"/>
      <c r="J21" s="558"/>
    </row>
    <row r="22" spans="2:10" s="21" customFormat="1" ht="12.75">
      <c r="B22" s="223"/>
      <c r="C22" s="224"/>
      <c r="D22" s="225"/>
      <c r="E22" s="226"/>
      <c r="F22" s="227"/>
      <c r="G22" s="228"/>
      <c r="H22" s="229"/>
      <c r="I22" s="228"/>
      <c r="J22" s="225"/>
    </row>
    <row r="23" spans="2:10" s="21" customFormat="1" ht="33.75" customHeight="1">
      <c r="B23" s="7">
        <v>900</v>
      </c>
      <c r="C23" s="8" t="s">
        <v>591</v>
      </c>
      <c r="D23" s="214">
        <v>1586031</v>
      </c>
      <c r="E23" s="215"/>
      <c r="F23" s="214">
        <f t="shared" si="0"/>
        <v>1586031</v>
      </c>
      <c r="G23" s="559">
        <v>1586031</v>
      </c>
      <c r="H23" s="550"/>
      <c r="I23" s="552">
        <f>G23+H23</f>
        <v>1586031</v>
      </c>
      <c r="J23" s="442"/>
    </row>
    <row r="24" spans="2:10" s="21" customFormat="1" ht="12.75">
      <c r="B24" s="7"/>
      <c r="C24" s="218" t="s">
        <v>590</v>
      </c>
      <c r="D24" s="219">
        <v>178695</v>
      </c>
      <c r="E24" s="220"/>
      <c r="F24" s="221">
        <f t="shared" si="0"/>
        <v>178695</v>
      </c>
      <c r="G24" s="560"/>
      <c r="H24" s="554"/>
      <c r="I24" s="555"/>
      <c r="J24" s="217"/>
    </row>
    <row r="25" spans="2:10" s="21" customFormat="1" ht="12.75" hidden="1">
      <c r="B25" s="7"/>
      <c r="C25" s="218" t="s">
        <v>589</v>
      </c>
      <c r="D25" s="219"/>
      <c r="E25" s="220"/>
      <c r="F25" s="221">
        <f t="shared" si="0"/>
        <v>0</v>
      </c>
      <c r="G25" s="561"/>
      <c r="H25" s="551"/>
      <c r="I25" s="553"/>
      <c r="J25" s="191"/>
    </row>
    <row r="26" spans="2:10" s="232" customFormat="1" ht="15.75">
      <c r="B26" s="233"/>
      <c r="C26" s="234"/>
      <c r="D26" s="235">
        <f aca="true" t="shared" si="1" ref="D26:I26">D12+D20+D23+D17</f>
        <v>2976494</v>
      </c>
      <c r="E26" s="236">
        <f t="shared" si="1"/>
        <v>0</v>
      </c>
      <c r="F26" s="235">
        <f t="shared" si="1"/>
        <v>2976494</v>
      </c>
      <c r="G26" s="235">
        <f t="shared" si="1"/>
        <v>2976494</v>
      </c>
      <c r="H26" s="236">
        <f t="shared" si="1"/>
        <v>0</v>
      </c>
      <c r="I26" s="235">
        <f t="shared" si="1"/>
        <v>2976494</v>
      </c>
      <c r="J26" s="443"/>
    </row>
    <row r="27" spans="4:10" ht="12.75">
      <c r="D27" s="238"/>
      <c r="E27" s="238"/>
      <c r="F27" s="238"/>
      <c r="G27" s="238"/>
      <c r="H27" s="238"/>
      <c r="I27" s="238"/>
      <c r="J27" s="238"/>
    </row>
    <row r="28" spans="4:10" ht="12.75">
      <c r="D28" s="238"/>
      <c r="E28" s="238"/>
      <c r="F28" s="238"/>
      <c r="G28" s="238"/>
      <c r="H28" s="238"/>
      <c r="I28" s="238"/>
      <c r="J28" s="238"/>
    </row>
    <row r="29" ht="12.75">
      <c r="D29" s="238"/>
    </row>
    <row r="30" ht="12.75">
      <c r="D30" s="238"/>
    </row>
    <row r="31" ht="12.75">
      <c r="D31" s="238"/>
    </row>
  </sheetData>
  <sheetProtection/>
  <mergeCells count="24">
    <mergeCell ref="H20:H21"/>
    <mergeCell ref="I20:I21"/>
    <mergeCell ref="J20:J21"/>
    <mergeCell ref="G23:G25"/>
    <mergeCell ref="H23:H25"/>
    <mergeCell ref="I23:I25"/>
    <mergeCell ref="J8:J10"/>
    <mergeCell ref="H12:H15"/>
    <mergeCell ref="I12:I15"/>
    <mergeCell ref="J12:J15"/>
    <mergeCell ref="G17:G18"/>
    <mergeCell ref="H17:H18"/>
    <mergeCell ref="I17:I18"/>
    <mergeCell ref="J17:J18"/>
    <mergeCell ref="G2:H3"/>
    <mergeCell ref="B5:I6"/>
    <mergeCell ref="B8:B10"/>
    <mergeCell ref="C8:C10"/>
    <mergeCell ref="D8:D10"/>
    <mergeCell ref="E8:E10"/>
    <mergeCell ref="F8:F10"/>
    <mergeCell ref="G8:G10"/>
    <mergeCell ref="H8:H10"/>
    <mergeCell ref="I8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26"/>
  <sheetViews>
    <sheetView zoomScalePageLayoutView="0" workbookViewId="0" topLeftCell="A1">
      <selection activeCell="B1" sqref="B1:I112"/>
    </sheetView>
  </sheetViews>
  <sheetFormatPr defaultColWidth="9.140625" defaultRowHeight="12.75"/>
  <cols>
    <col min="1" max="1" width="2.28125" style="46" customWidth="1"/>
    <col min="2" max="2" width="5.28125" style="46" customWidth="1"/>
    <col min="3" max="3" width="6.421875" style="46" customWidth="1"/>
    <col min="4" max="4" width="4.8515625" style="46" customWidth="1"/>
    <col min="5" max="5" width="22.7109375" style="46" customWidth="1"/>
    <col min="6" max="6" width="19.421875" style="46" customWidth="1"/>
    <col min="7" max="7" width="16.140625" style="104" hidden="1" customWidth="1"/>
    <col min="8" max="8" width="20.140625" style="46" hidden="1" customWidth="1"/>
    <col min="9" max="9" width="44.00390625" style="105" customWidth="1"/>
    <col min="10" max="16384" width="9.140625" style="46" customWidth="1"/>
  </cols>
  <sheetData>
    <row r="1" spans="2:10" ht="24.75" customHeight="1">
      <c r="B1" s="43" t="s">
        <v>303</v>
      </c>
      <c r="C1" s="44"/>
      <c r="D1" s="45"/>
      <c r="F1" s="47"/>
      <c r="G1" s="48"/>
      <c r="H1" s="47"/>
      <c r="I1" s="190" t="s">
        <v>304</v>
      </c>
      <c r="J1" s="190"/>
    </row>
    <row r="2" spans="2:10" ht="6" customHeight="1">
      <c r="B2" s="43"/>
      <c r="C2" s="44"/>
      <c r="D2" s="45"/>
      <c r="F2" s="47"/>
      <c r="G2" s="48"/>
      <c r="H2" s="47"/>
      <c r="I2" s="190"/>
      <c r="J2" s="190"/>
    </row>
    <row r="3" spans="2:9" s="49" customFormat="1" ht="15.75" customHeight="1">
      <c r="B3" s="562" t="s">
        <v>345</v>
      </c>
      <c r="C3" s="562" t="s">
        <v>366</v>
      </c>
      <c r="D3" s="562" t="s">
        <v>347</v>
      </c>
      <c r="E3" s="562" t="s">
        <v>348</v>
      </c>
      <c r="F3" s="562" t="s">
        <v>305</v>
      </c>
      <c r="G3" s="566" t="s">
        <v>349</v>
      </c>
      <c r="H3" s="562" t="s">
        <v>550</v>
      </c>
      <c r="I3" s="563"/>
    </row>
    <row r="4" spans="2:9" s="50" customFormat="1" ht="23.25" customHeight="1">
      <c r="B4" s="562"/>
      <c r="C4" s="562"/>
      <c r="D4" s="562"/>
      <c r="E4" s="562"/>
      <c r="F4" s="562"/>
      <c r="G4" s="566"/>
      <c r="H4" s="562"/>
      <c r="I4" s="564"/>
    </row>
    <row r="5" spans="2:9" ht="12.75">
      <c r="B5" s="51"/>
      <c r="C5" s="51"/>
      <c r="D5" s="51"/>
      <c r="E5" s="51"/>
      <c r="F5" s="51"/>
      <c r="G5" s="52"/>
      <c r="H5" s="51"/>
      <c r="I5" s="53"/>
    </row>
    <row r="6" spans="2:9" ht="51" customHeight="1" hidden="1">
      <c r="B6" s="51"/>
      <c r="C6" s="51"/>
      <c r="D6" s="51"/>
      <c r="E6" s="51"/>
      <c r="F6" s="54" t="s">
        <v>410</v>
      </c>
      <c r="G6" s="55"/>
      <c r="H6" s="54"/>
      <c r="I6" s="53"/>
    </row>
    <row r="7" spans="2:9" ht="12.75">
      <c r="B7" s="56" t="s">
        <v>367</v>
      </c>
      <c r="C7" s="22"/>
      <c r="D7" s="22"/>
      <c r="E7" s="23" t="s">
        <v>368</v>
      </c>
      <c r="F7" s="57">
        <f>F8</f>
        <v>483693</v>
      </c>
      <c r="G7" s="115">
        <f>G8</f>
        <v>0</v>
      </c>
      <c r="H7" s="57">
        <f>H8</f>
        <v>403293</v>
      </c>
      <c r="I7" s="58"/>
    </row>
    <row r="8" spans="2:9" s="49" customFormat="1" ht="25.5">
      <c r="B8" s="14"/>
      <c r="C8" s="25" t="s">
        <v>372</v>
      </c>
      <c r="D8" s="14"/>
      <c r="E8" s="17" t="s">
        <v>373</v>
      </c>
      <c r="F8" s="59">
        <f>SUM(F9:F9)</f>
        <v>483693</v>
      </c>
      <c r="G8" s="60">
        <f>SUM(G9:G9)</f>
        <v>0</v>
      </c>
      <c r="H8" s="59">
        <f>SUM(H9:H9)</f>
        <v>403293</v>
      </c>
      <c r="I8" s="61"/>
    </row>
    <row r="9" spans="2:9" s="49" customFormat="1" ht="25.5">
      <c r="B9" s="27"/>
      <c r="C9" s="62"/>
      <c r="D9" s="28">
        <v>6050</v>
      </c>
      <c r="E9" s="28" t="s">
        <v>374</v>
      </c>
      <c r="F9" s="63">
        <f>SUM(F10:F18)</f>
        <v>483693</v>
      </c>
      <c r="G9" s="64">
        <f>SUM(G10:G18)</f>
        <v>0</v>
      </c>
      <c r="H9" s="63">
        <f>SUM(H10:H18)</f>
        <v>403293</v>
      </c>
      <c r="I9" s="61"/>
    </row>
    <row r="10" spans="2:9" s="49" customFormat="1" ht="12.75">
      <c r="B10" s="27"/>
      <c r="C10" s="62"/>
      <c r="D10" s="28"/>
      <c r="E10" s="28"/>
      <c r="F10" s="65">
        <v>75000</v>
      </c>
      <c r="G10" s="67"/>
      <c r="H10" s="65">
        <f aca="true" t="shared" si="0" ref="H10:H18">F10+G10</f>
        <v>75000</v>
      </c>
      <c r="I10" s="66" t="s">
        <v>411</v>
      </c>
    </row>
    <row r="11" spans="2:9" s="49" customFormat="1" ht="12.75">
      <c r="B11" s="27"/>
      <c r="C11" s="62"/>
      <c r="D11" s="28"/>
      <c r="E11" s="28"/>
      <c r="F11" s="65">
        <v>20000</v>
      </c>
      <c r="G11" s="67"/>
      <c r="H11" s="65">
        <f t="shared" si="0"/>
        <v>20000</v>
      </c>
      <c r="I11" s="66" t="s">
        <v>551</v>
      </c>
    </row>
    <row r="12" spans="2:9" s="49" customFormat="1" ht="24">
      <c r="B12" s="27"/>
      <c r="C12" s="62"/>
      <c r="D12" s="28"/>
      <c r="E12" s="28"/>
      <c r="F12" s="65">
        <v>19293</v>
      </c>
      <c r="G12" s="67"/>
      <c r="H12" s="65">
        <f t="shared" si="0"/>
        <v>19293</v>
      </c>
      <c r="I12" s="66" t="s">
        <v>306</v>
      </c>
    </row>
    <row r="13" spans="2:9" s="49" customFormat="1" ht="12.75">
      <c r="B13" s="27"/>
      <c r="C13" s="62"/>
      <c r="D13" s="28"/>
      <c r="E13" s="28"/>
      <c r="F13" s="65">
        <v>40000</v>
      </c>
      <c r="G13" s="67"/>
      <c r="H13" s="65"/>
      <c r="I13" s="66" t="s">
        <v>307</v>
      </c>
    </row>
    <row r="14" spans="2:9" s="49" customFormat="1" ht="12.75">
      <c r="B14" s="27"/>
      <c r="C14" s="62"/>
      <c r="D14" s="28"/>
      <c r="E14" s="28"/>
      <c r="F14" s="65">
        <v>10000</v>
      </c>
      <c r="G14" s="67"/>
      <c r="H14" s="65"/>
      <c r="I14" s="66" t="s">
        <v>308</v>
      </c>
    </row>
    <row r="15" spans="2:9" s="49" customFormat="1" ht="12.75">
      <c r="B15" s="27"/>
      <c r="C15" s="62"/>
      <c r="D15" s="28"/>
      <c r="E15" s="28"/>
      <c r="F15" s="65">
        <v>30400</v>
      </c>
      <c r="G15" s="67"/>
      <c r="H15" s="65"/>
      <c r="I15" s="66" t="s">
        <v>309</v>
      </c>
    </row>
    <row r="16" spans="2:9" s="49" customFormat="1" ht="12.75">
      <c r="B16" s="27"/>
      <c r="C16" s="62"/>
      <c r="D16" s="28"/>
      <c r="E16" s="28"/>
      <c r="F16" s="65">
        <v>74000</v>
      </c>
      <c r="G16" s="67"/>
      <c r="H16" s="65">
        <f t="shared" si="0"/>
        <v>74000</v>
      </c>
      <c r="I16" s="66" t="s">
        <v>564</v>
      </c>
    </row>
    <row r="17" spans="2:9" s="49" customFormat="1" ht="24">
      <c r="B17" s="27"/>
      <c r="C17" s="62"/>
      <c r="D17" s="28"/>
      <c r="E17" s="28"/>
      <c r="F17" s="65">
        <v>145000</v>
      </c>
      <c r="G17" s="137"/>
      <c r="H17" s="65">
        <f t="shared" si="0"/>
        <v>145000</v>
      </c>
      <c r="I17" s="66" t="s">
        <v>565</v>
      </c>
    </row>
    <row r="18" spans="2:9" s="49" customFormat="1" ht="24">
      <c r="B18" s="27"/>
      <c r="C18" s="62"/>
      <c r="D18" s="28"/>
      <c r="E18" s="28"/>
      <c r="F18" s="65">
        <v>70000</v>
      </c>
      <c r="G18" s="67"/>
      <c r="H18" s="65">
        <f t="shared" si="0"/>
        <v>70000</v>
      </c>
      <c r="I18" s="66" t="s">
        <v>552</v>
      </c>
    </row>
    <row r="19" spans="2:9" s="49" customFormat="1" ht="12.75">
      <c r="B19" s="31">
        <v>600</v>
      </c>
      <c r="C19" s="31"/>
      <c r="D19" s="31"/>
      <c r="E19" s="32" t="s">
        <v>377</v>
      </c>
      <c r="F19" s="68">
        <f>F24+F22+F20</f>
        <v>190000</v>
      </c>
      <c r="G19" s="202">
        <f>G24+G22</f>
        <v>0</v>
      </c>
      <c r="H19" s="68">
        <f>H24+H22</f>
        <v>170000</v>
      </c>
      <c r="I19" s="70"/>
    </row>
    <row r="20" spans="2:9" s="72" customFormat="1" ht="25.5">
      <c r="B20" s="36"/>
      <c r="C20" s="36">
        <v>60013</v>
      </c>
      <c r="D20" s="36"/>
      <c r="E20" s="139" t="s">
        <v>665</v>
      </c>
      <c r="F20" s="38">
        <f>F21</f>
        <v>20000</v>
      </c>
      <c r="G20" s="197"/>
      <c r="H20" s="38"/>
      <c r="I20" s="71"/>
    </row>
    <row r="21" spans="2:9" s="72" customFormat="1" ht="102">
      <c r="B21" s="36"/>
      <c r="C21" s="36"/>
      <c r="D21" s="118">
        <v>6300</v>
      </c>
      <c r="E21" s="140" t="s">
        <v>380</v>
      </c>
      <c r="F21" s="37">
        <v>20000</v>
      </c>
      <c r="G21" s="197"/>
      <c r="H21" s="38"/>
      <c r="I21" s="289" t="s">
        <v>666</v>
      </c>
    </row>
    <row r="22" spans="2:9" s="72" customFormat="1" ht="12.75">
      <c r="B22" s="36"/>
      <c r="C22" s="14">
        <v>60014</v>
      </c>
      <c r="D22" s="14"/>
      <c r="E22" s="17" t="s">
        <v>378</v>
      </c>
      <c r="F22" s="38">
        <f>F23</f>
        <v>130000</v>
      </c>
      <c r="G22" s="39">
        <f>G23</f>
        <v>0</v>
      </c>
      <c r="H22" s="38">
        <f>H23</f>
        <v>130000</v>
      </c>
      <c r="I22" s="71"/>
    </row>
    <row r="23" spans="2:9" s="72" customFormat="1" ht="102">
      <c r="B23" s="36"/>
      <c r="C23" s="14"/>
      <c r="D23" s="27">
        <v>6300</v>
      </c>
      <c r="E23" s="28" t="s">
        <v>380</v>
      </c>
      <c r="F23" s="37">
        <v>130000</v>
      </c>
      <c r="G23" s="203"/>
      <c r="H23" s="65">
        <f>F23+G23</f>
        <v>130000</v>
      </c>
      <c r="I23" s="73" t="s">
        <v>668</v>
      </c>
    </row>
    <row r="24" spans="2:9" s="49" customFormat="1" ht="12.75">
      <c r="B24" s="14"/>
      <c r="C24" s="14">
        <v>60016</v>
      </c>
      <c r="D24" s="14"/>
      <c r="E24" s="17" t="s">
        <v>381</v>
      </c>
      <c r="F24" s="59">
        <f>SUM(F25:F25)</f>
        <v>40000</v>
      </c>
      <c r="G24" s="136">
        <f>SUM(G25:G25)</f>
        <v>0</v>
      </c>
      <c r="H24" s="59">
        <f>SUM(H25:H25)</f>
        <v>40000</v>
      </c>
      <c r="I24" s="565"/>
    </row>
    <row r="25" spans="2:9" s="49" customFormat="1" ht="25.5">
      <c r="B25" s="27"/>
      <c r="C25" s="26"/>
      <c r="D25" s="27">
        <v>6050</v>
      </c>
      <c r="E25" s="28" t="s">
        <v>374</v>
      </c>
      <c r="F25" s="63">
        <f>SUM(F26:F28)</f>
        <v>40000</v>
      </c>
      <c r="G25" s="239"/>
      <c r="H25" s="63">
        <f>SUM(H26:H28)</f>
        <v>40000</v>
      </c>
      <c r="I25" s="565"/>
    </row>
    <row r="26" spans="2:9" s="49" customFormat="1" ht="12.75">
      <c r="B26" s="27"/>
      <c r="C26" s="26"/>
      <c r="D26" s="27"/>
      <c r="E26" s="28"/>
      <c r="F26" s="65">
        <v>40000</v>
      </c>
      <c r="G26" s="137"/>
      <c r="H26" s="65">
        <f>F26+G26</f>
        <v>40000</v>
      </c>
      <c r="I26" s="200" t="s">
        <v>310</v>
      </c>
    </row>
    <row r="27" spans="2:9" s="49" customFormat="1" ht="24" hidden="1">
      <c r="B27" s="27"/>
      <c r="C27" s="27"/>
      <c r="D27" s="27"/>
      <c r="E27" s="28"/>
      <c r="F27" s="65"/>
      <c r="G27" s="137"/>
      <c r="H27" s="65">
        <f>F27+G27</f>
        <v>0</v>
      </c>
      <c r="I27" s="66" t="s">
        <v>553</v>
      </c>
    </row>
    <row r="28" spans="2:9" s="49" customFormat="1" ht="12.75" hidden="1">
      <c r="B28" s="27"/>
      <c r="C28" s="26"/>
      <c r="D28" s="27"/>
      <c r="E28" s="28"/>
      <c r="F28" s="65"/>
      <c r="G28" s="67"/>
      <c r="H28" s="65">
        <f>F28+G28</f>
        <v>0</v>
      </c>
      <c r="I28" s="66" t="s">
        <v>488</v>
      </c>
    </row>
    <row r="29" spans="2:9" s="49" customFormat="1" ht="12.75">
      <c r="B29" s="74">
        <v>700</v>
      </c>
      <c r="C29" s="74"/>
      <c r="D29" s="74"/>
      <c r="E29" s="75" t="s">
        <v>351</v>
      </c>
      <c r="F29" s="76">
        <f>F35+F30</f>
        <v>304000</v>
      </c>
      <c r="G29" s="445">
        <f>G35+G30</f>
        <v>0</v>
      </c>
      <c r="H29" s="76">
        <f>H35+H30</f>
        <v>304000</v>
      </c>
      <c r="I29" s="77"/>
    </row>
    <row r="30" spans="2:9" s="140" customFormat="1" ht="25.5" hidden="1">
      <c r="B30" s="36"/>
      <c r="C30" s="14">
        <v>70004</v>
      </c>
      <c r="D30" s="14"/>
      <c r="E30" s="17" t="s">
        <v>382</v>
      </c>
      <c r="F30" s="38">
        <f>F31</f>
        <v>0</v>
      </c>
      <c r="G30" s="39">
        <f>G31</f>
        <v>0</v>
      </c>
      <c r="H30" s="38">
        <f>H31</f>
        <v>0</v>
      </c>
      <c r="I30" s="71"/>
    </row>
    <row r="31" spans="2:9" s="47" customFormat="1" ht="80.25" customHeight="1" hidden="1">
      <c r="B31" s="78"/>
      <c r="C31" s="78"/>
      <c r="D31" s="79">
        <v>6210</v>
      </c>
      <c r="E31" s="80" t="s">
        <v>384</v>
      </c>
      <c r="F31" s="141">
        <f>SUM(F32:F34)</f>
        <v>0</v>
      </c>
      <c r="G31" s="446">
        <f>SUM(G32:G34)</f>
        <v>0</v>
      </c>
      <c r="H31" s="141">
        <f>SUM(H32:H34)</f>
        <v>0</v>
      </c>
      <c r="I31" s="73"/>
    </row>
    <row r="32" spans="2:9" s="47" customFormat="1" ht="29.25" customHeight="1" hidden="1">
      <c r="B32" s="78"/>
      <c r="C32" s="78"/>
      <c r="D32" s="79"/>
      <c r="E32" s="80"/>
      <c r="F32" s="81"/>
      <c r="G32" s="204"/>
      <c r="H32" s="65">
        <f>F32+G32</f>
        <v>0</v>
      </c>
      <c r="I32" s="73" t="s">
        <v>566</v>
      </c>
    </row>
    <row r="33" spans="2:9" s="47" customFormat="1" ht="29.25" customHeight="1" hidden="1">
      <c r="B33" s="78"/>
      <c r="C33" s="78"/>
      <c r="D33" s="79"/>
      <c r="E33" s="80"/>
      <c r="F33" s="81"/>
      <c r="G33" s="82"/>
      <c r="H33" s="65">
        <f>F33+G33</f>
        <v>0</v>
      </c>
      <c r="I33" s="73" t="s">
        <v>574</v>
      </c>
    </row>
    <row r="34" spans="2:9" s="47" customFormat="1" ht="29.25" customHeight="1" hidden="1">
      <c r="B34" s="78"/>
      <c r="C34" s="78"/>
      <c r="D34" s="79"/>
      <c r="E34" s="80"/>
      <c r="F34" s="81"/>
      <c r="G34" s="82"/>
      <c r="H34" s="65">
        <f>F34+G34</f>
        <v>0</v>
      </c>
      <c r="I34" s="73"/>
    </row>
    <row r="35" spans="2:9" s="84" customFormat="1" ht="29.25" customHeight="1">
      <c r="B35" s="36"/>
      <c r="C35" s="14">
        <v>70005</v>
      </c>
      <c r="D35" s="14"/>
      <c r="E35" s="17" t="s">
        <v>352</v>
      </c>
      <c r="F35" s="59">
        <f>F36+F40</f>
        <v>304000</v>
      </c>
      <c r="G35" s="60">
        <f>G36+G40</f>
        <v>0</v>
      </c>
      <c r="H35" s="59">
        <f>H36+H40</f>
        <v>304000</v>
      </c>
      <c r="I35" s="83"/>
    </row>
    <row r="36" spans="2:9" s="84" customFormat="1" ht="25.5">
      <c r="B36" s="36"/>
      <c r="C36" s="36"/>
      <c r="D36" s="27">
        <v>6050</v>
      </c>
      <c r="E36" s="28" t="s">
        <v>374</v>
      </c>
      <c r="F36" s="38">
        <f>SUM(F37:F39)</f>
        <v>214000</v>
      </c>
      <c r="G36" s="39">
        <f>SUM(G37:G39)</f>
        <v>0</v>
      </c>
      <c r="H36" s="38">
        <f>SUM(H37:H39)</f>
        <v>214000</v>
      </c>
      <c r="I36" s="85"/>
    </row>
    <row r="37" spans="2:9" s="84" customFormat="1" ht="12.75">
      <c r="B37" s="36"/>
      <c r="C37" s="36"/>
      <c r="D37" s="27"/>
      <c r="E37" s="28"/>
      <c r="F37" s="37">
        <v>74000</v>
      </c>
      <c r="G37" s="40"/>
      <c r="H37" s="65">
        <f>F37+G37</f>
        <v>74000</v>
      </c>
      <c r="I37" s="85" t="s">
        <v>567</v>
      </c>
    </row>
    <row r="38" spans="2:9" s="84" customFormat="1" ht="12.75">
      <c r="B38" s="36"/>
      <c r="C38" s="36"/>
      <c r="D38" s="27"/>
      <c r="E38" s="28"/>
      <c r="F38" s="37">
        <v>40000</v>
      </c>
      <c r="G38" s="40"/>
      <c r="H38" s="65">
        <f>F38+G38</f>
        <v>40000</v>
      </c>
      <c r="I38" s="85" t="s">
        <v>554</v>
      </c>
    </row>
    <row r="39" spans="2:9" s="84" customFormat="1" ht="12.75">
      <c r="B39" s="36"/>
      <c r="C39" s="36"/>
      <c r="D39" s="27"/>
      <c r="E39" s="28"/>
      <c r="F39" s="37">
        <v>100000</v>
      </c>
      <c r="G39" s="40"/>
      <c r="H39" s="65">
        <f>F39+G39</f>
        <v>100000</v>
      </c>
      <c r="I39" s="85" t="s">
        <v>555</v>
      </c>
    </row>
    <row r="40" spans="2:9" s="84" customFormat="1" ht="38.25">
      <c r="B40" s="36"/>
      <c r="C40" s="36"/>
      <c r="D40" s="27">
        <v>6060</v>
      </c>
      <c r="E40" s="28" t="s">
        <v>385</v>
      </c>
      <c r="F40" s="38">
        <f>SUM(F41:F42)</f>
        <v>90000</v>
      </c>
      <c r="G40" s="39">
        <f>SUM(G41:G42)</f>
        <v>0</v>
      </c>
      <c r="H40" s="38">
        <f>SUM(H41:H42)</f>
        <v>90000</v>
      </c>
      <c r="I40" s="85"/>
    </row>
    <row r="41" spans="2:9" s="84" customFormat="1" ht="12.75">
      <c r="B41" s="36"/>
      <c r="C41" s="36"/>
      <c r="D41" s="27"/>
      <c r="E41" s="28"/>
      <c r="F41" s="37">
        <v>40000</v>
      </c>
      <c r="G41" s="40"/>
      <c r="H41" s="65">
        <f>F41+G41</f>
        <v>40000</v>
      </c>
      <c r="I41" s="85" t="s">
        <v>412</v>
      </c>
    </row>
    <row r="42" spans="2:9" s="84" customFormat="1" ht="12.75">
      <c r="B42" s="36"/>
      <c r="C42" s="36"/>
      <c r="D42" s="27"/>
      <c r="E42" s="28"/>
      <c r="F42" s="37">
        <v>50000</v>
      </c>
      <c r="G42" s="40"/>
      <c r="H42" s="65">
        <f>F42+G42</f>
        <v>50000</v>
      </c>
      <c r="I42" s="85" t="s">
        <v>413</v>
      </c>
    </row>
    <row r="43" spans="2:9" s="49" customFormat="1" ht="21.75" customHeight="1">
      <c r="B43" s="31">
        <v>750</v>
      </c>
      <c r="C43" s="31"/>
      <c r="D43" s="31"/>
      <c r="E43" s="32" t="s">
        <v>355</v>
      </c>
      <c r="F43" s="68">
        <f>F44+F49</f>
        <v>197000</v>
      </c>
      <c r="G43" s="69">
        <f>G44</f>
        <v>0</v>
      </c>
      <c r="H43" s="68">
        <f>H44+H49</f>
        <v>167000</v>
      </c>
      <c r="I43" s="70"/>
    </row>
    <row r="44" spans="2:9" s="49" customFormat="1" ht="21.75" customHeight="1">
      <c r="B44" s="14"/>
      <c r="C44" s="14">
        <v>75023</v>
      </c>
      <c r="D44" s="14"/>
      <c r="E44" s="17" t="s">
        <v>357</v>
      </c>
      <c r="F44" s="59">
        <f>F45+F46</f>
        <v>90000</v>
      </c>
      <c r="G44" s="60">
        <f>G45+G46+G49</f>
        <v>0</v>
      </c>
      <c r="H44" s="59">
        <f>H45+H46</f>
        <v>90000</v>
      </c>
      <c r="I44" s="61"/>
    </row>
    <row r="45" spans="2:9" s="49" customFormat="1" ht="36">
      <c r="B45" s="14"/>
      <c r="C45" s="14"/>
      <c r="D45" s="27">
        <v>6050</v>
      </c>
      <c r="E45" s="28" t="s">
        <v>374</v>
      </c>
      <c r="F45" s="42">
        <v>20000</v>
      </c>
      <c r="G45" s="86"/>
      <c r="H45" s="65">
        <f>F45+G45</f>
        <v>20000</v>
      </c>
      <c r="I45" s="73" t="s">
        <v>568</v>
      </c>
    </row>
    <row r="46" spans="2:9" s="49" customFormat="1" ht="38.25" customHeight="1">
      <c r="B46" s="14"/>
      <c r="C46" s="27"/>
      <c r="D46" s="27">
        <v>6060</v>
      </c>
      <c r="E46" s="28" t="s">
        <v>385</v>
      </c>
      <c r="F46" s="59">
        <f>SUM(F47:F48)</f>
        <v>70000</v>
      </c>
      <c r="G46" s="60">
        <f>SUM(G47:G48)</f>
        <v>0</v>
      </c>
      <c r="H46" s="59">
        <f>SUM(H47:H48)</f>
        <v>70000</v>
      </c>
      <c r="I46" s="61"/>
    </row>
    <row r="47" spans="2:9" s="49" customFormat="1" ht="12.75">
      <c r="B47" s="14"/>
      <c r="C47" s="27"/>
      <c r="D47" s="27"/>
      <c r="E47" s="28"/>
      <c r="F47" s="42">
        <v>15000</v>
      </c>
      <c r="G47" s="86"/>
      <c r="H47" s="65">
        <f>F47+G47</f>
        <v>15000</v>
      </c>
      <c r="I47" s="61" t="s">
        <v>311</v>
      </c>
    </row>
    <row r="48" spans="2:9" s="49" customFormat="1" ht="12.75">
      <c r="B48" s="14"/>
      <c r="C48" s="27"/>
      <c r="D48" s="27"/>
      <c r="E48" s="28"/>
      <c r="F48" s="42">
        <v>55000</v>
      </c>
      <c r="G48" s="86"/>
      <c r="H48" s="65">
        <f>F48+G48</f>
        <v>55000</v>
      </c>
      <c r="I48" s="61" t="s">
        <v>414</v>
      </c>
    </row>
    <row r="49" spans="2:9" s="49" customFormat="1" ht="14.25" customHeight="1">
      <c r="B49" s="14"/>
      <c r="C49" s="14">
        <v>75095</v>
      </c>
      <c r="D49" s="14"/>
      <c r="E49" s="17" t="s">
        <v>364</v>
      </c>
      <c r="F49" s="59">
        <f>F50+F54</f>
        <v>107000</v>
      </c>
      <c r="G49" s="60">
        <f>G50+G54</f>
        <v>0</v>
      </c>
      <c r="H49" s="59">
        <f>H50+H54</f>
        <v>77000</v>
      </c>
      <c r="I49" s="61"/>
    </row>
    <row r="50" spans="2:9" s="49" customFormat="1" ht="25.5">
      <c r="B50" s="14"/>
      <c r="C50" s="27"/>
      <c r="D50" s="27">
        <v>6050</v>
      </c>
      <c r="E50" s="28" t="s">
        <v>374</v>
      </c>
      <c r="F50" s="59">
        <f>SUM(F51:F53)</f>
        <v>107000</v>
      </c>
      <c r="G50" s="60">
        <f>SUM(G51:G53)</f>
        <v>0</v>
      </c>
      <c r="H50" s="59">
        <f>SUM(H51:H53)</f>
        <v>77000</v>
      </c>
      <c r="I50" s="87"/>
    </row>
    <row r="51" spans="2:9" s="49" customFormat="1" ht="12.75">
      <c r="B51" s="14"/>
      <c r="C51" s="27"/>
      <c r="D51" s="27"/>
      <c r="E51" s="28"/>
      <c r="F51" s="42">
        <v>27000</v>
      </c>
      <c r="G51" s="86"/>
      <c r="H51" s="65">
        <f>F51+G51</f>
        <v>27000</v>
      </c>
      <c r="I51" s="87" t="s">
        <v>312</v>
      </c>
    </row>
    <row r="52" spans="2:9" s="49" customFormat="1" ht="12.75">
      <c r="B52" s="14"/>
      <c r="C52" s="27"/>
      <c r="D52" s="27"/>
      <c r="E52" s="28"/>
      <c r="F52" s="42">
        <v>30000</v>
      </c>
      <c r="G52" s="86"/>
      <c r="H52" s="65"/>
      <c r="I52" s="87" t="s">
        <v>313</v>
      </c>
    </row>
    <row r="53" spans="2:9" s="49" customFormat="1" ht="12.75">
      <c r="B53" s="14"/>
      <c r="C53" s="27"/>
      <c r="D53" s="27"/>
      <c r="E53" s="28"/>
      <c r="F53" s="42">
        <v>50000</v>
      </c>
      <c r="G53" s="86"/>
      <c r="H53" s="65">
        <f>F53+G53</f>
        <v>50000</v>
      </c>
      <c r="I53" s="87" t="s">
        <v>556</v>
      </c>
    </row>
    <row r="54" spans="2:9" s="49" customFormat="1" ht="38.25" hidden="1">
      <c r="B54" s="14"/>
      <c r="C54" s="27"/>
      <c r="D54" s="27">
        <v>6060</v>
      </c>
      <c r="E54" s="28" t="s">
        <v>385</v>
      </c>
      <c r="F54" s="59">
        <f>SUM(F55:F56)</f>
        <v>0</v>
      </c>
      <c r="G54" s="60">
        <f>SUM(G55:G56)</f>
        <v>0</v>
      </c>
      <c r="H54" s="59">
        <f>SUM(H55:H56)</f>
        <v>0</v>
      </c>
      <c r="I54" s="87"/>
    </row>
    <row r="55" spans="2:9" s="49" customFormat="1" ht="12.75" hidden="1">
      <c r="B55" s="14"/>
      <c r="C55" s="27"/>
      <c r="D55" s="27"/>
      <c r="E55" s="28"/>
      <c r="F55" s="42"/>
      <c r="G55" s="86"/>
      <c r="H55" s="65">
        <f>F55+G55</f>
        <v>0</v>
      </c>
      <c r="I55" s="87" t="s">
        <v>557</v>
      </c>
    </row>
    <row r="56" spans="2:9" s="49" customFormat="1" ht="12.75" hidden="1">
      <c r="B56" s="14"/>
      <c r="C56" s="27"/>
      <c r="D56" s="27"/>
      <c r="E56" s="28"/>
      <c r="F56" s="42"/>
      <c r="G56" s="86"/>
      <c r="H56" s="65">
        <f>F56+G56</f>
        <v>0</v>
      </c>
      <c r="I56" s="87" t="s">
        <v>489</v>
      </c>
    </row>
    <row r="57" spans="2:9" s="49" customFormat="1" ht="25.5">
      <c r="B57" s="31">
        <v>754</v>
      </c>
      <c r="C57" s="31"/>
      <c r="D57" s="31"/>
      <c r="E57" s="32" t="s">
        <v>402</v>
      </c>
      <c r="F57" s="68">
        <f>F58</f>
        <v>20000</v>
      </c>
      <c r="G57" s="69">
        <f>G58</f>
        <v>0</v>
      </c>
      <c r="H57" s="68">
        <f>H58</f>
        <v>20000</v>
      </c>
      <c r="I57" s="70"/>
    </row>
    <row r="58" spans="2:9" s="49" customFormat="1" ht="12.75">
      <c r="B58" s="14"/>
      <c r="C58" s="14">
        <v>75412</v>
      </c>
      <c r="D58" s="14"/>
      <c r="E58" s="17" t="s">
        <v>403</v>
      </c>
      <c r="F58" s="59">
        <f>SUM(F59:F59)</f>
        <v>20000</v>
      </c>
      <c r="G58" s="60">
        <f>SUM(G59:G59)</f>
        <v>0</v>
      </c>
      <c r="H58" s="59">
        <f>SUM(H59:H59)</f>
        <v>20000</v>
      </c>
      <c r="I58" s="61"/>
    </row>
    <row r="59" spans="2:9" s="49" customFormat="1" ht="63.75" customHeight="1">
      <c r="B59" s="14"/>
      <c r="C59" s="14"/>
      <c r="D59" s="27">
        <v>6230</v>
      </c>
      <c r="E59" s="28" t="s">
        <v>404</v>
      </c>
      <c r="F59" s="42">
        <v>20000</v>
      </c>
      <c r="G59" s="86"/>
      <c r="H59" s="42">
        <f>F59+G59</f>
        <v>20000</v>
      </c>
      <c r="I59" s="61" t="s">
        <v>415</v>
      </c>
    </row>
    <row r="60" spans="2:9" s="49" customFormat="1" ht="12.75">
      <c r="B60" s="31">
        <v>801</v>
      </c>
      <c r="C60" s="31"/>
      <c r="D60" s="31"/>
      <c r="E60" s="32" t="s">
        <v>359</v>
      </c>
      <c r="F60" s="68">
        <f>F70+F78+F61+F86+F88</f>
        <v>93000</v>
      </c>
      <c r="G60" s="69">
        <f>G70+G78+G61+G86+G88</f>
        <v>0</v>
      </c>
      <c r="H60" s="68">
        <f>H70+H78+H61+H86+H88</f>
        <v>93000</v>
      </c>
      <c r="I60" s="70"/>
    </row>
    <row r="61" spans="2:9" s="72" customFormat="1" ht="12.75">
      <c r="B61" s="36"/>
      <c r="C61" s="14">
        <v>80101</v>
      </c>
      <c r="D61" s="14"/>
      <c r="E61" s="17" t="s">
        <v>360</v>
      </c>
      <c r="F61" s="38">
        <f>F62+F67</f>
        <v>87000</v>
      </c>
      <c r="G61" s="39">
        <f>G62+G67</f>
        <v>0</v>
      </c>
      <c r="H61" s="38">
        <f>H62+H67</f>
        <v>87000</v>
      </c>
      <c r="I61" s="71"/>
    </row>
    <row r="62" spans="2:9" s="72" customFormat="1" ht="25.5">
      <c r="B62" s="36"/>
      <c r="C62" s="14"/>
      <c r="D62" s="27">
        <v>6050</v>
      </c>
      <c r="E62" s="28" t="s">
        <v>374</v>
      </c>
      <c r="F62" s="447">
        <f>SUM(F63:F66)</f>
        <v>80000</v>
      </c>
      <c r="G62" s="40"/>
      <c r="H62" s="42">
        <f>F62+G62</f>
        <v>80000</v>
      </c>
      <c r="I62" s="71"/>
    </row>
    <row r="63" spans="2:9" s="72" customFormat="1" ht="24">
      <c r="B63" s="36"/>
      <c r="C63" s="14"/>
      <c r="D63" s="27"/>
      <c r="E63" s="28"/>
      <c r="F63" s="37">
        <v>10000</v>
      </c>
      <c r="G63" s="40"/>
      <c r="H63" s="42"/>
      <c r="I63" s="71" t="s">
        <v>314</v>
      </c>
    </row>
    <row r="64" spans="2:9" s="72" customFormat="1" ht="12.75">
      <c r="B64" s="36"/>
      <c r="C64" s="14"/>
      <c r="D64" s="27"/>
      <c r="E64" s="28"/>
      <c r="F64" s="37">
        <v>20000</v>
      </c>
      <c r="G64" s="40"/>
      <c r="H64" s="42"/>
      <c r="I64" s="71" t="s">
        <v>315</v>
      </c>
    </row>
    <row r="65" spans="2:9" s="72" customFormat="1" ht="12.75">
      <c r="B65" s="36"/>
      <c r="C65" s="14"/>
      <c r="D65" s="27"/>
      <c r="E65" s="28"/>
      <c r="F65" s="37">
        <v>15000</v>
      </c>
      <c r="G65" s="40"/>
      <c r="H65" s="42"/>
      <c r="I65" s="71" t="s">
        <v>316</v>
      </c>
    </row>
    <row r="66" spans="2:9" s="72" customFormat="1" ht="24">
      <c r="B66" s="36"/>
      <c r="C66" s="14"/>
      <c r="D66" s="27"/>
      <c r="E66" s="28"/>
      <c r="F66" s="37">
        <v>35000</v>
      </c>
      <c r="G66" s="40"/>
      <c r="H66" s="42"/>
      <c r="I66" s="71" t="s">
        <v>317</v>
      </c>
    </row>
    <row r="67" spans="2:9" s="49" customFormat="1" ht="38.25">
      <c r="B67" s="14"/>
      <c r="C67" s="27"/>
      <c r="D67" s="27">
        <v>6060</v>
      </c>
      <c r="E67" s="28" t="s">
        <v>385</v>
      </c>
      <c r="F67" s="63">
        <f>SUM(F68:F69)</f>
        <v>7000</v>
      </c>
      <c r="G67" s="86"/>
      <c r="H67" s="65">
        <f>F67+G67</f>
        <v>7000</v>
      </c>
      <c r="I67" s="61"/>
    </row>
    <row r="68" spans="2:9" s="49" customFormat="1" ht="24">
      <c r="B68" s="14"/>
      <c r="C68" s="27"/>
      <c r="D68" s="27"/>
      <c r="E68" s="28"/>
      <c r="F68" s="42">
        <v>4000</v>
      </c>
      <c r="G68" s="86"/>
      <c r="H68" s="65"/>
      <c r="I68" s="61" t="s">
        <v>318</v>
      </c>
    </row>
    <row r="69" spans="2:9" s="49" customFormat="1" ht="24">
      <c r="B69" s="14"/>
      <c r="C69" s="27"/>
      <c r="D69" s="27"/>
      <c r="E69" s="28"/>
      <c r="F69" s="42">
        <v>3000</v>
      </c>
      <c r="G69" s="86"/>
      <c r="H69" s="65"/>
      <c r="I69" s="61" t="s">
        <v>319</v>
      </c>
    </row>
    <row r="70" spans="2:9" s="49" customFormat="1" ht="12.75" hidden="1">
      <c r="B70" s="14"/>
      <c r="C70" s="14">
        <v>80104</v>
      </c>
      <c r="D70" s="14"/>
      <c r="E70" s="17" t="s">
        <v>362</v>
      </c>
      <c r="F70" s="59">
        <f>F71+F75</f>
        <v>0</v>
      </c>
      <c r="G70" s="60">
        <f>G71+G75</f>
        <v>0</v>
      </c>
      <c r="H70" s="59">
        <f>H71+H75</f>
        <v>0</v>
      </c>
      <c r="I70" s="61"/>
    </row>
    <row r="71" spans="2:9" s="49" customFormat="1" ht="25.5" hidden="1">
      <c r="B71" s="14"/>
      <c r="C71" s="27"/>
      <c r="D71" s="27">
        <v>6050</v>
      </c>
      <c r="E71" s="28" t="s">
        <v>374</v>
      </c>
      <c r="F71" s="42"/>
      <c r="G71" s="86"/>
      <c r="H71" s="65">
        <f>F71+G71</f>
        <v>0</v>
      </c>
      <c r="I71" s="61" t="s">
        <v>558</v>
      </c>
    </row>
    <row r="72" spans="2:9" s="49" customFormat="1" ht="12.75" hidden="1">
      <c r="B72" s="14"/>
      <c r="C72" s="27"/>
      <c r="D72" s="27"/>
      <c r="E72" s="28"/>
      <c r="F72" s="42"/>
      <c r="G72" s="86"/>
      <c r="H72" s="65">
        <f>F72+G72</f>
        <v>0</v>
      </c>
      <c r="I72" s="61" t="s">
        <v>417</v>
      </c>
    </row>
    <row r="73" spans="2:9" s="49" customFormat="1" ht="12.75" hidden="1">
      <c r="B73" s="14"/>
      <c r="C73" s="27"/>
      <c r="D73" s="27"/>
      <c r="E73" s="28"/>
      <c r="F73" s="42"/>
      <c r="G73" s="86"/>
      <c r="H73" s="65">
        <f>F73+G73</f>
        <v>0</v>
      </c>
      <c r="I73" s="61" t="s">
        <v>424</v>
      </c>
    </row>
    <row r="74" spans="2:9" s="49" customFormat="1" ht="12.75" hidden="1">
      <c r="B74" s="14"/>
      <c r="C74" s="27"/>
      <c r="D74" s="27"/>
      <c r="E74" s="28"/>
      <c r="F74" s="42"/>
      <c r="G74" s="86"/>
      <c r="H74" s="65">
        <f>F74+G74</f>
        <v>0</v>
      </c>
      <c r="I74" s="88" t="s">
        <v>418</v>
      </c>
    </row>
    <row r="75" spans="2:9" s="49" customFormat="1" ht="27.75" customHeight="1" hidden="1">
      <c r="B75" s="14"/>
      <c r="C75" s="27"/>
      <c r="D75" s="27">
        <v>6060</v>
      </c>
      <c r="E75" s="28" t="s">
        <v>385</v>
      </c>
      <c r="F75" s="59">
        <f>SUM(F76:F77)</f>
        <v>0</v>
      </c>
      <c r="G75" s="60">
        <f>SUM(G76:G77)</f>
        <v>0</v>
      </c>
      <c r="H75" s="59">
        <f>SUM(H76:H77)</f>
        <v>0</v>
      </c>
      <c r="I75" s="89"/>
    </row>
    <row r="76" spans="2:9" s="49" customFormat="1" ht="12.75" hidden="1">
      <c r="B76" s="14"/>
      <c r="C76" s="27"/>
      <c r="D76" s="27"/>
      <c r="E76" s="28"/>
      <c r="F76" s="42"/>
      <c r="G76" s="86"/>
      <c r="H76" s="65">
        <f>F76+G76</f>
        <v>0</v>
      </c>
      <c r="I76" s="89" t="s">
        <v>419</v>
      </c>
    </row>
    <row r="77" spans="2:9" s="49" customFormat="1" ht="12.75" hidden="1">
      <c r="B77" s="14"/>
      <c r="C77" s="27"/>
      <c r="D77" s="27"/>
      <c r="E77" s="28"/>
      <c r="F77" s="42"/>
      <c r="G77" s="86"/>
      <c r="H77" s="65">
        <f>F77+G77</f>
        <v>0</v>
      </c>
      <c r="I77" s="89" t="s">
        <v>485</v>
      </c>
    </row>
    <row r="78" spans="2:9" s="49" customFormat="1" ht="12.75" hidden="1">
      <c r="B78" s="14"/>
      <c r="C78" s="14">
        <v>80110</v>
      </c>
      <c r="D78" s="14"/>
      <c r="E78" s="17" t="s">
        <v>363</v>
      </c>
      <c r="F78" s="59">
        <f>F79+F83</f>
        <v>0</v>
      </c>
      <c r="G78" s="60">
        <f>G79+G83</f>
        <v>0</v>
      </c>
      <c r="H78" s="59">
        <f>H79+H83</f>
        <v>0</v>
      </c>
      <c r="I78" s="61"/>
    </row>
    <row r="79" spans="2:9" s="49" customFormat="1" ht="25.5" hidden="1">
      <c r="B79" s="14"/>
      <c r="C79" s="14"/>
      <c r="D79" s="27">
        <v>6050</v>
      </c>
      <c r="E79" s="28" t="s">
        <v>374</v>
      </c>
      <c r="F79" s="59">
        <f>SUM(F80:F82)</f>
        <v>0</v>
      </c>
      <c r="G79" s="60">
        <f>SUM(G80:G82)</f>
        <v>0</v>
      </c>
      <c r="H79" s="59">
        <f>SUM(H80:H82)</f>
        <v>0</v>
      </c>
      <c r="I79" s="61"/>
    </row>
    <row r="80" spans="2:9" s="49" customFormat="1" ht="19.5" customHeight="1" hidden="1">
      <c r="B80" s="14"/>
      <c r="C80" s="14"/>
      <c r="D80" s="27"/>
      <c r="E80" s="28"/>
      <c r="F80" s="42"/>
      <c r="G80" s="86"/>
      <c r="H80" s="65">
        <f>F80+G80</f>
        <v>0</v>
      </c>
      <c r="I80" s="61" t="s">
        <v>490</v>
      </c>
    </row>
    <row r="81" spans="2:9" s="49" customFormat="1" ht="12.75" hidden="1">
      <c r="B81" s="14"/>
      <c r="C81" s="14"/>
      <c r="D81" s="27"/>
      <c r="E81" s="28"/>
      <c r="F81" s="42"/>
      <c r="G81" s="86"/>
      <c r="H81" s="65">
        <f>F81+G81</f>
        <v>0</v>
      </c>
      <c r="I81" s="61" t="s">
        <v>571</v>
      </c>
    </row>
    <row r="82" spans="2:9" s="49" customFormat="1" ht="12.75" hidden="1">
      <c r="B82" s="14"/>
      <c r="C82" s="14"/>
      <c r="D82" s="27"/>
      <c r="E82" s="28"/>
      <c r="F82" s="42"/>
      <c r="G82" s="86"/>
      <c r="H82" s="65">
        <f>F82+G82</f>
        <v>0</v>
      </c>
      <c r="I82" s="61" t="s">
        <v>491</v>
      </c>
    </row>
    <row r="83" spans="2:9" s="49" customFormat="1" ht="42" customHeight="1" hidden="1">
      <c r="B83" s="14"/>
      <c r="C83" s="14"/>
      <c r="D83" s="27">
        <v>6060</v>
      </c>
      <c r="E83" s="28" t="s">
        <v>385</v>
      </c>
      <c r="F83" s="59">
        <f>SUM(F84:F85)</f>
        <v>0</v>
      </c>
      <c r="G83" s="60">
        <f>SUM(G84:G85)</f>
        <v>0</v>
      </c>
      <c r="H83" s="59">
        <f>SUM(H84:H85)</f>
        <v>0</v>
      </c>
      <c r="I83" s="61"/>
    </row>
    <row r="84" spans="2:9" s="49" customFormat="1" ht="12.75" hidden="1">
      <c r="B84" s="14"/>
      <c r="C84" s="14"/>
      <c r="D84" s="27"/>
      <c r="E84" s="28"/>
      <c r="F84" s="42"/>
      <c r="G84" s="86"/>
      <c r="H84" s="65">
        <f>F84+G84</f>
        <v>0</v>
      </c>
      <c r="I84" s="61" t="s">
        <v>559</v>
      </c>
    </row>
    <row r="85" spans="2:9" s="49" customFormat="1" ht="12.75" hidden="1">
      <c r="B85" s="14"/>
      <c r="C85" s="14"/>
      <c r="D85" s="27"/>
      <c r="E85" s="28"/>
      <c r="F85" s="42"/>
      <c r="G85" s="86"/>
      <c r="H85" s="65">
        <f>F85+G85</f>
        <v>0</v>
      </c>
      <c r="I85" s="61" t="s">
        <v>560</v>
      </c>
    </row>
    <row r="86" spans="2:9" s="49" customFormat="1" ht="25.5">
      <c r="B86" s="14"/>
      <c r="C86" s="14">
        <v>80114</v>
      </c>
      <c r="D86" s="14"/>
      <c r="E86" s="17" t="s">
        <v>406</v>
      </c>
      <c r="F86" s="59">
        <f>F87</f>
        <v>6000</v>
      </c>
      <c r="G86" s="60">
        <f>G87</f>
        <v>0</v>
      </c>
      <c r="H86" s="59">
        <f>H87</f>
        <v>6000</v>
      </c>
      <c r="I86" s="61"/>
    </row>
    <row r="87" spans="2:9" s="49" customFormat="1" ht="38.25">
      <c r="B87" s="14"/>
      <c r="C87" s="14"/>
      <c r="D87" s="27">
        <v>6060</v>
      </c>
      <c r="E87" s="28" t="s">
        <v>385</v>
      </c>
      <c r="F87" s="42">
        <v>6000</v>
      </c>
      <c r="G87" s="86"/>
      <c r="H87" s="65">
        <f>F87+G87</f>
        <v>6000</v>
      </c>
      <c r="I87" s="61" t="s">
        <v>416</v>
      </c>
    </row>
    <row r="88" spans="2:9" s="49" customFormat="1" ht="12.75" hidden="1">
      <c r="B88" s="14"/>
      <c r="C88" s="14">
        <v>80195</v>
      </c>
      <c r="D88" s="14"/>
      <c r="E88" s="17" t="s">
        <v>364</v>
      </c>
      <c r="F88" s="59">
        <f>F89</f>
        <v>0</v>
      </c>
      <c r="G88" s="60">
        <f>G89</f>
        <v>0</v>
      </c>
      <c r="H88" s="59">
        <f>H89</f>
        <v>0</v>
      </c>
      <c r="I88" s="61"/>
    </row>
    <row r="89" spans="2:9" s="49" customFormat="1" ht="38.25" hidden="1">
      <c r="B89" s="14"/>
      <c r="C89" s="14"/>
      <c r="D89" s="27">
        <v>6060</v>
      </c>
      <c r="E89" s="28" t="s">
        <v>385</v>
      </c>
      <c r="F89" s="65"/>
      <c r="G89" s="86"/>
      <c r="H89" s="65">
        <f>F89+G89</f>
        <v>0</v>
      </c>
      <c r="I89" s="61" t="s">
        <v>575</v>
      </c>
    </row>
    <row r="90" spans="2:9" s="49" customFormat="1" ht="12.75">
      <c r="B90" s="30">
        <v>851</v>
      </c>
      <c r="C90" s="41"/>
      <c r="D90" s="41"/>
      <c r="E90" s="32" t="s">
        <v>420</v>
      </c>
      <c r="F90" s="68">
        <f aca="true" t="shared" si="1" ref="F90:H91">F91</f>
        <v>10000</v>
      </c>
      <c r="G90" s="69">
        <f t="shared" si="1"/>
        <v>0</v>
      </c>
      <c r="H90" s="68">
        <f t="shared" si="1"/>
        <v>0</v>
      </c>
      <c r="I90" s="70"/>
    </row>
    <row r="91" spans="2:9" s="49" customFormat="1" ht="25.5" hidden="1">
      <c r="B91" s="24"/>
      <c r="C91" s="14">
        <v>85154</v>
      </c>
      <c r="D91" s="14"/>
      <c r="E91" s="17" t="s">
        <v>421</v>
      </c>
      <c r="F91" s="59">
        <f>F92+F95</f>
        <v>10000</v>
      </c>
      <c r="G91" s="60">
        <f t="shared" si="1"/>
        <v>0</v>
      </c>
      <c r="H91" s="59">
        <f t="shared" si="1"/>
        <v>0</v>
      </c>
      <c r="I91" s="61"/>
    </row>
    <row r="92" spans="2:9" s="49" customFormat="1" ht="38.25" hidden="1">
      <c r="B92" s="14"/>
      <c r="C92" s="14"/>
      <c r="D92" s="27">
        <v>6060</v>
      </c>
      <c r="E92" s="28" t="s">
        <v>385</v>
      </c>
      <c r="F92" s="63">
        <f>SUM(F93:F94)</f>
        <v>0</v>
      </c>
      <c r="G92" s="64">
        <f>SUM(G93:G94)</f>
        <v>0</v>
      </c>
      <c r="H92" s="63">
        <f>SUM(H93:H94)</f>
        <v>0</v>
      </c>
      <c r="I92" s="61"/>
    </row>
    <row r="93" spans="2:9" s="49" customFormat="1" ht="12.75" hidden="1">
      <c r="B93" s="14"/>
      <c r="C93" s="14"/>
      <c r="D93" s="27"/>
      <c r="E93" s="28"/>
      <c r="F93" s="42"/>
      <c r="G93" s="86"/>
      <c r="H93" s="65">
        <f>F93+G93</f>
        <v>0</v>
      </c>
      <c r="I93" s="61" t="s">
        <v>561</v>
      </c>
    </row>
    <row r="94" spans="2:9" s="49" customFormat="1" ht="12.75" hidden="1">
      <c r="B94" s="14"/>
      <c r="C94" s="14"/>
      <c r="D94" s="27"/>
      <c r="E94" s="28"/>
      <c r="F94" s="42"/>
      <c r="G94" s="86"/>
      <c r="H94" s="65">
        <f>F94+G94</f>
        <v>0</v>
      </c>
      <c r="I94" s="61" t="s">
        <v>576</v>
      </c>
    </row>
    <row r="95" spans="2:9" s="49" customFormat="1" ht="12.75">
      <c r="B95" s="14"/>
      <c r="C95" s="14">
        <v>85195</v>
      </c>
      <c r="D95" s="14"/>
      <c r="E95" s="17" t="s">
        <v>364</v>
      </c>
      <c r="F95" s="63">
        <f>F96</f>
        <v>10000</v>
      </c>
      <c r="G95" s="86"/>
      <c r="H95" s="65"/>
      <c r="I95" s="61"/>
    </row>
    <row r="96" spans="2:9" s="49" customFormat="1" ht="25.5">
      <c r="B96" s="14"/>
      <c r="C96" s="14"/>
      <c r="D96" s="27">
        <v>6050</v>
      </c>
      <c r="E96" s="28" t="s">
        <v>374</v>
      </c>
      <c r="F96" s="42">
        <v>10000</v>
      </c>
      <c r="G96" s="86"/>
      <c r="H96" s="65"/>
      <c r="I96" s="240" t="s">
        <v>592</v>
      </c>
    </row>
    <row r="97" spans="2:9" s="49" customFormat="1" ht="25.5">
      <c r="B97" s="31">
        <v>900</v>
      </c>
      <c r="C97" s="31"/>
      <c r="D97" s="31"/>
      <c r="E97" s="32" t="s">
        <v>365</v>
      </c>
      <c r="F97" s="68">
        <f>F100+F106</f>
        <v>55000</v>
      </c>
      <c r="G97" s="69">
        <f>G100+G106</f>
        <v>0</v>
      </c>
      <c r="H97" s="68">
        <f>H100+H106</f>
        <v>55000</v>
      </c>
      <c r="I97" s="70"/>
    </row>
    <row r="98" spans="2:9" s="72" customFormat="1" ht="25.5" hidden="1">
      <c r="B98" s="36"/>
      <c r="C98" s="14">
        <v>90001</v>
      </c>
      <c r="D98" s="14"/>
      <c r="E98" s="17" t="s">
        <v>407</v>
      </c>
      <c r="F98" s="38">
        <f>F99</f>
        <v>0</v>
      </c>
      <c r="G98" s="39">
        <f>G99</f>
        <v>0</v>
      </c>
      <c r="H98" s="38">
        <f>H99</f>
        <v>0</v>
      </c>
      <c r="I98" s="71"/>
    </row>
    <row r="99" spans="2:9" s="72" customFormat="1" ht="25.5" hidden="1">
      <c r="B99" s="36"/>
      <c r="C99" s="36"/>
      <c r="D99" s="27">
        <v>6050</v>
      </c>
      <c r="E99" s="28" t="s">
        <v>374</v>
      </c>
      <c r="F99" s="37">
        <v>0</v>
      </c>
      <c r="G99" s="40"/>
      <c r="H99" s="65">
        <f>F99+G99</f>
        <v>0</v>
      </c>
      <c r="I99" s="71" t="s">
        <v>422</v>
      </c>
    </row>
    <row r="100" spans="2:9" s="49" customFormat="1" ht="25.5">
      <c r="B100" s="14"/>
      <c r="C100" s="14">
        <v>90015</v>
      </c>
      <c r="D100" s="14"/>
      <c r="E100" s="17" t="s">
        <v>408</v>
      </c>
      <c r="F100" s="59">
        <f>F101</f>
        <v>55000</v>
      </c>
      <c r="G100" s="60">
        <f>G101</f>
        <v>0</v>
      </c>
      <c r="H100" s="59">
        <f>H101</f>
        <v>55000</v>
      </c>
      <c r="I100" s="61"/>
    </row>
    <row r="101" spans="2:9" s="49" customFormat="1" ht="28.5" customHeight="1">
      <c r="B101" s="14"/>
      <c r="C101" s="27"/>
      <c r="D101" s="27">
        <v>6050</v>
      </c>
      <c r="E101" s="28" t="s">
        <v>374</v>
      </c>
      <c r="F101" s="59">
        <f>SUM(F104:F105)</f>
        <v>55000</v>
      </c>
      <c r="G101" s="60">
        <f>SUM(G104:G105)</f>
        <v>0</v>
      </c>
      <c r="H101" s="59">
        <f>SUM(H104:H105)</f>
        <v>55000</v>
      </c>
      <c r="I101" s="61"/>
    </row>
    <row r="102" spans="2:9" s="49" customFormat="1" ht="12.75" hidden="1">
      <c r="B102" s="14"/>
      <c r="C102" s="14">
        <v>90095</v>
      </c>
      <c r="D102" s="14"/>
      <c r="E102" s="17" t="s">
        <v>364</v>
      </c>
      <c r="F102" s="59">
        <f>SUM(F103:F103)</f>
        <v>0</v>
      </c>
      <c r="G102" s="60">
        <f>SUM(G103:G103)</f>
        <v>0</v>
      </c>
      <c r="H102" s="59">
        <f>SUM(H103:H103)</f>
        <v>0</v>
      </c>
      <c r="I102" s="61"/>
    </row>
    <row r="103" spans="2:9" s="49" customFormat="1" ht="25.5" hidden="1">
      <c r="B103" s="14"/>
      <c r="C103" s="27"/>
      <c r="D103" s="27">
        <v>6050</v>
      </c>
      <c r="E103" s="28" t="s">
        <v>374</v>
      </c>
      <c r="F103" s="42"/>
      <c r="G103" s="86"/>
      <c r="H103" s="65">
        <f>F103+G103</f>
        <v>0</v>
      </c>
      <c r="I103" s="61" t="s">
        <v>423</v>
      </c>
    </row>
    <row r="104" spans="2:9" s="49" customFormat="1" ht="24">
      <c r="B104" s="14"/>
      <c r="C104" s="27"/>
      <c r="D104" s="27"/>
      <c r="E104" s="28"/>
      <c r="F104" s="42">
        <v>30000</v>
      </c>
      <c r="G104" s="86"/>
      <c r="H104" s="65">
        <f>F104+G104</f>
        <v>30000</v>
      </c>
      <c r="I104" s="61" t="s">
        <v>320</v>
      </c>
    </row>
    <row r="105" spans="2:9" s="49" customFormat="1" ht="24">
      <c r="B105" s="14"/>
      <c r="C105" s="27"/>
      <c r="D105" s="27"/>
      <c r="E105" s="28"/>
      <c r="F105" s="42">
        <v>25000</v>
      </c>
      <c r="G105" s="86"/>
      <c r="H105" s="65">
        <f>F105+G105</f>
        <v>25000</v>
      </c>
      <c r="I105" s="61" t="s">
        <v>321</v>
      </c>
    </row>
    <row r="106" spans="2:9" s="49" customFormat="1" ht="12.75" hidden="1">
      <c r="B106" s="142"/>
      <c r="C106" s="14">
        <v>90095</v>
      </c>
      <c r="D106" s="14"/>
      <c r="E106" s="17" t="s">
        <v>364</v>
      </c>
      <c r="F106" s="59">
        <f>F107</f>
        <v>0</v>
      </c>
      <c r="G106" s="60">
        <f>G107</f>
        <v>0</v>
      </c>
      <c r="H106" s="59">
        <f>H107</f>
        <v>0</v>
      </c>
      <c r="I106" s="61"/>
    </row>
    <row r="107" spans="2:9" s="49" customFormat="1" ht="25.5" hidden="1">
      <c r="B107" s="142"/>
      <c r="C107" s="27"/>
      <c r="D107" s="27">
        <v>6050</v>
      </c>
      <c r="E107" s="28" t="s">
        <v>374</v>
      </c>
      <c r="F107" s="42"/>
      <c r="G107" s="86"/>
      <c r="H107" s="65">
        <f>F107+G107</f>
        <v>0</v>
      </c>
      <c r="I107" s="188" t="s">
        <v>570</v>
      </c>
    </row>
    <row r="108" spans="2:9" s="49" customFormat="1" ht="12.75">
      <c r="B108" s="30">
        <v>926</v>
      </c>
      <c r="C108" s="31"/>
      <c r="D108" s="31"/>
      <c r="E108" s="32" t="s">
        <v>343</v>
      </c>
      <c r="F108" s="68">
        <f>F109</f>
        <v>650000</v>
      </c>
      <c r="G108" s="69">
        <f>G109</f>
        <v>0</v>
      </c>
      <c r="H108" s="68">
        <f>H109</f>
        <v>650000</v>
      </c>
      <c r="I108" s="70"/>
    </row>
    <row r="109" spans="2:9" s="49" customFormat="1" ht="12.75">
      <c r="B109" s="14"/>
      <c r="C109" s="14">
        <v>92695</v>
      </c>
      <c r="D109" s="14"/>
      <c r="E109" s="17" t="s">
        <v>364</v>
      </c>
      <c r="F109" s="59">
        <f>SUM(F110:F111)</f>
        <v>650000</v>
      </c>
      <c r="G109" s="60">
        <f>SUM(G110:G111)</f>
        <v>0</v>
      </c>
      <c r="H109" s="59">
        <f>SUM(H110:H111)</f>
        <v>650000</v>
      </c>
      <c r="I109" s="61"/>
    </row>
    <row r="110" spans="2:9" s="49" customFormat="1" ht="25.5">
      <c r="B110" s="14"/>
      <c r="C110" s="27"/>
      <c r="D110" s="27">
        <v>6050</v>
      </c>
      <c r="E110" s="28" t="s">
        <v>374</v>
      </c>
      <c r="F110" s="42">
        <v>50000</v>
      </c>
      <c r="G110" s="86"/>
      <c r="H110" s="65">
        <f>F110+G110</f>
        <v>50000</v>
      </c>
      <c r="I110" s="61" t="s">
        <v>562</v>
      </c>
    </row>
    <row r="111" spans="2:9" s="49" customFormat="1" ht="38.25">
      <c r="B111" s="14"/>
      <c r="C111" s="27"/>
      <c r="D111" s="27">
        <v>6060</v>
      </c>
      <c r="E111" s="28" t="s">
        <v>385</v>
      </c>
      <c r="F111" s="42">
        <v>600000</v>
      </c>
      <c r="G111" s="86"/>
      <c r="H111" s="65">
        <f>F111+G111</f>
        <v>600000</v>
      </c>
      <c r="I111" s="61" t="s">
        <v>593</v>
      </c>
    </row>
    <row r="112" spans="2:9" s="49" customFormat="1" ht="12.75">
      <c r="B112" s="90"/>
      <c r="C112" s="91"/>
      <c r="D112" s="91"/>
      <c r="E112" s="92" t="s">
        <v>409</v>
      </c>
      <c r="F112" s="93">
        <f>F7+F19+F29+F43+F57+F60+F97+F90+F108</f>
        <v>2002693</v>
      </c>
      <c r="G112" s="169">
        <f>G7+G19+G29+G43+G57+G60+G97+G90+G108</f>
        <v>0</v>
      </c>
      <c r="H112" s="93">
        <f>H7+H19+H29+H43+H57+H60+H97+H90+H108</f>
        <v>1862293</v>
      </c>
      <c r="I112" s="94"/>
    </row>
    <row r="113" spans="6:9" s="49" customFormat="1" ht="12.75">
      <c r="F113" s="95"/>
      <c r="G113" s="96"/>
      <c r="H113" s="95"/>
      <c r="I113" s="97"/>
    </row>
    <row r="114" spans="5:9" s="49" customFormat="1" ht="15.75">
      <c r="E114" s="98"/>
      <c r="F114" s="99"/>
      <c r="G114" s="100"/>
      <c r="H114" s="99"/>
      <c r="I114" s="97"/>
    </row>
    <row r="115" spans="4:9" s="49" customFormat="1" ht="12.75">
      <c r="D115" s="101"/>
      <c r="E115" s="95"/>
      <c r="G115" s="102"/>
      <c r="I115" s="103"/>
    </row>
    <row r="116" spans="7:9" s="49" customFormat="1" ht="12.75">
      <c r="G116" s="102"/>
      <c r="I116" s="103"/>
    </row>
    <row r="117" spans="5:9" s="49" customFormat="1" ht="12.75">
      <c r="E117" s="95"/>
      <c r="F117" s="95"/>
      <c r="G117" s="96"/>
      <c r="H117" s="95"/>
      <c r="I117" s="103"/>
    </row>
    <row r="118" spans="6:9" s="49" customFormat="1" ht="12.75">
      <c r="F118" s="95"/>
      <c r="G118" s="96"/>
      <c r="H118" s="95"/>
      <c r="I118" s="103"/>
    </row>
    <row r="119" spans="6:9" s="49" customFormat="1" ht="12.75">
      <c r="F119" s="95"/>
      <c r="G119" s="96"/>
      <c r="H119" s="95"/>
      <c r="I119" s="103"/>
    </row>
    <row r="120" spans="6:9" s="49" customFormat="1" ht="12.75">
      <c r="F120" s="95"/>
      <c r="G120" s="96"/>
      <c r="H120" s="95"/>
      <c r="I120" s="103"/>
    </row>
    <row r="121" spans="6:9" s="49" customFormat="1" ht="12.75">
      <c r="F121" s="95"/>
      <c r="G121" s="96"/>
      <c r="H121" s="95"/>
      <c r="I121" s="103"/>
    </row>
    <row r="122" spans="6:9" s="49" customFormat="1" ht="12.75">
      <c r="F122" s="95"/>
      <c r="G122" s="96"/>
      <c r="H122" s="95"/>
      <c r="I122" s="103"/>
    </row>
    <row r="123" spans="6:9" s="49" customFormat="1" ht="12.75">
      <c r="F123" s="95"/>
      <c r="G123" s="96"/>
      <c r="H123" s="95"/>
      <c r="I123" s="103"/>
    </row>
    <row r="124" spans="6:9" s="49" customFormat="1" ht="12.75">
      <c r="F124" s="95"/>
      <c r="G124" s="96"/>
      <c r="H124" s="95"/>
      <c r="I124" s="103"/>
    </row>
    <row r="125" spans="7:9" s="49" customFormat="1" ht="12.75">
      <c r="G125" s="102"/>
      <c r="I125" s="103"/>
    </row>
    <row r="126" spans="7:9" s="49" customFormat="1" ht="12.75">
      <c r="G126" s="102"/>
      <c r="I126" s="103"/>
    </row>
  </sheetData>
  <sheetProtection/>
  <mergeCells count="9">
    <mergeCell ref="H3:H4"/>
    <mergeCell ref="I3:I4"/>
    <mergeCell ref="I24:I25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Asia</cp:lastModifiedBy>
  <cp:lastPrinted>2008-12-22T08:31:45Z</cp:lastPrinted>
  <dcterms:created xsi:type="dcterms:W3CDTF">2007-07-24T12:50:32Z</dcterms:created>
  <dcterms:modified xsi:type="dcterms:W3CDTF">2008-12-23T11:49:32Z</dcterms:modified>
  <cp:category/>
  <cp:version/>
  <cp:contentType/>
  <cp:contentStatus/>
</cp:coreProperties>
</file>