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Zał.nr 1" sheetId="1" r:id="rId1"/>
    <sheet name="Zał.nr 2" sheetId="2" r:id="rId2"/>
    <sheet name="Zał.nr 3" sheetId="3" r:id="rId3"/>
  </sheets>
  <definedNames>
    <definedName name="_xlnm.Print_Titles" localSheetId="0">'Zał.nr 1'!$3:$4</definedName>
    <definedName name="_xlnm.Print_Titles" localSheetId="1">'Zał.nr 2'!$3:$4</definedName>
    <definedName name="_xlnm.Print_Titles" localSheetId="2">'Zał.nr 3'!$3:$5</definedName>
  </definedNames>
  <calcPr fullCalcOnLoad="1"/>
</workbook>
</file>

<file path=xl/sharedStrings.xml><?xml version="1.0" encoding="utf-8"?>
<sst xmlns="http://schemas.openxmlformats.org/spreadsheetml/2006/main" count="646" uniqueCount="252">
  <si>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</si>
  <si>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</si>
  <si>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</si>
  <si>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</si>
  <si>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</si>
  <si>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</si>
  <si>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</si>
  <si>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</si>
  <si>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</si>
  <si>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</si>
  <si>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</si>
  <si>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</si>
  <si>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</si>
  <si>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</si>
  <si>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</si>
  <si>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</si>
  <si>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</si>
  <si>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</si>
  <si>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</si>
  <si>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</si>
  <si>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</si>
  <si>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</si>
  <si>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</si>
  <si>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</si>
  <si>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</si>
  <si>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</si>
  <si>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</si>
  <si>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</si>
  <si>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</si>
  <si>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</si>
  <si>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</si>
  <si>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</si>
  <si>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</si>
  <si>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</si>
  <si>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</si>
  <si>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</si>
  <si>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</si>
  <si>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</si>
  <si>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</si>
  <si>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</si>
  <si>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</si>
  <si>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</si>
  <si>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</si>
  <si>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</si>
  <si>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</si>
  <si>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</si>
  <si>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</si>
  <si>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</si>
  <si>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</si>
  <si>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</si>
  <si>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</si>
  <si>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</si>
  <si>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</si>
  <si>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</si>
  <si>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</si>
  <si>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</si>
  <si>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</si>
  <si>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</si>
  <si>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</si>
  <si>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</si>
  <si>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</si>
  <si>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</si>
  <si>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</si>
  <si>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</si>
  <si>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</si>
  <si>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</si>
  <si>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</si>
  <si>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</si>
  <si>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</si>
  <si>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</si>
  <si>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</si>
  <si>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</si>
  <si>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</si>
  <si>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</si>
  <si>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</si>
  <si>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</si>
  <si>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</si>
  <si>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Oświetlenie ulic, placów i dróg</t>
  </si>
  <si>
    <t>OGÓŁEM</t>
  </si>
  <si>
    <t>Ochrona zdrowia</t>
  </si>
  <si>
    <t>Przeciwdziałanie alkoholizmowi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</si>
  <si>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</si>
  <si>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</si>
  <si>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</si>
  <si>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</si>
  <si>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</si>
  <si>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</si>
  <si>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</si>
  <si>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</si>
  <si>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</si>
  <si>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</si>
  <si>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</si>
  <si>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</si>
  <si>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</si>
  <si>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</si>
  <si>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</si>
  <si>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</si>
  <si>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</si>
  <si>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</si>
  <si>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</si>
  <si>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</si>
  <si>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</si>
  <si>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</si>
  <si>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</si>
  <si>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</si>
  <si>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</si>
  <si>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</si>
  <si>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</si>
  <si>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</si>
  <si>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</si>
  <si>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</si>
  <si>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</si>
  <si>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</si>
  <si>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</si>
  <si>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</si>
  <si>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</si>
  <si>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</si>
  <si>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</si>
  <si>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</si>
  <si>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</si>
  <si>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</si>
  <si>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</si>
  <si>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</si>
  <si>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</si>
  <si>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</si>
  <si>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</si>
  <si>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</si>
  <si>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</si>
  <si>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</si>
  <si>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</si>
  <si>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</si>
  <si>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</si>
  <si>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</si>
  <si>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</si>
  <si>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</si>
  <si>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</si>
  <si>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</si>
  <si>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</si>
  <si>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</si>
  <si>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</si>
  <si>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</si>
  <si>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Dowożenie uczniów</t>
  </si>
  <si>
    <t>Dokształcanie i doskonalenie nauczycieli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</si>
  <si>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</si>
  <si>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</si>
  <si>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</si>
  <si>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</si>
  <si>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</si>
  <si>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</si>
  <si>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</si>
  <si>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</si>
  <si>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</si>
  <si>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</si>
  <si>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</si>
  <si>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</si>
  <si>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</si>
  <si>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</si>
  <si>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</si>
  <si>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</si>
  <si>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</si>
  <si>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</si>
  <si>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</si>
  <si>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</si>
  <si>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</si>
  <si>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</si>
  <si>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</si>
  <si>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</si>
  <si>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</si>
  <si>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</si>
  <si>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</si>
  <si>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</si>
  <si>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</si>
  <si>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</si>
  <si>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</si>
  <si>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</si>
  <si>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</si>
  <si>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</si>
  <si>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</si>
  <si>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</si>
  <si>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</si>
  <si>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DOCHODY GMINY KAŹMIERZ W 2008r.</t>
  </si>
  <si>
    <t xml:space="preserve">Plan dochodów budżetowych na 2008 r.               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</si>
  <si>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</si>
  <si>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</si>
  <si>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</si>
  <si>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0570</t>
  </si>
  <si>
    <t>Grzywny, mandaty i inne kary pieniężne od osób fizycznych</t>
  </si>
  <si>
    <t>Urzędy naczelnych organów władzy państwowej, kontroli i ochrony prawa i sądownictwa</t>
  </si>
  <si>
    <t>Urzędy naczelnych organów władzy państwowej, kontroli i ochrony prawa</t>
  </si>
  <si>
    <t>Wybory Prezydenta RP</t>
  </si>
  <si>
    <t>Dotacje celowe otrzymane z budżetu państwa na zadania bieżące realizowane przez gminę na podstawie porozumień z organami administracji rządowej</t>
  </si>
  <si>
    <t>WYDATKI GMINY KAŹMIERZ W 2008r.</t>
  </si>
  <si>
    <t xml:space="preserve">Plan wydatków budżetowych na 2008r. </t>
  </si>
  <si>
    <t>Szkolenia pracowników niebędących członkami korpusu służb cywilnych</t>
  </si>
  <si>
    <t>Podróże służbowe zagraniczne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</si>
  <si>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</si>
  <si>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</si>
  <si>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</si>
  <si>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</si>
  <si>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</si>
  <si>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</si>
  <si>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</si>
  <si>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</si>
  <si>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</si>
  <si>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</si>
  <si>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Zwalczanie narkomanii</t>
  </si>
  <si>
    <t>Opłaty za administrowanie i czynsze za budynki, lokale i pomieszczenia garażowe</t>
  </si>
  <si>
    <t>Dotacje celowe przekazane gminie na zadania bieżące realizowane na podstawie porozumień (umów) między jednostkami samorządu terytorialnego</t>
  </si>
  <si>
    <t>Rekompensaty utraconych dochodów w podatkach i opłatach lokalnych</t>
  </si>
  <si>
    <t>Wpływ z tytułu  pomocy finansowej udzielanej między jednostkami samorządu terytorialnego na dofinansowanie własnych zadań bieżących</t>
  </si>
  <si>
    <t>0870</t>
  </si>
  <si>
    <t>Wpływy ze sprzedaży składników majątkowych</t>
  </si>
  <si>
    <t>0960</t>
  </si>
  <si>
    <t>Otrzymane spadki, zapisy i darowizny w postaci pieniężnej</t>
  </si>
  <si>
    <t>Dotacje celowe otrzymane z budżetu państwa na inwestycje i zakupy inwestycyjne z zakresu administracji rządowej oraz innych zadań zleconych gminom ustawami</t>
  </si>
  <si>
    <t>Zał.Nr 1 do Uchwały Nr XXXI/165/08 Rady Gminy Kaźmierz z dn.13.11.2008 r.</t>
  </si>
  <si>
    <t>Wpływy za dzierżawę  obwodów łowieckich na podstawie wykonania na 31.10.2008</t>
  </si>
  <si>
    <t>Dotacja celowa na zwrot części podatku akcyzowego zawartego w cenie oleju napędowego wykorzystywanego do produkcji rolnej przez producentów rolnych (pismo Wojewody Wielkopolskiego znak FB.I-6.3011-423/08 z dn.24.10.2008)</t>
  </si>
  <si>
    <t>Zmniejszenie dofinansowania do budowy drogi dojazdowej do gruntów rolnych Gaj Wielki - Jankowice zgodnie z ostatecznym rozliczeniem inwestycji.</t>
  </si>
  <si>
    <t>Zwiększenie dochodów z tytułu dzierżawy gruntów na podstawie wykonania na 31.10.2008 r.</t>
  </si>
  <si>
    <t>Zwiększenie wpływów z  tytułu innych opłat na podstawie wykonania na 31.10.2008 r.</t>
  </si>
  <si>
    <t>Dotacja celowa na dofinansowanie pracodawcom kosztów przygotowania zawodowego młodocianych pracowników (pismo Wojewody Wielkopolskiego znak FB.I-6.3011-461/08 z dn. 29.10.2008)</t>
  </si>
  <si>
    <t>Należności z tytułu dochodów związanych z realizacją zadań z zakresu wypłaty zaliczek alimentacyjnych.</t>
  </si>
  <si>
    <t>Dotacja celowa na wypłacenie producentom rolnym poszkodowanym w wyniku tegorocznej suszy zasiłków celowych zgodnie z rozporządzeniem Rady Ministrów z 26.09.2008 r. w sprawie szczegółowych warunków realizacji programu pomocy dla rodzin rolniczych, w których gospodarstwach rolnych powstały szkody spowodowane przez suszę lub huragan (pismo Wojewody Wielkopolskiego znak FB.I-6.3011-429/08 z dnia 21.10.2008)</t>
  </si>
  <si>
    <t>Dotacja celowa na dofinansowanie realizacji programu wieloletniego "Pomoc państwa w zakresie dożywiania" (pismo Wojewody Wielkopolskiego znak FB.I-6.3011-408/08 z dn.09.10.2008 r.)</t>
  </si>
  <si>
    <t>Dotacja celowa na dofinansowanie świadczeń pomocy materialnej dla uczniów o charakterze socjalnym (pisma Wojewody Wielkopolskiego znak FB.I-8.3011-457/08 z dn.27.10.2008 r. i FB.I-8.3011-470/08 z dn.27.10.2008 r.)</t>
  </si>
  <si>
    <t>Zał.Nr 2 do Uchwały Nr XXXI/165/08 Rady Gminy Kaźmierz z dn.13.11.2008 r.</t>
  </si>
  <si>
    <t>Środki na zwrot części podatku akcyzowego zawartego w cenie oleju napędowego wykorzystywanego do produkcji rolnej przez producentów rolnych oraz na obsługę</t>
  </si>
  <si>
    <t xml:space="preserve">Środki na dofinansowanie pracodawcom kosztów przygotowania zawodowego młodocianych pracowników </t>
  </si>
  <si>
    <t xml:space="preserve">Środki na wypłacenie producentom rolnym poszkodowanym w wyniku tegorocznej suszy zasiłków celowych zgodnie z rozporządzeniem Rady Ministrów z 26.09.2008 r. w sprawie szczegółowych warunków realizacji programu pomocy dla rodzin rolniczych, w których gospodarstwach rolnych powstały szkody spowodowane przez suszę lub huragan </t>
  </si>
  <si>
    <t xml:space="preserve">Środki na dofinansowanie realizacji programu wieloletniego "Pomoc państwa w zakresie dożywiania" </t>
  </si>
  <si>
    <t xml:space="preserve">Środki na dofinansowanie świadczeń pomocy materialnej dla uczniów o charakterze socjalnym </t>
  </si>
  <si>
    <t>Zał.Nr 3 do Uchwały Nr XXXI/165/08 Rady Gminy Kaźmierz z dn.13.11.2008 r.</t>
  </si>
  <si>
    <t>DOCHODY I WYDATKI NA ZADANIA ZLECONE GMINOM</t>
  </si>
  <si>
    <t>NA 2008 r.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</si>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</sst>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22" borderId="10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22" borderId="11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1" fillId="22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" fontId="10" fillId="22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10" fillId="22" borderId="10" xfId="0" applyNumberFormat="1" applyFont="1" applyFill="1" applyBorder="1" applyAlignment="1">
      <alignment horizontal="center" vertical="center" wrapText="1"/>
    </xf>
    <xf numFmtId="4" fontId="13" fillId="22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1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3" fillId="2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25" borderId="13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0" fontId="10" fillId="22" borderId="11" xfId="0" applyFont="1" applyFill="1" applyBorder="1" applyAlignment="1" quotePrefix="1">
      <alignment horizontal="center" vertical="center"/>
    </xf>
    <xf numFmtId="4" fontId="11" fillId="4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4" fillId="24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26" borderId="10" xfId="0" applyNumberFormat="1" applyFont="1" applyFill="1" applyBorder="1" applyAlignment="1">
      <alignment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26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26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14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 quotePrefix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2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3" fillId="25" borderId="14" xfId="0" applyFont="1" applyFill="1" applyBorder="1" applyAlignment="1">
      <alignment horizontal="center" vertical="center"/>
    </xf>
    <xf numFmtId="4" fontId="10" fillId="4" borderId="10" xfId="0" applyNumberFormat="1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17" fillId="24" borderId="17" xfId="0" applyNumberFormat="1" applyFont="1" applyFill="1" applyBorder="1" applyAlignment="1">
      <alignment horizontal="center" vertical="center" wrapText="1"/>
    </xf>
    <xf numFmtId="4" fontId="13" fillId="24" borderId="17" xfId="0" applyNumberFormat="1" applyFont="1" applyFill="1" applyBorder="1" applyAlignment="1">
      <alignment horizontal="center" vertical="center" wrapText="1"/>
    </xf>
    <xf numFmtId="4" fontId="13" fillId="24" borderId="10" xfId="0" applyNumberFormat="1" applyFont="1" applyFill="1" applyBorder="1" applyAlignment="1">
      <alignment horizontal="center" vertical="center" wrapText="1"/>
    </xf>
    <xf numFmtId="0" fontId="11" fillId="26" borderId="0" xfId="0" applyFont="1" applyFill="1" applyAlignment="1">
      <alignment vertical="center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26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 quotePrefix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/>
    </xf>
    <xf numFmtId="4" fontId="6" fillId="4" borderId="10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4" fontId="8" fillId="4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 quotePrefix="1">
      <alignment horizontal="left" vertical="center" wrapText="1"/>
    </xf>
    <xf numFmtId="4" fontId="5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4" fontId="15" fillId="0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18" fillId="4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6" fillId="25" borderId="14" xfId="0" applyFont="1" applyFill="1" applyBorder="1" applyAlignment="1">
      <alignment vertical="center"/>
    </xf>
    <xf numFmtId="4" fontId="16" fillId="22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4" fontId="16" fillId="22" borderId="10" xfId="0" applyNumberFormat="1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vertical="center" wrapText="1"/>
    </xf>
    <xf numFmtId="4" fontId="15" fillId="0" borderId="19" xfId="0" applyNumberFormat="1" applyFont="1" applyBorder="1" applyAlignment="1">
      <alignment vertical="center" wrapText="1"/>
    </xf>
    <xf numFmtId="4" fontId="15" fillId="0" borderId="20" xfId="0" applyNumberFormat="1" applyFont="1" applyBorder="1" applyAlignment="1">
      <alignment vertical="center" wrapText="1"/>
    </xf>
    <xf numFmtId="4" fontId="15" fillId="0" borderId="12" xfId="0" applyNumberFormat="1" applyFont="1" applyBorder="1" applyAlignment="1">
      <alignment vertical="center" wrapText="1"/>
    </xf>
    <xf numFmtId="4" fontId="16" fillId="2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27" borderId="14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right" vertical="center"/>
    </xf>
    <xf numFmtId="0" fontId="39" fillId="27" borderId="14" xfId="0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right" vertical="center"/>
    </xf>
    <xf numFmtId="0" fontId="39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right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4" fontId="39" fillId="4" borderId="10" xfId="0" applyNumberFormat="1" applyFont="1" applyFill="1" applyBorder="1" applyAlignment="1">
      <alignment horizontal="center" vertical="center" wrapText="1"/>
    </xf>
    <xf numFmtId="4" fontId="6" fillId="22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6" fillId="4" borderId="25" xfId="0" applyNumberFormat="1" applyFont="1" applyFill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vertical="center" wrapText="1"/>
    </xf>
    <xf numFmtId="0" fontId="11" fillId="22" borderId="10" xfId="0" applyFont="1" applyFill="1" applyBorder="1" applyAlignment="1">
      <alignment vertical="center" wrapText="1"/>
    </xf>
    <xf numFmtId="4" fontId="6" fillId="22" borderId="10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0" fontId="41" fillId="4" borderId="10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4" fontId="40" fillId="4" borderId="10" xfId="0" applyNumberFormat="1" applyFont="1" applyFill="1" applyBorder="1" applyAlignment="1">
      <alignment horizontal="center" vertical="center" wrapText="1"/>
    </xf>
    <xf numFmtId="0" fontId="41" fillId="22" borderId="10" xfId="0" applyFont="1" applyFill="1" applyBorder="1" applyAlignment="1">
      <alignment vertical="center" wrapText="1"/>
    </xf>
    <xf numFmtId="4" fontId="40" fillId="22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6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5" fillId="0" borderId="18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25" xfId="0" applyNumberFormat="1" applyFont="1" applyFill="1" applyBorder="1" applyAlignment="1">
      <alignment horizontal="left" vertical="center" wrapText="1"/>
    </xf>
    <xf numFmtId="4" fontId="5" fillId="0" borderId="18" xfId="0" applyNumberFormat="1" applyFont="1" applyFill="1" applyBorder="1" applyAlignment="1">
      <alignment vertical="center" wrapText="1"/>
    </xf>
    <xf numFmtId="4" fontId="5" fillId="0" borderId="25" xfId="0" applyNumberFormat="1" applyFont="1" applyFill="1" applyBorder="1" applyAlignment="1">
      <alignment vertical="center" wrapText="1"/>
    </xf>
    <xf numFmtId="4" fontId="15" fillId="0" borderId="18" xfId="0" applyNumberFormat="1" applyFont="1" applyBorder="1" applyAlignment="1">
      <alignment horizontal="left" vertical="center" wrapText="1"/>
    </xf>
    <xf numFmtId="4" fontId="15" fillId="0" borderId="25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40" fillId="4" borderId="29" xfId="0" applyFont="1" applyFill="1" applyBorder="1" applyAlignment="1">
      <alignment horizontal="center" vertical="center" wrapText="1"/>
    </xf>
    <xf numFmtId="4" fontId="40" fillId="22" borderId="28" xfId="0" applyNumberFormat="1" applyFont="1" applyFill="1" applyBorder="1" applyAlignment="1">
      <alignment horizontal="center" vertical="center" wrapText="1"/>
    </xf>
    <xf numFmtId="4" fontId="40" fillId="22" borderId="29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4" fontId="3" fillId="0" borderId="18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40"/>
  <sheetViews>
    <sheetView zoomScale="150" zoomScaleNormal="150" zoomScalePageLayoutView="0" workbookViewId="0" topLeftCell="A3">
      <selection activeCell="N9" sqref="N9"/>
    </sheetView>
  </sheetViews>
  <sheetFormatPr defaultColWidth="9.140625" defaultRowHeight="12.75"/>
  <cols>
    <col min="1" max="1" width="4.140625" style="22" customWidth="1"/>
    <col min="2" max="2" width="6.57421875" style="22" customWidth="1"/>
    <col min="3" max="3" width="4.8515625" style="22" customWidth="1"/>
    <col min="4" max="4" width="35.28125" style="22" customWidth="1"/>
    <col min="5" max="5" width="14.57421875" style="3" customWidth="1"/>
    <col min="6" max="6" width="11.8515625" style="104" customWidth="1"/>
    <col min="7" max="12" width="13.421875" style="104" hidden="1" customWidth="1"/>
    <col min="13" max="13" width="13.8515625" style="122" customWidth="1"/>
    <col min="14" max="14" width="52.140625" style="138" customWidth="1"/>
    <col min="15" max="16384" width="9.140625" style="22" customWidth="1"/>
  </cols>
  <sheetData>
    <row r="1" spans="1:14" ht="21">
      <c r="A1" s="20" t="s">
        <v>180</v>
      </c>
      <c r="B1" s="21"/>
      <c r="C1" s="21"/>
      <c r="E1" s="1"/>
      <c r="F1" s="103"/>
      <c r="G1" s="103"/>
      <c r="H1" s="103"/>
      <c r="I1" s="103"/>
      <c r="J1" s="103"/>
      <c r="K1" s="103"/>
      <c r="L1" s="103"/>
      <c r="M1" s="2"/>
      <c r="N1" s="137" t="s">
        <v>215</v>
      </c>
    </row>
    <row r="2" spans="1:13" ht="13.5" thickBot="1">
      <c r="A2" s="85"/>
      <c r="B2" s="21"/>
      <c r="C2" s="21"/>
      <c r="M2" s="2"/>
    </row>
    <row r="3" spans="1:14" s="142" customFormat="1" ht="38.25">
      <c r="A3" s="139" t="s">
        <v>15</v>
      </c>
      <c r="B3" s="139" t="s">
        <v>16</v>
      </c>
      <c r="C3" s="139" t="s">
        <v>17</v>
      </c>
      <c r="D3" s="139" t="s">
        <v>18</v>
      </c>
      <c r="E3" s="139" t="s">
        <v>181</v>
      </c>
      <c r="F3" s="140" t="s">
        <v>19</v>
      </c>
      <c r="G3" s="140"/>
      <c r="H3" s="140"/>
      <c r="I3" s="140"/>
      <c r="J3" s="140"/>
      <c r="K3" s="140"/>
      <c r="L3" s="140"/>
      <c r="M3" s="141" t="s">
        <v>182</v>
      </c>
      <c r="N3" s="139" t="s">
        <v>20</v>
      </c>
    </row>
    <row r="4" spans="1:14" s="5" customFormat="1" ht="15.75">
      <c r="A4" s="86"/>
      <c r="B4" s="143"/>
      <c r="C4" s="143"/>
      <c r="D4" s="143"/>
      <c r="E4" s="143"/>
      <c r="F4" s="105"/>
      <c r="G4" s="105"/>
      <c r="H4" s="105"/>
      <c r="I4" s="105"/>
      <c r="J4" s="105"/>
      <c r="K4" s="105"/>
      <c r="L4" s="105"/>
      <c r="M4" s="144"/>
      <c r="N4" s="145"/>
    </row>
    <row r="5" spans="1:14" s="2" customFormat="1" ht="16.5" customHeight="1">
      <c r="A5" s="146" t="s">
        <v>37</v>
      </c>
      <c r="B5" s="147"/>
      <c r="C5" s="147"/>
      <c r="D5" s="148" t="s">
        <v>38</v>
      </c>
      <c r="E5" s="149">
        <f>E6</f>
        <v>252216</v>
      </c>
      <c r="F5" s="150">
        <f>F6</f>
        <v>222264</v>
      </c>
      <c r="G5" s="150">
        <f aca="true" t="shared" si="0" ref="G5:L5">G6</f>
        <v>0</v>
      </c>
      <c r="H5" s="150">
        <f t="shared" si="0"/>
        <v>0</v>
      </c>
      <c r="I5" s="150">
        <f t="shared" si="0"/>
        <v>0</v>
      </c>
      <c r="J5" s="150">
        <f t="shared" si="0"/>
        <v>0</v>
      </c>
      <c r="K5" s="150">
        <f t="shared" si="0"/>
        <v>0</v>
      </c>
      <c r="L5" s="150">
        <f t="shared" si="0"/>
        <v>0</v>
      </c>
      <c r="M5" s="149">
        <f>M6</f>
        <v>474480</v>
      </c>
      <c r="N5" s="151"/>
    </row>
    <row r="6" spans="1:14" s="2" customFormat="1" ht="15" customHeight="1">
      <c r="A6" s="152"/>
      <c r="B6" s="153" t="s">
        <v>45</v>
      </c>
      <c r="C6" s="8"/>
      <c r="D6" s="9" t="s">
        <v>34</v>
      </c>
      <c r="E6" s="154">
        <f>SUM(E7:E8)</f>
        <v>252216</v>
      </c>
      <c r="F6" s="155">
        <f>SUM(F7:F8)</f>
        <v>222264</v>
      </c>
      <c r="G6" s="155">
        <f aca="true" t="shared" si="1" ref="G6:L6">SUM(G7:G8)</f>
        <v>0</v>
      </c>
      <c r="H6" s="155">
        <f t="shared" si="1"/>
        <v>0</v>
      </c>
      <c r="I6" s="155">
        <f t="shared" si="1"/>
        <v>0</v>
      </c>
      <c r="J6" s="155">
        <f t="shared" si="1"/>
        <v>0</v>
      </c>
      <c r="K6" s="155">
        <f t="shared" si="1"/>
        <v>0</v>
      </c>
      <c r="L6" s="155">
        <f t="shared" si="1"/>
        <v>0</v>
      </c>
      <c r="M6" s="113">
        <f>M7+M8</f>
        <v>474480</v>
      </c>
      <c r="N6" s="156"/>
    </row>
    <row r="7" spans="1:14" s="2" customFormat="1" ht="76.5">
      <c r="A7" s="152"/>
      <c r="B7" s="10"/>
      <c r="C7" s="11" t="s">
        <v>83</v>
      </c>
      <c r="D7" s="12" t="s">
        <v>84</v>
      </c>
      <c r="E7" s="157">
        <v>4000</v>
      </c>
      <c r="F7" s="132">
        <v>2170</v>
      </c>
      <c r="G7" s="132"/>
      <c r="H7" s="132"/>
      <c r="I7" s="132"/>
      <c r="J7" s="132"/>
      <c r="K7" s="132"/>
      <c r="L7" s="132"/>
      <c r="M7" s="108">
        <f>E7+F7+G7+H7+I7+J7+K7+L7</f>
        <v>6170</v>
      </c>
      <c r="N7" s="101" t="s">
        <v>216</v>
      </c>
    </row>
    <row r="8" spans="1:14" s="2" customFormat="1" ht="51">
      <c r="A8" s="152"/>
      <c r="B8" s="10"/>
      <c r="C8" s="10">
        <v>2010</v>
      </c>
      <c r="D8" s="12" t="s">
        <v>26</v>
      </c>
      <c r="E8" s="157">
        <v>248216</v>
      </c>
      <c r="F8" s="132">
        <v>220094</v>
      </c>
      <c r="G8" s="132"/>
      <c r="H8" s="132"/>
      <c r="I8" s="132"/>
      <c r="J8" s="132"/>
      <c r="K8" s="132"/>
      <c r="L8" s="132"/>
      <c r="M8" s="108">
        <f>E8+F8+G8+H8+I8+J8+K8+L8</f>
        <v>468310</v>
      </c>
      <c r="N8" s="165" t="s">
        <v>217</v>
      </c>
    </row>
    <row r="9" spans="1:14" s="4" customFormat="1" ht="16.5" customHeight="1">
      <c r="A9" s="158">
        <v>600</v>
      </c>
      <c r="B9" s="158"/>
      <c r="C9" s="158"/>
      <c r="D9" s="159" t="s">
        <v>47</v>
      </c>
      <c r="E9" s="68">
        <f>E10+E12</f>
        <v>110000</v>
      </c>
      <c r="F9" s="195">
        <f>F10+F12</f>
        <v>-13000</v>
      </c>
      <c r="G9" s="109">
        <f aca="true" t="shared" si="2" ref="F9:L10">G10</f>
        <v>0</v>
      </c>
      <c r="H9" s="109">
        <f t="shared" si="2"/>
        <v>0</v>
      </c>
      <c r="I9" s="109">
        <f t="shared" si="2"/>
        <v>0</v>
      </c>
      <c r="J9" s="109">
        <f t="shared" si="2"/>
        <v>0</v>
      </c>
      <c r="K9" s="109">
        <f t="shared" si="2"/>
        <v>0</v>
      </c>
      <c r="L9" s="109">
        <f t="shared" si="2"/>
        <v>0</v>
      </c>
      <c r="M9" s="68">
        <f>M10+M12</f>
        <v>97000</v>
      </c>
      <c r="N9" s="160"/>
    </row>
    <row r="10" spans="1:14" s="4" customFormat="1" ht="18" customHeight="1" hidden="1">
      <c r="A10" s="15"/>
      <c r="B10" s="15">
        <v>60014</v>
      </c>
      <c r="C10" s="15"/>
      <c r="D10" s="18" t="s">
        <v>48</v>
      </c>
      <c r="E10" s="81">
        <f>E11</f>
        <v>0</v>
      </c>
      <c r="F10" s="196">
        <f t="shared" si="2"/>
        <v>0</v>
      </c>
      <c r="G10" s="80">
        <f t="shared" si="2"/>
        <v>0</v>
      </c>
      <c r="H10" s="80">
        <f t="shared" si="2"/>
        <v>0</v>
      </c>
      <c r="I10" s="80">
        <f t="shared" si="2"/>
        <v>0</v>
      </c>
      <c r="J10" s="80">
        <f t="shared" si="2"/>
        <v>0</v>
      </c>
      <c r="K10" s="80">
        <f t="shared" si="2"/>
        <v>0</v>
      </c>
      <c r="L10" s="80">
        <f t="shared" si="2"/>
        <v>0</v>
      </c>
      <c r="M10" s="111">
        <f>M11</f>
        <v>0</v>
      </c>
      <c r="N10" s="161"/>
    </row>
    <row r="11" spans="1:14" s="4" customFormat="1" ht="55.5" customHeight="1" hidden="1">
      <c r="A11" s="15"/>
      <c r="B11" s="15"/>
      <c r="C11" s="28">
        <v>6620</v>
      </c>
      <c r="D11" s="29" t="s">
        <v>183</v>
      </c>
      <c r="E11" s="74"/>
      <c r="F11" s="106"/>
      <c r="G11" s="107"/>
      <c r="H11" s="107"/>
      <c r="I11" s="107"/>
      <c r="J11" s="107"/>
      <c r="K11" s="107"/>
      <c r="L11" s="107"/>
      <c r="M11" s="108">
        <f>E11+F11+G11+H11+I11+J11+K11</f>
        <v>0</v>
      </c>
      <c r="N11" s="162"/>
    </row>
    <row r="12" spans="1:14" s="4" customFormat="1" ht="18" customHeight="1">
      <c r="A12" s="15"/>
      <c r="B12" s="15">
        <v>60016</v>
      </c>
      <c r="C12" s="15"/>
      <c r="D12" s="18" t="s">
        <v>51</v>
      </c>
      <c r="E12" s="81">
        <f>E13</f>
        <v>110000</v>
      </c>
      <c r="F12" s="196">
        <f>F13</f>
        <v>-13000</v>
      </c>
      <c r="G12" s="80">
        <f aca="true" t="shared" si="3" ref="G12:L12">G14</f>
        <v>0</v>
      </c>
      <c r="H12" s="80">
        <f t="shared" si="3"/>
        <v>0</v>
      </c>
      <c r="I12" s="80">
        <f t="shared" si="3"/>
        <v>0</v>
      </c>
      <c r="J12" s="80">
        <f t="shared" si="3"/>
        <v>0</v>
      </c>
      <c r="K12" s="80">
        <f t="shared" si="3"/>
        <v>0</v>
      </c>
      <c r="L12" s="80">
        <f t="shared" si="3"/>
        <v>0</v>
      </c>
      <c r="M12" s="111">
        <f>M14+M13</f>
        <v>97000</v>
      </c>
      <c r="N12" s="161"/>
    </row>
    <row r="13" spans="1:14" s="4" customFormat="1" ht="63.75">
      <c r="A13" s="15"/>
      <c r="B13" s="15"/>
      <c r="C13" s="28">
        <v>6260</v>
      </c>
      <c r="D13" s="29" t="s">
        <v>184</v>
      </c>
      <c r="E13" s="74">
        <v>110000</v>
      </c>
      <c r="F13" s="106">
        <v>-13000</v>
      </c>
      <c r="G13" s="107"/>
      <c r="H13" s="107"/>
      <c r="I13" s="107"/>
      <c r="J13" s="107"/>
      <c r="K13" s="107"/>
      <c r="L13" s="107"/>
      <c r="M13" s="108">
        <f>E13+F13+G13+H13+I13+J13+K13+L13</f>
        <v>97000</v>
      </c>
      <c r="N13" s="162" t="s">
        <v>218</v>
      </c>
    </row>
    <row r="14" spans="1:14" s="4" customFormat="1" ht="61.5" customHeight="1" hidden="1">
      <c r="A14" s="15"/>
      <c r="B14" s="15"/>
      <c r="C14" s="28">
        <v>6300</v>
      </c>
      <c r="D14" s="29" t="s">
        <v>162</v>
      </c>
      <c r="E14" s="74"/>
      <c r="F14" s="107"/>
      <c r="G14" s="107"/>
      <c r="H14" s="107"/>
      <c r="I14" s="107"/>
      <c r="J14" s="107"/>
      <c r="K14" s="107"/>
      <c r="L14" s="107"/>
      <c r="M14" s="108">
        <f>E14+F14+G14+H14+I14+J14+K14</f>
        <v>0</v>
      </c>
      <c r="N14" s="162"/>
    </row>
    <row r="15" spans="1:14" s="4" customFormat="1" ht="17.25" customHeight="1">
      <c r="A15" s="6">
        <v>700</v>
      </c>
      <c r="B15" s="6"/>
      <c r="C15" s="6"/>
      <c r="D15" s="7" t="s">
        <v>21</v>
      </c>
      <c r="E15" s="68">
        <f aca="true" t="shared" si="4" ref="E15:M15">E16</f>
        <v>1037327</v>
      </c>
      <c r="F15" s="109">
        <f t="shared" si="4"/>
        <v>8000</v>
      </c>
      <c r="G15" s="109">
        <f t="shared" si="4"/>
        <v>0</v>
      </c>
      <c r="H15" s="109">
        <f t="shared" si="4"/>
        <v>0</v>
      </c>
      <c r="I15" s="109">
        <f t="shared" si="4"/>
        <v>0</v>
      </c>
      <c r="J15" s="109">
        <f t="shared" si="4"/>
        <v>0</v>
      </c>
      <c r="K15" s="109">
        <f t="shared" si="4"/>
        <v>0</v>
      </c>
      <c r="L15" s="109">
        <f t="shared" si="4"/>
        <v>0</v>
      </c>
      <c r="M15" s="68">
        <f t="shared" si="4"/>
        <v>1045327</v>
      </c>
      <c r="N15" s="160"/>
    </row>
    <row r="16" spans="1:14" s="4" customFormat="1" ht="12.75">
      <c r="A16" s="8"/>
      <c r="B16" s="8">
        <v>70005</v>
      </c>
      <c r="C16" s="8"/>
      <c r="D16" s="9" t="s">
        <v>22</v>
      </c>
      <c r="E16" s="69">
        <f>SUM(E17:E22)</f>
        <v>1037327</v>
      </c>
      <c r="F16" s="110">
        <f>SUM(F17:F22)</f>
        <v>8000</v>
      </c>
      <c r="G16" s="110">
        <f aca="true" t="shared" si="5" ref="G16:L16">SUM(G17:G22)</f>
        <v>0</v>
      </c>
      <c r="H16" s="110">
        <f t="shared" si="5"/>
        <v>0</v>
      </c>
      <c r="I16" s="110">
        <f t="shared" si="5"/>
        <v>0</v>
      </c>
      <c r="J16" s="110">
        <f t="shared" si="5"/>
        <v>0</v>
      </c>
      <c r="K16" s="110">
        <f t="shared" si="5"/>
        <v>0</v>
      </c>
      <c r="L16" s="110">
        <f t="shared" si="5"/>
        <v>0</v>
      </c>
      <c r="M16" s="111">
        <f>SUM(M17:M22)</f>
        <v>1045327</v>
      </c>
      <c r="N16" s="163"/>
    </row>
    <row r="17" spans="1:14" s="4" customFormat="1" ht="25.5">
      <c r="A17" s="8"/>
      <c r="B17" s="10"/>
      <c r="C17" s="11" t="s">
        <v>85</v>
      </c>
      <c r="D17" s="12" t="s">
        <v>86</v>
      </c>
      <c r="E17" s="74">
        <f>17146+25216</f>
        <v>42362</v>
      </c>
      <c r="F17" s="107"/>
      <c r="G17" s="107"/>
      <c r="H17" s="107"/>
      <c r="I17" s="107"/>
      <c r="J17" s="107"/>
      <c r="K17" s="107"/>
      <c r="L17" s="107"/>
      <c r="M17" s="108">
        <f aca="true" t="shared" si="6" ref="M17:M22">E17+F17+G17+H17+I17+J17+K17+L17</f>
        <v>42362</v>
      </c>
      <c r="N17" s="162"/>
    </row>
    <row r="18" spans="1:14" s="4" customFormat="1" ht="76.5">
      <c r="A18" s="8"/>
      <c r="B18" s="10"/>
      <c r="C18" s="11" t="s">
        <v>83</v>
      </c>
      <c r="D18" s="12" t="s">
        <v>84</v>
      </c>
      <c r="E18" s="74">
        <f>300+40000+21185+2600+7920</f>
        <v>72005</v>
      </c>
      <c r="F18" s="107">
        <v>8000</v>
      </c>
      <c r="G18" s="107"/>
      <c r="H18" s="107"/>
      <c r="I18" s="107"/>
      <c r="J18" s="107"/>
      <c r="K18" s="107"/>
      <c r="L18" s="107"/>
      <c r="M18" s="108">
        <f t="shared" si="6"/>
        <v>80005</v>
      </c>
      <c r="N18" s="162" t="s">
        <v>219</v>
      </c>
    </row>
    <row r="19" spans="1:14" s="4" customFormat="1" ht="38.25">
      <c r="A19" s="8"/>
      <c r="B19" s="10"/>
      <c r="C19" s="11" t="s">
        <v>87</v>
      </c>
      <c r="D19" s="12" t="s">
        <v>88</v>
      </c>
      <c r="E19" s="74">
        <f>12500+200000+100000+600000</f>
        <v>912500</v>
      </c>
      <c r="F19" s="107"/>
      <c r="G19" s="107"/>
      <c r="H19" s="107"/>
      <c r="I19" s="107"/>
      <c r="J19" s="107"/>
      <c r="K19" s="107"/>
      <c r="L19" s="107"/>
      <c r="M19" s="108">
        <f t="shared" si="6"/>
        <v>912500</v>
      </c>
      <c r="N19" s="162"/>
    </row>
    <row r="20" spans="1:14" s="4" customFormat="1" ht="25.5">
      <c r="A20" s="8"/>
      <c r="B20" s="10"/>
      <c r="C20" s="11" t="s">
        <v>210</v>
      </c>
      <c r="D20" s="12" t="s">
        <v>211</v>
      </c>
      <c r="E20" s="74">
        <v>300</v>
      </c>
      <c r="F20" s="107"/>
      <c r="G20" s="107"/>
      <c r="H20" s="107"/>
      <c r="I20" s="107"/>
      <c r="J20" s="107"/>
      <c r="K20" s="107"/>
      <c r="L20" s="107"/>
      <c r="M20" s="108">
        <f t="shared" si="6"/>
        <v>300</v>
      </c>
      <c r="N20" s="162"/>
    </row>
    <row r="21" spans="1:14" s="4" customFormat="1" ht="26.25" customHeight="1">
      <c r="A21" s="8"/>
      <c r="B21" s="10"/>
      <c r="C21" s="11" t="s">
        <v>89</v>
      </c>
      <c r="D21" s="12" t="s">
        <v>90</v>
      </c>
      <c r="E21" s="74">
        <v>4560</v>
      </c>
      <c r="F21" s="107"/>
      <c r="G21" s="107"/>
      <c r="H21" s="107"/>
      <c r="I21" s="107"/>
      <c r="J21" s="107"/>
      <c r="K21" s="107"/>
      <c r="L21" s="107"/>
      <c r="M21" s="108">
        <f t="shared" si="6"/>
        <v>4560</v>
      </c>
      <c r="N21" s="162"/>
    </row>
    <row r="22" spans="1:14" s="4" customFormat="1" ht="12.75">
      <c r="A22" s="8"/>
      <c r="B22" s="10"/>
      <c r="C22" s="11" t="s">
        <v>23</v>
      </c>
      <c r="D22" s="12" t="s">
        <v>24</v>
      </c>
      <c r="E22" s="74">
        <v>5600</v>
      </c>
      <c r="F22" s="107"/>
      <c r="G22" s="107"/>
      <c r="H22" s="107"/>
      <c r="I22" s="107"/>
      <c r="J22" s="107"/>
      <c r="K22" s="107"/>
      <c r="L22" s="107"/>
      <c r="M22" s="108">
        <f t="shared" si="6"/>
        <v>5600</v>
      </c>
      <c r="N22" s="162"/>
    </row>
    <row r="23" spans="1:14" s="4" customFormat="1" ht="12.75">
      <c r="A23" s="6">
        <v>750</v>
      </c>
      <c r="B23" s="6"/>
      <c r="C23" s="6"/>
      <c r="D23" s="7" t="s">
        <v>25</v>
      </c>
      <c r="E23" s="68">
        <f>E24+E27</f>
        <v>106230</v>
      </c>
      <c r="F23" s="109">
        <f>F24+F27</f>
        <v>830</v>
      </c>
      <c r="G23" s="109">
        <f aca="true" t="shared" si="7" ref="G23:L23">G24+G27</f>
        <v>0</v>
      </c>
      <c r="H23" s="109">
        <f t="shared" si="7"/>
        <v>0</v>
      </c>
      <c r="I23" s="109">
        <f t="shared" si="7"/>
        <v>0</v>
      </c>
      <c r="J23" s="109">
        <f t="shared" si="7"/>
        <v>0</v>
      </c>
      <c r="K23" s="109">
        <f t="shared" si="7"/>
        <v>0</v>
      </c>
      <c r="L23" s="109">
        <f t="shared" si="7"/>
        <v>0</v>
      </c>
      <c r="M23" s="68">
        <f>M24+M27</f>
        <v>107060</v>
      </c>
      <c r="N23" s="160"/>
    </row>
    <row r="24" spans="1:14" s="4" customFormat="1" ht="16.5" customHeight="1">
      <c r="A24" s="8"/>
      <c r="B24" s="8">
        <v>75011</v>
      </c>
      <c r="C24" s="8"/>
      <c r="D24" s="9" t="s">
        <v>131</v>
      </c>
      <c r="E24" s="81">
        <f>SUM(E25:E26)</f>
        <v>57900</v>
      </c>
      <c r="F24" s="80">
        <f>SUM(F25:F26)</f>
        <v>0</v>
      </c>
      <c r="G24" s="80">
        <f aca="true" t="shared" si="8" ref="G24:L24">SUM(G25:G26)</f>
        <v>0</v>
      </c>
      <c r="H24" s="80">
        <f t="shared" si="8"/>
        <v>0</v>
      </c>
      <c r="I24" s="80">
        <f t="shared" si="8"/>
        <v>0</v>
      </c>
      <c r="J24" s="80">
        <f t="shared" si="8"/>
        <v>0</v>
      </c>
      <c r="K24" s="80">
        <f t="shared" si="8"/>
        <v>0</v>
      </c>
      <c r="L24" s="80">
        <f t="shared" si="8"/>
        <v>0</v>
      </c>
      <c r="M24" s="111">
        <f>SUM(M25:M26)</f>
        <v>57900</v>
      </c>
      <c r="N24" s="161"/>
    </row>
    <row r="25" spans="1:14" s="4" customFormat="1" ht="53.25" customHeight="1">
      <c r="A25" s="8"/>
      <c r="B25" s="10"/>
      <c r="C25" s="10">
        <v>2010</v>
      </c>
      <c r="D25" s="12" t="s">
        <v>26</v>
      </c>
      <c r="E25" s="74">
        <v>57000</v>
      </c>
      <c r="F25" s="107"/>
      <c r="G25" s="107"/>
      <c r="H25" s="107"/>
      <c r="I25" s="107"/>
      <c r="J25" s="107"/>
      <c r="K25" s="107"/>
      <c r="L25" s="107"/>
      <c r="M25" s="108">
        <f>E25+F25+G25+H25+I25+J25+K25+L25</f>
        <v>57000</v>
      </c>
      <c r="N25" s="162"/>
    </row>
    <row r="26" spans="1:14" s="4" customFormat="1" ht="53.25" customHeight="1">
      <c r="A26" s="8"/>
      <c r="B26" s="10"/>
      <c r="C26" s="10">
        <v>2360</v>
      </c>
      <c r="D26" s="12" t="s">
        <v>143</v>
      </c>
      <c r="E26" s="74">
        <v>900</v>
      </c>
      <c r="F26" s="107"/>
      <c r="G26" s="107"/>
      <c r="H26" s="107"/>
      <c r="I26" s="107"/>
      <c r="J26" s="107"/>
      <c r="K26" s="107"/>
      <c r="L26" s="107"/>
      <c r="M26" s="108">
        <f>E26+F26+G26+H26+I26+J26+K26+L26</f>
        <v>900</v>
      </c>
      <c r="N26" s="162"/>
    </row>
    <row r="27" spans="1:14" s="4" customFormat="1" ht="16.5" customHeight="1">
      <c r="A27" s="8"/>
      <c r="B27" s="8">
        <v>75023</v>
      </c>
      <c r="C27" s="8"/>
      <c r="D27" s="9" t="s">
        <v>27</v>
      </c>
      <c r="E27" s="81">
        <f>SUM(E28:E30)</f>
        <v>48330</v>
      </c>
      <c r="F27" s="80">
        <f>SUM(F28:F30)</f>
        <v>830</v>
      </c>
      <c r="G27" s="80">
        <f aca="true" t="shared" si="9" ref="G27:L27">SUM(G28:G29)</f>
        <v>0</v>
      </c>
      <c r="H27" s="80">
        <f t="shared" si="9"/>
        <v>0</v>
      </c>
      <c r="I27" s="80">
        <f t="shared" si="9"/>
        <v>0</v>
      </c>
      <c r="J27" s="80">
        <f t="shared" si="9"/>
        <v>0</v>
      </c>
      <c r="K27" s="80">
        <f t="shared" si="9"/>
        <v>0</v>
      </c>
      <c r="L27" s="80">
        <f t="shared" si="9"/>
        <v>0</v>
      </c>
      <c r="M27" s="111">
        <f>SUM(M28:M30)</f>
        <v>49160</v>
      </c>
      <c r="N27" s="161"/>
    </row>
    <row r="28" spans="1:14" s="4" customFormat="1" ht="27.75" customHeight="1">
      <c r="A28" s="10"/>
      <c r="B28" s="10"/>
      <c r="C28" s="11" t="s">
        <v>185</v>
      </c>
      <c r="D28" s="12" t="s">
        <v>186</v>
      </c>
      <c r="E28" s="74">
        <v>3830</v>
      </c>
      <c r="F28" s="107"/>
      <c r="G28" s="107"/>
      <c r="H28" s="107"/>
      <c r="I28" s="107"/>
      <c r="J28" s="107"/>
      <c r="K28" s="107"/>
      <c r="L28" s="107"/>
      <c r="M28" s="108">
        <f>E28+F28+G28+H28+I28+J28+K28+L28</f>
        <v>3830</v>
      </c>
      <c r="N28" s="162"/>
    </row>
    <row r="29" spans="1:14" s="4" customFormat="1" ht="22.5">
      <c r="A29" s="10"/>
      <c r="B29" s="10"/>
      <c r="C29" s="11" t="s">
        <v>0</v>
      </c>
      <c r="D29" s="12" t="s">
        <v>1</v>
      </c>
      <c r="E29" s="74">
        <v>1500</v>
      </c>
      <c r="F29" s="107">
        <v>830</v>
      </c>
      <c r="G29" s="107"/>
      <c r="H29" s="107"/>
      <c r="I29" s="107"/>
      <c r="J29" s="107"/>
      <c r="K29" s="107"/>
      <c r="L29" s="107"/>
      <c r="M29" s="108">
        <f>E29+F29+G29+H29+I29+J29+K29+L29</f>
        <v>2330</v>
      </c>
      <c r="N29" s="162" t="s">
        <v>220</v>
      </c>
    </row>
    <row r="30" spans="1:14" s="4" customFormat="1" ht="25.5">
      <c r="A30" s="10"/>
      <c r="B30" s="10"/>
      <c r="C30" s="11" t="s">
        <v>212</v>
      </c>
      <c r="D30" s="12" t="s">
        <v>213</v>
      </c>
      <c r="E30" s="74">
        <v>43000</v>
      </c>
      <c r="F30" s="107"/>
      <c r="G30" s="107"/>
      <c r="H30" s="107"/>
      <c r="I30" s="107"/>
      <c r="J30" s="107"/>
      <c r="K30" s="107"/>
      <c r="L30" s="107"/>
      <c r="M30" s="108">
        <f>E30+F30+G30+H30+I30+J30+K30+L30</f>
        <v>43000</v>
      </c>
      <c r="N30" s="162"/>
    </row>
    <row r="31" spans="1:14" s="4" customFormat="1" ht="42.75" customHeight="1" hidden="1">
      <c r="A31" s="6">
        <v>751</v>
      </c>
      <c r="B31" s="164"/>
      <c r="C31" s="164"/>
      <c r="D31" s="7" t="s">
        <v>187</v>
      </c>
      <c r="E31" s="68">
        <f>E32+E34+E36</f>
        <v>1104</v>
      </c>
      <c r="F31" s="109">
        <f>F32+F34+F36</f>
        <v>0</v>
      </c>
      <c r="G31" s="109">
        <f aca="true" t="shared" si="10" ref="G31:L31">G32+G34+G36</f>
        <v>0</v>
      </c>
      <c r="H31" s="109">
        <f t="shared" si="10"/>
        <v>0</v>
      </c>
      <c r="I31" s="109">
        <f t="shared" si="10"/>
        <v>0</v>
      </c>
      <c r="J31" s="109">
        <f t="shared" si="10"/>
        <v>0</v>
      </c>
      <c r="K31" s="109">
        <f t="shared" si="10"/>
        <v>0</v>
      </c>
      <c r="L31" s="109">
        <f t="shared" si="10"/>
        <v>0</v>
      </c>
      <c r="M31" s="68">
        <f>M32+M34+M36</f>
        <v>1104</v>
      </c>
      <c r="N31" s="160"/>
    </row>
    <row r="32" spans="1:14" s="78" customFormat="1" ht="28.5" customHeight="1" hidden="1">
      <c r="A32" s="13"/>
      <c r="B32" s="13">
        <v>75101</v>
      </c>
      <c r="C32" s="13"/>
      <c r="D32" s="70" t="s">
        <v>188</v>
      </c>
      <c r="E32" s="69">
        <f aca="true" t="shared" si="11" ref="E32:L32">E33</f>
        <v>1104</v>
      </c>
      <c r="F32" s="110">
        <f t="shared" si="11"/>
        <v>0</v>
      </c>
      <c r="G32" s="110">
        <f t="shared" si="11"/>
        <v>0</v>
      </c>
      <c r="H32" s="110">
        <f t="shared" si="11"/>
        <v>0</v>
      </c>
      <c r="I32" s="110">
        <f t="shared" si="11"/>
        <v>0</v>
      </c>
      <c r="J32" s="110">
        <f t="shared" si="11"/>
        <v>0</v>
      </c>
      <c r="K32" s="110">
        <f t="shared" si="11"/>
        <v>0</v>
      </c>
      <c r="L32" s="110">
        <f t="shared" si="11"/>
        <v>0</v>
      </c>
      <c r="M32" s="111">
        <f>M33</f>
        <v>1104</v>
      </c>
      <c r="N32" s="163"/>
    </row>
    <row r="33" spans="1:14" s="78" customFormat="1" ht="51" hidden="1">
      <c r="A33" s="13"/>
      <c r="B33" s="71"/>
      <c r="C33" s="10">
        <v>2010</v>
      </c>
      <c r="D33" s="12" t="s">
        <v>26</v>
      </c>
      <c r="E33" s="82">
        <v>1104</v>
      </c>
      <c r="F33" s="14"/>
      <c r="G33" s="14"/>
      <c r="H33" s="14"/>
      <c r="I33" s="14"/>
      <c r="J33" s="14"/>
      <c r="K33" s="14"/>
      <c r="L33" s="14"/>
      <c r="M33" s="108">
        <f>E33+F33+G33+H33+I33+J33+K33+L33</f>
        <v>1104</v>
      </c>
      <c r="N33" s="165"/>
    </row>
    <row r="34" spans="1:14" s="78" customFormat="1" ht="19.5" customHeight="1" hidden="1">
      <c r="A34" s="13"/>
      <c r="B34" s="72">
        <v>75107</v>
      </c>
      <c r="C34" s="10"/>
      <c r="D34" s="19" t="s">
        <v>189</v>
      </c>
      <c r="E34" s="69">
        <f aca="true" t="shared" si="12" ref="E34:M34">E35</f>
        <v>0</v>
      </c>
      <c r="F34" s="110">
        <f t="shared" si="12"/>
        <v>0</v>
      </c>
      <c r="G34" s="110">
        <f t="shared" si="12"/>
        <v>0</v>
      </c>
      <c r="H34" s="110">
        <f t="shared" si="12"/>
        <v>0</v>
      </c>
      <c r="I34" s="110">
        <f t="shared" si="12"/>
        <v>0</v>
      </c>
      <c r="J34" s="110">
        <f t="shared" si="12"/>
        <v>0</v>
      </c>
      <c r="K34" s="110">
        <f t="shared" si="12"/>
        <v>0</v>
      </c>
      <c r="L34" s="110">
        <f t="shared" si="12"/>
        <v>0</v>
      </c>
      <c r="M34" s="113">
        <f t="shared" si="12"/>
        <v>0</v>
      </c>
      <c r="N34" s="163"/>
    </row>
    <row r="35" spans="1:14" s="78" customFormat="1" ht="51" customHeight="1" hidden="1">
      <c r="A35" s="13"/>
      <c r="B35" s="71"/>
      <c r="C35" s="10">
        <v>2010</v>
      </c>
      <c r="D35" s="12" t="s">
        <v>26</v>
      </c>
      <c r="E35" s="82"/>
      <c r="F35" s="14"/>
      <c r="G35" s="14"/>
      <c r="H35" s="14"/>
      <c r="I35" s="14"/>
      <c r="J35" s="14"/>
      <c r="K35" s="14"/>
      <c r="L35" s="14"/>
      <c r="M35" s="108">
        <f>E35+F35+G35+H35+I35+J35+K35</f>
        <v>0</v>
      </c>
      <c r="N35" s="165"/>
    </row>
    <row r="36" spans="1:14" s="78" customFormat="1" ht="12.75" customHeight="1" hidden="1">
      <c r="A36" s="13"/>
      <c r="B36" s="72">
        <v>75108</v>
      </c>
      <c r="C36" s="10"/>
      <c r="D36" s="19" t="s">
        <v>91</v>
      </c>
      <c r="E36" s="69">
        <f aca="true" t="shared" si="13" ref="E36:M36">E37</f>
        <v>0</v>
      </c>
      <c r="F36" s="110">
        <f t="shared" si="13"/>
        <v>0</v>
      </c>
      <c r="G36" s="110">
        <f t="shared" si="13"/>
        <v>0</v>
      </c>
      <c r="H36" s="110">
        <f t="shared" si="13"/>
        <v>0</v>
      </c>
      <c r="I36" s="110">
        <f t="shared" si="13"/>
        <v>0</v>
      </c>
      <c r="J36" s="110">
        <f t="shared" si="13"/>
        <v>0</v>
      </c>
      <c r="K36" s="110">
        <f t="shared" si="13"/>
        <v>0</v>
      </c>
      <c r="L36" s="110">
        <f t="shared" si="13"/>
        <v>0</v>
      </c>
      <c r="M36" s="113">
        <f t="shared" si="13"/>
        <v>0</v>
      </c>
      <c r="N36" s="163"/>
    </row>
    <row r="37" spans="1:14" s="78" customFormat="1" ht="51" customHeight="1" hidden="1">
      <c r="A37" s="13"/>
      <c r="B37" s="71"/>
      <c r="C37" s="10">
        <v>2010</v>
      </c>
      <c r="D37" s="12" t="s">
        <v>26</v>
      </c>
      <c r="E37" s="82"/>
      <c r="F37" s="14"/>
      <c r="G37" s="14"/>
      <c r="H37" s="14"/>
      <c r="I37" s="14"/>
      <c r="J37" s="14"/>
      <c r="K37" s="14"/>
      <c r="L37" s="14"/>
      <c r="M37" s="108">
        <f>E37+F37+G37+H37+I37+J37+K37+L37</f>
        <v>0</v>
      </c>
      <c r="N37" s="165"/>
    </row>
    <row r="38" spans="1:14" s="4" customFormat="1" ht="25.5" customHeight="1" hidden="1">
      <c r="A38" s="6">
        <v>754</v>
      </c>
      <c r="B38" s="6"/>
      <c r="C38" s="6"/>
      <c r="D38" s="7" t="s">
        <v>72</v>
      </c>
      <c r="E38" s="68">
        <f aca="true" t="shared" si="14" ref="E38:M38">E39</f>
        <v>0</v>
      </c>
      <c r="F38" s="109">
        <f t="shared" si="14"/>
        <v>0</v>
      </c>
      <c r="G38" s="109">
        <f t="shared" si="14"/>
        <v>0</v>
      </c>
      <c r="H38" s="109">
        <f t="shared" si="14"/>
        <v>0</v>
      </c>
      <c r="I38" s="109">
        <f t="shared" si="14"/>
        <v>0</v>
      </c>
      <c r="J38" s="109">
        <f t="shared" si="14"/>
        <v>0</v>
      </c>
      <c r="K38" s="109">
        <f t="shared" si="14"/>
        <v>0</v>
      </c>
      <c r="L38" s="109">
        <f t="shared" si="14"/>
        <v>0</v>
      </c>
      <c r="M38" s="68">
        <f t="shared" si="14"/>
        <v>0</v>
      </c>
      <c r="N38" s="160"/>
    </row>
    <row r="39" spans="1:14" s="4" customFormat="1" ht="16.5" customHeight="1" hidden="1">
      <c r="A39" s="8"/>
      <c r="B39" s="8">
        <v>75414</v>
      </c>
      <c r="C39" s="8"/>
      <c r="D39" s="9" t="s">
        <v>75</v>
      </c>
      <c r="E39" s="81">
        <f aca="true" t="shared" si="15" ref="E39:M39">SUM(E40)</f>
        <v>0</v>
      </c>
      <c r="F39" s="80">
        <f t="shared" si="15"/>
        <v>0</v>
      </c>
      <c r="G39" s="80">
        <f t="shared" si="15"/>
        <v>0</v>
      </c>
      <c r="H39" s="80">
        <f t="shared" si="15"/>
        <v>0</v>
      </c>
      <c r="I39" s="80">
        <f t="shared" si="15"/>
        <v>0</v>
      </c>
      <c r="J39" s="80">
        <f t="shared" si="15"/>
        <v>0</v>
      </c>
      <c r="K39" s="80">
        <f t="shared" si="15"/>
        <v>0</v>
      </c>
      <c r="L39" s="80">
        <f t="shared" si="15"/>
        <v>0</v>
      </c>
      <c r="M39" s="111">
        <f t="shared" si="15"/>
        <v>0</v>
      </c>
      <c r="N39" s="161"/>
    </row>
    <row r="40" spans="1:14" s="4" customFormat="1" ht="60.75" customHeight="1" hidden="1">
      <c r="A40" s="8"/>
      <c r="B40" s="10"/>
      <c r="C40" s="10">
        <v>2010</v>
      </c>
      <c r="D40" s="12" t="s">
        <v>26</v>
      </c>
      <c r="E40" s="74"/>
      <c r="F40" s="107"/>
      <c r="G40" s="107"/>
      <c r="H40" s="107"/>
      <c r="I40" s="107"/>
      <c r="J40" s="107"/>
      <c r="K40" s="107"/>
      <c r="L40" s="107"/>
      <c r="M40" s="108">
        <f>E40+F40+G40+H40+I40+J40+K40+L40</f>
        <v>0</v>
      </c>
      <c r="N40" s="162"/>
    </row>
    <row r="41" spans="1:14" s="4" customFormat="1" ht="51" hidden="1">
      <c r="A41" s="6">
        <v>756</v>
      </c>
      <c r="B41" s="6"/>
      <c r="C41" s="6"/>
      <c r="D41" s="7" t="s">
        <v>92</v>
      </c>
      <c r="E41" s="68">
        <f>E42+E53+E62+E68+E45</f>
        <v>8631736</v>
      </c>
      <c r="F41" s="109">
        <f>F42+F53+F62+F68+F45</f>
        <v>0</v>
      </c>
      <c r="G41" s="109">
        <f aca="true" t="shared" si="16" ref="G41:L41">G42+G53+G62+G68+G45</f>
        <v>0</v>
      </c>
      <c r="H41" s="109">
        <f t="shared" si="16"/>
        <v>0</v>
      </c>
      <c r="I41" s="109">
        <f t="shared" si="16"/>
        <v>0</v>
      </c>
      <c r="J41" s="109">
        <f t="shared" si="16"/>
        <v>0</v>
      </c>
      <c r="K41" s="109">
        <f t="shared" si="16"/>
        <v>0</v>
      </c>
      <c r="L41" s="109">
        <f t="shared" si="16"/>
        <v>0</v>
      </c>
      <c r="M41" s="68">
        <f>M42+M53+M62+M68+M45</f>
        <v>8631736</v>
      </c>
      <c r="N41" s="160"/>
    </row>
    <row r="42" spans="1:14" s="78" customFormat="1" ht="25.5" hidden="1">
      <c r="A42" s="13"/>
      <c r="B42" s="13">
        <v>75601</v>
      </c>
      <c r="C42" s="13"/>
      <c r="D42" s="70" t="s">
        <v>93</v>
      </c>
      <c r="E42" s="69">
        <f>E43+E44</f>
        <v>4100</v>
      </c>
      <c r="F42" s="110">
        <f>F43+F44</f>
        <v>0</v>
      </c>
      <c r="G42" s="110">
        <f aca="true" t="shared" si="17" ref="G42:L42">G43+G44</f>
        <v>0</v>
      </c>
      <c r="H42" s="110">
        <f t="shared" si="17"/>
        <v>0</v>
      </c>
      <c r="I42" s="110">
        <f t="shared" si="17"/>
        <v>0</v>
      </c>
      <c r="J42" s="110">
        <f t="shared" si="17"/>
        <v>0</v>
      </c>
      <c r="K42" s="110">
        <f t="shared" si="17"/>
        <v>0</v>
      </c>
      <c r="L42" s="110">
        <f t="shared" si="17"/>
        <v>0</v>
      </c>
      <c r="M42" s="111">
        <f>SUM(M43:M44)</f>
        <v>4100</v>
      </c>
      <c r="N42" s="163"/>
    </row>
    <row r="43" spans="1:14" s="4" customFormat="1" ht="43.5" customHeight="1" hidden="1">
      <c r="A43" s="8"/>
      <c r="B43" s="10"/>
      <c r="C43" s="11" t="s">
        <v>94</v>
      </c>
      <c r="D43" s="12" t="s">
        <v>95</v>
      </c>
      <c r="E43" s="74">
        <v>4000</v>
      </c>
      <c r="F43" s="107"/>
      <c r="G43" s="107"/>
      <c r="H43" s="107"/>
      <c r="I43" s="107"/>
      <c r="J43" s="107"/>
      <c r="K43" s="107"/>
      <c r="L43" s="107"/>
      <c r="M43" s="108">
        <f aca="true" t="shared" si="18" ref="M43:M70">E43+F43+G43+H43+I43+J43+K43+L43</f>
        <v>4000</v>
      </c>
      <c r="N43" s="162"/>
    </row>
    <row r="44" spans="1:14" s="4" customFormat="1" ht="31.5" customHeight="1" hidden="1">
      <c r="A44" s="8"/>
      <c r="B44" s="10"/>
      <c r="C44" s="11" t="s">
        <v>89</v>
      </c>
      <c r="D44" s="12" t="s">
        <v>90</v>
      </c>
      <c r="E44" s="74">
        <v>100</v>
      </c>
      <c r="F44" s="107"/>
      <c r="G44" s="107"/>
      <c r="H44" s="107"/>
      <c r="I44" s="107"/>
      <c r="J44" s="107"/>
      <c r="K44" s="107"/>
      <c r="L44" s="107"/>
      <c r="M44" s="108">
        <f t="shared" si="18"/>
        <v>100</v>
      </c>
      <c r="N44" s="162"/>
    </row>
    <row r="45" spans="1:14" s="4" customFormat="1" ht="63.75" hidden="1">
      <c r="A45" s="8"/>
      <c r="B45" s="8">
        <v>75615</v>
      </c>
      <c r="C45" s="8"/>
      <c r="D45" s="9" t="s">
        <v>96</v>
      </c>
      <c r="E45" s="81">
        <f>SUM(E46:E52)</f>
        <v>2255235</v>
      </c>
      <c r="F45" s="80">
        <f>SUM(F46:F51)</f>
        <v>0</v>
      </c>
      <c r="G45" s="80">
        <f aca="true" t="shared" si="19" ref="G45:L45">SUM(G46:G51)</f>
        <v>0</v>
      </c>
      <c r="H45" s="80">
        <f t="shared" si="19"/>
        <v>0</v>
      </c>
      <c r="I45" s="80">
        <f t="shared" si="19"/>
        <v>0</v>
      </c>
      <c r="J45" s="80">
        <f t="shared" si="19"/>
        <v>0</v>
      </c>
      <c r="K45" s="80">
        <f t="shared" si="19"/>
        <v>0</v>
      </c>
      <c r="L45" s="80">
        <f t="shared" si="19"/>
        <v>0</v>
      </c>
      <c r="M45" s="113">
        <f>SUM(M46:M52)</f>
        <v>2255235</v>
      </c>
      <c r="N45" s="161"/>
    </row>
    <row r="46" spans="1:14" s="4" customFormat="1" ht="12.75" hidden="1">
      <c r="A46" s="8"/>
      <c r="B46" s="10"/>
      <c r="C46" s="11" t="s">
        <v>97</v>
      </c>
      <c r="D46" s="12" t="s">
        <v>98</v>
      </c>
      <c r="E46" s="74">
        <v>1758539</v>
      </c>
      <c r="F46" s="107"/>
      <c r="G46" s="107"/>
      <c r="H46" s="107"/>
      <c r="I46" s="107"/>
      <c r="J46" s="107"/>
      <c r="K46" s="107"/>
      <c r="L46" s="107"/>
      <c r="M46" s="108">
        <f t="shared" si="18"/>
        <v>1758539</v>
      </c>
      <c r="N46" s="162"/>
    </row>
    <row r="47" spans="1:14" s="4" customFormat="1" ht="12.75" hidden="1">
      <c r="A47" s="8"/>
      <c r="B47" s="10"/>
      <c r="C47" s="11" t="s">
        <v>99</v>
      </c>
      <c r="D47" s="12" t="s">
        <v>100</v>
      </c>
      <c r="E47" s="74">
        <f>361591+60000+10831</f>
        <v>432422</v>
      </c>
      <c r="F47" s="107"/>
      <c r="G47" s="107"/>
      <c r="H47" s="107"/>
      <c r="I47" s="107"/>
      <c r="J47" s="107"/>
      <c r="K47" s="107"/>
      <c r="L47" s="107"/>
      <c r="M47" s="108">
        <f t="shared" si="18"/>
        <v>432422</v>
      </c>
      <c r="N47" s="162"/>
    </row>
    <row r="48" spans="1:14" s="4" customFormat="1" ht="12.75" hidden="1">
      <c r="A48" s="8"/>
      <c r="B48" s="10"/>
      <c r="C48" s="11" t="s">
        <v>101</v>
      </c>
      <c r="D48" s="12" t="s">
        <v>102</v>
      </c>
      <c r="E48" s="74">
        <v>34130</v>
      </c>
      <c r="F48" s="107"/>
      <c r="G48" s="107"/>
      <c r="H48" s="107"/>
      <c r="I48" s="107"/>
      <c r="J48" s="107"/>
      <c r="K48" s="107"/>
      <c r="L48" s="107"/>
      <c r="M48" s="108">
        <f t="shared" si="18"/>
        <v>34130</v>
      </c>
      <c r="N48" s="162"/>
    </row>
    <row r="49" spans="1:14" s="4" customFormat="1" ht="12.75" hidden="1">
      <c r="A49" s="8"/>
      <c r="B49" s="10"/>
      <c r="C49" s="11" t="s">
        <v>103</v>
      </c>
      <c r="D49" s="12" t="s">
        <v>104</v>
      </c>
      <c r="E49" s="74">
        <v>20810</v>
      </c>
      <c r="F49" s="107"/>
      <c r="G49" s="107"/>
      <c r="H49" s="107"/>
      <c r="I49" s="107"/>
      <c r="J49" s="107"/>
      <c r="K49" s="107"/>
      <c r="L49" s="107"/>
      <c r="M49" s="108">
        <f t="shared" si="18"/>
        <v>20810</v>
      </c>
      <c r="N49" s="162"/>
    </row>
    <row r="50" spans="1:14" s="4" customFormat="1" ht="12.75" hidden="1">
      <c r="A50" s="8"/>
      <c r="B50" s="10"/>
      <c r="C50" s="11" t="s">
        <v>105</v>
      </c>
      <c r="D50" s="12" t="s">
        <v>106</v>
      </c>
      <c r="E50" s="74">
        <v>5000</v>
      </c>
      <c r="F50" s="107"/>
      <c r="G50" s="107"/>
      <c r="H50" s="107"/>
      <c r="I50" s="107"/>
      <c r="J50" s="107"/>
      <c r="K50" s="107"/>
      <c r="L50" s="107"/>
      <c r="M50" s="108">
        <f t="shared" si="18"/>
        <v>5000</v>
      </c>
      <c r="N50" s="162"/>
    </row>
    <row r="51" spans="1:14" s="4" customFormat="1" ht="25.5" hidden="1">
      <c r="A51" s="8"/>
      <c r="B51" s="10"/>
      <c r="C51" s="11" t="s">
        <v>89</v>
      </c>
      <c r="D51" s="12" t="s">
        <v>90</v>
      </c>
      <c r="E51" s="74">
        <v>3000</v>
      </c>
      <c r="F51" s="107"/>
      <c r="G51" s="107"/>
      <c r="H51" s="107"/>
      <c r="I51" s="107"/>
      <c r="J51" s="107"/>
      <c r="K51" s="107"/>
      <c r="L51" s="107"/>
      <c r="M51" s="108">
        <f t="shared" si="18"/>
        <v>3000</v>
      </c>
      <c r="N51" s="162"/>
    </row>
    <row r="52" spans="1:14" s="4" customFormat="1" ht="25.5" hidden="1">
      <c r="A52" s="8"/>
      <c r="B52" s="10"/>
      <c r="C52" s="11">
        <v>2680</v>
      </c>
      <c r="D52" s="12" t="s">
        <v>208</v>
      </c>
      <c r="E52" s="74">
        <v>1334</v>
      </c>
      <c r="F52" s="107"/>
      <c r="G52" s="107"/>
      <c r="H52" s="107"/>
      <c r="I52" s="107"/>
      <c r="J52" s="107"/>
      <c r="K52" s="107"/>
      <c r="L52" s="107"/>
      <c r="M52" s="108">
        <f t="shared" si="18"/>
        <v>1334</v>
      </c>
      <c r="N52" s="162"/>
    </row>
    <row r="53" spans="1:14" s="4" customFormat="1" ht="63.75" hidden="1">
      <c r="A53" s="8"/>
      <c r="B53" s="8">
        <v>75616</v>
      </c>
      <c r="C53" s="8"/>
      <c r="D53" s="9" t="s">
        <v>107</v>
      </c>
      <c r="E53" s="81">
        <f>SUM(E54:E61)</f>
        <v>1998246</v>
      </c>
      <c r="F53" s="80">
        <f>SUM(F54:F61)</f>
        <v>0</v>
      </c>
      <c r="G53" s="80">
        <f aca="true" t="shared" si="20" ref="G53:L53">SUM(G54:G61)</f>
        <v>0</v>
      </c>
      <c r="H53" s="80">
        <f t="shared" si="20"/>
        <v>0</v>
      </c>
      <c r="I53" s="80">
        <f t="shared" si="20"/>
        <v>0</v>
      </c>
      <c r="J53" s="80">
        <f t="shared" si="20"/>
        <v>0</v>
      </c>
      <c r="K53" s="80">
        <f t="shared" si="20"/>
        <v>0</v>
      </c>
      <c r="L53" s="80">
        <f t="shared" si="20"/>
        <v>0</v>
      </c>
      <c r="M53" s="111">
        <f>SUM(M54:M61)</f>
        <v>1998246</v>
      </c>
      <c r="N53" s="161"/>
    </row>
    <row r="54" spans="1:14" s="4" customFormat="1" ht="12.75" hidden="1">
      <c r="A54" s="8"/>
      <c r="B54" s="8"/>
      <c r="C54" s="11" t="s">
        <v>97</v>
      </c>
      <c r="D54" s="12" t="s">
        <v>98</v>
      </c>
      <c r="E54" s="74">
        <v>912379</v>
      </c>
      <c r="F54" s="107"/>
      <c r="G54" s="107"/>
      <c r="H54" s="107"/>
      <c r="I54" s="107"/>
      <c r="J54" s="107"/>
      <c r="K54" s="107"/>
      <c r="L54" s="107"/>
      <c r="M54" s="108">
        <f t="shared" si="18"/>
        <v>912379</v>
      </c>
      <c r="N54" s="162"/>
    </row>
    <row r="55" spans="1:14" s="4" customFormat="1" ht="12.75" hidden="1">
      <c r="A55" s="8"/>
      <c r="B55" s="8"/>
      <c r="C55" s="11" t="s">
        <v>99</v>
      </c>
      <c r="D55" s="12" t="s">
        <v>100</v>
      </c>
      <c r="E55" s="74">
        <f>541372+19363</f>
        <v>560735</v>
      </c>
      <c r="F55" s="107"/>
      <c r="G55" s="107"/>
      <c r="H55" s="107"/>
      <c r="I55" s="107"/>
      <c r="J55" s="107"/>
      <c r="K55" s="107"/>
      <c r="L55" s="107"/>
      <c r="M55" s="108">
        <f t="shared" si="18"/>
        <v>560735</v>
      </c>
      <c r="N55" s="162"/>
    </row>
    <row r="56" spans="1:14" s="4" customFormat="1" ht="12.75" hidden="1">
      <c r="A56" s="8"/>
      <c r="B56" s="8"/>
      <c r="C56" s="11" t="s">
        <v>101</v>
      </c>
      <c r="D56" s="12" t="s">
        <v>102</v>
      </c>
      <c r="E56" s="74">
        <v>1512</v>
      </c>
      <c r="F56" s="107"/>
      <c r="G56" s="107"/>
      <c r="H56" s="107"/>
      <c r="I56" s="107"/>
      <c r="J56" s="107"/>
      <c r="K56" s="107"/>
      <c r="L56" s="107"/>
      <c r="M56" s="108">
        <f t="shared" si="18"/>
        <v>1512</v>
      </c>
      <c r="N56" s="162"/>
    </row>
    <row r="57" spans="1:14" s="4" customFormat="1" ht="12.75" hidden="1">
      <c r="A57" s="8"/>
      <c r="B57" s="8"/>
      <c r="C57" s="11" t="s">
        <v>103</v>
      </c>
      <c r="D57" s="12" t="s">
        <v>104</v>
      </c>
      <c r="E57" s="74">
        <v>88620</v>
      </c>
      <c r="F57" s="107"/>
      <c r="G57" s="107"/>
      <c r="H57" s="107"/>
      <c r="I57" s="107"/>
      <c r="J57" s="107"/>
      <c r="K57" s="107"/>
      <c r="L57" s="107"/>
      <c r="M57" s="108">
        <f t="shared" si="18"/>
        <v>88620</v>
      </c>
      <c r="N57" s="162"/>
    </row>
    <row r="58" spans="1:14" s="4" customFormat="1" ht="15" customHeight="1" hidden="1">
      <c r="A58" s="8"/>
      <c r="B58" s="10"/>
      <c r="C58" s="11" t="s">
        <v>108</v>
      </c>
      <c r="D58" s="12" t="s">
        <v>109</v>
      </c>
      <c r="E58" s="74">
        <v>7000</v>
      </c>
      <c r="F58" s="107"/>
      <c r="G58" s="107"/>
      <c r="H58" s="107"/>
      <c r="I58" s="107"/>
      <c r="J58" s="107"/>
      <c r="K58" s="107"/>
      <c r="L58" s="107"/>
      <c r="M58" s="108">
        <f t="shared" si="18"/>
        <v>7000</v>
      </c>
      <c r="N58" s="162"/>
    </row>
    <row r="59" spans="1:14" s="4" customFormat="1" ht="12.75" hidden="1">
      <c r="A59" s="8"/>
      <c r="B59" s="10"/>
      <c r="C59" s="11" t="s">
        <v>110</v>
      </c>
      <c r="D59" s="12" t="s">
        <v>111</v>
      </c>
      <c r="E59" s="74">
        <v>20000</v>
      </c>
      <c r="F59" s="107"/>
      <c r="G59" s="107"/>
      <c r="H59" s="107"/>
      <c r="I59" s="107"/>
      <c r="J59" s="107"/>
      <c r="K59" s="107"/>
      <c r="L59" s="107"/>
      <c r="M59" s="108">
        <f t="shared" si="18"/>
        <v>20000</v>
      </c>
      <c r="N59" s="162"/>
    </row>
    <row r="60" spans="1:14" s="4" customFormat="1" ht="12.75" hidden="1">
      <c r="A60" s="8"/>
      <c r="B60" s="10"/>
      <c r="C60" s="11" t="s">
        <v>105</v>
      </c>
      <c r="D60" s="12" t="s">
        <v>106</v>
      </c>
      <c r="E60" s="74">
        <v>400000</v>
      </c>
      <c r="F60" s="107"/>
      <c r="G60" s="107"/>
      <c r="H60" s="107"/>
      <c r="I60" s="107"/>
      <c r="J60" s="107"/>
      <c r="K60" s="107"/>
      <c r="L60" s="107"/>
      <c r="M60" s="108">
        <f t="shared" si="18"/>
        <v>400000</v>
      </c>
      <c r="N60" s="162"/>
    </row>
    <row r="61" spans="1:14" s="4" customFormat="1" ht="25.5" hidden="1">
      <c r="A61" s="8"/>
      <c r="B61" s="10"/>
      <c r="C61" s="11" t="s">
        <v>89</v>
      </c>
      <c r="D61" s="12" t="s">
        <v>90</v>
      </c>
      <c r="E61" s="74">
        <v>8000</v>
      </c>
      <c r="F61" s="107"/>
      <c r="G61" s="107"/>
      <c r="H61" s="107"/>
      <c r="I61" s="107"/>
      <c r="J61" s="107"/>
      <c r="K61" s="107"/>
      <c r="L61" s="107"/>
      <c r="M61" s="108">
        <f t="shared" si="18"/>
        <v>8000</v>
      </c>
      <c r="N61" s="101"/>
    </row>
    <row r="62" spans="1:14" s="4" customFormat="1" ht="38.25" hidden="1">
      <c r="A62" s="8"/>
      <c r="B62" s="8">
        <v>75618</v>
      </c>
      <c r="C62" s="8"/>
      <c r="D62" s="9" t="s">
        <v>112</v>
      </c>
      <c r="E62" s="81">
        <f>SUM(E63:E67)</f>
        <v>1011023</v>
      </c>
      <c r="F62" s="80">
        <f>SUM(F63:F67)</f>
        <v>0</v>
      </c>
      <c r="G62" s="80">
        <f aca="true" t="shared" si="21" ref="G62:L62">SUM(G63:G67)</f>
        <v>0</v>
      </c>
      <c r="H62" s="80">
        <f t="shared" si="21"/>
        <v>0</v>
      </c>
      <c r="I62" s="80">
        <f t="shared" si="21"/>
        <v>0</v>
      </c>
      <c r="J62" s="80">
        <f t="shared" si="21"/>
        <v>0</v>
      </c>
      <c r="K62" s="80">
        <f t="shared" si="21"/>
        <v>0</v>
      </c>
      <c r="L62" s="80">
        <f t="shared" si="21"/>
        <v>0</v>
      </c>
      <c r="M62" s="111">
        <f>SUM(M63:M67)</f>
        <v>1011023</v>
      </c>
      <c r="N62" s="161"/>
    </row>
    <row r="63" spans="1:14" s="4" customFormat="1" ht="18" customHeight="1" hidden="1">
      <c r="A63" s="8"/>
      <c r="B63" s="8"/>
      <c r="C63" s="11" t="s">
        <v>113</v>
      </c>
      <c r="D63" s="12" t="s">
        <v>114</v>
      </c>
      <c r="E63" s="74">
        <v>35000</v>
      </c>
      <c r="F63" s="107"/>
      <c r="G63" s="107"/>
      <c r="H63" s="107"/>
      <c r="I63" s="107"/>
      <c r="J63" s="107"/>
      <c r="K63" s="107"/>
      <c r="L63" s="107"/>
      <c r="M63" s="108">
        <f t="shared" si="18"/>
        <v>35000</v>
      </c>
      <c r="N63" s="162"/>
    </row>
    <row r="64" spans="1:14" s="4" customFormat="1" ht="18.75" customHeight="1" hidden="1">
      <c r="A64" s="8"/>
      <c r="B64" s="8"/>
      <c r="C64" s="11" t="s">
        <v>115</v>
      </c>
      <c r="D64" s="12" t="s">
        <v>116</v>
      </c>
      <c r="E64" s="74">
        <v>45000</v>
      </c>
      <c r="F64" s="107"/>
      <c r="G64" s="107"/>
      <c r="H64" s="107"/>
      <c r="I64" s="107"/>
      <c r="J64" s="107"/>
      <c r="K64" s="107"/>
      <c r="L64" s="107"/>
      <c r="M64" s="108">
        <f t="shared" si="18"/>
        <v>45000</v>
      </c>
      <c r="N64" s="162"/>
    </row>
    <row r="65" spans="1:14" s="4" customFormat="1" ht="25.5" hidden="1">
      <c r="A65" s="8"/>
      <c r="B65" s="8"/>
      <c r="C65" s="11" t="s">
        <v>117</v>
      </c>
      <c r="D65" s="12" t="s">
        <v>118</v>
      </c>
      <c r="E65" s="74">
        <v>91500</v>
      </c>
      <c r="F65" s="107"/>
      <c r="G65" s="107"/>
      <c r="H65" s="107"/>
      <c r="I65" s="107"/>
      <c r="J65" s="107"/>
      <c r="K65" s="107"/>
      <c r="L65" s="107"/>
      <c r="M65" s="108">
        <f t="shared" si="18"/>
        <v>91500</v>
      </c>
      <c r="N65" s="162"/>
    </row>
    <row r="66" spans="1:14" s="4" customFormat="1" ht="51" hidden="1">
      <c r="A66" s="8"/>
      <c r="B66" s="8"/>
      <c r="C66" s="11" t="s">
        <v>119</v>
      </c>
      <c r="D66" s="12" t="s">
        <v>120</v>
      </c>
      <c r="E66" s="74">
        <v>812523</v>
      </c>
      <c r="F66" s="107"/>
      <c r="G66" s="107"/>
      <c r="H66" s="107"/>
      <c r="I66" s="107"/>
      <c r="J66" s="107"/>
      <c r="K66" s="107"/>
      <c r="L66" s="107"/>
      <c r="M66" s="108">
        <f t="shared" si="18"/>
        <v>812523</v>
      </c>
      <c r="N66" s="162"/>
    </row>
    <row r="67" spans="1:14" s="4" customFormat="1" ht="25.5" hidden="1">
      <c r="A67" s="8"/>
      <c r="B67" s="10"/>
      <c r="C67" s="11" t="s">
        <v>89</v>
      </c>
      <c r="D67" s="12" t="s">
        <v>90</v>
      </c>
      <c r="E67" s="74">
        <v>27000</v>
      </c>
      <c r="F67" s="107"/>
      <c r="G67" s="107"/>
      <c r="H67" s="107"/>
      <c r="I67" s="107"/>
      <c r="J67" s="107"/>
      <c r="K67" s="107"/>
      <c r="L67" s="107"/>
      <c r="M67" s="108">
        <f t="shared" si="18"/>
        <v>27000</v>
      </c>
      <c r="N67" s="101"/>
    </row>
    <row r="68" spans="1:14" s="4" customFormat="1" ht="27" customHeight="1" hidden="1">
      <c r="A68" s="8"/>
      <c r="B68" s="8">
        <v>75621</v>
      </c>
      <c r="C68" s="8"/>
      <c r="D68" s="9" t="s">
        <v>121</v>
      </c>
      <c r="E68" s="81">
        <f>SUM(E69:E70)</f>
        <v>3363132</v>
      </c>
      <c r="F68" s="80">
        <f>SUM(F69:F70)</f>
        <v>0</v>
      </c>
      <c r="G68" s="80">
        <f aca="true" t="shared" si="22" ref="G68:L68">SUM(G69:G70)</f>
        <v>0</v>
      </c>
      <c r="H68" s="80">
        <f t="shared" si="22"/>
        <v>0</v>
      </c>
      <c r="I68" s="80">
        <f t="shared" si="22"/>
        <v>0</v>
      </c>
      <c r="J68" s="80">
        <f t="shared" si="22"/>
        <v>0</v>
      </c>
      <c r="K68" s="80">
        <f t="shared" si="22"/>
        <v>0</v>
      </c>
      <c r="L68" s="80">
        <f t="shared" si="22"/>
        <v>0</v>
      </c>
      <c r="M68" s="111">
        <f>SUM(M69:M70)</f>
        <v>3363132</v>
      </c>
      <c r="N68" s="161"/>
    </row>
    <row r="69" spans="1:14" s="4" customFormat="1" ht="12.75" hidden="1">
      <c r="A69" s="8"/>
      <c r="B69" s="10"/>
      <c r="C69" s="11" t="s">
        <v>122</v>
      </c>
      <c r="D69" s="12" t="s">
        <v>123</v>
      </c>
      <c r="E69" s="74">
        <v>2863132</v>
      </c>
      <c r="F69" s="107"/>
      <c r="G69" s="107"/>
      <c r="H69" s="107"/>
      <c r="I69" s="107"/>
      <c r="J69" s="107"/>
      <c r="K69" s="107"/>
      <c r="L69" s="107"/>
      <c r="M69" s="108">
        <f t="shared" si="18"/>
        <v>2863132</v>
      </c>
      <c r="N69" s="162"/>
    </row>
    <row r="70" spans="1:14" s="4" customFormat="1" ht="12.75" hidden="1">
      <c r="A70" s="8"/>
      <c r="B70" s="10"/>
      <c r="C70" s="11" t="s">
        <v>124</v>
      </c>
      <c r="D70" s="12" t="s">
        <v>125</v>
      </c>
      <c r="E70" s="74">
        <v>500000</v>
      </c>
      <c r="F70" s="107"/>
      <c r="G70" s="107"/>
      <c r="H70" s="107"/>
      <c r="I70" s="107"/>
      <c r="J70" s="107"/>
      <c r="K70" s="107"/>
      <c r="L70" s="107"/>
      <c r="M70" s="108">
        <f t="shared" si="18"/>
        <v>500000</v>
      </c>
      <c r="N70" s="162"/>
    </row>
    <row r="71" spans="1:14" s="4" customFormat="1" ht="12.75" hidden="1">
      <c r="A71" s="6">
        <v>758</v>
      </c>
      <c r="B71" s="6"/>
      <c r="C71" s="6"/>
      <c r="D71" s="7" t="s">
        <v>28</v>
      </c>
      <c r="E71" s="68">
        <f>E72+E74+E76+E79</f>
        <v>5565986</v>
      </c>
      <c r="F71" s="109">
        <f>F72+F74+F76+F79</f>
        <v>0</v>
      </c>
      <c r="G71" s="109">
        <f aca="true" t="shared" si="23" ref="G71:L71">G72+G74+G76+G79</f>
        <v>0</v>
      </c>
      <c r="H71" s="109">
        <f t="shared" si="23"/>
        <v>0</v>
      </c>
      <c r="I71" s="109">
        <f t="shared" si="23"/>
        <v>0</v>
      </c>
      <c r="J71" s="109">
        <f t="shared" si="23"/>
        <v>0</v>
      </c>
      <c r="K71" s="109">
        <f t="shared" si="23"/>
        <v>0</v>
      </c>
      <c r="L71" s="109">
        <f t="shared" si="23"/>
        <v>0</v>
      </c>
      <c r="M71" s="68">
        <f>M72+M74+M76+M79</f>
        <v>5565986</v>
      </c>
      <c r="N71" s="160"/>
    </row>
    <row r="72" spans="1:14" s="4" customFormat="1" ht="25.5" hidden="1">
      <c r="A72" s="8"/>
      <c r="B72" s="8">
        <v>75801</v>
      </c>
      <c r="C72" s="8"/>
      <c r="D72" s="9" t="s">
        <v>144</v>
      </c>
      <c r="E72" s="81">
        <f aca="true" t="shared" si="24" ref="E72:M72">E73</f>
        <v>4681441</v>
      </c>
      <c r="F72" s="80">
        <f t="shared" si="24"/>
        <v>0</v>
      </c>
      <c r="G72" s="80">
        <f t="shared" si="24"/>
        <v>0</v>
      </c>
      <c r="H72" s="80">
        <f t="shared" si="24"/>
        <v>0</v>
      </c>
      <c r="I72" s="80">
        <f t="shared" si="24"/>
        <v>0</v>
      </c>
      <c r="J72" s="80">
        <f t="shared" si="24"/>
        <v>0</v>
      </c>
      <c r="K72" s="80">
        <f t="shared" si="24"/>
        <v>0</v>
      </c>
      <c r="L72" s="80">
        <f t="shared" si="24"/>
        <v>0</v>
      </c>
      <c r="M72" s="111">
        <f t="shared" si="24"/>
        <v>4681441</v>
      </c>
      <c r="N72" s="161"/>
    </row>
    <row r="73" spans="1:14" s="4" customFormat="1" ht="12.75" hidden="1">
      <c r="A73" s="8"/>
      <c r="B73" s="10"/>
      <c r="C73" s="10">
        <v>2920</v>
      </c>
      <c r="D73" s="12" t="s">
        <v>145</v>
      </c>
      <c r="E73" s="74">
        <v>4681441</v>
      </c>
      <c r="F73" s="107"/>
      <c r="G73" s="107"/>
      <c r="H73" s="107"/>
      <c r="I73" s="107"/>
      <c r="J73" s="107"/>
      <c r="K73" s="107"/>
      <c r="L73" s="107"/>
      <c r="M73" s="108">
        <f aca="true" t="shared" si="25" ref="M73:M80">E73+F73+G73+H73+I73+J73+K73+L73</f>
        <v>4681441</v>
      </c>
      <c r="N73" s="162"/>
    </row>
    <row r="74" spans="1:14" s="4" customFormat="1" ht="28.5" customHeight="1" hidden="1">
      <c r="A74" s="8"/>
      <c r="B74" s="8">
        <v>75807</v>
      </c>
      <c r="C74" s="8"/>
      <c r="D74" s="9" t="s">
        <v>146</v>
      </c>
      <c r="E74" s="81">
        <f aca="true" t="shared" si="26" ref="E74:M74">E75</f>
        <v>666122</v>
      </c>
      <c r="F74" s="80">
        <f t="shared" si="26"/>
        <v>0</v>
      </c>
      <c r="G74" s="80">
        <f t="shared" si="26"/>
        <v>0</v>
      </c>
      <c r="H74" s="80">
        <f t="shared" si="26"/>
        <v>0</v>
      </c>
      <c r="I74" s="80">
        <f t="shared" si="26"/>
        <v>0</v>
      </c>
      <c r="J74" s="80">
        <f t="shared" si="26"/>
        <v>0</v>
      </c>
      <c r="K74" s="80">
        <f t="shared" si="26"/>
        <v>0</v>
      </c>
      <c r="L74" s="80">
        <f t="shared" si="26"/>
        <v>0</v>
      </c>
      <c r="M74" s="111">
        <f t="shared" si="26"/>
        <v>666122</v>
      </c>
      <c r="N74" s="161"/>
    </row>
    <row r="75" spans="1:14" s="4" customFormat="1" ht="26.25" customHeight="1" hidden="1">
      <c r="A75" s="8"/>
      <c r="B75" s="10"/>
      <c r="C75" s="10">
        <v>2920</v>
      </c>
      <c r="D75" s="12" t="s">
        <v>145</v>
      </c>
      <c r="E75" s="74">
        <v>666122</v>
      </c>
      <c r="F75" s="107"/>
      <c r="G75" s="107"/>
      <c r="H75" s="107"/>
      <c r="I75" s="107"/>
      <c r="J75" s="107"/>
      <c r="K75" s="107"/>
      <c r="L75" s="107"/>
      <c r="M75" s="108">
        <f t="shared" si="25"/>
        <v>666122</v>
      </c>
      <c r="N75" s="162"/>
    </row>
    <row r="76" spans="1:14" s="87" customFormat="1" ht="16.5" customHeight="1" hidden="1">
      <c r="A76" s="8"/>
      <c r="B76" s="8">
        <v>75814</v>
      </c>
      <c r="C76" s="8"/>
      <c r="D76" s="9" t="s">
        <v>147</v>
      </c>
      <c r="E76" s="81">
        <f aca="true" t="shared" si="27" ref="E76:L76">E77</f>
        <v>140000</v>
      </c>
      <c r="F76" s="80">
        <f t="shared" si="27"/>
        <v>0</v>
      </c>
      <c r="G76" s="80">
        <f t="shared" si="27"/>
        <v>0</v>
      </c>
      <c r="H76" s="80">
        <f t="shared" si="27"/>
        <v>0</v>
      </c>
      <c r="I76" s="80">
        <f t="shared" si="27"/>
        <v>0</v>
      </c>
      <c r="J76" s="80">
        <f t="shared" si="27"/>
        <v>0</v>
      </c>
      <c r="K76" s="80">
        <f t="shared" si="27"/>
        <v>0</v>
      </c>
      <c r="L76" s="80">
        <f t="shared" si="27"/>
        <v>0</v>
      </c>
      <c r="M76" s="111">
        <f>M77+M78</f>
        <v>140000</v>
      </c>
      <c r="N76" s="161"/>
    </row>
    <row r="77" spans="1:14" s="4" customFormat="1" ht="12.75" hidden="1">
      <c r="A77" s="8"/>
      <c r="B77" s="10"/>
      <c r="C77" s="11" t="s">
        <v>23</v>
      </c>
      <c r="D77" s="12" t="s">
        <v>24</v>
      </c>
      <c r="E77" s="74">
        <v>140000</v>
      </c>
      <c r="F77" s="107"/>
      <c r="G77" s="107"/>
      <c r="H77" s="107"/>
      <c r="I77" s="107"/>
      <c r="J77" s="107"/>
      <c r="K77" s="107"/>
      <c r="L77" s="107"/>
      <c r="M77" s="108">
        <f t="shared" si="25"/>
        <v>140000</v>
      </c>
      <c r="N77" s="162"/>
    </row>
    <row r="78" spans="1:14" s="4" customFormat="1" ht="25.5" customHeight="1" hidden="1">
      <c r="A78" s="8"/>
      <c r="B78" s="10"/>
      <c r="C78" s="11">
        <v>2370</v>
      </c>
      <c r="D78" s="12" t="s">
        <v>148</v>
      </c>
      <c r="E78" s="74"/>
      <c r="F78" s="107"/>
      <c r="G78" s="107"/>
      <c r="H78" s="107"/>
      <c r="I78" s="107"/>
      <c r="J78" s="107"/>
      <c r="K78" s="107"/>
      <c r="L78" s="107"/>
      <c r="M78" s="108">
        <f t="shared" si="25"/>
        <v>0</v>
      </c>
      <c r="N78" s="162"/>
    </row>
    <row r="79" spans="1:14" s="4" customFormat="1" ht="29.25" customHeight="1" hidden="1">
      <c r="A79" s="8"/>
      <c r="B79" s="8">
        <v>75831</v>
      </c>
      <c r="C79" s="8"/>
      <c r="D79" s="9" t="s">
        <v>149</v>
      </c>
      <c r="E79" s="81">
        <f aca="true" t="shared" si="28" ref="E79:M79">E80</f>
        <v>78423</v>
      </c>
      <c r="F79" s="80">
        <f t="shared" si="28"/>
        <v>0</v>
      </c>
      <c r="G79" s="80">
        <f t="shared" si="28"/>
        <v>0</v>
      </c>
      <c r="H79" s="80">
        <f t="shared" si="28"/>
        <v>0</v>
      </c>
      <c r="I79" s="80">
        <f t="shared" si="28"/>
        <v>0</v>
      </c>
      <c r="J79" s="80">
        <f t="shared" si="28"/>
        <v>0</v>
      </c>
      <c r="K79" s="80">
        <f t="shared" si="28"/>
        <v>0</v>
      </c>
      <c r="L79" s="80">
        <f t="shared" si="28"/>
        <v>0</v>
      </c>
      <c r="M79" s="111">
        <f t="shared" si="28"/>
        <v>78423</v>
      </c>
      <c r="N79" s="161"/>
    </row>
    <row r="80" spans="1:14" s="4" customFormat="1" ht="12.75" hidden="1">
      <c r="A80" s="8"/>
      <c r="B80" s="10"/>
      <c r="C80" s="10">
        <v>2920</v>
      </c>
      <c r="D80" s="12" t="s">
        <v>145</v>
      </c>
      <c r="E80" s="74">
        <v>78423</v>
      </c>
      <c r="F80" s="107"/>
      <c r="G80" s="107"/>
      <c r="H80" s="107"/>
      <c r="I80" s="107"/>
      <c r="J80" s="107"/>
      <c r="K80" s="107"/>
      <c r="L80" s="107"/>
      <c r="M80" s="108">
        <f t="shared" si="25"/>
        <v>78423</v>
      </c>
      <c r="N80" s="162"/>
    </row>
    <row r="81" spans="1:14" s="4" customFormat="1" ht="12.75">
      <c r="A81" s="6">
        <v>801</v>
      </c>
      <c r="B81" s="6"/>
      <c r="C81" s="6"/>
      <c r="D81" s="7" t="s">
        <v>29</v>
      </c>
      <c r="E81" s="68">
        <f>E82+E85+E89+E92+E94+E97</f>
        <v>246391</v>
      </c>
      <c r="F81" s="109">
        <f>F82+F85+F89+F92+F94+F97</f>
        <v>62734</v>
      </c>
      <c r="G81" s="109">
        <f aca="true" t="shared" si="29" ref="G81:L81">G82+G85+G89+G92+G94+G97</f>
        <v>0</v>
      </c>
      <c r="H81" s="109">
        <f t="shared" si="29"/>
        <v>0</v>
      </c>
      <c r="I81" s="109">
        <f t="shared" si="29"/>
        <v>0</v>
      </c>
      <c r="J81" s="109">
        <f t="shared" si="29"/>
        <v>0</v>
      </c>
      <c r="K81" s="109">
        <f t="shared" si="29"/>
        <v>0</v>
      </c>
      <c r="L81" s="109">
        <f t="shared" si="29"/>
        <v>0</v>
      </c>
      <c r="M81" s="68">
        <f>M82+M85+M89+M92+M94+M97</f>
        <v>309125</v>
      </c>
      <c r="N81" s="160"/>
    </row>
    <row r="82" spans="1:14" s="4" customFormat="1" ht="12.75">
      <c r="A82" s="15"/>
      <c r="B82" s="15">
        <v>80101</v>
      </c>
      <c r="C82" s="15"/>
      <c r="D82" s="9" t="s">
        <v>30</v>
      </c>
      <c r="E82" s="81">
        <f>E83+E84</f>
        <v>48110</v>
      </c>
      <c r="F82" s="80">
        <f aca="true" t="shared" si="30" ref="F82:L82">F83</f>
        <v>0</v>
      </c>
      <c r="G82" s="80">
        <f t="shared" si="30"/>
        <v>0</v>
      </c>
      <c r="H82" s="80">
        <f t="shared" si="30"/>
        <v>0</v>
      </c>
      <c r="I82" s="80">
        <f t="shared" si="30"/>
        <v>0</v>
      </c>
      <c r="J82" s="80">
        <f t="shared" si="30"/>
        <v>0</v>
      </c>
      <c r="K82" s="80">
        <f t="shared" si="30"/>
        <v>0</v>
      </c>
      <c r="L82" s="80">
        <f t="shared" si="30"/>
        <v>0</v>
      </c>
      <c r="M82" s="111">
        <f>M83+M84</f>
        <v>48110</v>
      </c>
      <c r="N82" s="161"/>
    </row>
    <row r="83" spans="1:14" s="78" customFormat="1" ht="12.75">
      <c r="A83" s="13"/>
      <c r="B83" s="13"/>
      <c r="C83" s="16" t="s">
        <v>81</v>
      </c>
      <c r="D83" s="17" t="s">
        <v>82</v>
      </c>
      <c r="E83" s="82">
        <v>18500</v>
      </c>
      <c r="F83" s="14"/>
      <c r="G83" s="14"/>
      <c r="H83" s="14"/>
      <c r="I83" s="14"/>
      <c r="J83" s="14"/>
      <c r="K83" s="14"/>
      <c r="L83" s="14"/>
      <c r="M83" s="108">
        <f aca="true" t="shared" si="31" ref="M83:M91">E83+F83+G83+H83+I83+J83+K83+L83</f>
        <v>18500</v>
      </c>
      <c r="N83" s="165"/>
    </row>
    <row r="84" spans="1:14" s="78" customFormat="1" ht="38.25">
      <c r="A84" s="13"/>
      <c r="B84" s="13"/>
      <c r="C84" s="16">
        <v>2030</v>
      </c>
      <c r="D84" s="17" t="s">
        <v>31</v>
      </c>
      <c r="E84" s="82">
        <v>29610</v>
      </c>
      <c r="F84" s="14"/>
      <c r="G84" s="14"/>
      <c r="H84" s="14"/>
      <c r="I84" s="14"/>
      <c r="J84" s="14"/>
      <c r="K84" s="14"/>
      <c r="L84" s="14"/>
      <c r="M84" s="108">
        <f t="shared" si="31"/>
        <v>29610</v>
      </c>
      <c r="N84" s="165"/>
    </row>
    <row r="85" spans="1:14" s="4" customFormat="1" ht="12.75">
      <c r="A85" s="15"/>
      <c r="B85" s="15">
        <v>80104</v>
      </c>
      <c r="C85" s="15"/>
      <c r="D85" s="18" t="s">
        <v>32</v>
      </c>
      <c r="E85" s="81">
        <f>SUM(E86:E88)</f>
        <v>122600</v>
      </c>
      <c r="F85" s="80">
        <f>SUM(F86:F88)</f>
        <v>0</v>
      </c>
      <c r="G85" s="80">
        <f aca="true" t="shared" si="32" ref="G85:L85">SUM(G86:G88)</f>
        <v>0</v>
      </c>
      <c r="H85" s="80">
        <f t="shared" si="32"/>
        <v>0</v>
      </c>
      <c r="I85" s="80">
        <f t="shared" si="32"/>
        <v>0</v>
      </c>
      <c r="J85" s="80">
        <f t="shared" si="32"/>
        <v>0</v>
      </c>
      <c r="K85" s="80">
        <f t="shared" si="32"/>
        <v>0</v>
      </c>
      <c r="L85" s="80">
        <f t="shared" si="32"/>
        <v>0</v>
      </c>
      <c r="M85" s="111">
        <f>SUM(M86:M88)</f>
        <v>122600</v>
      </c>
      <c r="N85" s="161"/>
    </row>
    <row r="86" spans="1:14" s="4" customFormat="1" ht="12.75">
      <c r="A86" s="15"/>
      <c r="B86" s="15"/>
      <c r="C86" s="11" t="s">
        <v>126</v>
      </c>
      <c r="D86" s="12" t="s">
        <v>127</v>
      </c>
      <c r="E86" s="74">
        <v>116000</v>
      </c>
      <c r="F86" s="107"/>
      <c r="G86" s="107"/>
      <c r="H86" s="107"/>
      <c r="I86" s="107"/>
      <c r="J86" s="107"/>
      <c r="K86" s="107"/>
      <c r="L86" s="107"/>
      <c r="M86" s="108">
        <f t="shared" si="31"/>
        <v>116000</v>
      </c>
      <c r="N86" s="162"/>
    </row>
    <row r="87" spans="1:14" s="4" customFormat="1" ht="25.5">
      <c r="A87" s="15"/>
      <c r="B87" s="15"/>
      <c r="C87" s="11" t="s">
        <v>89</v>
      </c>
      <c r="D87" s="12" t="s">
        <v>90</v>
      </c>
      <c r="E87" s="74">
        <v>100</v>
      </c>
      <c r="F87" s="107"/>
      <c r="G87" s="107"/>
      <c r="H87" s="107"/>
      <c r="I87" s="107"/>
      <c r="J87" s="107"/>
      <c r="K87" s="107"/>
      <c r="L87" s="107"/>
      <c r="M87" s="108">
        <f t="shared" si="31"/>
        <v>100</v>
      </c>
      <c r="N87" s="162"/>
    </row>
    <row r="88" spans="1:14" s="4" customFormat="1" ht="12.75">
      <c r="A88" s="15"/>
      <c r="B88" s="15"/>
      <c r="C88" s="16" t="s">
        <v>81</v>
      </c>
      <c r="D88" s="17" t="s">
        <v>82</v>
      </c>
      <c r="E88" s="74">
        <v>6500</v>
      </c>
      <c r="F88" s="107"/>
      <c r="G88" s="107"/>
      <c r="H88" s="107"/>
      <c r="I88" s="107"/>
      <c r="J88" s="107"/>
      <c r="K88" s="107"/>
      <c r="L88" s="107"/>
      <c r="M88" s="108">
        <f t="shared" si="31"/>
        <v>6500</v>
      </c>
      <c r="N88" s="162"/>
    </row>
    <row r="89" spans="1:14" s="4" customFormat="1" ht="12.75">
      <c r="A89" s="15"/>
      <c r="B89" s="8">
        <v>80110</v>
      </c>
      <c r="C89" s="8"/>
      <c r="D89" s="9" t="s">
        <v>33</v>
      </c>
      <c r="E89" s="81">
        <f>E90+E91</f>
        <v>0</v>
      </c>
      <c r="F89" s="80">
        <f>F90+F91</f>
        <v>0</v>
      </c>
      <c r="G89" s="80">
        <f aca="true" t="shared" si="33" ref="G89:L89">G90+G91</f>
        <v>0</v>
      </c>
      <c r="H89" s="80">
        <f t="shared" si="33"/>
        <v>0</v>
      </c>
      <c r="I89" s="80">
        <f t="shared" si="33"/>
        <v>0</v>
      </c>
      <c r="J89" s="80">
        <f t="shared" si="33"/>
        <v>0</v>
      </c>
      <c r="K89" s="80">
        <f t="shared" si="33"/>
        <v>0</v>
      </c>
      <c r="L89" s="80">
        <f t="shared" si="33"/>
        <v>0</v>
      </c>
      <c r="M89" s="111">
        <f>M90+M91</f>
        <v>0</v>
      </c>
      <c r="N89" s="161"/>
    </row>
    <row r="90" spans="1:14" s="4" customFormat="1" ht="25.5">
      <c r="A90" s="15"/>
      <c r="B90" s="15"/>
      <c r="C90" s="11">
        <v>6298</v>
      </c>
      <c r="D90" s="12" t="s">
        <v>128</v>
      </c>
      <c r="E90" s="74"/>
      <c r="F90" s="107"/>
      <c r="G90" s="107"/>
      <c r="H90" s="107"/>
      <c r="I90" s="107"/>
      <c r="J90" s="107"/>
      <c r="K90" s="107"/>
      <c r="L90" s="107"/>
      <c r="M90" s="108">
        <f t="shared" si="31"/>
        <v>0</v>
      </c>
      <c r="N90" s="162"/>
    </row>
    <row r="91" spans="1:14" s="4" customFormat="1" ht="38.25">
      <c r="A91" s="15"/>
      <c r="B91" s="15"/>
      <c r="C91" s="11">
        <v>6339</v>
      </c>
      <c r="D91" s="12" t="s">
        <v>129</v>
      </c>
      <c r="E91" s="74"/>
      <c r="F91" s="107"/>
      <c r="G91" s="107"/>
      <c r="H91" s="107"/>
      <c r="I91" s="107"/>
      <c r="J91" s="107"/>
      <c r="K91" s="107"/>
      <c r="L91" s="107"/>
      <c r="M91" s="108">
        <f t="shared" si="31"/>
        <v>0</v>
      </c>
      <c r="N91" s="162"/>
    </row>
    <row r="92" spans="1:14" s="4" customFormat="1" ht="12.75">
      <c r="A92" s="15"/>
      <c r="B92" s="8">
        <v>80113</v>
      </c>
      <c r="C92" s="8"/>
      <c r="D92" s="9" t="s">
        <v>141</v>
      </c>
      <c r="E92" s="81">
        <f aca="true" t="shared" si="34" ref="E92:M92">E93</f>
        <v>0</v>
      </c>
      <c r="F92" s="80">
        <f t="shared" si="34"/>
        <v>0</v>
      </c>
      <c r="G92" s="80">
        <f t="shared" si="34"/>
        <v>0</v>
      </c>
      <c r="H92" s="80">
        <f t="shared" si="34"/>
        <v>0</v>
      </c>
      <c r="I92" s="80">
        <f t="shared" si="34"/>
        <v>0</v>
      </c>
      <c r="J92" s="80">
        <f t="shared" si="34"/>
        <v>0</v>
      </c>
      <c r="K92" s="80">
        <f t="shared" si="34"/>
        <v>0</v>
      </c>
      <c r="L92" s="80">
        <f t="shared" si="34"/>
        <v>0</v>
      </c>
      <c r="M92" s="111">
        <f t="shared" si="34"/>
        <v>0</v>
      </c>
      <c r="N92" s="161"/>
    </row>
    <row r="93" spans="1:14" s="4" customFormat="1" ht="12.75">
      <c r="A93" s="15"/>
      <c r="B93" s="15"/>
      <c r="C93" s="16" t="s">
        <v>81</v>
      </c>
      <c r="D93" s="17" t="s">
        <v>82</v>
      </c>
      <c r="E93" s="74"/>
      <c r="F93" s="107"/>
      <c r="G93" s="107"/>
      <c r="H93" s="107"/>
      <c r="I93" s="107"/>
      <c r="J93" s="107"/>
      <c r="K93" s="107"/>
      <c r="L93" s="107"/>
      <c r="M93" s="108">
        <f>E93+F93+G93+H93+I93+J93+K93</f>
        <v>0</v>
      </c>
      <c r="N93" s="162"/>
    </row>
    <row r="94" spans="1:14" s="4" customFormat="1" ht="25.5">
      <c r="A94" s="15"/>
      <c r="B94" s="8">
        <v>80114</v>
      </c>
      <c r="C94" s="8"/>
      <c r="D94" s="9" t="s">
        <v>130</v>
      </c>
      <c r="E94" s="81">
        <f>E95+E96</f>
        <v>500</v>
      </c>
      <c r="F94" s="80">
        <f>F95+F96</f>
        <v>0</v>
      </c>
      <c r="G94" s="80">
        <f aca="true" t="shared" si="35" ref="G94:L94">G95+G96</f>
        <v>0</v>
      </c>
      <c r="H94" s="80">
        <f t="shared" si="35"/>
        <v>0</v>
      </c>
      <c r="I94" s="80">
        <f t="shared" si="35"/>
        <v>0</v>
      </c>
      <c r="J94" s="80">
        <f t="shared" si="35"/>
        <v>0</v>
      </c>
      <c r="K94" s="80">
        <f t="shared" si="35"/>
        <v>0</v>
      </c>
      <c r="L94" s="80">
        <f t="shared" si="35"/>
        <v>0</v>
      </c>
      <c r="M94" s="111">
        <f>E94+F94+G94+H94+I94+J94+K94</f>
        <v>500</v>
      </c>
      <c r="N94" s="161"/>
    </row>
    <row r="95" spans="1:14" s="4" customFormat="1" ht="12.75">
      <c r="A95" s="15"/>
      <c r="B95" s="15"/>
      <c r="C95" s="11" t="s">
        <v>23</v>
      </c>
      <c r="D95" s="12" t="s">
        <v>24</v>
      </c>
      <c r="E95" s="74">
        <v>500</v>
      </c>
      <c r="F95" s="107"/>
      <c r="G95" s="107"/>
      <c r="H95" s="107"/>
      <c r="I95" s="107"/>
      <c r="J95" s="107"/>
      <c r="K95" s="107"/>
      <c r="L95" s="107"/>
      <c r="M95" s="108">
        <f>E95+F95+G95+H95+I95+J95+K95+L95</f>
        <v>500</v>
      </c>
      <c r="N95" s="162"/>
    </row>
    <row r="96" spans="1:14" s="4" customFormat="1" ht="12.75">
      <c r="A96" s="15"/>
      <c r="B96" s="15"/>
      <c r="C96" s="16" t="s">
        <v>81</v>
      </c>
      <c r="D96" s="17" t="s">
        <v>82</v>
      </c>
      <c r="E96" s="74"/>
      <c r="F96" s="107"/>
      <c r="G96" s="107"/>
      <c r="H96" s="107"/>
      <c r="I96" s="107"/>
      <c r="J96" s="107"/>
      <c r="K96" s="107"/>
      <c r="L96" s="107"/>
      <c r="M96" s="108">
        <f>E96+F96+G96+H96+I96+J96+K96+L96</f>
        <v>0</v>
      </c>
      <c r="N96" s="162"/>
    </row>
    <row r="97" spans="1:14" s="4" customFormat="1" ht="12.75">
      <c r="A97" s="15"/>
      <c r="B97" s="15">
        <v>80195</v>
      </c>
      <c r="C97" s="11"/>
      <c r="D97" s="19" t="s">
        <v>34</v>
      </c>
      <c r="E97" s="81">
        <f>E98+E99</f>
        <v>75181</v>
      </c>
      <c r="F97" s="80">
        <f>F98+F99</f>
        <v>62734</v>
      </c>
      <c r="G97" s="80">
        <f aca="true" t="shared" si="36" ref="G97:L97">G98</f>
        <v>0</v>
      </c>
      <c r="H97" s="80">
        <f t="shared" si="36"/>
        <v>0</v>
      </c>
      <c r="I97" s="80">
        <f t="shared" si="36"/>
        <v>0</v>
      </c>
      <c r="J97" s="80">
        <f t="shared" si="36"/>
        <v>0</v>
      </c>
      <c r="K97" s="80">
        <f t="shared" si="36"/>
        <v>0</v>
      </c>
      <c r="L97" s="80">
        <f t="shared" si="36"/>
        <v>0</v>
      </c>
      <c r="M97" s="113">
        <f>M98+M99</f>
        <v>137915</v>
      </c>
      <c r="N97" s="161"/>
    </row>
    <row r="98" spans="1:14" s="4" customFormat="1" ht="38.25">
      <c r="A98" s="15"/>
      <c r="B98" s="15"/>
      <c r="C98" s="16">
        <v>2030</v>
      </c>
      <c r="D98" s="17" t="s">
        <v>31</v>
      </c>
      <c r="E98" s="74">
        <v>60181</v>
      </c>
      <c r="F98" s="107">
        <v>62734</v>
      </c>
      <c r="G98" s="107"/>
      <c r="H98" s="107"/>
      <c r="I98" s="107"/>
      <c r="J98" s="107"/>
      <c r="K98" s="107"/>
      <c r="L98" s="107"/>
      <c r="M98" s="108">
        <f>E98+F98+G98+H98+I98+J98+K98+L98</f>
        <v>122915</v>
      </c>
      <c r="N98" s="162" t="s">
        <v>221</v>
      </c>
    </row>
    <row r="99" spans="1:14" s="4" customFormat="1" ht="38.25">
      <c r="A99" s="15"/>
      <c r="B99" s="15"/>
      <c r="C99" s="16">
        <v>6330</v>
      </c>
      <c r="D99" s="17" t="s">
        <v>129</v>
      </c>
      <c r="E99" s="74">
        <v>15000</v>
      </c>
      <c r="F99" s="107"/>
      <c r="G99" s="107"/>
      <c r="H99" s="107"/>
      <c r="I99" s="107"/>
      <c r="J99" s="107"/>
      <c r="K99" s="107"/>
      <c r="L99" s="107"/>
      <c r="M99" s="108">
        <f>E99+F99+G99+H99+I99+J99+K99+L99</f>
        <v>15000</v>
      </c>
      <c r="N99" s="162"/>
    </row>
    <row r="100" spans="1:14" s="4" customFormat="1" ht="12.75">
      <c r="A100" s="6">
        <v>852</v>
      </c>
      <c r="B100" s="6"/>
      <c r="C100" s="6"/>
      <c r="D100" s="7" t="s">
        <v>150</v>
      </c>
      <c r="E100" s="68">
        <f>E105+E107+E110+E101+E115+E113</f>
        <v>1943720</v>
      </c>
      <c r="F100" s="109">
        <f>F105+F107+F110+F101+F115+F113</f>
        <v>98050</v>
      </c>
      <c r="G100" s="109">
        <f aca="true" t="shared" si="37" ref="G100:L100">G105+G107+G110+G101+G115</f>
        <v>0</v>
      </c>
      <c r="H100" s="109">
        <f t="shared" si="37"/>
        <v>0</v>
      </c>
      <c r="I100" s="109">
        <f t="shared" si="37"/>
        <v>0</v>
      </c>
      <c r="J100" s="109">
        <f t="shared" si="37"/>
        <v>0</v>
      </c>
      <c r="K100" s="109">
        <f t="shared" si="37"/>
        <v>0</v>
      </c>
      <c r="L100" s="109">
        <f t="shared" si="37"/>
        <v>0</v>
      </c>
      <c r="M100" s="68">
        <f>M105+M107+M110+M101+M115+M113</f>
        <v>2041770</v>
      </c>
      <c r="N100" s="160"/>
    </row>
    <row r="101" spans="1:14" s="78" customFormat="1" ht="53.25" customHeight="1">
      <c r="A101" s="13"/>
      <c r="B101" s="8">
        <v>85212</v>
      </c>
      <c r="C101" s="8"/>
      <c r="D101" s="9" t="s">
        <v>151</v>
      </c>
      <c r="E101" s="69">
        <f>SUM(E102:E104)</f>
        <v>1791600</v>
      </c>
      <c r="F101" s="110">
        <f>SUM(F102:F104)</f>
        <v>2000</v>
      </c>
      <c r="G101" s="110">
        <f aca="true" t="shared" si="38" ref="G101:L101">SUM(G102:G103)</f>
        <v>0</v>
      </c>
      <c r="H101" s="110">
        <f t="shared" si="38"/>
        <v>0</v>
      </c>
      <c r="I101" s="110">
        <f t="shared" si="38"/>
        <v>0</v>
      </c>
      <c r="J101" s="110">
        <f t="shared" si="38"/>
        <v>0</v>
      </c>
      <c r="K101" s="110">
        <f t="shared" si="38"/>
        <v>0</v>
      </c>
      <c r="L101" s="110">
        <f t="shared" si="38"/>
        <v>0</v>
      </c>
      <c r="M101" s="111">
        <f>M102+M103+M104</f>
        <v>1793600</v>
      </c>
      <c r="N101" s="163"/>
    </row>
    <row r="102" spans="1:14" s="78" customFormat="1" ht="57" customHeight="1">
      <c r="A102" s="13"/>
      <c r="B102" s="8"/>
      <c r="C102" s="10">
        <v>2010</v>
      </c>
      <c r="D102" s="12" t="s">
        <v>26</v>
      </c>
      <c r="E102" s="82">
        <v>1780100</v>
      </c>
      <c r="F102" s="14"/>
      <c r="G102" s="14"/>
      <c r="H102" s="14"/>
      <c r="I102" s="14"/>
      <c r="J102" s="14"/>
      <c r="K102" s="14"/>
      <c r="L102" s="14"/>
      <c r="M102" s="108">
        <f aca="true" t="shared" si="39" ref="M102:M109">E102+F102+G102+H102+I102+J102+K102+L102</f>
        <v>1780100</v>
      </c>
      <c r="N102" s="165"/>
    </row>
    <row r="103" spans="1:14" s="78" customFormat="1" ht="56.25" customHeight="1">
      <c r="A103" s="13"/>
      <c r="B103" s="8"/>
      <c r="C103" s="10">
        <v>2360</v>
      </c>
      <c r="D103" s="12" t="s">
        <v>143</v>
      </c>
      <c r="E103" s="82">
        <v>7000</v>
      </c>
      <c r="F103" s="14">
        <v>2000</v>
      </c>
      <c r="G103" s="14"/>
      <c r="H103" s="14"/>
      <c r="I103" s="14"/>
      <c r="J103" s="14"/>
      <c r="K103" s="14"/>
      <c r="L103" s="14"/>
      <c r="M103" s="108">
        <f t="shared" si="39"/>
        <v>9000</v>
      </c>
      <c r="N103" s="101" t="s">
        <v>222</v>
      </c>
    </row>
    <row r="104" spans="1:14" s="78" customFormat="1" ht="56.25" customHeight="1">
      <c r="A104" s="13"/>
      <c r="B104" s="8"/>
      <c r="C104" s="10">
        <v>6310</v>
      </c>
      <c r="D104" s="12" t="s">
        <v>214</v>
      </c>
      <c r="E104" s="82">
        <v>4500</v>
      </c>
      <c r="F104" s="14"/>
      <c r="G104" s="14"/>
      <c r="H104" s="14"/>
      <c r="I104" s="14"/>
      <c r="J104" s="14"/>
      <c r="K104" s="14"/>
      <c r="L104" s="14"/>
      <c r="M104" s="108">
        <f t="shared" si="39"/>
        <v>4500</v>
      </c>
      <c r="N104" s="165"/>
    </row>
    <row r="105" spans="1:14" s="78" customFormat="1" ht="51">
      <c r="A105" s="13"/>
      <c r="B105" s="8">
        <v>85213</v>
      </c>
      <c r="C105" s="8"/>
      <c r="D105" s="9" t="s">
        <v>152</v>
      </c>
      <c r="E105" s="69">
        <f aca="true" t="shared" si="40" ref="E105:M105">E106</f>
        <v>9000</v>
      </c>
      <c r="F105" s="110">
        <f t="shared" si="40"/>
        <v>0</v>
      </c>
      <c r="G105" s="110">
        <f t="shared" si="40"/>
        <v>0</v>
      </c>
      <c r="H105" s="110">
        <f t="shared" si="40"/>
        <v>0</v>
      </c>
      <c r="I105" s="110">
        <f t="shared" si="40"/>
        <v>0</v>
      </c>
      <c r="J105" s="110">
        <f t="shared" si="40"/>
        <v>0</v>
      </c>
      <c r="K105" s="110">
        <f t="shared" si="40"/>
        <v>0</v>
      </c>
      <c r="L105" s="110">
        <f t="shared" si="40"/>
        <v>0</v>
      </c>
      <c r="M105" s="111">
        <f t="shared" si="40"/>
        <v>9000</v>
      </c>
      <c r="N105" s="163"/>
    </row>
    <row r="106" spans="1:14" s="78" customFormat="1" ht="51">
      <c r="A106" s="13"/>
      <c r="B106" s="13"/>
      <c r="C106" s="10">
        <v>2010</v>
      </c>
      <c r="D106" s="12" t="s">
        <v>26</v>
      </c>
      <c r="E106" s="82">
        <v>9000</v>
      </c>
      <c r="F106" s="193"/>
      <c r="G106" s="14"/>
      <c r="H106" s="14"/>
      <c r="I106" s="14"/>
      <c r="J106" s="14"/>
      <c r="K106" s="14"/>
      <c r="L106" s="14"/>
      <c r="M106" s="108">
        <f t="shared" si="39"/>
        <v>9000</v>
      </c>
      <c r="N106" s="165"/>
    </row>
    <row r="107" spans="1:14" s="4" customFormat="1" ht="25.5">
      <c r="A107" s="8"/>
      <c r="B107" s="8">
        <v>85214</v>
      </c>
      <c r="C107" s="8"/>
      <c r="D107" s="9" t="s">
        <v>153</v>
      </c>
      <c r="E107" s="81">
        <f>E108+E109</f>
        <v>56900</v>
      </c>
      <c r="F107" s="80">
        <f>F108+F109</f>
        <v>92970</v>
      </c>
      <c r="G107" s="80">
        <f aca="true" t="shared" si="41" ref="G107:L107">G108+G109</f>
        <v>0</v>
      </c>
      <c r="H107" s="80">
        <f t="shared" si="41"/>
        <v>0</v>
      </c>
      <c r="I107" s="80">
        <f t="shared" si="41"/>
        <v>0</v>
      </c>
      <c r="J107" s="80">
        <f t="shared" si="41"/>
        <v>0</v>
      </c>
      <c r="K107" s="80">
        <f t="shared" si="41"/>
        <v>0</v>
      </c>
      <c r="L107" s="80">
        <f t="shared" si="41"/>
        <v>0</v>
      </c>
      <c r="M107" s="111">
        <f>M108+M109</f>
        <v>149870</v>
      </c>
      <c r="N107" s="161"/>
    </row>
    <row r="108" spans="1:14" s="4" customFormat="1" ht="78.75">
      <c r="A108" s="8"/>
      <c r="B108" s="10"/>
      <c r="C108" s="10">
        <v>2010</v>
      </c>
      <c r="D108" s="12" t="s">
        <v>26</v>
      </c>
      <c r="E108" s="74">
        <v>36900</v>
      </c>
      <c r="F108" s="107">
        <v>92970</v>
      </c>
      <c r="G108" s="107"/>
      <c r="H108" s="107"/>
      <c r="I108" s="107"/>
      <c r="J108" s="107"/>
      <c r="K108" s="107"/>
      <c r="L108" s="107"/>
      <c r="M108" s="108">
        <f t="shared" si="39"/>
        <v>129870</v>
      </c>
      <c r="N108" s="182" t="s">
        <v>223</v>
      </c>
    </row>
    <row r="109" spans="1:14" s="4" customFormat="1" ht="38.25">
      <c r="A109" s="8"/>
      <c r="B109" s="10"/>
      <c r="C109" s="16">
        <v>2030</v>
      </c>
      <c r="D109" s="17" t="s">
        <v>31</v>
      </c>
      <c r="E109" s="74">
        <v>20000</v>
      </c>
      <c r="F109" s="106"/>
      <c r="G109" s="107"/>
      <c r="H109" s="107"/>
      <c r="I109" s="107"/>
      <c r="J109" s="107"/>
      <c r="K109" s="107"/>
      <c r="L109" s="107"/>
      <c r="M109" s="108">
        <f t="shared" si="39"/>
        <v>20000</v>
      </c>
      <c r="N109" s="165"/>
    </row>
    <row r="110" spans="1:14" s="4" customFormat="1" ht="14.25" customHeight="1">
      <c r="A110" s="8"/>
      <c r="B110" s="8">
        <v>85219</v>
      </c>
      <c r="C110" s="8"/>
      <c r="D110" s="9" t="s">
        <v>154</v>
      </c>
      <c r="E110" s="81">
        <f>E111+E112</f>
        <v>47200</v>
      </c>
      <c r="F110" s="80">
        <f>F111+F112</f>
        <v>0</v>
      </c>
      <c r="G110" s="80">
        <f aca="true" t="shared" si="42" ref="G110:L110">G111+G112</f>
        <v>0</v>
      </c>
      <c r="H110" s="80">
        <f t="shared" si="42"/>
        <v>0</v>
      </c>
      <c r="I110" s="80">
        <f t="shared" si="42"/>
        <v>0</v>
      </c>
      <c r="J110" s="80">
        <f t="shared" si="42"/>
        <v>0</v>
      </c>
      <c r="K110" s="80">
        <f t="shared" si="42"/>
        <v>0</v>
      </c>
      <c r="L110" s="80">
        <f t="shared" si="42"/>
        <v>0</v>
      </c>
      <c r="M110" s="111">
        <f>M111+M112</f>
        <v>47200</v>
      </c>
      <c r="N110" s="161"/>
    </row>
    <row r="111" spans="1:14" s="4" customFormat="1" ht="38.25">
      <c r="A111" s="8"/>
      <c r="B111" s="10"/>
      <c r="C111" s="16">
        <v>2030</v>
      </c>
      <c r="D111" s="17" t="s">
        <v>31</v>
      </c>
      <c r="E111" s="74">
        <v>46200</v>
      </c>
      <c r="F111" s="107"/>
      <c r="G111" s="107"/>
      <c r="H111" s="107"/>
      <c r="I111" s="107"/>
      <c r="J111" s="107"/>
      <c r="K111" s="107"/>
      <c r="L111" s="107"/>
      <c r="M111" s="108">
        <f>E111+F111+G111+H111+I111+J111+K111+L111</f>
        <v>46200</v>
      </c>
      <c r="N111" s="162"/>
    </row>
    <row r="112" spans="1:14" s="87" customFormat="1" ht="12.75">
      <c r="A112" s="8"/>
      <c r="B112" s="8"/>
      <c r="C112" s="11" t="s">
        <v>23</v>
      </c>
      <c r="D112" s="12" t="s">
        <v>24</v>
      </c>
      <c r="E112" s="74">
        <v>1000</v>
      </c>
      <c r="F112" s="107"/>
      <c r="G112" s="107"/>
      <c r="H112" s="107"/>
      <c r="I112" s="107"/>
      <c r="J112" s="107"/>
      <c r="K112" s="107"/>
      <c r="L112" s="107"/>
      <c r="M112" s="108">
        <f>E112+F112+G112+H112+I112+J112+K112+L112</f>
        <v>1000</v>
      </c>
      <c r="N112" s="162"/>
    </row>
    <row r="113" spans="1:14" s="87" customFormat="1" ht="25.5">
      <c r="A113" s="8"/>
      <c r="B113" s="15">
        <v>85228</v>
      </c>
      <c r="C113" s="15"/>
      <c r="D113" s="18" t="s">
        <v>161</v>
      </c>
      <c r="E113" s="186">
        <f>E114</f>
        <v>5000</v>
      </c>
      <c r="F113" s="187">
        <f>F114</f>
        <v>0</v>
      </c>
      <c r="G113" s="187"/>
      <c r="H113" s="187"/>
      <c r="I113" s="187"/>
      <c r="J113" s="187"/>
      <c r="K113" s="187"/>
      <c r="L113" s="187"/>
      <c r="M113" s="113">
        <f>M114</f>
        <v>5000</v>
      </c>
      <c r="N113" s="162"/>
    </row>
    <row r="114" spans="1:14" s="87" customFormat="1" ht="12.75">
      <c r="A114" s="8"/>
      <c r="B114" s="8"/>
      <c r="C114" s="11" t="s">
        <v>126</v>
      </c>
      <c r="D114" s="12" t="s">
        <v>127</v>
      </c>
      <c r="E114" s="74">
        <v>5000</v>
      </c>
      <c r="F114" s="107"/>
      <c r="G114" s="107"/>
      <c r="H114" s="107"/>
      <c r="I114" s="107"/>
      <c r="J114" s="107"/>
      <c r="K114" s="107"/>
      <c r="L114" s="107"/>
      <c r="M114" s="108">
        <f>E114+F114+G114+H114+I114+J114+K114+L114</f>
        <v>5000</v>
      </c>
      <c r="N114" s="162"/>
    </row>
    <row r="115" spans="1:14" s="88" customFormat="1" ht="16.5" customHeight="1">
      <c r="A115" s="77"/>
      <c r="B115" s="77">
        <v>85295</v>
      </c>
      <c r="C115" s="77"/>
      <c r="D115" s="19" t="s">
        <v>34</v>
      </c>
      <c r="E115" s="81">
        <f aca="true" t="shared" si="43" ref="E115:M115">E116</f>
        <v>34020</v>
      </c>
      <c r="F115" s="80">
        <f t="shared" si="43"/>
        <v>3080</v>
      </c>
      <c r="G115" s="80">
        <f t="shared" si="43"/>
        <v>0</v>
      </c>
      <c r="H115" s="80">
        <f t="shared" si="43"/>
        <v>0</v>
      </c>
      <c r="I115" s="80">
        <f t="shared" si="43"/>
        <v>0</v>
      </c>
      <c r="J115" s="80">
        <f t="shared" si="43"/>
        <v>0</v>
      </c>
      <c r="K115" s="80">
        <f t="shared" si="43"/>
        <v>0</v>
      </c>
      <c r="L115" s="80">
        <f t="shared" si="43"/>
        <v>0</v>
      </c>
      <c r="M115" s="113">
        <f t="shared" si="43"/>
        <v>37100</v>
      </c>
      <c r="N115" s="161"/>
    </row>
    <row r="116" spans="1:14" s="87" customFormat="1" ht="38.25">
      <c r="A116" s="8"/>
      <c r="B116" s="8"/>
      <c r="C116" s="16">
        <v>2030</v>
      </c>
      <c r="D116" s="17" t="s">
        <v>31</v>
      </c>
      <c r="E116" s="74">
        <v>34020</v>
      </c>
      <c r="F116" s="107">
        <v>3080</v>
      </c>
      <c r="G116" s="107"/>
      <c r="H116" s="107"/>
      <c r="I116" s="107"/>
      <c r="J116" s="107"/>
      <c r="K116" s="107"/>
      <c r="L116" s="107"/>
      <c r="M116" s="108">
        <f>E116+F116+G116+H116+I116+J116+K116+L116</f>
        <v>37100</v>
      </c>
      <c r="N116" s="162" t="s">
        <v>224</v>
      </c>
    </row>
    <row r="117" spans="1:14" s="4" customFormat="1" ht="12.75" customHeight="1">
      <c r="A117" s="6">
        <v>854</v>
      </c>
      <c r="B117" s="6"/>
      <c r="C117" s="6"/>
      <c r="D117" s="7" t="s">
        <v>163</v>
      </c>
      <c r="E117" s="68">
        <f>E118</f>
        <v>24926</v>
      </c>
      <c r="F117" s="109">
        <f>F118</f>
        <v>9653</v>
      </c>
      <c r="G117" s="109">
        <f aca="true" t="shared" si="44" ref="G117:L117">G118</f>
        <v>0</v>
      </c>
      <c r="H117" s="109">
        <f t="shared" si="44"/>
        <v>0</v>
      </c>
      <c r="I117" s="109">
        <f t="shared" si="44"/>
        <v>0</v>
      </c>
      <c r="J117" s="109">
        <f t="shared" si="44"/>
        <v>0</v>
      </c>
      <c r="K117" s="109">
        <f t="shared" si="44"/>
        <v>0</v>
      </c>
      <c r="L117" s="109">
        <f t="shared" si="44"/>
        <v>0</v>
      </c>
      <c r="M117" s="68">
        <f>M118</f>
        <v>34579</v>
      </c>
      <c r="N117" s="160"/>
    </row>
    <row r="118" spans="1:14" s="87" customFormat="1" ht="12.75" customHeight="1">
      <c r="A118" s="8"/>
      <c r="B118" s="8">
        <v>85415</v>
      </c>
      <c r="C118" s="16"/>
      <c r="D118" s="166" t="s">
        <v>164</v>
      </c>
      <c r="E118" s="81">
        <f aca="true" t="shared" si="45" ref="E118:L118">E119</f>
        <v>24926</v>
      </c>
      <c r="F118" s="80">
        <f>F119</f>
        <v>9653</v>
      </c>
      <c r="G118" s="80">
        <f t="shared" si="45"/>
        <v>0</v>
      </c>
      <c r="H118" s="80">
        <f t="shared" si="45"/>
        <v>0</v>
      </c>
      <c r="I118" s="80">
        <f t="shared" si="45"/>
        <v>0</v>
      </c>
      <c r="J118" s="80">
        <f t="shared" si="45"/>
        <v>0</v>
      </c>
      <c r="K118" s="80">
        <f t="shared" si="45"/>
        <v>0</v>
      </c>
      <c r="L118" s="80">
        <f t="shared" si="45"/>
        <v>0</v>
      </c>
      <c r="M118" s="113">
        <f>M119</f>
        <v>34579</v>
      </c>
      <c r="N118" s="161"/>
    </row>
    <row r="119" spans="1:14" s="87" customFormat="1" ht="45">
      <c r="A119" s="8"/>
      <c r="B119" s="8"/>
      <c r="C119" s="16">
        <v>2030</v>
      </c>
      <c r="D119" s="17" t="s">
        <v>31</v>
      </c>
      <c r="E119" s="191">
        <v>24926</v>
      </c>
      <c r="F119" s="194">
        <f>435+9218</f>
        <v>9653</v>
      </c>
      <c r="G119" s="114"/>
      <c r="H119" s="114"/>
      <c r="I119" s="114"/>
      <c r="J119" s="114"/>
      <c r="K119" s="114"/>
      <c r="L119" s="114"/>
      <c r="M119" s="108">
        <f>E119+F119+G119+H119+I119+J119+K119+L119</f>
        <v>34579</v>
      </c>
      <c r="N119" s="182" t="s">
        <v>225</v>
      </c>
    </row>
    <row r="120" spans="1:14" s="4" customFormat="1" ht="25.5" hidden="1">
      <c r="A120" s="6">
        <v>900</v>
      </c>
      <c r="B120" s="6"/>
      <c r="C120" s="6"/>
      <c r="D120" s="7" t="s">
        <v>35</v>
      </c>
      <c r="E120" s="68">
        <f>E121+E123</f>
        <v>3700</v>
      </c>
      <c r="F120" s="109">
        <f>F121+F123</f>
        <v>0</v>
      </c>
      <c r="G120" s="109">
        <f aca="true" t="shared" si="46" ref="G120:L120">G121+G123</f>
        <v>0</v>
      </c>
      <c r="H120" s="109">
        <f t="shared" si="46"/>
        <v>0</v>
      </c>
      <c r="I120" s="109">
        <f t="shared" si="46"/>
        <v>0</v>
      </c>
      <c r="J120" s="109">
        <f t="shared" si="46"/>
        <v>0</v>
      </c>
      <c r="K120" s="109">
        <f t="shared" si="46"/>
        <v>0</v>
      </c>
      <c r="L120" s="109">
        <f t="shared" si="46"/>
        <v>0</v>
      </c>
      <c r="M120" s="68">
        <f>M121+M123</f>
        <v>3700</v>
      </c>
      <c r="N120" s="160"/>
    </row>
    <row r="121" spans="1:14" s="4" customFormat="1" ht="25.5" hidden="1">
      <c r="A121" s="8"/>
      <c r="B121" s="8">
        <v>90011</v>
      </c>
      <c r="C121" s="8"/>
      <c r="D121" s="9" t="s">
        <v>2</v>
      </c>
      <c r="E121" s="81">
        <f aca="true" t="shared" si="47" ref="E121:M121">SUM(E122:E122)</f>
        <v>2500</v>
      </c>
      <c r="F121" s="80">
        <f t="shared" si="47"/>
        <v>0</v>
      </c>
      <c r="G121" s="80">
        <f t="shared" si="47"/>
        <v>0</v>
      </c>
      <c r="H121" s="80">
        <f t="shared" si="47"/>
        <v>0</v>
      </c>
      <c r="I121" s="80">
        <f t="shared" si="47"/>
        <v>0</v>
      </c>
      <c r="J121" s="80">
        <f t="shared" si="47"/>
        <v>0</v>
      </c>
      <c r="K121" s="80">
        <f t="shared" si="47"/>
        <v>0</v>
      </c>
      <c r="L121" s="80">
        <f t="shared" si="47"/>
        <v>0</v>
      </c>
      <c r="M121" s="111">
        <f t="shared" si="47"/>
        <v>2500</v>
      </c>
      <c r="N121" s="161"/>
    </row>
    <row r="122" spans="1:14" s="4" customFormat="1" ht="12.75" hidden="1">
      <c r="A122" s="10"/>
      <c r="B122" s="10"/>
      <c r="C122" s="11" t="s">
        <v>3</v>
      </c>
      <c r="D122" s="12" t="s">
        <v>4</v>
      </c>
      <c r="E122" s="74">
        <v>2500</v>
      </c>
      <c r="F122" s="107"/>
      <c r="G122" s="107"/>
      <c r="H122" s="107"/>
      <c r="I122" s="107"/>
      <c r="J122" s="107"/>
      <c r="K122" s="107"/>
      <c r="L122" s="107"/>
      <c r="M122" s="108">
        <f>E122+F122+G122+H122+I122+J122+K122+L122</f>
        <v>2500</v>
      </c>
      <c r="N122" s="162"/>
    </row>
    <row r="123" spans="1:14" s="4" customFormat="1" ht="12.75" hidden="1">
      <c r="A123" s="10"/>
      <c r="B123" s="8">
        <v>90095</v>
      </c>
      <c r="C123" s="8"/>
      <c r="D123" s="9" t="s">
        <v>34</v>
      </c>
      <c r="E123" s="81">
        <f>E124</f>
        <v>1200</v>
      </c>
      <c r="F123" s="80">
        <f>F124</f>
        <v>0</v>
      </c>
      <c r="G123" s="80">
        <f aca="true" t="shared" si="48" ref="G123:L123">G124</f>
        <v>0</v>
      </c>
      <c r="H123" s="80">
        <f t="shared" si="48"/>
        <v>0</v>
      </c>
      <c r="I123" s="80">
        <f t="shared" si="48"/>
        <v>0</v>
      </c>
      <c r="J123" s="80">
        <f t="shared" si="48"/>
        <v>0</v>
      </c>
      <c r="K123" s="80">
        <f t="shared" si="48"/>
        <v>0</v>
      </c>
      <c r="L123" s="80">
        <f t="shared" si="48"/>
        <v>0</v>
      </c>
      <c r="M123" s="113">
        <f>M124</f>
        <v>1200</v>
      </c>
      <c r="N123" s="161"/>
    </row>
    <row r="124" spans="1:14" s="4" customFormat="1" ht="12.75" hidden="1">
      <c r="A124" s="10"/>
      <c r="B124" s="15"/>
      <c r="C124" s="11" t="s">
        <v>126</v>
      </c>
      <c r="D124" s="12" t="s">
        <v>127</v>
      </c>
      <c r="E124" s="74">
        <v>1200</v>
      </c>
      <c r="F124" s="107"/>
      <c r="G124" s="107"/>
      <c r="H124" s="107"/>
      <c r="I124" s="107"/>
      <c r="J124" s="107"/>
      <c r="K124" s="107"/>
      <c r="L124" s="107"/>
      <c r="M124" s="108">
        <f>E124+F124+G124+H124+I124+J124+K124+L124</f>
        <v>1200</v>
      </c>
      <c r="N124" s="162"/>
    </row>
    <row r="125" spans="1:14" s="4" customFormat="1" ht="12.75" customHeight="1" hidden="1">
      <c r="A125" s="167">
        <v>921</v>
      </c>
      <c r="B125" s="6"/>
      <c r="C125" s="6"/>
      <c r="D125" s="7" t="s">
        <v>165</v>
      </c>
      <c r="E125" s="68">
        <f aca="true" t="shared" si="49" ref="E125:L126">E126</f>
        <v>0</v>
      </c>
      <c r="F125" s="109">
        <f t="shared" si="49"/>
        <v>0</v>
      </c>
      <c r="G125" s="109">
        <f t="shared" si="49"/>
        <v>0</v>
      </c>
      <c r="H125" s="109">
        <f t="shared" si="49"/>
        <v>0</v>
      </c>
      <c r="I125" s="109">
        <f t="shared" si="49"/>
        <v>0</v>
      </c>
      <c r="J125" s="109">
        <f t="shared" si="49"/>
        <v>0</v>
      </c>
      <c r="K125" s="109">
        <f t="shared" si="49"/>
        <v>0</v>
      </c>
      <c r="L125" s="109">
        <f t="shared" si="49"/>
        <v>0</v>
      </c>
      <c r="M125" s="112">
        <f>M126</f>
        <v>0</v>
      </c>
      <c r="N125" s="160"/>
    </row>
    <row r="126" spans="1:14" s="4" customFormat="1" ht="12.75" customHeight="1" hidden="1">
      <c r="A126" s="10"/>
      <c r="B126" s="8">
        <v>92116</v>
      </c>
      <c r="C126" s="8"/>
      <c r="D126" s="9" t="s">
        <v>166</v>
      </c>
      <c r="E126" s="81">
        <f t="shared" si="49"/>
        <v>0</v>
      </c>
      <c r="F126" s="80">
        <f t="shared" si="49"/>
        <v>0</v>
      </c>
      <c r="G126" s="80">
        <f t="shared" si="49"/>
        <v>0</v>
      </c>
      <c r="H126" s="80">
        <f t="shared" si="49"/>
        <v>0</v>
      </c>
      <c r="I126" s="80">
        <f t="shared" si="49"/>
        <v>0</v>
      </c>
      <c r="J126" s="80">
        <f t="shared" si="49"/>
        <v>0</v>
      </c>
      <c r="K126" s="80">
        <f t="shared" si="49"/>
        <v>0</v>
      </c>
      <c r="L126" s="80">
        <f t="shared" si="49"/>
        <v>0</v>
      </c>
      <c r="M126" s="113">
        <f>M127</f>
        <v>0</v>
      </c>
      <c r="N126" s="161"/>
    </row>
    <row r="127" spans="1:14" s="4" customFormat="1" ht="54.75" customHeight="1" hidden="1">
      <c r="A127" s="10"/>
      <c r="B127" s="8"/>
      <c r="C127" s="16">
        <v>2020</v>
      </c>
      <c r="D127" s="17" t="s">
        <v>190</v>
      </c>
      <c r="E127" s="74"/>
      <c r="F127" s="107"/>
      <c r="G127" s="107"/>
      <c r="H127" s="107"/>
      <c r="I127" s="107"/>
      <c r="J127" s="107"/>
      <c r="K127" s="107"/>
      <c r="L127" s="107"/>
      <c r="M127" s="108">
        <f>E127+F127+G127+H127+I127+J127+K127</f>
        <v>0</v>
      </c>
      <c r="N127" s="162"/>
    </row>
    <row r="128" spans="1:14" s="4" customFormat="1" ht="12.75" hidden="1">
      <c r="A128" s="183">
        <v>926</v>
      </c>
      <c r="B128" s="158"/>
      <c r="C128" s="158"/>
      <c r="D128" s="159" t="s">
        <v>13</v>
      </c>
      <c r="E128" s="112">
        <f>E129</f>
        <v>40000</v>
      </c>
      <c r="F128" s="184">
        <f aca="true" t="shared" si="50" ref="F128:M129">F129</f>
        <v>0</v>
      </c>
      <c r="G128" s="112">
        <f t="shared" si="50"/>
        <v>0</v>
      </c>
      <c r="H128" s="112">
        <f t="shared" si="50"/>
        <v>0</v>
      </c>
      <c r="I128" s="112">
        <f t="shared" si="50"/>
        <v>0</v>
      </c>
      <c r="J128" s="112">
        <f t="shared" si="50"/>
        <v>0</v>
      </c>
      <c r="K128" s="112">
        <f t="shared" si="50"/>
        <v>0</v>
      </c>
      <c r="L128" s="112">
        <f t="shared" si="50"/>
        <v>0</v>
      </c>
      <c r="M128" s="112">
        <f t="shared" si="50"/>
        <v>40000</v>
      </c>
      <c r="N128" s="185"/>
    </row>
    <row r="129" spans="1:14" s="4" customFormat="1" ht="25.5" hidden="1">
      <c r="A129" s="25"/>
      <c r="B129" s="15">
        <v>92605</v>
      </c>
      <c r="C129" s="15"/>
      <c r="D129" s="18" t="s">
        <v>14</v>
      </c>
      <c r="E129" s="186">
        <f>E130</f>
        <v>40000</v>
      </c>
      <c r="F129" s="187">
        <f t="shared" si="50"/>
        <v>0</v>
      </c>
      <c r="G129" s="186">
        <f t="shared" si="50"/>
        <v>0</v>
      </c>
      <c r="H129" s="186">
        <f t="shared" si="50"/>
        <v>0</v>
      </c>
      <c r="I129" s="186">
        <f t="shared" si="50"/>
        <v>0</v>
      </c>
      <c r="J129" s="186">
        <f t="shared" si="50"/>
        <v>0</v>
      </c>
      <c r="K129" s="186">
        <f t="shared" si="50"/>
        <v>0</v>
      </c>
      <c r="L129" s="186">
        <f t="shared" si="50"/>
        <v>0</v>
      </c>
      <c r="M129" s="113">
        <f t="shared" si="50"/>
        <v>40000</v>
      </c>
      <c r="N129" s="162"/>
    </row>
    <row r="130" spans="1:14" s="4" customFormat="1" ht="51" hidden="1">
      <c r="A130" s="25"/>
      <c r="B130" s="15"/>
      <c r="C130" s="79">
        <v>2710</v>
      </c>
      <c r="D130" s="100" t="s">
        <v>209</v>
      </c>
      <c r="E130" s="74">
        <v>40000</v>
      </c>
      <c r="F130" s="107"/>
      <c r="G130" s="107"/>
      <c r="H130" s="107"/>
      <c r="I130" s="107"/>
      <c r="J130" s="107"/>
      <c r="K130" s="107"/>
      <c r="L130" s="107"/>
      <c r="M130" s="108">
        <f>E130+F130+G130+H130+I130+J130+K130</f>
        <v>40000</v>
      </c>
      <c r="N130" s="162"/>
    </row>
    <row r="131" spans="1:14" s="73" customFormat="1" ht="15.75">
      <c r="A131" s="89"/>
      <c r="B131" s="90"/>
      <c r="C131" s="90"/>
      <c r="D131" s="89" t="s">
        <v>78</v>
      </c>
      <c r="E131" s="115"/>
      <c r="F131" s="115">
        <f>F9+F15+F23+F31+F38+F41+F71+F81+F100+F120+F125+F117+F5+F128</f>
        <v>388531</v>
      </c>
      <c r="G131" s="115">
        <f aca="true" t="shared" si="51" ref="G131:L131">G9+G15+G23+G31+G38+G41+G71+G81+G100+G120+G125+G117+G5</f>
        <v>0</v>
      </c>
      <c r="H131" s="115">
        <f t="shared" si="51"/>
        <v>0</v>
      </c>
      <c r="I131" s="115">
        <f t="shared" si="51"/>
        <v>0</v>
      </c>
      <c r="J131" s="115">
        <f t="shared" si="51"/>
        <v>0</v>
      </c>
      <c r="K131" s="115">
        <f t="shared" si="51"/>
        <v>0</v>
      </c>
      <c r="L131" s="115">
        <f t="shared" si="51"/>
        <v>0</v>
      </c>
      <c r="M131" s="115"/>
      <c r="N131" s="160"/>
    </row>
    <row r="132" spans="5:14" s="4" customFormat="1" ht="12.75">
      <c r="E132" s="83"/>
      <c r="F132" s="116"/>
      <c r="G132" s="116"/>
      <c r="H132" s="116"/>
      <c r="I132" s="116"/>
      <c r="J132" s="116"/>
      <c r="K132" s="116"/>
      <c r="L132" s="116"/>
      <c r="M132" s="78"/>
      <c r="N132" s="168"/>
    </row>
    <row r="133" spans="5:14" s="4" customFormat="1" ht="12.75">
      <c r="E133" s="84"/>
      <c r="F133" s="117"/>
      <c r="G133" s="117"/>
      <c r="H133" s="117"/>
      <c r="I133" s="117"/>
      <c r="J133" s="117"/>
      <c r="K133" s="117"/>
      <c r="L133" s="117"/>
      <c r="M133" s="118"/>
      <c r="N133" s="169"/>
    </row>
    <row r="134" spans="5:14" s="4" customFormat="1" ht="12.75">
      <c r="E134" s="91"/>
      <c r="F134" s="119"/>
      <c r="G134" s="119"/>
      <c r="H134" s="119"/>
      <c r="I134" s="119"/>
      <c r="J134" s="119"/>
      <c r="K134" s="119"/>
      <c r="L134" s="119"/>
      <c r="M134" s="91"/>
      <c r="N134" s="170"/>
    </row>
    <row r="135" spans="4:14" s="4" customFormat="1" ht="12.75">
      <c r="D135" s="87"/>
      <c r="E135" s="84"/>
      <c r="F135" s="117"/>
      <c r="G135" s="117"/>
      <c r="H135" s="117"/>
      <c r="I135" s="117"/>
      <c r="J135" s="117"/>
      <c r="K135" s="117"/>
      <c r="L135" s="117"/>
      <c r="M135" s="84"/>
      <c r="N135" s="169"/>
    </row>
    <row r="136" spans="4:14" s="4" customFormat="1" ht="12.75">
      <c r="D136" s="87"/>
      <c r="E136" s="84"/>
      <c r="F136" s="117"/>
      <c r="G136" s="117"/>
      <c r="H136" s="117"/>
      <c r="I136" s="117"/>
      <c r="J136" s="117"/>
      <c r="K136" s="117"/>
      <c r="L136" s="117"/>
      <c r="M136" s="118"/>
      <c r="N136" s="169"/>
    </row>
    <row r="137" spans="5:14" ht="12.75">
      <c r="E137" s="92"/>
      <c r="F137" s="120"/>
      <c r="G137" s="120"/>
      <c r="H137" s="120"/>
      <c r="I137" s="120"/>
      <c r="J137" s="120"/>
      <c r="K137" s="120"/>
      <c r="L137" s="120"/>
      <c r="M137" s="121"/>
      <c r="N137" s="171"/>
    </row>
    <row r="138" ht="12.75">
      <c r="M138" s="2"/>
    </row>
    <row r="139" spans="5:14" ht="12.75">
      <c r="E139" s="92"/>
      <c r="F139" s="120"/>
      <c r="G139" s="120"/>
      <c r="H139" s="120"/>
      <c r="I139" s="120"/>
      <c r="J139" s="120"/>
      <c r="K139" s="120"/>
      <c r="L139" s="120"/>
      <c r="M139" s="2"/>
      <c r="N139" s="171"/>
    </row>
    <row r="140" ht="12.75">
      <c r="M140" s="2"/>
    </row>
    <row r="141" ht="12.75">
      <c r="M141" s="2"/>
    </row>
    <row r="142" ht="12.75">
      <c r="M142" s="2"/>
    </row>
    <row r="143" ht="12.75">
      <c r="M143" s="2"/>
    </row>
    <row r="144" ht="12.75">
      <c r="M144" s="2"/>
    </row>
    <row r="145" ht="12.75"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  <row r="150" ht="12.75">
      <c r="M150" s="2"/>
    </row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>
      <c r="M155" s="2"/>
    </row>
    <row r="156" ht="12.75">
      <c r="M156" s="2"/>
    </row>
    <row r="157" ht="12.75">
      <c r="M157" s="2"/>
    </row>
    <row r="158" ht="12.75"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2"/>
    </row>
    <row r="274" ht="12.75">
      <c r="M274" s="2"/>
    </row>
    <row r="275" ht="12.75">
      <c r="M275" s="2"/>
    </row>
    <row r="276" ht="12.75">
      <c r="M276" s="2"/>
    </row>
    <row r="277" ht="12.75">
      <c r="M277" s="2"/>
    </row>
    <row r="278" ht="12.75">
      <c r="M278" s="2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2"/>
    </row>
    <row r="284" ht="12.75">
      <c r="M284" s="2"/>
    </row>
    <row r="285" ht="12.75">
      <c r="M285" s="2"/>
    </row>
    <row r="286" ht="12.75">
      <c r="M286" s="2"/>
    </row>
    <row r="287" ht="12.75">
      <c r="M287" s="2"/>
    </row>
    <row r="288" ht="12.75">
      <c r="M288" s="2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2"/>
    </row>
    <row r="302" ht="12.75">
      <c r="M302" s="2"/>
    </row>
    <row r="303" ht="12.75">
      <c r="M303" s="2"/>
    </row>
    <row r="304" ht="12.75">
      <c r="M304" s="2"/>
    </row>
    <row r="305" ht="12.75">
      <c r="M305" s="2"/>
    </row>
    <row r="306" ht="12.75">
      <c r="M306" s="2"/>
    </row>
    <row r="307" ht="12.75">
      <c r="M307" s="2"/>
    </row>
    <row r="308" ht="12.75">
      <c r="M308" s="2"/>
    </row>
    <row r="309" ht="12.75">
      <c r="M309" s="2"/>
    </row>
    <row r="310" ht="12.75">
      <c r="M310" s="2"/>
    </row>
    <row r="311" ht="12.75">
      <c r="M311" s="2"/>
    </row>
    <row r="312" ht="12.75">
      <c r="M312" s="2"/>
    </row>
    <row r="313" ht="12.75">
      <c r="M313" s="2"/>
    </row>
    <row r="314" ht="12.75">
      <c r="M314" s="2"/>
    </row>
    <row r="315" ht="12.75">
      <c r="M315" s="2"/>
    </row>
    <row r="316" ht="12.75">
      <c r="M316" s="2"/>
    </row>
    <row r="317" ht="12.75">
      <c r="M317" s="2"/>
    </row>
    <row r="318" ht="12.75">
      <c r="M318" s="2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2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2"/>
    </row>
    <row r="332" ht="12.75">
      <c r="M332" s="2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2"/>
    </row>
    <row r="339" ht="12.75">
      <c r="M339" s="2"/>
    </row>
    <row r="340" ht="12.75">
      <c r="M340" s="2"/>
    </row>
    <row r="341" ht="12.75">
      <c r="M341" s="2"/>
    </row>
    <row r="342" ht="12.75">
      <c r="M342" s="2"/>
    </row>
    <row r="343" ht="12.75">
      <c r="M343" s="2"/>
    </row>
    <row r="344" ht="12.75">
      <c r="M344" s="2"/>
    </row>
    <row r="345" ht="12.75">
      <c r="M345" s="2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2"/>
    </row>
    <row r="355" ht="12.75">
      <c r="M355" s="2"/>
    </row>
    <row r="356" ht="12.75">
      <c r="M356" s="2"/>
    </row>
    <row r="357" ht="12.75">
      <c r="M357" s="2"/>
    </row>
    <row r="358" ht="12.75">
      <c r="M358" s="2"/>
    </row>
    <row r="359" ht="12.75">
      <c r="M359" s="2"/>
    </row>
    <row r="360" ht="12.75">
      <c r="M360" s="2"/>
    </row>
    <row r="361" ht="12.75">
      <c r="M361" s="2"/>
    </row>
    <row r="362" ht="12.75">
      <c r="M362" s="2"/>
    </row>
    <row r="363" ht="12.75">
      <c r="M363" s="2"/>
    </row>
    <row r="364" ht="12.75">
      <c r="M364" s="2"/>
    </row>
    <row r="365" ht="12.75">
      <c r="M365" s="2"/>
    </row>
    <row r="366" ht="12.75">
      <c r="M366" s="2"/>
    </row>
    <row r="367" ht="12.75">
      <c r="M367" s="2"/>
    </row>
    <row r="368" ht="12.75">
      <c r="M368" s="2"/>
    </row>
    <row r="369" ht="12.75">
      <c r="M369" s="2"/>
    </row>
    <row r="370" ht="12.75">
      <c r="M370" s="2"/>
    </row>
    <row r="371" ht="12.75">
      <c r="M371" s="2"/>
    </row>
    <row r="372" ht="12.75">
      <c r="M372" s="2"/>
    </row>
    <row r="373" ht="12.75">
      <c r="M373" s="2"/>
    </row>
    <row r="374" ht="12.75">
      <c r="M374" s="2"/>
    </row>
    <row r="375" ht="12.75">
      <c r="M375" s="2"/>
    </row>
    <row r="376" ht="12.75">
      <c r="M376" s="2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2"/>
    </row>
    <row r="388" ht="12.75">
      <c r="M388" s="2"/>
    </row>
    <row r="389" ht="12.75">
      <c r="M389" s="2"/>
    </row>
    <row r="390" ht="12.75">
      <c r="M390" s="2"/>
    </row>
    <row r="391" ht="12.75">
      <c r="M391" s="2"/>
    </row>
    <row r="392" ht="12.75">
      <c r="M392" s="2"/>
    </row>
    <row r="393" ht="12.75">
      <c r="M393" s="2"/>
    </row>
    <row r="394" ht="12.75">
      <c r="M394" s="2"/>
    </row>
    <row r="395" ht="12.75">
      <c r="M395" s="2"/>
    </row>
    <row r="396" ht="12.75">
      <c r="M396" s="2"/>
    </row>
    <row r="397" ht="12.75">
      <c r="M397" s="2"/>
    </row>
    <row r="398" ht="12.75">
      <c r="M398" s="2"/>
    </row>
    <row r="399" ht="12.75">
      <c r="M399" s="2"/>
    </row>
    <row r="400" ht="12.75">
      <c r="M400" s="2"/>
    </row>
    <row r="401" ht="12.75">
      <c r="M401" s="2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2"/>
    </row>
    <row r="410" ht="12.75">
      <c r="M410" s="2"/>
    </row>
    <row r="411" ht="12.75">
      <c r="M411" s="2"/>
    </row>
    <row r="412" ht="12.75">
      <c r="M412" s="2"/>
    </row>
    <row r="413" ht="12.75">
      <c r="M413" s="2"/>
    </row>
    <row r="414" ht="12.75">
      <c r="M414" s="2"/>
    </row>
    <row r="415" ht="12.75">
      <c r="M415" s="2"/>
    </row>
    <row r="416" ht="12.75">
      <c r="M416" s="2"/>
    </row>
    <row r="417" ht="12.75">
      <c r="M417" s="2"/>
    </row>
    <row r="418" ht="12.75">
      <c r="M418" s="2"/>
    </row>
    <row r="419" ht="12.75">
      <c r="M419" s="2"/>
    </row>
    <row r="420" ht="12.75">
      <c r="M420" s="2"/>
    </row>
    <row r="421" ht="12.75">
      <c r="M421" s="2"/>
    </row>
    <row r="422" ht="12.75">
      <c r="M422" s="2"/>
    </row>
    <row r="423" ht="12.75">
      <c r="M423" s="2"/>
    </row>
    <row r="424" ht="12.75">
      <c r="M424" s="2"/>
    </row>
    <row r="425" ht="12.75">
      <c r="M425" s="2"/>
    </row>
    <row r="426" ht="12.75">
      <c r="M426" s="2"/>
    </row>
    <row r="427" ht="12.75">
      <c r="M427" s="2"/>
    </row>
    <row r="428" ht="12.75">
      <c r="M428" s="2"/>
    </row>
    <row r="429" ht="12.75">
      <c r="M429" s="2"/>
    </row>
    <row r="430" ht="12.75">
      <c r="M430" s="2"/>
    </row>
    <row r="431" ht="12.75">
      <c r="M431" s="2"/>
    </row>
    <row r="432" ht="12.75">
      <c r="M432" s="2"/>
    </row>
    <row r="433" ht="12.75">
      <c r="M433" s="2"/>
    </row>
    <row r="434" ht="12.75">
      <c r="M434" s="2"/>
    </row>
    <row r="435" ht="12.75">
      <c r="M435" s="2"/>
    </row>
    <row r="436" ht="12.75">
      <c r="M436" s="2"/>
    </row>
    <row r="437" ht="12.75">
      <c r="M437" s="2"/>
    </row>
    <row r="438" ht="12.75">
      <c r="M438" s="2"/>
    </row>
    <row r="439" ht="12.75">
      <c r="M439" s="2"/>
    </row>
    <row r="440" ht="12.75">
      <c r="M440" s="2"/>
    </row>
    <row r="441" ht="12.75">
      <c r="M441" s="2"/>
    </row>
    <row r="442" ht="12.75">
      <c r="M442" s="2"/>
    </row>
    <row r="443" ht="12.75">
      <c r="M443" s="2"/>
    </row>
    <row r="444" ht="12.75">
      <c r="M444" s="2"/>
    </row>
    <row r="445" ht="12.75">
      <c r="M445" s="2"/>
    </row>
    <row r="446" ht="12.75">
      <c r="M446" s="2"/>
    </row>
    <row r="447" ht="12.75">
      <c r="M447" s="2"/>
    </row>
    <row r="448" ht="12.75">
      <c r="M448" s="2"/>
    </row>
    <row r="449" ht="12.75">
      <c r="M449" s="2"/>
    </row>
    <row r="450" ht="12.75">
      <c r="M450" s="2"/>
    </row>
    <row r="451" ht="12.75">
      <c r="M451" s="2"/>
    </row>
    <row r="452" ht="12.75">
      <c r="M452" s="2"/>
    </row>
    <row r="453" ht="12.75">
      <c r="M453" s="2"/>
    </row>
    <row r="454" ht="12.75">
      <c r="M454" s="2"/>
    </row>
    <row r="455" ht="12.75">
      <c r="M455" s="2"/>
    </row>
    <row r="456" ht="12.75">
      <c r="M456" s="2"/>
    </row>
    <row r="457" ht="12.75">
      <c r="M457" s="2"/>
    </row>
    <row r="458" ht="12.75">
      <c r="M458" s="2"/>
    </row>
    <row r="459" ht="12.75">
      <c r="M459" s="2"/>
    </row>
    <row r="460" ht="12.75">
      <c r="M460" s="2"/>
    </row>
    <row r="461" ht="12.75">
      <c r="M461" s="2"/>
    </row>
    <row r="462" ht="12.75">
      <c r="M462" s="2"/>
    </row>
    <row r="463" ht="12.75">
      <c r="M463" s="2"/>
    </row>
    <row r="464" ht="12.75">
      <c r="M464" s="2"/>
    </row>
    <row r="465" ht="12.75">
      <c r="M465" s="2"/>
    </row>
    <row r="466" ht="12.75">
      <c r="M466" s="2"/>
    </row>
    <row r="467" ht="12.75">
      <c r="M467" s="2"/>
    </row>
    <row r="468" ht="12.75">
      <c r="M468" s="2"/>
    </row>
    <row r="469" ht="12.75">
      <c r="M469" s="2"/>
    </row>
    <row r="470" ht="12.75">
      <c r="M470" s="2"/>
    </row>
    <row r="471" ht="12.75">
      <c r="M471" s="2"/>
    </row>
    <row r="472" ht="12.75">
      <c r="M472" s="2"/>
    </row>
    <row r="473" ht="12.75">
      <c r="M473" s="2"/>
    </row>
    <row r="474" ht="12.75">
      <c r="M474" s="2"/>
    </row>
    <row r="475" ht="12.75">
      <c r="M475" s="2"/>
    </row>
    <row r="476" ht="12.75">
      <c r="M476" s="2"/>
    </row>
    <row r="477" ht="12.75">
      <c r="M477" s="2"/>
    </row>
    <row r="478" ht="12.75">
      <c r="M478" s="2"/>
    </row>
    <row r="479" ht="12.75">
      <c r="M479" s="2"/>
    </row>
    <row r="480" ht="12.75">
      <c r="M480" s="2"/>
    </row>
    <row r="481" ht="12.75">
      <c r="M481" s="2"/>
    </row>
    <row r="482" ht="12.75">
      <c r="M482" s="2"/>
    </row>
    <row r="483" ht="12.75">
      <c r="M483" s="2"/>
    </row>
    <row r="484" ht="12.75">
      <c r="M484" s="2"/>
    </row>
    <row r="485" ht="12.75">
      <c r="M485" s="2"/>
    </row>
    <row r="486" ht="12.75">
      <c r="M486" s="2"/>
    </row>
    <row r="487" ht="12.75">
      <c r="M487" s="2"/>
    </row>
    <row r="488" ht="12.75">
      <c r="M488" s="2"/>
    </row>
    <row r="489" ht="12.75">
      <c r="M489" s="2"/>
    </row>
    <row r="490" ht="12.75">
      <c r="M490" s="2"/>
    </row>
    <row r="491" ht="12.75">
      <c r="M491" s="2"/>
    </row>
    <row r="492" ht="12.75">
      <c r="M492" s="2"/>
    </row>
    <row r="493" ht="12.75">
      <c r="M493" s="2"/>
    </row>
    <row r="494" ht="12.75">
      <c r="M494" s="2"/>
    </row>
    <row r="495" ht="12.75">
      <c r="M495" s="2"/>
    </row>
    <row r="496" ht="12.75">
      <c r="M496" s="2"/>
    </row>
    <row r="497" ht="12.75">
      <c r="M497" s="2"/>
    </row>
    <row r="498" ht="12.75">
      <c r="M498" s="2"/>
    </row>
    <row r="499" ht="12.75">
      <c r="M499" s="2"/>
    </row>
    <row r="500" ht="12.75">
      <c r="M500" s="2"/>
    </row>
    <row r="501" ht="12.75">
      <c r="M501" s="2"/>
    </row>
    <row r="502" ht="12.75">
      <c r="M502" s="2"/>
    </row>
    <row r="503" ht="12.75">
      <c r="M503" s="2"/>
    </row>
    <row r="504" ht="12.75">
      <c r="M504" s="2"/>
    </row>
    <row r="505" ht="12.75">
      <c r="M505" s="2"/>
    </row>
    <row r="506" ht="12.75">
      <c r="M506" s="2"/>
    </row>
    <row r="507" ht="12.75">
      <c r="M507" s="2"/>
    </row>
    <row r="508" ht="12.75">
      <c r="M508" s="2"/>
    </row>
    <row r="509" ht="12.75">
      <c r="M509" s="2"/>
    </row>
    <row r="510" ht="12.75">
      <c r="M510" s="2"/>
    </row>
    <row r="511" ht="12.75">
      <c r="M511" s="2"/>
    </row>
    <row r="512" ht="12.75">
      <c r="M512" s="2"/>
    </row>
    <row r="513" ht="12.75">
      <c r="M513" s="2"/>
    </row>
    <row r="514" ht="12.75">
      <c r="M514" s="2"/>
    </row>
    <row r="515" ht="12.75">
      <c r="M515" s="2"/>
    </row>
    <row r="516" ht="12.75">
      <c r="M516" s="2"/>
    </row>
    <row r="517" ht="12.75">
      <c r="M517" s="2"/>
    </row>
    <row r="518" ht="12.75">
      <c r="M518" s="2"/>
    </row>
    <row r="519" ht="12.75">
      <c r="M519" s="2"/>
    </row>
    <row r="520" ht="12.75">
      <c r="M520" s="2"/>
    </row>
    <row r="521" ht="12.75">
      <c r="M521" s="2"/>
    </row>
    <row r="522" ht="12.75">
      <c r="M522" s="2"/>
    </row>
    <row r="523" ht="12.75">
      <c r="M523" s="2"/>
    </row>
    <row r="524" ht="12.75">
      <c r="M524" s="2"/>
    </row>
    <row r="525" ht="12.75">
      <c r="M525" s="2"/>
    </row>
    <row r="526" ht="12.75">
      <c r="M526" s="2"/>
    </row>
    <row r="527" ht="12.75">
      <c r="M527" s="2"/>
    </row>
    <row r="528" ht="12.75">
      <c r="M528" s="2"/>
    </row>
    <row r="529" ht="12.75">
      <c r="M529" s="2"/>
    </row>
    <row r="530" ht="12.75">
      <c r="M530" s="2"/>
    </row>
    <row r="531" ht="12.75">
      <c r="M531" s="2"/>
    </row>
    <row r="532" ht="12.75">
      <c r="M532" s="2"/>
    </row>
    <row r="533" ht="12.75">
      <c r="M533" s="2"/>
    </row>
    <row r="534" ht="12.75">
      <c r="M534" s="2"/>
    </row>
    <row r="535" ht="12.75">
      <c r="M535" s="2"/>
    </row>
    <row r="536" ht="12.75">
      <c r="M536" s="2"/>
    </row>
    <row r="537" ht="12.75">
      <c r="M537" s="2"/>
    </row>
    <row r="538" ht="12.75">
      <c r="M538" s="2"/>
    </row>
    <row r="539" ht="12.75">
      <c r="M539" s="2"/>
    </row>
    <row r="540" ht="12.75">
      <c r="M540" s="2"/>
    </row>
    <row r="541" ht="12.75">
      <c r="M541" s="2"/>
    </row>
    <row r="542" ht="12.75">
      <c r="M542" s="2"/>
    </row>
    <row r="543" ht="12.75">
      <c r="M543" s="2"/>
    </row>
    <row r="544" ht="12.75">
      <c r="M544" s="2"/>
    </row>
    <row r="545" ht="12.75">
      <c r="M545" s="2"/>
    </row>
    <row r="546" ht="12.75">
      <c r="M546" s="2"/>
    </row>
    <row r="547" ht="12.75">
      <c r="M547" s="2"/>
    </row>
    <row r="548" ht="12.75">
      <c r="M548" s="2"/>
    </row>
    <row r="549" ht="12.75">
      <c r="M549" s="2"/>
    </row>
    <row r="550" ht="12.75">
      <c r="M550" s="2"/>
    </row>
    <row r="551" ht="12.75">
      <c r="M551" s="2"/>
    </row>
    <row r="552" ht="12.75">
      <c r="M552" s="2"/>
    </row>
    <row r="553" ht="12.75">
      <c r="M553" s="2"/>
    </row>
    <row r="554" ht="12.75">
      <c r="M554" s="2"/>
    </row>
    <row r="555" ht="12.75">
      <c r="M555" s="2"/>
    </row>
    <row r="556" ht="12.75">
      <c r="M556" s="2"/>
    </row>
    <row r="557" ht="12.75">
      <c r="M557" s="2"/>
    </row>
    <row r="558" ht="12.75">
      <c r="M558" s="2"/>
    </row>
    <row r="559" ht="12.75">
      <c r="M559" s="2"/>
    </row>
    <row r="560" ht="12.75">
      <c r="M560" s="2"/>
    </row>
    <row r="561" ht="12.75">
      <c r="M561" s="2"/>
    </row>
    <row r="562" ht="12.75">
      <c r="M562" s="2"/>
    </row>
    <row r="563" ht="12.75">
      <c r="M563" s="2"/>
    </row>
    <row r="564" ht="12.75">
      <c r="M564" s="2"/>
    </row>
    <row r="565" ht="12.75">
      <c r="M565" s="2"/>
    </row>
    <row r="566" ht="12.75">
      <c r="M566" s="2"/>
    </row>
    <row r="567" ht="12.75">
      <c r="M567" s="2"/>
    </row>
    <row r="568" ht="12.75">
      <c r="M568" s="2"/>
    </row>
    <row r="569" ht="12.75">
      <c r="M569" s="2"/>
    </row>
    <row r="570" ht="12.75">
      <c r="M570" s="2"/>
    </row>
    <row r="571" ht="12.75">
      <c r="M571" s="2"/>
    </row>
    <row r="572" ht="12.75">
      <c r="M572" s="2"/>
    </row>
    <row r="573" ht="12.75">
      <c r="M573" s="2"/>
    </row>
    <row r="574" ht="12.75">
      <c r="M574" s="2"/>
    </row>
    <row r="575" ht="12.75">
      <c r="M575" s="2"/>
    </row>
    <row r="576" ht="12.75">
      <c r="M576" s="2"/>
    </row>
    <row r="577" ht="12.75">
      <c r="M577" s="2"/>
    </row>
    <row r="578" ht="12.75">
      <c r="M578" s="2"/>
    </row>
    <row r="579" ht="12.75">
      <c r="M579" s="2"/>
    </row>
    <row r="580" ht="12.75">
      <c r="M580" s="2"/>
    </row>
    <row r="581" ht="12.75">
      <c r="M581" s="2"/>
    </row>
    <row r="582" ht="12.75">
      <c r="M582" s="2"/>
    </row>
    <row r="583" ht="12.75">
      <c r="M583" s="2"/>
    </row>
    <row r="584" ht="12.75">
      <c r="M584" s="2"/>
    </row>
    <row r="585" ht="12.75">
      <c r="M585" s="2"/>
    </row>
    <row r="586" ht="12.75">
      <c r="M586" s="2"/>
    </row>
    <row r="587" ht="12.75">
      <c r="M587" s="2"/>
    </row>
    <row r="588" ht="12.75">
      <c r="M588" s="2"/>
    </row>
    <row r="589" ht="12.75">
      <c r="M589" s="2"/>
    </row>
    <row r="590" ht="12.75">
      <c r="M590" s="2"/>
    </row>
    <row r="591" ht="12.75">
      <c r="M591" s="2"/>
    </row>
    <row r="592" ht="12.75">
      <c r="M592" s="2"/>
    </row>
    <row r="593" ht="12.75">
      <c r="M593" s="2"/>
    </row>
    <row r="594" ht="12.75">
      <c r="M594" s="2"/>
    </row>
    <row r="595" ht="12.75">
      <c r="M595" s="2"/>
    </row>
    <row r="596" ht="12.75">
      <c r="M596" s="2"/>
    </row>
    <row r="597" ht="12.75">
      <c r="M597" s="2"/>
    </row>
    <row r="598" ht="12.75">
      <c r="M598" s="2"/>
    </row>
    <row r="599" ht="12.75">
      <c r="M599" s="2"/>
    </row>
    <row r="600" ht="12.75">
      <c r="M600" s="2"/>
    </row>
    <row r="601" ht="12.75">
      <c r="M601" s="2"/>
    </row>
    <row r="602" ht="12.75">
      <c r="M602" s="2"/>
    </row>
    <row r="603" ht="12.75">
      <c r="M603" s="2"/>
    </row>
    <row r="604" ht="12.75">
      <c r="M604" s="2"/>
    </row>
    <row r="605" ht="12.75">
      <c r="M605" s="2"/>
    </row>
    <row r="606" ht="12.75">
      <c r="M606" s="2"/>
    </row>
    <row r="607" ht="12.75">
      <c r="M607" s="2"/>
    </row>
    <row r="608" ht="12.75">
      <c r="M608" s="2"/>
    </row>
    <row r="609" ht="12.75">
      <c r="M609" s="2"/>
    </row>
    <row r="610" ht="12.75">
      <c r="M610" s="2"/>
    </row>
    <row r="611" ht="12.75">
      <c r="M611" s="2"/>
    </row>
    <row r="612" ht="12.75">
      <c r="M612" s="2"/>
    </row>
    <row r="613" ht="12.75">
      <c r="M613" s="2"/>
    </row>
    <row r="614" ht="12.75">
      <c r="M614" s="2"/>
    </row>
    <row r="615" ht="12.75">
      <c r="M615" s="2"/>
    </row>
    <row r="616" ht="12.75">
      <c r="M616" s="2"/>
    </row>
    <row r="617" ht="12.75">
      <c r="M617" s="2"/>
    </row>
    <row r="618" ht="12.75">
      <c r="M618" s="2"/>
    </row>
    <row r="619" ht="12.75">
      <c r="M619" s="2"/>
    </row>
    <row r="620" ht="12.75">
      <c r="M620" s="2"/>
    </row>
    <row r="621" ht="12.75">
      <c r="M621" s="2"/>
    </row>
    <row r="622" ht="12.75">
      <c r="M622" s="2"/>
    </row>
    <row r="623" ht="12.75">
      <c r="M623" s="2"/>
    </row>
    <row r="624" ht="12.75">
      <c r="M624" s="2"/>
    </row>
    <row r="625" ht="12.75">
      <c r="M625" s="2"/>
    </row>
    <row r="626" ht="12.75">
      <c r="M626" s="2"/>
    </row>
    <row r="627" ht="12.75">
      <c r="M627" s="2"/>
    </row>
    <row r="628" ht="12.75">
      <c r="M628" s="2"/>
    </row>
    <row r="629" ht="12.75">
      <c r="M629" s="2"/>
    </row>
    <row r="630" ht="12.75">
      <c r="M630" s="2"/>
    </row>
    <row r="631" ht="12.75">
      <c r="M631" s="2"/>
    </row>
    <row r="632" ht="12.75">
      <c r="M632" s="2"/>
    </row>
    <row r="633" ht="12.75">
      <c r="M633" s="2"/>
    </row>
    <row r="634" ht="12.75">
      <c r="M634" s="2"/>
    </row>
    <row r="635" ht="12.75">
      <c r="M635" s="2"/>
    </row>
    <row r="636" ht="12.75">
      <c r="M636" s="2"/>
    </row>
    <row r="637" ht="12.75">
      <c r="M637" s="2"/>
    </row>
    <row r="638" ht="12.75">
      <c r="M638" s="2"/>
    </row>
    <row r="639" ht="12.75">
      <c r="M639" s="2"/>
    </row>
    <row r="640" ht="12.75">
      <c r="M640" s="2"/>
    </row>
    <row r="641" ht="12.75">
      <c r="M641" s="2"/>
    </row>
    <row r="642" ht="12.75">
      <c r="M642" s="2"/>
    </row>
    <row r="643" ht="12.75">
      <c r="M643" s="2"/>
    </row>
    <row r="644" ht="12.75">
      <c r="M644" s="2"/>
    </row>
    <row r="645" ht="12.75">
      <c r="M645" s="2"/>
    </row>
    <row r="646" ht="12.75">
      <c r="M646" s="2"/>
    </row>
    <row r="647" ht="12.75">
      <c r="M647" s="2"/>
    </row>
    <row r="648" ht="12.75">
      <c r="M648" s="2"/>
    </row>
    <row r="649" ht="12.75">
      <c r="M649" s="2"/>
    </row>
    <row r="650" ht="12.75">
      <c r="M650" s="2"/>
    </row>
    <row r="651" ht="12.75">
      <c r="M651" s="2"/>
    </row>
    <row r="652" ht="12.75">
      <c r="M652" s="2"/>
    </row>
    <row r="653" ht="12.75">
      <c r="M653" s="2"/>
    </row>
    <row r="654" ht="12.75">
      <c r="M654" s="2"/>
    </row>
    <row r="655" ht="12.75">
      <c r="M655" s="2"/>
    </row>
    <row r="656" ht="12.75">
      <c r="M656" s="2"/>
    </row>
    <row r="657" ht="12.75">
      <c r="M657" s="2"/>
    </row>
    <row r="658" ht="12.75">
      <c r="M658" s="2"/>
    </row>
    <row r="659" ht="12.75">
      <c r="M659" s="2"/>
    </row>
    <row r="660" ht="12.75">
      <c r="M660" s="2"/>
    </row>
    <row r="661" ht="12.75">
      <c r="M661" s="2"/>
    </row>
    <row r="662" ht="12.75">
      <c r="M662" s="2"/>
    </row>
    <row r="663" ht="12.75">
      <c r="M663" s="2"/>
    </row>
    <row r="664" ht="12.75">
      <c r="M664" s="2"/>
    </row>
    <row r="665" ht="12.75">
      <c r="M665" s="2"/>
    </row>
    <row r="666" ht="12.75">
      <c r="M666" s="2"/>
    </row>
    <row r="667" ht="12.75">
      <c r="M667" s="2"/>
    </row>
    <row r="668" ht="12.75">
      <c r="M668" s="2"/>
    </row>
    <row r="669" ht="12.75">
      <c r="M669" s="2"/>
    </row>
    <row r="670" ht="12.75">
      <c r="M670" s="2"/>
    </row>
    <row r="671" ht="12.75">
      <c r="M671" s="2"/>
    </row>
    <row r="672" ht="12.75">
      <c r="M672" s="2"/>
    </row>
    <row r="673" ht="12.75">
      <c r="M673" s="2"/>
    </row>
    <row r="674" ht="12.75">
      <c r="M674" s="2"/>
    </row>
    <row r="675" ht="12.75">
      <c r="M675" s="2"/>
    </row>
    <row r="676" ht="12.75">
      <c r="M676" s="2"/>
    </row>
    <row r="677" ht="12.75">
      <c r="M677" s="2"/>
    </row>
    <row r="678" ht="12.75">
      <c r="M678" s="2"/>
    </row>
    <row r="679" ht="12.75">
      <c r="M679" s="2"/>
    </row>
    <row r="680" ht="12.75">
      <c r="M680" s="2"/>
    </row>
    <row r="681" ht="12.75">
      <c r="M681" s="2"/>
    </row>
    <row r="682" ht="12.75">
      <c r="M682" s="2"/>
    </row>
    <row r="683" ht="12.75">
      <c r="M683" s="2"/>
    </row>
    <row r="684" ht="12.75">
      <c r="M684" s="2"/>
    </row>
    <row r="685" ht="12.75">
      <c r="M685" s="2"/>
    </row>
    <row r="686" ht="12.75">
      <c r="M686" s="2"/>
    </row>
    <row r="687" ht="12.75">
      <c r="M687" s="2"/>
    </row>
    <row r="688" ht="12.75">
      <c r="M688" s="2"/>
    </row>
    <row r="689" ht="12.75">
      <c r="M689" s="2"/>
    </row>
    <row r="690" ht="12.75">
      <c r="M690" s="2"/>
    </row>
    <row r="691" ht="12.75">
      <c r="M691" s="2"/>
    </row>
    <row r="692" ht="12.75">
      <c r="M692" s="2"/>
    </row>
    <row r="693" ht="12.75">
      <c r="M693" s="2"/>
    </row>
    <row r="694" ht="12.75">
      <c r="M694" s="2"/>
    </row>
    <row r="695" ht="12.75">
      <c r="M695" s="2"/>
    </row>
    <row r="696" ht="12.75">
      <c r="M696" s="2"/>
    </row>
    <row r="697" ht="12.75">
      <c r="M697" s="2"/>
    </row>
    <row r="698" ht="12.75">
      <c r="M698" s="2"/>
    </row>
    <row r="699" ht="12.75">
      <c r="M699" s="2"/>
    </row>
    <row r="700" ht="12.75">
      <c r="M700" s="2"/>
    </row>
    <row r="701" ht="12.75">
      <c r="M701" s="2"/>
    </row>
    <row r="702" ht="12.75">
      <c r="M702" s="2"/>
    </row>
    <row r="703" ht="12.75">
      <c r="M703" s="2"/>
    </row>
    <row r="704" ht="12.75">
      <c r="M704" s="2"/>
    </row>
    <row r="705" ht="12.75">
      <c r="M705" s="2"/>
    </row>
    <row r="706" ht="12.75">
      <c r="M706" s="2"/>
    </row>
    <row r="707" ht="12.75">
      <c r="M707" s="2"/>
    </row>
    <row r="708" ht="12.75">
      <c r="M708" s="2"/>
    </row>
    <row r="709" ht="12.75">
      <c r="M709" s="2"/>
    </row>
    <row r="710" ht="12.75">
      <c r="M710" s="2"/>
    </row>
    <row r="711" ht="12.75">
      <c r="M711" s="2"/>
    </row>
    <row r="712" ht="12.75">
      <c r="M712" s="2"/>
    </row>
    <row r="713" ht="12.75">
      <c r="M713" s="2"/>
    </row>
    <row r="714" ht="12.75">
      <c r="M714" s="2"/>
    </row>
    <row r="715" ht="12.75">
      <c r="M715" s="2"/>
    </row>
    <row r="716" ht="12.75">
      <c r="M716" s="2"/>
    </row>
    <row r="717" ht="12.75">
      <c r="M717" s="2"/>
    </row>
    <row r="718" ht="12.75">
      <c r="M718" s="2"/>
    </row>
    <row r="719" ht="12.75">
      <c r="M719" s="2"/>
    </row>
    <row r="720" ht="12.75">
      <c r="M720" s="2"/>
    </row>
    <row r="721" ht="12.75">
      <c r="M721" s="2"/>
    </row>
    <row r="722" ht="12.75">
      <c r="M722" s="2"/>
    </row>
    <row r="723" ht="12.75">
      <c r="M723" s="2"/>
    </row>
    <row r="724" ht="12.75">
      <c r="M724" s="2"/>
    </row>
    <row r="725" ht="12.75">
      <c r="M725" s="2"/>
    </row>
    <row r="726" ht="12.75">
      <c r="M726" s="2"/>
    </row>
    <row r="727" ht="12.75">
      <c r="M727" s="2"/>
    </row>
    <row r="728" ht="12.75">
      <c r="M728" s="2"/>
    </row>
    <row r="729" ht="12.75">
      <c r="M729" s="2"/>
    </row>
    <row r="730" ht="12.75">
      <c r="M730" s="2"/>
    </row>
    <row r="731" ht="12.75">
      <c r="M731" s="2"/>
    </row>
    <row r="732" ht="12.75">
      <c r="M732" s="2"/>
    </row>
    <row r="733" ht="12.75">
      <c r="M733" s="2"/>
    </row>
    <row r="734" ht="12.75">
      <c r="M734" s="2"/>
    </row>
    <row r="735" ht="12.75">
      <c r="M735" s="2"/>
    </row>
    <row r="736" ht="12.75">
      <c r="M736" s="2"/>
    </row>
    <row r="737" ht="12.75">
      <c r="M737" s="2"/>
    </row>
    <row r="738" ht="12.75">
      <c r="M738" s="2"/>
    </row>
    <row r="739" ht="12.75">
      <c r="M739" s="2"/>
    </row>
    <row r="740" ht="12.75">
      <c r="M740" s="2"/>
    </row>
    <row r="741" ht="12.75">
      <c r="M741" s="2"/>
    </row>
    <row r="742" ht="12.75">
      <c r="M742" s="2"/>
    </row>
    <row r="743" ht="12.75">
      <c r="M743" s="2"/>
    </row>
    <row r="744" ht="12.75">
      <c r="M744" s="2"/>
    </row>
    <row r="745" ht="12.75">
      <c r="M745" s="2"/>
    </row>
    <row r="746" ht="12.75">
      <c r="M746" s="2"/>
    </row>
    <row r="747" ht="12.75">
      <c r="M747" s="2"/>
    </row>
    <row r="748" ht="12.75">
      <c r="M748" s="2"/>
    </row>
    <row r="749" ht="12.75">
      <c r="M749" s="2"/>
    </row>
    <row r="750" ht="12.75">
      <c r="M750" s="2"/>
    </row>
    <row r="751" ht="12.75">
      <c r="M751" s="2"/>
    </row>
    <row r="752" ht="12.75">
      <c r="M752" s="2"/>
    </row>
    <row r="753" ht="12.75">
      <c r="M753" s="2"/>
    </row>
    <row r="754" ht="12.75">
      <c r="M754" s="2"/>
    </row>
    <row r="755" ht="12.75">
      <c r="M755" s="2"/>
    </row>
    <row r="756" ht="12.75">
      <c r="M756" s="2"/>
    </row>
    <row r="757" ht="12.75">
      <c r="M757" s="2"/>
    </row>
    <row r="758" ht="12.75">
      <c r="M758" s="2"/>
    </row>
    <row r="759" ht="12.75">
      <c r="M759" s="2"/>
    </row>
    <row r="760" ht="12.75">
      <c r="M760" s="2"/>
    </row>
    <row r="761" ht="12.75">
      <c r="M761" s="2"/>
    </row>
    <row r="762" ht="12.75">
      <c r="M762" s="2"/>
    </row>
    <row r="763" ht="12.75">
      <c r="M763" s="2"/>
    </row>
    <row r="764" ht="12.75">
      <c r="M764" s="2"/>
    </row>
    <row r="765" ht="12.75">
      <c r="M765" s="2"/>
    </row>
    <row r="766" ht="12.75">
      <c r="M766" s="2"/>
    </row>
    <row r="767" ht="12.75">
      <c r="M767" s="2"/>
    </row>
    <row r="768" ht="12.75">
      <c r="M768" s="2"/>
    </row>
    <row r="769" ht="12.75">
      <c r="M769" s="2"/>
    </row>
    <row r="770" ht="12.75">
      <c r="M770" s="2"/>
    </row>
    <row r="771" ht="12.75">
      <c r="M771" s="2"/>
    </row>
    <row r="772" ht="12.75">
      <c r="M772" s="2"/>
    </row>
    <row r="773" ht="12.75">
      <c r="M773" s="2"/>
    </row>
    <row r="774" ht="12.75">
      <c r="M774" s="2"/>
    </row>
    <row r="775" ht="12.75">
      <c r="M775" s="2"/>
    </row>
    <row r="776" ht="12.75">
      <c r="M776" s="2"/>
    </row>
    <row r="777" ht="12.75">
      <c r="M777" s="2"/>
    </row>
    <row r="778" ht="12.75">
      <c r="M778" s="2"/>
    </row>
    <row r="779" ht="12.75">
      <c r="M779" s="2"/>
    </row>
    <row r="780" ht="12.75">
      <c r="M780" s="2"/>
    </row>
    <row r="781" ht="12.75">
      <c r="M781" s="2"/>
    </row>
    <row r="782" ht="12.75">
      <c r="M782" s="2"/>
    </row>
    <row r="783" ht="12.75">
      <c r="M783" s="2"/>
    </row>
    <row r="784" ht="12.75">
      <c r="M784" s="2"/>
    </row>
    <row r="785" ht="12.75">
      <c r="M785" s="2"/>
    </row>
    <row r="786" ht="12.75">
      <c r="M786" s="2"/>
    </row>
    <row r="787" ht="12.75">
      <c r="M787" s="2"/>
    </row>
    <row r="788" ht="12.75">
      <c r="M788" s="2"/>
    </row>
    <row r="789" ht="12.75">
      <c r="M789" s="2"/>
    </row>
    <row r="790" ht="12.75">
      <c r="M790" s="2"/>
    </row>
    <row r="791" ht="12.75">
      <c r="M791" s="2"/>
    </row>
    <row r="792" ht="12.75">
      <c r="M792" s="2"/>
    </row>
    <row r="793" ht="12.75">
      <c r="M793" s="2"/>
    </row>
    <row r="794" ht="12.75">
      <c r="M794" s="2"/>
    </row>
    <row r="795" ht="12.75">
      <c r="M795" s="2"/>
    </row>
    <row r="796" ht="12.75">
      <c r="M796" s="2"/>
    </row>
    <row r="797" ht="12.75">
      <c r="M797" s="2"/>
    </row>
    <row r="798" ht="12.75">
      <c r="M798" s="2"/>
    </row>
    <row r="799" ht="12.75">
      <c r="M799" s="2"/>
    </row>
    <row r="800" ht="12.75">
      <c r="M800" s="2"/>
    </row>
    <row r="801" ht="12.75">
      <c r="M801" s="2"/>
    </row>
    <row r="802" ht="12.75">
      <c r="M802" s="2"/>
    </row>
    <row r="803" ht="12.75">
      <c r="M803" s="2"/>
    </row>
    <row r="804" ht="12.75">
      <c r="M804" s="2"/>
    </row>
    <row r="805" ht="12.75">
      <c r="M805" s="2"/>
    </row>
    <row r="806" ht="12.75">
      <c r="M806" s="2"/>
    </row>
    <row r="807" ht="12.75">
      <c r="M807" s="2"/>
    </row>
    <row r="808" ht="12.75">
      <c r="M808" s="2"/>
    </row>
    <row r="809" ht="12.75">
      <c r="M809" s="2"/>
    </row>
    <row r="810" ht="12.75">
      <c r="M810" s="2"/>
    </row>
    <row r="811" ht="12.75">
      <c r="M811" s="2"/>
    </row>
    <row r="812" ht="12.75">
      <c r="M812" s="2"/>
    </row>
    <row r="813" ht="12.75">
      <c r="M813" s="2"/>
    </row>
    <row r="814" ht="12.75">
      <c r="M814" s="2"/>
    </row>
    <row r="815" ht="12.75">
      <c r="M815" s="2"/>
    </row>
    <row r="816" ht="12.75">
      <c r="M816" s="2"/>
    </row>
    <row r="817" ht="12.75">
      <c r="M817" s="2"/>
    </row>
    <row r="818" ht="12.75">
      <c r="M818" s="2"/>
    </row>
    <row r="819" ht="12.75">
      <c r="M819" s="2"/>
    </row>
    <row r="820" ht="12.75">
      <c r="M820" s="2"/>
    </row>
    <row r="821" ht="12.75">
      <c r="M821" s="2"/>
    </row>
    <row r="822" ht="12.75">
      <c r="M822" s="2"/>
    </row>
    <row r="823" ht="12.75">
      <c r="M823" s="2"/>
    </row>
    <row r="824" ht="12.75">
      <c r="M824" s="2"/>
    </row>
    <row r="825" ht="12.75">
      <c r="M825" s="2"/>
    </row>
    <row r="826" ht="12.75">
      <c r="M826" s="2"/>
    </row>
    <row r="827" ht="12.75">
      <c r="M827" s="2"/>
    </row>
    <row r="828" ht="12.75">
      <c r="M828" s="2"/>
    </row>
    <row r="829" ht="12.75">
      <c r="M829" s="2"/>
    </row>
    <row r="830" ht="12.75">
      <c r="M830" s="2"/>
    </row>
    <row r="831" ht="12.75">
      <c r="M831" s="2"/>
    </row>
    <row r="832" ht="12.75">
      <c r="M832" s="2"/>
    </row>
    <row r="833" ht="12.75">
      <c r="M833" s="2"/>
    </row>
    <row r="834" ht="12.75">
      <c r="M834" s="2"/>
    </row>
    <row r="835" ht="12.75">
      <c r="M835" s="2"/>
    </row>
    <row r="836" ht="12.75">
      <c r="M836" s="2"/>
    </row>
    <row r="837" ht="12.75">
      <c r="M837" s="2"/>
    </row>
    <row r="838" ht="12.75">
      <c r="M838" s="2"/>
    </row>
    <row r="839" ht="12.75">
      <c r="M839" s="2"/>
    </row>
    <row r="840" ht="12.75">
      <c r="M840" s="2"/>
    </row>
    <row r="841" ht="12.75">
      <c r="M841" s="2"/>
    </row>
    <row r="842" ht="12.75">
      <c r="M842" s="2"/>
    </row>
    <row r="843" ht="12.75">
      <c r="M843" s="2"/>
    </row>
    <row r="844" ht="12.75">
      <c r="M844" s="2"/>
    </row>
    <row r="845" ht="12.75">
      <c r="M845" s="2"/>
    </row>
    <row r="846" ht="12.75">
      <c r="M846" s="2"/>
    </row>
    <row r="847" ht="12.75">
      <c r="M847" s="2"/>
    </row>
    <row r="848" ht="12.75">
      <c r="M848" s="2"/>
    </row>
    <row r="849" ht="12.75">
      <c r="M849" s="2"/>
    </row>
    <row r="850" ht="12.75">
      <c r="M850" s="2"/>
    </row>
    <row r="851" ht="12.75">
      <c r="M851" s="2"/>
    </row>
    <row r="852" ht="12.75">
      <c r="M852" s="2"/>
    </row>
    <row r="853" ht="12.75">
      <c r="M853" s="2"/>
    </row>
    <row r="854" ht="12.75">
      <c r="M854" s="2"/>
    </row>
    <row r="855" ht="12.75">
      <c r="M855" s="2"/>
    </row>
    <row r="856" ht="12.75">
      <c r="M856" s="2"/>
    </row>
    <row r="857" ht="12.75">
      <c r="M857" s="2"/>
    </row>
    <row r="858" ht="12.75">
      <c r="M858" s="2"/>
    </row>
    <row r="859" ht="12.75">
      <c r="M859" s="2"/>
    </row>
    <row r="860" ht="12.75">
      <c r="M860" s="2"/>
    </row>
    <row r="861" ht="12.75">
      <c r="M861" s="2"/>
    </row>
    <row r="862" ht="12.75">
      <c r="M862" s="2"/>
    </row>
    <row r="863" ht="12.75">
      <c r="M863" s="2"/>
    </row>
    <row r="864" ht="12.75">
      <c r="M864" s="2"/>
    </row>
    <row r="865" ht="12.75">
      <c r="M865" s="2"/>
    </row>
    <row r="866" ht="12.75">
      <c r="M866" s="2"/>
    </row>
    <row r="867" ht="12.75">
      <c r="M867" s="2"/>
    </row>
    <row r="868" ht="12.75">
      <c r="M868" s="2"/>
    </row>
    <row r="869" ht="12.75">
      <c r="M869" s="2"/>
    </row>
    <row r="870" ht="12.75">
      <c r="M870" s="2"/>
    </row>
    <row r="871" ht="12.75">
      <c r="M871" s="2"/>
    </row>
    <row r="872" ht="12.75">
      <c r="M872" s="2"/>
    </row>
    <row r="873" ht="12.75">
      <c r="M873" s="2"/>
    </row>
    <row r="874" ht="12.75">
      <c r="M874" s="2"/>
    </row>
    <row r="875" ht="12.75">
      <c r="M875" s="2"/>
    </row>
    <row r="876" ht="12.75">
      <c r="M876" s="2"/>
    </row>
    <row r="877" ht="12.75">
      <c r="M877" s="2"/>
    </row>
    <row r="878" ht="12.75">
      <c r="M878" s="2"/>
    </row>
    <row r="879" ht="12.75">
      <c r="M879" s="2"/>
    </row>
    <row r="880" ht="12.75">
      <c r="M880" s="2"/>
    </row>
    <row r="881" ht="12.75">
      <c r="M881" s="2"/>
    </row>
    <row r="882" ht="12.75">
      <c r="M882" s="2"/>
    </row>
    <row r="883" ht="12.75">
      <c r="M883" s="2"/>
    </row>
    <row r="884" ht="12.75">
      <c r="M884" s="2"/>
    </row>
    <row r="885" ht="12.75">
      <c r="M885" s="2"/>
    </row>
    <row r="886" ht="12.75">
      <c r="M886" s="2"/>
    </row>
    <row r="887" ht="12.75">
      <c r="M887" s="2"/>
    </row>
    <row r="888" ht="12.75">
      <c r="M888" s="2"/>
    </row>
    <row r="889" ht="12.75">
      <c r="M889" s="2"/>
    </row>
    <row r="890" ht="12.75">
      <c r="M890" s="2"/>
    </row>
    <row r="891" ht="12.75">
      <c r="M891" s="2"/>
    </row>
    <row r="892" ht="12.75">
      <c r="M892" s="2"/>
    </row>
    <row r="893" ht="12.75">
      <c r="M893" s="2"/>
    </row>
    <row r="894" ht="12.75">
      <c r="M894" s="2"/>
    </row>
    <row r="895" ht="12.75">
      <c r="M895" s="2"/>
    </row>
    <row r="896" ht="12.75">
      <c r="M896" s="2"/>
    </row>
    <row r="897" ht="12.75">
      <c r="M897" s="2"/>
    </row>
    <row r="898" ht="12.75">
      <c r="M898" s="2"/>
    </row>
    <row r="899" ht="12.75">
      <c r="M899" s="2"/>
    </row>
    <row r="900" ht="12.75">
      <c r="M900" s="2"/>
    </row>
    <row r="901" ht="12.75">
      <c r="M901" s="2"/>
    </row>
    <row r="902" ht="12.75">
      <c r="M902" s="2"/>
    </row>
    <row r="903" ht="12.75">
      <c r="M903" s="2"/>
    </row>
    <row r="904" ht="12.75">
      <c r="M904" s="2"/>
    </row>
    <row r="905" ht="12.75">
      <c r="M905" s="2"/>
    </row>
    <row r="906" ht="12.75">
      <c r="M906" s="2"/>
    </row>
    <row r="907" ht="12.75">
      <c r="M907" s="2"/>
    </row>
    <row r="908" ht="12.75">
      <c r="M908" s="2"/>
    </row>
    <row r="909" ht="12.75">
      <c r="M909" s="2"/>
    </row>
    <row r="910" ht="12.75">
      <c r="M910" s="2"/>
    </row>
    <row r="911" ht="12.75">
      <c r="M911" s="2"/>
    </row>
    <row r="912" ht="12.75">
      <c r="M912" s="2"/>
    </row>
    <row r="913" ht="12.75">
      <c r="M913" s="2"/>
    </row>
    <row r="914" ht="12.75">
      <c r="M914" s="2"/>
    </row>
    <row r="915" ht="12.75">
      <c r="M915" s="2"/>
    </row>
    <row r="916" ht="12.75">
      <c r="M916" s="2"/>
    </row>
    <row r="917" ht="12.75">
      <c r="M917" s="2"/>
    </row>
    <row r="918" ht="12.75">
      <c r="M918" s="2"/>
    </row>
    <row r="919" ht="12.75">
      <c r="M919" s="2"/>
    </row>
    <row r="920" ht="12.75">
      <c r="M920" s="2"/>
    </row>
    <row r="921" ht="12.75">
      <c r="M921" s="2"/>
    </row>
    <row r="922" ht="12.75">
      <c r="M922" s="2"/>
    </row>
    <row r="923" ht="12.75">
      <c r="M923" s="2"/>
    </row>
    <row r="924" ht="12.75">
      <c r="M924" s="2"/>
    </row>
    <row r="925" ht="12.75">
      <c r="M925" s="2"/>
    </row>
    <row r="926" ht="12.75">
      <c r="M926" s="2"/>
    </row>
    <row r="927" ht="12.75">
      <c r="M927" s="2"/>
    </row>
    <row r="928" ht="12.75">
      <c r="M928" s="2"/>
    </row>
    <row r="929" ht="12.75">
      <c r="M929" s="2"/>
    </row>
    <row r="930" ht="12.75">
      <c r="M930" s="2"/>
    </row>
    <row r="931" ht="12.75">
      <c r="M931" s="2"/>
    </row>
    <row r="932" ht="12.75">
      <c r="M932" s="2"/>
    </row>
    <row r="933" ht="12.75">
      <c r="M933" s="2"/>
    </row>
    <row r="934" ht="12.75">
      <c r="M934" s="2"/>
    </row>
    <row r="935" ht="12.75">
      <c r="M935" s="2"/>
    </row>
    <row r="936" ht="12.75">
      <c r="M936" s="2"/>
    </row>
    <row r="937" ht="12.75">
      <c r="M937" s="2"/>
    </row>
    <row r="938" ht="12.75">
      <c r="M938" s="2"/>
    </row>
    <row r="939" ht="12.75">
      <c r="M939" s="2"/>
    </row>
    <row r="940" ht="12.75">
      <c r="M940" s="2"/>
    </row>
    <row r="941" ht="12.75">
      <c r="M941" s="2"/>
    </row>
    <row r="942" ht="12.75">
      <c r="M942" s="2"/>
    </row>
    <row r="943" ht="12.75">
      <c r="M943" s="2"/>
    </row>
    <row r="944" ht="12.75">
      <c r="M944" s="2"/>
    </row>
    <row r="945" ht="12.75">
      <c r="M945" s="2"/>
    </row>
    <row r="946" ht="12.75">
      <c r="M946" s="2"/>
    </row>
    <row r="947" ht="12.75">
      <c r="M947" s="2"/>
    </row>
    <row r="948" ht="12.75">
      <c r="M948" s="2"/>
    </row>
    <row r="949" ht="12.75">
      <c r="M949" s="2"/>
    </row>
    <row r="950" ht="12.75">
      <c r="M950" s="2"/>
    </row>
    <row r="951" ht="12.75">
      <c r="M951" s="2"/>
    </row>
    <row r="952" ht="12.75">
      <c r="M952" s="2"/>
    </row>
    <row r="953" ht="12.75">
      <c r="M953" s="2"/>
    </row>
    <row r="954" ht="12.75">
      <c r="M954" s="2"/>
    </row>
    <row r="955" ht="12.75">
      <c r="M955" s="2"/>
    </row>
    <row r="956" ht="12.75">
      <c r="M956" s="2"/>
    </row>
    <row r="957" ht="12.75">
      <c r="M957" s="2"/>
    </row>
    <row r="958" ht="12.75">
      <c r="M958" s="2"/>
    </row>
    <row r="959" ht="12.75">
      <c r="M959" s="2"/>
    </row>
    <row r="960" ht="12.75">
      <c r="M960" s="2"/>
    </row>
    <row r="961" ht="12.75">
      <c r="M961" s="2"/>
    </row>
    <row r="962" ht="12.75">
      <c r="M962" s="2"/>
    </row>
    <row r="963" ht="12.75">
      <c r="M963" s="2"/>
    </row>
    <row r="964" ht="12.75">
      <c r="M964" s="2"/>
    </row>
    <row r="965" ht="12.75">
      <c r="M965" s="2"/>
    </row>
    <row r="966" ht="12.75">
      <c r="M966" s="2"/>
    </row>
    <row r="967" ht="12.75">
      <c r="M967" s="2"/>
    </row>
    <row r="968" ht="12.75">
      <c r="M968" s="2"/>
    </row>
    <row r="969" ht="12.75">
      <c r="M969" s="2"/>
    </row>
    <row r="970" ht="12.75">
      <c r="M970" s="2"/>
    </row>
    <row r="971" ht="12.75">
      <c r="M971" s="2"/>
    </row>
    <row r="972" ht="12.75">
      <c r="M972" s="2"/>
    </row>
    <row r="973" ht="12.75">
      <c r="M973" s="2"/>
    </row>
    <row r="974" ht="12.75">
      <c r="M974" s="2"/>
    </row>
    <row r="975" ht="12.75">
      <c r="M975" s="2"/>
    </row>
    <row r="976" ht="12.75">
      <c r="M976" s="2"/>
    </row>
    <row r="977" ht="12.75">
      <c r="M977" s="2"/>
    </row>
    <row r="978" ht="12.75">
      <c r="M978" s="2"/>
    </row>
    <row r="979" ht="12.75">
      <c r="M979" s="2"/>
    </row>
    <row r="980" ht="12.75">
      <c r="M980" s="2"/>
    </row>
    <row r="981" ht="12.75">
      <c r="M981" s="2"/>
    </row>
    <row r="982" ht="12.75">
      <c r="M982" s="2"/>
    </row>
    <row r="983" ht="12.75">
      <c r="M983" s="2"/>
    </row>
    <row r="984" ht="12.75">
      <c r="M984" s="2"/>
    </row>
    <row r="985" ht="12.75">
      <c r="M985" s="2"/>
    </row>
    <row r="986" ht="12.75">
      <c r="M986" s="2"/>
    </row>
    <row r="987" ht="12.75">
      <c r="M987" s="2"/>
    </row>
    <row r="988" ht="12.75">
      <c r="M988" s="2"/>
    </row>
    <row r="989" ht="12.75">
      <c r="M989" s="2"/>
    </row>
    <row r="990" ht="12.75">
      <c r="M990" s="2"/>
    </row>
    <row r="991" ht="12.75">
      <c r="M991" s="2"/>
    </row>
    <row r="992" ht="12.75">
      <c r="M992" s="2"/>
    </row>
    <row r="993" ht="12.75">
      <c r="M993" s="2"/>
    </row>
    <row r="994" ht="12.75">
      <c r="M994" s="2"/>
    </row>
    <row r="995" ht="12.75">
      <c r="M995" s="2"/>
    </row>
    <row r="996" ht="12.75">
      <c r="M996" s="2"/>
    </row>
    <row r="997" ht="12.75">
      <c r="M997" s="2"/>
    </row>
    <row r="998" ht="12.75">
      <c r="M998" s="2"/>
    </row>
    <row r="999" ht="12.75">
      <c r="M999" s="2"/>
    </row>
    <row r="1000" ht="12.75">
      <c r="M1000" s="2"/>
    </row>
    <row r="1001" ht="12.75">
      <c r="M1001" s="2"/>
    </row>
    <row r="1002" ht="12.75">
      <c r="M1002" s="2"/>
    </row>
    <row r="1003" ht="12.75">
      <c r="M1003" s="2"/>
    </row>
    <row r="1004" ht="12.75">
      <c r="M1004" s="2"/>
    </row>
    <row r="1005" ht="12.75">
      <c r="M1005" s="2"/>
    </row>
    <row r="1006" ht="12.75">
      <c r="M1006" s="2"/>
    </row>
    <row r="1007" ht="12.75">
      <c r="M1007" s="2"/>
    </row>
    <row r="1008" ht="12.75">
      <c r="M1008" s="2"/>
    </row>
    <row r="1009" ht="12.75">
      <c r="M1009" s="2"/>
    </row>
    <row r="1010" ht="12.75">
      <c r="M1010" s="2"/>
    </row>
    <row r="1011" ht="12.75">
      <c r="M1011" s="2"/>
    </row>
    <row r="1012" ht="12.75">
      <c r="M1012" s="2"/>
    </row>
    <row r="1013" ht="12.75">
      <c r="M1013" s="2"/>
    </row>
    <row r="1014" ht="12.75">
      <c r="M1014" s="2"/>
    </row>
    <row r="1015" ht="12.75">
      <c r="M1015" s="2"/>
    </row>
    <row r="1016" ht="12.75">
      <c r="M1016" s="2"/>
    </row>
    <row r="1017" ht="12.75">
      <c r="M1017" s="2"/>
    </row>
    <row r="1018" ht="12.75">
      <c r="M1018" s="2"/>
    </row>
    <row r="1019" ht="12.75">
      <c r="M1019" s="2"/>
    </row>
    <row r="1020" ht="12.75">
      <c r="M1020" s="2"/>
    </row>
    <row r="1021" ht="12.75">
      <c r="M1021" s="2"/>
    </row>
    <row r="1022" ht="12.75">
      <c r="M1022" s="2"/>
    </row>
    <row r="1023" ht="12.75">
      <c r="M1023" s="2"/>
    </row>
    <row r="1024" ht="12.75">
      <c r="M1024" s="2"/>
    </row>
    <row r="1025" ht="12.75">
      <c r="M1025" s="2"/>
    </row>
    <row r="1026" ht="12.75">
      <c r="M1026" s="2"/>
    </row>
    <row r="1027" ht="12.75">
      <c r="M1027" s="2"/>
    </row>
    <row r="1028" ht="12.75">
      <c r="M1028" s="2"/>
    </row>
    <row r="1029" ht="12.75">
      <c r="M1029" s="2"/>
    </row>
    <row r="1030" ht="12.75">
      <c r="M1030" s="2"/>
    </row>
    <row r="1031" ht="12.75">
      <c r="M1031" s="2"/>
    </row>
    <row r="1032" ht="12.75">
      <c r="M1032" s="2"/>
    </row>
    <row r="1033" ht="12.75">
      <c r="M1033" s="2"/>
    </row>
    <row r="1034" ht="12.75">
      <c r="M1034" s="2"/>
    </row>
    <row r="1035" ht="12.75">
      <c r="M1035" s="2"/>
    </row>
    <row r="1036" ht="12.75">
      <c r="M1036" s="2"/>
    </row>
    <row r="1037" ht="12.75">
      <c r="M1037" s="2"/>
    </row>
    <row r="1038" ht="12.75">
      <c r="M1038" s="2"/>
    </row>
    <row r="1039" ht="12.75">
      <c r="M1039" s="2"/>
    </row>
    <row r="1040" ht="12.75">
      <c r="M1040" s="2"/>
    </row>
    <row r="1041" ht="12.75">
      <c r="M1041" s="2"/>
    </row>
    <row r="1042" ht="12.75">
      <c r="M1042" s="2"/>
    </row>
    <row r="1043" ht="12.75">
      <c r="M1043" s="2"/>
    </row>
    <row r="1044" ht="12.75">
      <c r="M1044" s="2"/>
    </row>
    <row r="1045" ht="12.75">
      <c r="M1045" s="2"/>
    </row>
    <row r="1046" ht="12.75">
      <c r="M1046" s="2"/>
    </row>
    <row r="1047" ht="12.75">
      <c r="M1047" s="2"/>
    </row>
    <row r="1048" ht="12.75">
      <c r="M1048" s="2"/>
    </row>
    <row r="1049" ht="12.75">
      <c r="M1049" s="2"/>
    </row>
    <row r="1050" ht="12.75">
      <c r="M1050" s="2"/>
    </row>
    <row r="1051" ht="12.75">
      <c r="M1051" s="2"/>
    </row>
    <row r="1052" ht="12.75">
      <c r="M1052" s="2"/>
    </row>
    <row r="1053" ht="12.75">
      <c r="M1053" s="2"/>
    </row>
    <row r="1054" ht="12.75">
      <c r="M1054" s="2"/>
    </row>
    <row r="1055" ht="12.75">
      <c r="M1055" s="2"/>
    </row>
    <row r="1056" ht="12.75">
      <c r="M1056" s="2"/>
    </row>
    <row r="1057" ht="12.75">
      <c r="M1057" s="2"/>
    </row>
    <row r="1058" ht="12.75">
      <c r="M1058" s="2"/>
    </row>
    <row r="1059" ht="12.75">
      <c r="M1059" s="2"/>
    </row>
    <row r="1060" ht="12.75">
      <c r="M1060" s="2"/>
    </row>
    <row r="1061" ht="12.75">
      <c r="M1061" s="2"/>
    </row>
    <row r="1062" ht="12.75">
      <c r="M1062" s="2"/>
    </row>
    <row r="1063" ht="12.75">
      <c r="M1063" s="2"/>
    </row>
    <row r="1064" ht="12.75">
      <c r="M1064" s="2"/>
    </row>
    <row r="1065" ht="12.75">
      <c r="M1065" s="2"/>
    </row>
    <row r="1066" ht="12.75">
      <c r="M1066" s="2"/>
    </row>
    <row r="1067" ht="12.75">
      <c r="M1067" s="2"/>
    </row>
    <row r="1068" ht="12.75">
      <c r="M1068" s="2"/>
    </row>
    <row r="1069" ht="12.75">
      <c r="M1069" s="2"/>
    </row>
    <row r="1070" ht="12.75">
      <c r="M1070" s="2"/>
    </row>
    <row r="1071" ht="12.75">
      <c r="M1071" s="2"/>
    </row>
    <row r="1072" ht="12.75">
      <c r="M1072" s="2"/>
    </row>
    <row r="1073" ht="12.75">
      <c r="M1073" s="2"/>
    </row>
    <row r="1074" ht="12.75">
      <c r="M1074" s="2"/>
    </row>
    <row r="1075" ht="12.75">
      <c r="M1075" s="2"/>
    </row>
    <row r="1076" ht="12.75">
      <c r="M1076" s="2"/>
    </row>
    <row r="1077" ht="12.75">
      <c r="M1077" s="2"/>
    </row>
    <row r="1078" ht="12.75">
      <c r="M1078" s="2"/>
    </row>
    <row r="1079" ht="12.75">
      <c r="M1079" s="2"/>
    </row>
    <row r="1080" ht="12.75">
      <c r="M1080" s="2"/>
    </row>
    <row r="1081" ht="12.75">
      <c r="M1081" s="2"/>
    </row>
    <row r="1082" ht="12.75">
      <c r="M1082" s="2"/>
    </row>
    <row r="1083" ht="12.75">
      <c r="M1083" s="2"/>
    </row>
    <row r="1084" ht="12.75">
      <c r="M1084" s="2"/>
    </row>
    <row r="1085" ht="12.75">
      <c r="M1085" s="2"/>
    </row>
    <row r="1086" ht="12.75">
      <c r="M1086" s="2"/>
    </row>
    <row r="1087" ht="12.75">
      <c r="M1087" s="2"/>
    </row>
    <row r="1088" ht="12.75">
      <c r="M1088" s="2"/>
    </row>
    <row r="1089" ht="12.75">
      <c r="M1089" s="2"/>
    </row>
    <row r="1090" ht="12.75">
      <c r="M1090" s="2"/>
    </row>
    <row r="1091" ht="12.75">
      <c r="M1091" s="2"/>
    </row>
    <row r="1092" ht="12.75">
      <c r="M1092" s="2"/>
    </row>
    <row r="1093" ht="12.75">
      <c r="M1093" s="2"/>
    </row>
    <row r="1094" ht="12.75">
      <c r="M1094" s="2"/>
    </row>
    <row r="1095" ht="12.75">
      <c r="M1095" s="2"/>
    </row>
    <row r="1096" ht="12.75">
      <c r="M1096" s="2"/>
    </row>
    <row r="1097" ht="12.75">
      <c r="M1097" s="2"/>
    </row>
    <row r="1098" ht="12.75">
      <c r="M1098" s="2"/>
    </row>
    <row r="1099" ht="12.75">
      <c r="M1099" s="2"/>
    </row>
    <row r="1100" ht="12.75">
      <c r="M1100" s="2"/>
    </row>
    <row r="1101" ht="12.75">
      <c r="M1101" s="2"/>
    </row>
    <row r="1102" ht="12.75">
      <c r="M1102" s="2"/>
    </row>
    <row r="1103" ht="12.75">
      <c r="M1103" s="2"/>
    </row>
    <row r="1104" ht="12.75">
      <c r="M1104" s="2"/>
    </row>
    <row r="1105" ht="12.75">
      <c r="M1105" s="2"/>
    </row>
    <row r="1106" ht="12.75">
      <c r="M1106" s="2"/>
    </row>
    <row r="1107" ht="12.75">
      <c r="M1107" s="2"/>
    </row>
    <row r="1108" ht="12.75">
      <c r="M1108" s="2"/>
    </row>
    <row r="1109" ht="12.75">
      <c r="M1109" s="2"/>
    </row>
    <row r="1110" ht="12.75">
      <c r="M1110" s="2"/>
    </row>
    <row r="1111" ht="12.75">
      <c r="M1111" s="2"/>
    </row>
    <row r="1112" ht="12.75">
      <c r="M1112" s="2"/>
    </row>
    <row r="1113" ht="12.75">
      <c r="M1113" s="2"/>
    </row>
    <row r="1114" ht="12.75">
      <c r="M1114" s="2"/>
    </row>
    <row r="1115" ht="12.75">
      <c r="M1115" s="2"/>
    </row>
    <row r="1116" ht="12.75">
      <c r="M1116" s="2"/>
    </row>
    <row r="1117" ht="12.75">
      <c r="M1117" s="2"/>
    </row>
    <row r="1118" ht="12.75">
      <c r="M1118" s="2"/>
    </row>
    <row r="1119" ht="12.75">
      <c r="M1119" s="2"/>
    </row>
    <row r="1120" ht="12.75">
      <c r="M1120" s="2"/>
    </row>
    <row r="1121" ht="12.75">
      <c r="M1121" s="2"/>
    </row>
    <row r="1122" ht="12.75">
      <c r="M1122" s="2"/>
    </row>
    <row r="1123" ht="12.75">
      <c r="M1123" s="2"/>
    </row>
    <row r="1124" ht="12.75">
      <c r="M1124" s="2"/>
    </row>
    <row r="1125" ht="12.75">
      <c r="M1125" s="2"/>
    </row>
    <row r="1126" ht="12.75">
      <c r="M1126" s="2"/>
    </row>
    <row r="1127" ht="12.75">
      <c r="M1127" s="2"/>
    </row>
    <row r="1128" ht="12.75">
      <c r="M1128" s="2"/>
    </row>
    <row r="1129" ht="12.75">
      <c r="M1129" s="2"/>
    </row>
    <row r="1130" ht="12.75">
      <c r="M1130" s="2"/>
    </row>
    <row r="1131" ht="12.75">
      <c r="M1131" s="2"/>
    </row>
    <row r="1132" ht="12.75">
      <c r="M1132" s="2"/>
    </row>
    <row r="1133" ht="12.75">
      <c r="M1133" s="2"/>
    </row>
    <row r="1134" ht="12.75">
      <c r="M1134" s="2"/>
    </row>
    <row r="1135" ht="12.75">
      <c r="M1135" s="2"/>
    </row>
    <row r="1136" ht="12.75">
      <c r="M1136" s="2"/>
    </row>
    <row r="1137" ht="12.75">
      <c r="M1137" s="2"/>
    </row>
    <row r="1138" ht="12.75">
      <c r="M1138" s="2"/>
    </row>
    <row r="1139" ht="12.75">
      <c r="M1139" s="2"/>
    </row>
    <row r="1140" ht="12.75">
      <c r="M1140" s="2"/>
    </row>
    <row r="1141" ht="12.75">
      <c r="M1141" s="2"/>
    </row>
    <row r="1142" ht="12.75">
      <c r="M1142" s="2"/>
    </row>
    <row r="1143" ht="12.75">
      <c r="M1143" s="2"/>
    </row>
    <row r="1144" ht="12.75">
      <c r="M1144" s="2"/>
    </row>
    <row r="1145" ht="12.75">
      <c r="M1145" s="2"/>
    </row>
    <row r="1146" ht="12.75">
      <c r="M1146" s="2"/>
    </row>
    <row r="1147" ht="12.75">
      <c r="M1147" s="2"/>
    </row>
    <row r="1148" ht="12.75">
      <c r="M1148" s="2"/>
    </row>
    <row r="1149" ht="12.75">
      <c r="M1149" s="2"/>
    </row>
    <row r="1150" ht="12.75">
      <c r="M1150" s="2"/>
    </row>
    <row r="1151" ht="12.75">
      <c r="M1151" s="2"/>
    </row>
    <row r="1152" ht="12.75">
      <c r="M1152" s="2"/>
    </row>
    <row r="1153" ht="12.75">
      <c r="M1153" s="2"/>
    </row>
    <row r="1154" ht="12.75">
      <c r="M1154" s="2"/>
    </row>
    <row r="1155" ht="12.75">
      <c r="M1155" s="2"/>
    </row>
    <row r="1156" ht="12.75">
      <c r="M1156" s="2"/>
    </row>
    <row r="1157" ht="12.75">
      <c r="M1157" s="2"/>
    </row>
    <row r="1158" ht="12.75">
      <c r="M1158" s="2"/>
    </row>
    <row r="1159" ht="12.75">
      <c r="M1159" s="2"/>
    </row>
    <row r="1160" ht="12.75">
      <c r="M1160" s="2"/>
    </row>
    <row r="1161" ht="12.75">
      <c r="M1161" s="2"/>
    </row>
    <row r="1162" ht="12.75">
      <c r="M1162" s="2"/>
    </row>
    <row r="1163" ht="12.75">
      <c r="M1163" s="2"/>
    </row>
    <row r="1164" ht="12.75">
      <c r="M1164" s="2"/>
    </row>
    <row r="1165" ht="12.75">
      <c r="M1165" s="2"/>
    </row>
    <row r="1166" ht="12.75">
      <c r="M1166" s="2"/>
    </row>
    <row r="1167" ht="12.75">
      <c r="M1167" s="2"/>
    </row>
    <row r="1168" ht="12.75">
      <c r="M1168" s="2"/>
    </row>
    <row r="1169" ht="12.75">
      <c r="M1169" s="2"/>
    </row>
    <row r="1170" ht="12.75">
      <c r="M1170" s="2"/>
    </row>
    <row r="1171" ht="12.75">
      <c r="M1171" s="2"/>
    </row>
    <row r="1172" ht="12.75">
      <c r="M1172" s="2"/>
    </row>
    <row r="1173" ht="12.75">
      <c r="M1173" s="2"/>
    </row>
    <row r="1174" ht="12.75">
      <c r="M1174" s="2"/>
    </row>
    <row r="1175" ht="12.75">
      <c r="M1175" s="2"/>
    </row>
    <row r="1176" ht="12.75">
      <c r="M1176" s="2"/>
    </row>
    <row r="1177" ht="12.75">
      <c r="M1177" s="2"/>
    </row>
    <row r="1178" ht="12.75">
      <c r="M1178" s="2"/>
    </row>
    <row r="1179" ht="12.75">
      <c r="M1179" s="2"/>
    </row>
    <row r="1180" ht="12.75">
      <c r="M1180" s="2"/>
    </row>
    <row r="1181" ht="12.75">
      <c r="M1181" s="2"/>
    </row>
    <row r="1182" ht="12.75">
      <c r="M1182" s="2"/>
    </row>
    <row r="1183" ht="12.75">
      <c r="M1183" s="2"/>
    </row>
    <row r="1184" ht="12.75">
      <c r="M1184" s="2"/>
    </row>
    <row r="1185" ht="12.75">
      <c r="M1185" s="2"/>
    </row>
    <row r="1186" ht="12.75">
      <c r="M1186" s="2"/>
    </row>
    <row r="1187" ht="12.75">
      <c r="M1187" s="2"/>
    </row>
    <row r="1188" ht="12.75">
      <c r="M1188" s="2"/>
    </row>
    <row r="1189" ht="12.75">
      <c r="M1189" s="2"/>
    </row>
    <row r="1190" ht="12.75">
      <c r="M1190" s="2"/>
    </row>
    <row r="1191" ht="12.75">
      <c r="M1191" s="2"/>
    </row>
    <row r="1192" ht="12.75">
      <c r="M1192" s="2"/>
    </row>
    <row r="1193" ht="12.75">
      <c r="M1193" s="2"/>
    </row>
    <row r="1194" ht="12.75">
      <c r="M1194" s="2"/>
    </row>
    <row r="1195" ht="12.75">
      <c r="M1195" s="2"/>
    </row>
    <row r="1196" ht="12.75">
      <c r="M1196" s="2"/>
    </row>
    <row r="1197" ht="12.75">
      <c r="M1197" s="2"/>
    </row>
    <row r="1198" ht="12.75">
      <c r="M1198" s="2"/>
    </row>
    <row r="1199" ht="12.75">
      <c r="M1199" s="2"/>
    </row>
    <row r="1200" ht="12.75">
      <c r="M1200" s="2"/>
    </row>
    <row r="1201" ht="12.75">
      <c r="M1201" s="2"/>
    </row>
    <row r="1202" ht="12.75">
      <c r="M1202" s="2"/>
    </row>
    <row r="1203" ht="12.75">
      <c r="M1203" s="2"/>
    </row>
    <row r="1204" ht="12.75">
      <c r="M1204" s="2"/>
    </row>
    <row r="1205" ht="12.75">
      <c r="M1205" s="2"/>
    </row>
    <row r="1206" ht="12.75">
      <c r="M1206" s="2"/>
    </row>
    <row r="1207" ht="12.75">
      <c r="M1207" s="2"/>
    </row>
    <row r="1208" ht="12.75">
      <c r="M1208" s="2"/>
    </row>
    <row r="1209" ht="12.75">
      <c r="M1209" s="2"/>
    </row>
    <row r="1210" ht="12.75">
      <c r="M1210" s="2"/>
    </row>
    <row r="1211" ht="12.75">
      <c r="M1211" s="2"/>
    </row>
    <row r="1212" ht="12.75">
      <c r="M1212" s="2"/>
    </row>
    <row r="1213" ht="12.75">
      <c r="M1213" s="2"/>
    </row>
    <row r="1214" ht="12.75">
      <c r="M1214" s="2"/>
    </row>
    <row r="1215" ht="12.75">
      <c r="M1215" s="2"/>
    </row>
    <row r="1216" ht="12.75">
      <c r="M1216" s="2"/>
    </row>
    <row r="1217" ht="12.75">
      <c r="M1217" s="2"/>
    </row>
    <row r="1218" ht="12.75">
      <c r="M1218" s="2"/>
    </row>
    <row r="1219" ht="12.75">
      <c r="M1219" s="2"/>
    </row>
    <row r="1220" ht="12.75">
      <c r="M1220" s="2"/>
    </row>
    <row r="1221" ht="12.75">
      <c r="M1221" s="2"/>
    </row>
    <row r="1222" ht="12.75">
      <c r="M1222" s="2"/>
    </row>
    <row r="1223" ht="12.75">
      <c r="M1223" s="2"/>
    </row>
    <row r="1224" ht="12.75">
      <c r="M1224" s="2"/>
    </row>
    <row r="1225" ht="12.75">
      <c r="M1225" s="2"/>
    </row>
    <row r="1226" ht="12.75">
      <c r="M1226" s="2"/>
    </row>
    <row r="1227" ht="12.75">
      <c r="M1227" s="2"/>
    </row>
    <row r="1228" ht="12.75">
      <c r="M1228" s="2"/>
    </row>
    <row r="1229" ht="12.75">
      <c r="M1229" s="2"/>
    </row>
    <row r="1230" ht="12.75">
      <c r="M1230" s="2"/>
    </row>
    <row r="1231" ht="12.75">
      <c r="M1231" s="2"/>
    </row>
    <row r="1232" ht="12.75">
      <c r="M1232" s="2"/>
    </row>
    <row r="1233" ht="12.75">
      <c r="M1233" s="2"/>
    </row>
    <row r="1234" ht="12.75">
      <c r="M1234" s="2"/>
    </row>
    <row r="1235" ht="12.75">
      <c r="M1235" s="2"/>
    </row>
    <row r="1236" ht="12.75">
      <c r="M1236" s="2"/>
    </row>
    <row r="1237" ht="12.75">
      <c r="M1237" s="2"/>
    </row>
    <row r="1238" ht="12.75">
      <c r="M1238" s="2"/>
    </row>
    <row r="1239" ht="12.75">
      <c r="M1239" s="2"/>
    </row>
    <row r="1240" ht="12.75">
      <c r="M1240" s="2"/>
    </row>
    <row r="1241" ht="12.75">
      <c r="M1241" s="2"/>
    </row>
    <row r="1242" ht="12.75">
      <c r="M1242" s="2"/>
    </row>
    <row r="1243" ht="12.75">
      <c r="M1243" s="2"/>
    </row>
    <row r="1244" ht="12.75">
      <c r="M1244" s="2"/>
    </row>
    <row r="1245" ht="12.75">
      <c r="M1245" s="2"/>
    </row>
    <row r="1246" ht="12.75">
      <c r="M1246" s="2"/>
    </row>
    <row r="1247" ht="12.75">
      <c r="M1247" s="2"/>
    </row>
    <row r="1248" ht="12.75">
      <c r="M1248" s="2"/>
    </row>
    <row r="1249" ht="12.75">
      <c r="M1249" s="2"/>
    </row>
    <row r="1250" ht="12.75">
      <c r="M1250" s="2"/>
    </row>
    <row r="1251" ht="12.75">
      <c r="M1251" s="2"/>
    </row>
    <row r="1252" ht="12.75">
      <c r="M1252" s="2"/>
    </row>
    <row r="1253" ht="12.75">
      <c r="M1253" s="2"/>
    </row>
    <row r="1254" ht="12.75">
      <c r="M1254" s="2"/>
    </row>
    <row r="1255" ht="12.75">
      <c r="M1255" s="2"/>
    </row>
    <row r="1256" ht="12.75">
      <c r="M1256" s="2"/>
    </row>
    <row r="1257" ht="12.75">
      <c r="M1257" s="2"/>
    </row>
    <row r="1258" ht="12.75">
      <c r="M1258" s="2"/>
    </row>
    <row r="1259" ht="12.75">
      <c r="M1259" s="2"/>
    </row>
    <row r="1260" ht="12.75">
      <c r="M1260" s="2"/>
    </row>
    <row r="1261" ht="12.75">
      <c r="M1261" s="2"/>
    </row>
    <row r="1262" ht="12.75">
      <c r="M1262" s="2"/>
    </row>
    <row r="1263" ht="12.75">
      <c r="M1263" s="2"/>
    </row>
    <row r="1264" ht="12.75">
      <c r="M1264" s="2"/>
    </row>
    <row r="1265" ht="12.75">
      <c r="M1265" s="2"/>
    </row>
    <row r="1266" ht="12.75">
      <c r="M1266" s="2"/>
    </row>
    <row r="1267" ht="12.75">
      <c r="M1267" s="2"/>
    </row>
    <row r="1268" ht="12.75">
      <c r="M1268" s="2"/>
    </row>
    <row r="1269" ht="12.75">
      <c r="M1269" s="2"/>
    </row>
    <row r="1270" ht="12.75">
      <c r="M1270" s="2"/>
    </row>
    <row r="1271" ht="12.75">
      <c r="M1271" s="2"/>
    </row>
    <row r="1272" ht="12.75">
      <c r="M1272" s="2"/>
    </row>
    <row r="1273" ht="12.75">
      <c r="M1273" s="2"/>
    </row>
    <row r="1274" ht="12.75">
      <c r="M1274" s="2"/>
    </row>
    <row r="1275" ht="12.75">
      <c r="M1275" s="2"/>
    </row>
    <row r="1276" ht="12.75">
      <c r="M1276" s="2"/>
    </row>
    <row r="1277" ht="12.75">
      <c r="M1277" s="2"/>
    </row>
    <row r="1278" ht="12.75">
      <c r="M1278" s="2"/>
    </row>
    <row r="1279" ht="12.75">
      <c r="M1279" s="2"/>
    </row>
    <row r="1280" ht="12.75">
      <c r="M1280" s="2"/>
    </row>
    <row r="1281" ht="12.75">
      <c r="M1281" s="2"/>
    </row>
    <row r="1282" ht="12.75">
      <c r="M1282" s="2"/>
    </row>
    <row r="1283" ht="12.75">
      <c r="M1283" s="2"/>
    </row>
    <row r="1284" ht="12.75">
      <c r="M1284" s="2"/>
    </row>
    <row r="1285" ht="12.75">
      <c r="M1285" s="2"/>
    </row>
    <row r="1286" ht="12.75">
      <c r="M1286" s="2"/>
    </row>
    <row r="1287" ht="12.75">
      <c r="M1287" s="2"/>
    </row>
    <row r="1288" ht="12.75">
      <c r="M1288" s="2"/>
    </row>
    <row r="1289" ht="12.75">
      <c r="M1289" s="2"/>
    </row>
    <row r="1290" ht="12.75">
      <c r="M1290" s="2"/>
    </row>
    <row r="1291" ht="12.75">
      <c r="M1291" s="2"/>
    </row>
    <row r="1292" ht="12.75">
      <c r="M1292" s="2"/>
    </row>
    <row r="1293" ht="12.75">
      <c r="M1293" s="2"/>
    </row>
    <row r="1294" ht="12.75">
      <c r="M1294" s="2"/>
    </row>
    <row r="1295" ht="12.75">
      <c r="M1295" s="2"/>
    </row>
    <row r="1296" ht="12.75">
      <c r="M1296" s="2"/>
    </row>
    <row r="1297" ht="12.75">
      <c r="M1297" s="2"/>
    </row>
    <row r="1298" ht="12.75">
      <c r="M1298" s="2"/>
    </row>
    <row r="1299" ht="12.75">
      <c r="M1299" s="2"/>
    </row>
    <row r="1300" ht="12.75">
      <c r="M1300" s="2"/>
    </row>
    <row r="1301" ht="12.75">
      <c r="M1301" s="2"/>
    </row>
    <row r="1302" ht="12.75">
      <c r="M1302" s="2"/>
    </row>
    <row r="1303" ht="12.75">
      <c r="M1303" s="2"/>
    </row>
    <row r="1304" ht="12.75">
      <c r="M1304" s="2"/>
    </row>
    <row r="1305" ht="12.75">
      <c r="M1305" s="2"/>
    </row>
    <row r="1306" ht="12.75">
      <c r="M1306" s="2"/>
    </row>
    <row r="1307" ht="12.75">
      <c r="M1307" s="2"/>
    </row>
    <row r="1308" ht="12.75">
      <c r="M1308" s="2"/>
    </row>
    <row r="1309" ht="12.75">
      <c r="M1309" s="2"/>
    </row>
    <row r="1310" ht="12.75">
      <c r="M1310" s="2"/>
    </row>
    <row r="1311" ht="12.75">
      <c r="M1311" s="2"/>
    </row>
    <row r="1312" ht="12.75">
      <c r="M1312" s="2"/>
    </row>
    <row r="1313" ht="12.75">
      <c r="M1313" s="2"/>
    </row>
    <row r="1314" ht="12.75">
      <c r="M1314" s="2"/>
    </row>
    <row r="1315" ht="12.75">
      <c r="M1315" s="2"/>
    </row>
    <row r="1316" ht="12.75">
      <c r="M1316" s="2"/>
    </row>
    <row r="1317" ht="12.75">
      <c r="M1317" s="2"/>
    </row>
    <row r="1318" ht="12.75">
      <c r="M1318" s="2"/>
    </row>
    <row r="1319" ht="12.75">
      <c r="M1319" s="2"/>
    </row>
    <row r="1320" ht="12.75">
      <c r="M1320" s="2"/>
    </row>
    <row r="1321" ht="12.75">
      <c r="M1321" s="2"/>
    </row>
    <row r="1322" ht="12.75">
      <c r="M1322" s="2"/>
    </row>
    <row r="1323" ht="12.75">
      <c r="M1323" s="2"/>
    </row>
    <row r="1324" ht="12.75">
      <c r="M1324" s="2"/>
    </row>
    <row r="1325" ht="12.75">
      <c r="M1325" s="2"/>
    </row>
    <row r="1326" ht="12.75">
      <c r="M1326" s="2"/>
    </row>
    <row r="1327" ht="12.75">
      <c r="M1327" s="2"/>
    </row>
    <row r="1328" ht="12.75">
      <c r="M1328" s="2"/>
    </row>
    <row r="1329" ht="12.75">
      <c r="M1329" s="2"/>
    </row>
    <row r="1330" ht="12.75">
      <c r="M1330" s="2"/>
    </row>
    <row r="1331" ht="12.75">
      <c r="M1331" s="2"/>
    </row>
    <row r="1332" ht="12.75">
      <c r="M1332" s="2"/>
    </row>
    <row r="1333" ht="12.75">
      <c r="M1333" s="2"/>
    </row>
    <row r="1334" ht="12.75">
      <c r="M1334" s="2"/>
    </row>
    <row r="1335" ht="12.75">
      <c r="M1335" s="2"/>
    </row>
    <row r="1336" ht="12.75">
      <c r="M1336" s="2"/>
    </row>
    <row r="1337" ht="12.75">
      <c r="M1337" s="2"/>
    </row>
    <row r="1338" ht="12.75">
      <c r="M1338" s="2"/>
    </row>
    <row r="1339" ht="12.75">
      <c r="M1339" s="2"/>
    </row>
    <row r="1340" ht="12.75">
      <c r="M1340" s="2"/>
    </row>
    <row r="1341" ht="12.75">
      <c r="M1341" s="2"/>
    </row>
    <row r="1342" ht="12.75">
      <c r="M1342" s="2"/>
    </row>
    <row r="1343" ht="12.75">
      <c r="M1343" s="2"/>
    </row>
    <row r="1344" ht="12.75">
      <c r="M1344" s="2"/>
    </row>
    <row r="1345" ht="12.75">
      <c r="M1345" s="2"/>
    </row>
    <row r="1346" ht="12.75">
      <c r="M1346" s="2"/>
    </row>
    <row r="1347" ht="12.75">
      <c r="M1347" s="2"/>
    </row>
    <row r="1348" ht="12.75">
      <c r="M1348" s="2"/>
    </row>
    <row r="1349" ht="12.75">
      <c r="M1349" s="2"/>
    </row>
    <row r="1350" ht="12.75">
      <c r="M1350" s="2"/>
    </row>
    <row r="1351" ht="12.75">
      <c r="M1351" s="2"/>
    </row>
    <row r="1352" ht="12.75">
      <c r="M1352" s="2"/>
    </row>
    <row r="1353" ht="12.75">
      <c r="M1353" s="2"/>
    </row>
    <row r="1354" ht="12.75">
      <c r="M1354" s="2"/>
    </row>
    <row r="1355" ht="12.75">
      <c r="M1355" s="2"/>
    </row>
    <row r="1356" ht="12.75">
      <c r="M1356" s="2"/>
    </row>
    <row r="1357" ht="12.75">
      <c r="M1357" s="2"/>
    </row>
    <row r="1358" ht="12.75">
      <c r="M1358" s="2"/>
    </row>
    <row r="1359" ht="12.75">
      <c r="M1359" s="2"/>
    </row>
    <row r="1360" ht="12.75">
      <c r="M1360" s="2"/>
    </row>
    <row r="1361" ht="12.75">
      <c r="M1361" s="2"/>
    </row>
    <row r="1362" ht="12.75">
      <c r="M1362" s="2"/>
    </row>
    <row r="1363" ht="12.75">
      <c r="M1363" s="2"/>
    </row>
    <row r="1364" ht="12.75">
      <c r="M1364" s="2"/>
    </row>
    <row r="1365" ht="12.75">
      <c r="M1365" s="2"/>
    </row>
    <row r="1366" ht="12.75">
      <c r="M1366" s="2"/>
    </row>
    <row r="1367" ht="12.75">
      <c r="M1367" s="2"/>
    </row>
    <row r="1368" ht="12.75">
      <c r="M1368" s="2"/>
    </row>
    <row r="1369" ht="12.75">
      <c r="M1369" s="2"/>
    </row>
    <row r="1370" ht="12.75">
      <c r="M1370" s="2"/>
    </row>
    <row r="1371" ht="12.75">
      <c r="M1371" s="2"/>
    </row>
    <row r="1372" ht="12.75">
      <c r="M1372" s="2"/>
    </row>
    <row r="1373" ht="12.75">
      <c r="M1373" s="2"/>
    </row>
    <row r="1374" ht="12.75">
      <c r="M1374" s="2"/>
    </row>
    <row r="1375" ht="12.75">
      <c r="M1375" s="2"/>
    </row>
    <row r="1376" ht="12.75">
      <c r="M1376" s="2"/>
    </row>
    <row r="1377" ht="12.75">
      <c r="M1377" s="2"/>
    </row>
    <row r="1378" ht="12.75">
      <c r="M1378" s="2"/>
    </row>
    <row r="1379" ht="12.75">
      <c r="M1379" s="2"/>
    </row>
    <row r="1380" ht="12.75">
      <c r="M1380" s="2"/>
    </row>
    <row r="1381" ht="12.75">
      <c r="M1381" s="2"/>
    </row>
    <row r="1382" ht="12.75">
      <c r="M1382" s="2"/>
    </row>
    <row r="1383" ht="12.75">
      <c r="M1383" s="2"/>
    </row>
    <row r="1384" ht="12.75">
      <c r="M1384" s="2"/>
    </row>
    <row r="1385" ht="12.75">
      <c r="M1385" s="2"/>
    </row>
    <row r="1386" ht="12.75">
      <c r="M1386" s="2"/>
    </row>
    <row r="1387" ht="12.75">
      <c r="M1387" s="2"/>
    </row>
    <row r="1388" ht="12.75">
      <c r="M1388" s="2"/>
    </row>
    <row r="1389" ht="12.75">
      <c r="M1389" s="2"/>
    </row>
    <row r="1390" ht="12.75">
      <c r="M1390" s="2"/>
    </row>
    <row r="1391" ht="12.75">
      <c r="M1391" s="2"/>
    </row>
    <row r="1392" ht="12.75">
      <c r="M1392" s="2"/>
    </row>
    <row r="1393" ht="12.75">
      <c r="M1393" s="2"/>
    </row>
    <row r="1394" ht="12.75">
      <c r="M1394" s="2"/>
    </row>
    <row r="1395" ht="12.75">
      <c r="M1395" s="2"/>
    </row>
    <row r="1396" ht="12.75">
      <c r="M1396" s="2"/>
    </row>
    <row r="1397" ht="12.75">
      <c r="M1397" s="2"/>
    </row>
    <row r="1398" ht="12.75">
      <c r="M1398" s="2"/>
    </row>
    <row r="1399" ht="12.75">
      <c r="M1399" s="2"/>
    </row>
    <row r="1400" ht="12.75">
      <c r="M1400" s="2"/>
    </row>
    <row r="1401" ht="12.75">
      <c r="M1401" s="2"/>
    </row>
    <row r="1402" ht="12.75">
      <c r="M1402" s="2"/>
    </row>
    <row r="1403" ht="12.75">
      <c r="M1403" s="2"/>
    </row>
    <row r="1404" ht="12.75">
      <c r="M1404" s="2"/>
    </row>
    <row r="1405" ht="12.75">
      <c r="M1405" s="2"/>
    </row>
    <row r="1406" ht="12.75">
      <c r="M1406" s="2"/>
    </row>
    <row r="1407" ht="12.75">
      <c r="M1407" s="2"/>
    </row>
    <row r="1408" ht="12.75">
      <c r="M1408" s="2"/>
    </row>
    <row r="1409" ht="12.75">
      <c r="M1409" s="2"/>
    </row>
    <row r="1410" ht="12.75">
      <c r="M1410" s="2"/>
    </row>
    <row r="1411" ht="12.75">
      <c r="M1411" s="2"/>
    </row>
    <row r="1412" ht="12.75">
      <c r="M1412" s="2"/>
    </row>
    <row r="1413" ht="12.75">
      <c r="M1413" s="2"/>
    </row>
    <row r="1414" ht="12.75">
      <c r="M1414" s="2"/>
    </row>
    <row r="1415" ht="12.75">
      <c r="M1415" s="2"/>
    </row>
    <row r="1416" ht="12.75">
      <c r="M1416" s="2"/>
    </row>
    <row r="1417" ht="12.75">
      <c r="M1417" s="2"/>
    </row>
    <row r="1418" ht="12.75">
      <c r="M1418" s="2"/>
    </row>
    <row r="1419" ht="12.75">
      <c r="M1419" s="2"/>
    </row>
    <row r="1420" ht="12.75">
      <c r="M1420" s="2"/>
    </row>
    <row r="1421" ht="12.75">
      <c r="M1421" s="2"/>
    </row>
    <row r="1422" ht="12.75">
      <c r="M1422" s="2"/>
    </row>
    <row r="1423" ht="12.75">
      <c r="M1423" s="2"/>
    </row>
    <row r="1424" ht="12.75">
      <c r="M1424" s="2"/>
    </row>
    <row r="1425" ht="12.75">
      <c r="M1425" s="2"/>
    </row>
    <row r="1426" ht="12.75">
      <c r="M1426" s="2"/>
    </row>
    <row r="1427" ht="12.75">
      <c r="M1427" s="2"/>
    </row>
    <row r="1428" ht="12.75">
      <c r="M1428" s="2"/>
    </row>
    <row r="1429" ht="12.75">
      <c r="M1429" s="2"/>
    </row>
    <row r="1430" ht="12.75">
      <c r="M1430" s="2"/>
    </row>
    <row r="1431" ht="12.75">
      <c r="M1431" s="2"/>
    </row>
    <row r="1432" ht="12.75">
      <c r="M1432" s="2"/>
    </row>
    <row r="1433" ht="12.75">
      <c r="M1433" s="2"/>
    </row>
    <row r="1434" ht="12.75">
      <c r="M1434" s="2"/>
    </row>
    <row r="1435" ht="12.75">
      <c r="M1435" s="2"/>
    </row>
    <row r="1436" ht="12.75">
      <c r="M1436" s="2"/>
    </row>
    <row r="1437" ht="12.75">
      <c r="M1437" s="2"/>
    </row>
    <row r="1438" ht="12.75">
      <c r="M1438" s="2"/>
    </row>
    <row r="1439" ht="12.75">
      <c r="M1439" s="2"/>
    </row>
    <row r="1440" ht="12.75">
      <c r="M1440" s="2"/>
    </row>
    <row r="1441" ht="12.75">
      <c r="M1441" s="2"/>
    </row>
    <row r="1442" ht="12.75">
      <c r="M1442" s="2"/>
    </row>
    <row r="1443" ht="12.75">
      <c r="M1443" s="2"/>
    </row>
    <row r="1444" ht="12.75">
      <c r="M1444" s="2"/>
    </row>
    <row r="1445" ht="12.75">
      <c r="M1445" s="2"/>
    </row>
    <row r="1446" ht="12.75">
      <c r="M1446" s="2"/>
    </row>
    <row r="1447" ht="12.75">
      <c r="M1447" s="2"/>
    </row>
    <row r="1448" ht="12.75">
      <c r="M1448" s="2"/>
    </row>
    <row r="1449" ht="12.75">
      <c r="M1449" s="2"/>
    </row>
    <row r="1450" ht="12.75">
      <c r="M1450" s="2"/>
    </row>
    <row r="1451" ht="12.75">
      <c r="M1451" s="2"/>
    </row>
    <row r="1452" ht="12.75">
      <c r="M1452" s="2"/>
    </row>
    <row r="1453" ht="12.75">
      <c r="M1453" s="2"/>
    </row>
    <row r="1454" ht="12.75">
      <c r="M1454" s="2"/>
    </row>
    <row r="1455" ht="12.75">
      <c r="M1455" s="2"/>
    </row>
    <row r="1456" ht="12.75">
      <c r="M1456" s="2"/>
    </row>
    <row r="1457" ht="12.75">
      <c r="M1457" s="2"/>
    </row>
    <row r="1458" ht="12.75">
      <c r="M1458" s="2"/>
    </row>
    <row r="1459" ht="12.75">
      <c r="M1459" s="2"/>
    </row>
    <row r="1460" ht="12.75">
      <c r="M1460" s="2"/>
    </row>
    <row r="1461" ht="12.75">
      <c r="M1461" s="2"/>
    </row>
    <row r="1462" ht="12.75">
      <c r="M1462" s="2"/>
    </row>
    <row r="1463" ht="12.75">
      <c r="M1463" s="2"/>
    </row>
    <row r="1464" ht="12.75">
      <c r="M1464" s="2"/>
    </row>
    <row r="1465" ht="12.75">
      <c r="M1465" s="2"/>
    </row>
    <row r="1466" ht="12.75">
      <c r="M1466" s="2"/>
    </row>
    <row r="1467" ht="12.75">
      <c r="M1467" s="2"/>
    </row>
    <row r="1468" ht="12.75">
      <c r="M1468" s="2"/>
    </row>
    <row r="1469" ht="12.75">
      <c r="M1469" s="2"/>
    </row>
    <row r="1470" ht="12.75">
      <c r="M1470" s="2"/>
    </row>
    <row r="1471" ht="12.75">
      <c r="M1471" s="2"/>
    </row>
    <row r="1472" ht="12.75">
      <c r="M1472" s="2"/>
    </row>
    <row r="1473" ht="12.75">
      <c r="M1473" s="2"/>
    </row>
    <row r="1474" ht="12.75">
      <c r="M1474" s="2"/>
    </row>
    <row r="1475" ht="12.75">
      <c r="M1475" s="2"/>
    </row>
    <row r="1476" ht="12.75">
      <c r="M1476" s="2"/>
    </row>
    <row r="1477" ht="12.75">
      <c r="M1477" s="2"/>
    </row>
    <row r="1478" ht="12.75">
      <c r="M1478" s="2"/>
    </row>
    <row r="1479" ht="12.75">
      <c r="M1479" s="2"/>
    </row>
    <row r="1480" ht="12.75">
      <c r="M1480" s="2"/>
    </row>
    <row r="1481" ht="12.75">
      <c r="M1481" s="2"/>
    </row>
    <row r="1482" ht="12.75">
      <c r="M1482" s="2"/>
    </row>
    <row r="1483" ht="12.75">
      <c r="M1483" s="2"/>
    </row>
    <row r="1484" ht="12.75">
      <c r="M1484" s="2"/>
    </row>
    <row r="1485" ht="12.75">
      <c r="M1485" s="2"/>
    </row>
    <row r="1486" ht="12.75">
      <c r="M1486" s="2"/>
    </row>
    <row r="1487" ht="12.75">
      <c r="M1487" s="2"/>
    </row>
    <row r="1488" ht="12.75">
      <c r="M1488" s="2"/>
    </row>
    <row r="1489" ht="12.75">
      <c r="M1489" s="2"/>
    </row>
    <row r="1490" ht="12.75">
      <c r="M1490" s="2"/>
    </row>
    <row r="1491" ht="12.75">
      <c r="M1491" s="2"/>
    </row>
    <row r="1492" ht="12.75">
      <c r="M1492" s="2"/>
    </row>
    <row r="1493" ht="12.75">
      <c r="M1493" s="2"/>
    </row>
    <row r="1494" ht="12.75">
      <c r="M1494" s="2"/>
    </row>
    <row r="1495" ht="12.75">
      <c r="M1495" s="2"/>
    </row>
    <row r="1496" ht="12.75">
      <c r="M1496" s="2"/>
    </row>
    <row r="1497" ht="12.75">
      <c r="M1497" s="2"/>
    </row>
    <row r="1498" ht="12.75">
      <c r="M1498" s="2"/>
    </row>
    <row r="1499" ht="12.75">
      <c r="M1499" s="2"/>
    </row>
    <row r="1500" ht="12.75">
      <c r="M1500" s="2"/>
    </row>
    <row r="1501" ht="12.75">
      <c r="M1501" s="2"/>
    </row>
    <row r="1502" ht="12.75">
      <c r="M1502" s="2"/>
    </row>
    <row r="1503" ht="12.75">
      <c r="M1503" s="2"/>
    </row>
    <row r="1504" ht="12.75">
      <c r="M1504" s="2"/>
    </row>
    <row r="1505" ht="12.75">
      <c r="M1505" s="2"/>
    </row>
    <row r="1506" ht="12.75">
      <c r="M1506" s="2"/>
    </row>
    <row r="1507" ht="12.75">
      <c r="M1507" s="2"/>
    </row>
    <row r="1508" ht="12.75">
      <c r="M1508" s="2"/>
    </row>
    <row r="1509" ht="12.75">
      <c r="M1509" s="2"/>
    </row>
    <row r="1510" ht="12.75">
      <c r="M1510" s="2"/>
    </row>
    <row r="1511" ht="12.75">
      <c r="M1511" s="2"/>
    </row>
    <row r="1512" ht="12.75">
      <c r="M1512" s="2"/>
    </row>
    <row r="1513" ht="12.75">
      <c r="M1513" s="2"/>
    </row>
    <row r="1514" ht="12.75">
      <c r="M1514" s="2"/>
    </row>
    <row r="1515" ht="12.75">
      <c r="M1515" s="2"/>
    </row>
    <row r="1516" ht="12.75">
      <c r="M1516" s="2"/>
    </row>
    <row r="1517" ht="12.75">
      <c r="M1517" s="2"/>
    </row>
    <row r="1518" ht="12.75">
      <c r="M1518" s="2"/>
    </row>
    <row r="1519" ht="12.75">
      <c r="M1519" s="2"/>
    </row>
    <row r="1520" ht="12.75">
      <c r="M1520" s="2"/>
    </row>
    <row r="1521" ht="12.75">
      <c r="M1521" s="2"/>
    </row>
    <row r="1522" ht="12.75">
      <c r="M1522" s="2"/>
    </row>
    <row r="1523" ht="12.75">
      <c r="M1523" s="2"/>
    </row>
    <row r="1524" ht="12.75">
      <c r="M1524" s="2"/>
    </row>
    <row r="1525" ht="12.75">
      <c r="M1525" s="2"/>
    </row>
    <row r="1526" ht="12.75">
      <c r="M1526" s="2"/>
    </row>
    <row r="1527" ht="12.75">
      <c r="M1527" s="2"/>
    </row>
    <row r="1528" ht="12.75">
      <c r="M1528" s="2"/>
    </row>
    <row r="1529" ht="12.75">
      <c r="M1529" s="2"/>
    </row>
    <row r="1530" ht="12.75">
      <c r="M1530" s="2"/>
    </row>
    <row r="1531" ht="12.75">
      <c r="M1531" s="2"/>
    </row>
    <row r="1532" ht="12.75">
      <c r="M1532" s="2"/>
    </row>
    <row r="1533" ht="12.75">
      <c r="M1533" s="2"/>
    </row>
    <row r="1534" ht="12.75">
      <c r="M1534" s="2"/>
    </row>
    <row r="1535" ht="12.75">
      <c r="M1535" s="2"/>
    </row>
    <row r="1536" ht="12.75">
      <c r="M1536" s="2"/>
    </row>
    <row r="1537" ht="12.75">
      <c r="M1537" s="2"/>
    </row>
    <row r="1538" ht="12.75">
      <c r="M1538" s="2"/>
    </row>
    <row r="1539" ht="12.75">
      <c r="M1539" s="2"/>
    </row>
    <row r="1540" ht="12.75">
      <c r="M1540" s="2"/>
    </row>
    <row r="1541" ht="12.75">
      <c r="M1541" s="2"/>
    </row>
    <row r="1542" ht="12.75">
      <c r="M1542" s="2"/>
    </row>
    <row r="1543" ht="12.75">
      <c r="M1543" s="2"/>
    </row>
    <row r="1544" ht="12.75">
      <c r="M1544" s="2"/>
    </row>
    <row r="1545" ht="12.75">
      <c r="M1545" s="2"/>
    </row>
    <row r="1546" ht="12.75">
      <c r="M1546" s="2"/>
    </row>
    <row r="1547" ht="12.75">
      <c r="M1547" s="2"/>
    </row>
    <row r="1548" ht="12.75">
      <c r="M1548" s="2"/>
    </row>
    <row r="1549" ht="12.75">
      <c r="M1549" s="2"/>
    </row>
    <row r="1550" ht="12.75">
      <c r="M1550" s="2"/>
    </row>
    <row r="1551" ht="12.75">
      <c r="M1551" s="2"/>
    </row>
    <row r="1552" ht="12.75">
      <c r="M1552" s="2"/>
    </row>
    <row r="1553" ht="12.75">
      <c r="M1553" s="2"/>
    </row>
    <row r="1554" ht="12.75">
      <c r="M1554" s="2"/>
    </row>
    <row r="1555" ht="12.75">
      <c r="M1555" s="2"/>
    </row>
    <row r="1556" ht="12.75">
      <c r="M1556" s="2"/>
    </row>
    <row r="1557" ht="12.75">
      <c r="M1557" s="2"/>
    </row>
    <row r="1558" ht="12.75">
      <c r="M1558" s="2"/>
    </row>
    <row r="1559" ht="12.75">
      <c r="M1559" s="2"/>
    </row>
    <row r="1560" ht="12.75">
      <c r="M1560" s="2"/>
    </row>
    <row r="1561" ht="12.75">
      <c r="M1561" s="2"/>
    </row>
    <row r="1562" ht="12.75">
      <c r="M1562" s="2"/>
    </row>
    <row r="1563" ht="12.75">
      <c r="M1563" s="2"/>
    </row>
    <row r="1564" ht="12.75">
      <c r="M1564" s="2"/>
    </row>
    <row r="1565" ht="12.75">
      <c r="M1565" s="2"/>
    </row>
    <row r="1566" ht="12.75">
      <c r="M1566" s="2"/>
    </row>
    <row r="1567" ht="12.75">
      <c r="M1567" s="2"/>
    </row>
    <row r="1568" ht="12.75">
      <c r="M1568" s="2"/>
    </row>
    <row r="1569" ht="12.75">
      <c r="M1569" s="2"/>
    </row>
    <row r="1570" ht="12.75">
      <c r="M1570" s="2"/>
    </row>
    <row r="1571" ht="12.75">
      <c r="M1571" s="2"/>
    </row>
    <row r="1572" ht="12.75">
      <c r="M1572" s="2"/>
    </row>
    <row r="1573" ht="12.75">
      <c r="M1573" s="2"/>
    </row>
    <row r="1574" ht="12.75">
      <c r="M1574" s="2"/>
    </row>
    <row r="1575" ht="12.75">
      <c r="M1575" s="2"/>
    </row>
    <row r="1576" ht="12.75">
      <c r="M1576" s="2"/>
    </row>
    <row r="1577" ht="12.75">
      <c r="M1577" s="2"/>
    </row>
    <row r="1578" ht="12.75">
      <c r="M1578" s="2"/>
    </row>
    <row r="1579" ht="12.75">
      <c r="M1579" s="2"/>
    </row>
    <row r="1580" ht="12.75">
      <c r="M1580" s="2"/>
    </row>
    <row r="1581" ht="12.75">
      <c r="M1581" s="2"/>
    </row>
    <row r="1582" ht="12.75">
      <c r="M1582" s="2"/>
    </row>
    <row r="1583" ht="12.75">
      <c r="M1583" s="2"/>
    </row>
    <row r="1584" ht="12.75">
      <c r="M1584" s="2"/>
    </row>
    <row r="1585" ht="12.75">
      <c r="M1585" s="2"/>
    </row>
    <row r="1586" ht="12.75">
      <c r="M1586" s="2"/>
    </row>
    <row r="1587" ht="12.75">
      <c r="M1587" s="2"/>
    </row>
    <row r="1588" ht="12.75">
      <c r="M1588" s="2"/>
    </row>
    <row r="1589" ht="12.75">
      <c r="M1589" s="2"/>
    </row>
    <row r="1590" ht="12.75">
      <c r="M1590" s="2"/>
    </row>
    <row r="1591" ht="12.75">
      <c r="M1591" s="2"/>
    </row>
    <row r="1592" ht="12.75">
      <c r="M1592" s="2"/>
    </row>
    <row r="1593" ht="12.75">
      <c r="M1593" s="2"/>
    </row>
    <row r="1594" ht="12.75">
      <c r="M1594" s="2"/>
    </row>
    <row r="1595" ht="12.75">
      <c r="M1595" s="2"/>
    </row>
    <row r="1596" ht="12.75">
      <c r="M1596" s="2"/>
    </row>
    <row r="1597" ht="12.75">
      <c r="M1597" s="2"/>
    </row>
    <row r="1598" ht="12.75">
      <c r="M1598" s="2"/>
    </row>
    <row r="1599" ht="12.75">
      <c r="M1599" s="2"/>
    </row>
    <row r="1600" ht="12.75">
      <c r="M1600" s="2"/>
    </row>
    <row r="1601" ht="12.75">
      <c r="M1601" s="2"/>
    </row>
    <row r="1602" ht="12.75">
      <c r="M1602" s="2"/>
    </row>
    <row r="1603" ht="12.75">
      <c r="M1603" s="2"/>
    </row>
    <row r="1604" ht="12.75">
      <c r="M1604" s="2"/>
    </row>
    <row r="1605" ht="12.75">
      <c r="M1605" s="2"/>
    </row>
    <row r="1606" ht="12.75">
      <c r="M1606" s="2"/>
    </row>
    <row r="1607" ht="12.75">
      <c r="M1607" s="2"/>
    </row>
    <row r="1608" ht="12.75">
      <c r="M1608" s="2"/>
    </row>
    <row r="1609" ht="12.75">
      <c r="M1609" s="2"/>
    </row>
    <row r="1610" ht="12.75">
      <c r="M1610" s="2"/>
    </row>
    <row r="1611" ht="12.75">
      <c r="M1611" s="2"/>
    </row>
    <row r="1612" ht="12.75">
      <c r="M1612" s="2"/>
    </row>
    <row r="1613" ht="12.75">
      <c r="M1613" s="2"/>
    </row>
    <row r="1614" ht="12.75">
      <c r="M1614" s="2"/>
    </row>
    <row r="1615" ht="12.75">
      <c r="M1615" s="2"/>
    </row>
    <row r="1616" ht="12.75">
      <c r="M1616" s="2"/>
    </row>
    <row r="1617" ht="12.75">
      <c r="M1617" s="2"/>
    </row>
    <row r="1618" ht="12.75">
      <c r="M1618" s="2"/>
    </row>
    <row r="1619" ht="12.75">
      <c r="M1619" s="2"/>
    </row>
    <row r="1620" ht="12.75">
      <c r="M1620" s="2"/>
    </row>
    <row r="1621" ht="12.75">
      <c r="M1621" s="2"/>
    </row>
    <row r="1622" ht="12.75">
      <c r="M1622" s="2"/>
    </row>
    <row r="1623" ht="12.75">
      <c r="M1623" s="2"/>
    </row>
    <row r="1624" ht="12.75">
      <c r="M1624" s="2"/>
    </row>
    <row r="1625" ht="12.75">
      <c r="M1625" s="2"/>
    </row>
    <row r="1626" ht="12.75">
      <c r="M1626" s="2"/>
    </row>
    <row r="1627" ht="12.75">
      <c r="M1627" s="2"/>
    </row>
    <row r="1628" ht="12.75">
      <c r="M1628" s="2"/>
    </row>
    <row r="1629" ht="12.75">
      <c r="M1629" s="2"/>
    </row>
    <row r="1630" ht="12.75">
      <c r="M1630" s="2"/>
    </row>
    <row r="1631" ht="12.75">
      <c r="M1631" s="2"/>
    </row>
    <row r="1632" ht="12.75">
      <c r="M1632" s="2"/>
    </row>
    <row r="1633" ht="12.75">
      <c r="M1633" s="2"/>
    </row>
    <row r="1634" ht="12.75">
      <c r="M1634" s="2"/>
    </row>
    <row r="1635" ht="12.75">
      <c r="M1635" s="2"/>
    </row>
    <row r="1636" ht="12.75">
      <c r="M1636" s="2"/>
    </row>
    <row r="1637" ht="12.75">
      <c r="M1637" s="2"/>
    </row>
    <row r="1638" ht="12.75">
      <c r="M1638" s="2"/>
    </row>
    <row r="1639" ht="12.75">
      <c r="M1639" s="2"/>
    </row>
    <row r="1640" ht="12.75">
      <c r="M1640" s="2"/>
    </row>
    <row r="1641" ht="12.75">
      <c r="M1641" s="2"/>
    </row>
    <row r="1642" ht="12.75">
      <c r="M1642" s="2"/>
    </row>
    <row r="1643" ht="12.75">
      <c r="M1643" s="2"/>
    </row>
    <row r="1644" ht="12.75">
      <c r="M1644" s="2"/>
    </row>
    <row r="1645" ht="12.75">
      <c r="M1645" s="2"/>
    </row>
    <row r="1646" ht="12.75">
      <c r="M1646" s="2"/>
    </row>
    <row r="1647" ht="12.75">
      <c r="M1647" s="2"/>
    </row>
    <row r="1648" ht="12.75">
      <c r="M1648" s="2"/>
    </row>
    <row r="1649" ht="12.75">
      <c r="M1649" s="2"/>
    </row>
    <row r="1650" ht="12.75">
      <c r="M1650" s="2"/>
    </row>
    <row r="1651" ht="12.75">
      <c r="M1651" s="2"/>
    </row>
    <row r="1652" ht="12.75">
      <c r="M1652" s="2"/>
    </row>
    <row r="1653" ht="12.75">
      <c r="M1653" s="2"/>
    </row>
    <row r="1654" ht="12.75">
      <c r="M1654" s="2"/>
    </row>
    <row r="1655" ht="12.75">
      <c r="M1655" s="2"/>
    </row>
    <row r="1656" ht="12.75">
      <c r="M1656" s="2"/>
    </row>
    <row r="1657" ht="12.75">
      <c r="M1657" s="2"/>
    </row>
    <row r="1658" ht="12.75">
      <c r="M1658" s="2"/>
    </row>
    <row r="1659" ht="12.75">
      <c r="M1659" s="2"/>
    </row>
    <row r="1660" ht="12.75">
      <c r="M1660" s="2"/>
    </row>
    <row r="1661" ht="12.75">
      <c r="M1661" s="2"/>
    </row>
    <row r="1662" ht="12.75">
      <c r="M1662" s="2"/>
    </row>
    <row r="1663" ht="12.75">
      <c r="M1663" s="2"/>
    </row>
    <row r="1664" ht="12.75">
      <c r="M1664" s="2"/>
    </row>
    <row r="1665" ht="12.75">
      <c r="M1665" s="2"/>
    </row>
    <row r="1666" ht="12.75">
      <c r="M1666" s="2"/>
    </row>
    <row r="1667" ht="12.75">
      <c r="M1667" s="2"/>
    </row>
    <row r="1668" ht="12.75">
      <c r="M1668" s="2"/>
    </row>
    <row r="1669" ht="12.75">
      <c r="M1669" s="2"/>
    </row>
    <row r="1670" ht="12.75">
      <c r="M1670" s="2"/>
    </row>
    <row r="1671" ht="12.75">
      <c r="M1671" s="2"/>
    </row>
    <row r="1672" ht="12.75">
      <c r="M1672" s="2"/>
    </row>
    <row r="1673" ht="12.75">
      <c r="M1673" s="2"/>
    </row>
    <row r="1674" ht="12.75">
      <c r="M1674" s="2"/>
    </row>
    <row r="1675" ht="12.75">
      <c r="M1675" s="2"/>
    </row>
    <row r="1676" ht="12.75">
      <c r="M1676" s="2"/>
    </row>
    <row r="1677" ht="12.75">
      <c r="M1677" s="2"/>
    </row>
    <row r="1678" ht="12.75">
      <c r="M1678" s="2"/>
    </row>
    <row r="1679" ht="12.75">
      <c r="M1679" s="2"/>
    </row>
    <row r="1680" ht="12.75">
      <c r="M1680" s="2"/>
    </row>
    <row r="1681" ht="12.75">
      <c r="M1681" s="2"/>
    </row>
    <row r="1682" ht="12.75">
      <c r="M1682" s="2"/>
    </row>
    <row r="1683" ht="12.75">
      <c r="M1683" s="2"/>
    </row>
    <row r="1684" ht="12.75">
      <c r="M1684" s="2"/>
    </row>
    <row r="1685" ht="12.75">
      <c r="M1685" s="2"/>
    </row>
    <row r="1686" ht="12.75">
      <c r="M1686" s="2"/>
    </row>
    <row r="1687" ht="12.75">
      <c r="M1687" s="2"/>
    </row>
    <row r="1688" ht="12.75">
      <c r="M1688" s="2"/>
    </row>
    <row r="1689" ht="12.75">
      <c r="M1689" s="2"/>
    </row>
    <row r="1690" ht="12.75">
      <c r="M1690" s="2"/>
    </row>
    <row r="1691" ht="12.75">
      <c r="M1691" s="2"/>
    </row>
    <row r="1692" ht="12.75">
      <c r="M1692" s="2"/>
    </row>
    <row r="1693" ht="12.75">
      <c r="M1693" s="2"/>
    </row>
    <row r="1694" ht="12.75">
      <c r="M1694" s="2"/>
    </row>
    <row r="1695" ht="12.75">
      <c r="M1695" s="2"/>
    </row>
    <row r="1696" ht="12.75">
      <c r="M1696" s="2"/>
    </row>
    <row r="1697" ht="12.75">
      <c r="M1697" s="2"/>
    </row>
    <row r="1698" ht="12.75">
      <c r="M1698" s="2"/>
    </row>
    <row r="1699" ht="12.75">
      <c r="M1699" s="2"/>
    </row>
    <row r="1700" ht="12.75">
      <c r="M1700" s="2"/>
    </row>
    <row r="1701" ht="12.75">
      <c r="M1701" s="2"/>
    </row>
    <row r="1702" ht="12.75">
      <c r="M1702" s="2"/>
    </row>
    <row r="1703" ht="12.75">
      <c r="M1703" s="2"/>
    </row>
    <row r="1704" ht="12.75">
      <c r="M1704" s="2"/>
    </row>
    <row r="1705" ht="12.75">
      <c r="M1705" s="2"/>
    </row>
    <row r="1706" ht="12.75">
      <c r="M1706" s="2"/>
    </row>
    <row r="1707" ht="12.75">
      <c r="M1707" s="2"/>
    </row>
    <row r="1708" ht="12.75">
      <c r="M1708" s="2"/>
    </row>
    <row r="1709" ht="12.75">
      <c r="M1709" s="2"/>
    </row>
    <row r="1710" ht="12.75">
      <c r="M1710" s="2"/>
    </row>
    <row r="1711" ht="12.75">
      <c r="M1711" s="2"/>
    </row>
    <row r="1712" ht="12.75">
      <c r="M1712" s="2"/>
    </row>
    <row r="1713" ht="12.75">
      <c r="M1713" s="2"/>
    </row>
    <row r="1714" ht="12.75">
      <c r="M1714" s="2"/>
    </row>
    <row r="1715" ht="12.75">
      <c r="M1715" s="2"/>
    </row>
    <row r="1716" ht="12.75">
      <c r="M1716" s="2"/>
    </row>
    <row r="1717" ht="12.75">
      <c r="M1717" s="2"/>
    </row>
    <row r="1718" ht="12.75">
      <c r="M1718" s="2"/>
    </row>
    <row r="1719" ht="12.75">
      <c r="M1719" s="2"/>
    </row>
    <row r="1720" ht="12.75">
      <c r="M1720" s="2"/>
    </row>
    <row r="1721" ht="12.75">
      <c r="M1721" s="2"/>
    </row>
    <row r="1722" ht="12.75">
      <c r="M1722" s="2"/>
    </row>
    <row r="1723" ht="12.75">
      <c r="M1723" s="2"/>
    </row>
    <row r="1724" ht="12.75">
      <c r="M1724" s="2"/>
    </row>
    <row r="1725" ht="12.75">
      <c r="M1725" s="2"/>
    </row>
    <row r="1726" ht="12.75">
      <c r="M1726" s="2"/>
    </row>
    <row r="1727" ht="12.75">
      <c r="M1727" s="2"/>
    </row>
    <row r="1728" ht="12.75">
      <c r="M1728" s="2"/>
    </row>
    <row r="1729" ht="12.75">
      <c r="M1729" s="2"/>
    </row>
    <row r="1730" ht="12.75">
      <c r="M1730" s="2"/>
    </row>
    <row r="1731" ht="12.75">
      <c r="M1731" s="2"/>
    </row>
    <row r="1732" ht="12.75">
      <c r="M1732" s="2"/>
    </row>
    <row r="1733" ht="12.75">
      <c r="M1733" s="2"/>
    </row>
    <row r="1734" ht="12.75">
      <c r="M1734" s="2"/>
    </row>
    <row r="1735" ht="12.75">
      <c r="M1735" s="2"/>
    </row>
    <row r="1736" ht="12.75">
      <c r="M1736" s="2"/>
    </row>
    <row r="1737" ht="12.75">
      <c r="M1737" s="2"/>
    </row>
    <row r="1738" ht="12.75">
      <c r="M1738" s="2"/>
    </row>
    <row r="1739" ht="12.75">
      <c r="M1739" s="2"/>
    </row>
    <row r="1740" ht="12.75">
      <c r="M1740" s="2"/>
    </row>
    <row r="1741" ht="12.75">
      <c r="M1741" s="2"/>
    </row>
    <row r="1742" ht="12.75">
      <c r="M1742" s="2"/>
    </row>
    <row r="1743" ht="12.75">
      <c r="M1743" s="2"/>
    </row>
    <row r="1744" ht="12.75">
      <c r="M1744" s="2"/>
    </row>
    <row r="1745" ht="12.75">
      <c r="M1745" s="2"/>
    </row>
    <row r="1746" ht="12.75">
      <c r="M1746" s="2"/>
    </row>
    <row r="1747" ht="12.75">
      <c r="M1747" s="2"/>
    </row>
    <row r="1748" ht="12.75">
      <c r="M1748" s="2"/>
    </row>
    <row r="1749" ht="12.75">
      <c r="M1749" s="2"/>
    </row>
    <row r="1750" ht="12.75">
      <c r="M1750" s="2"/>
    </row>
    <row r="1751" ht="12.75">
      <c r="M1751" s="2"/>
    </row>
    <row r="1752" ht="12.75">
      <c r="M1752" s="2"/>
    </row>
    <row r="1753" ht="12.75">
      <c r="M1753" s="2"/>
    </row>
    <row r="1754" ht="12.75">
      <c r="M1754" s="2"/>
    </row>
    <row r="1755" ht="12.75">
      <c r="M1755" s="2"/>
    </row>
    <row r="1756" ht="12.75">
      <c r="M1756" s="2"/>
    </row>
    <row r="1757" ht="12.75">
      <c r="M1757" s="2"/>
    </row>
    <row r="1758" ht="12.75">
      <c r="M1758" s="2"/>
    </row>
    <row r="1759" ht="12.75">
      <c r="M1759" s="2"/>
    </row>
    <row r="1760" ht="12.75">
      <c r="M1760" s="2"/>
    </row>
    <row r="1761" ht="12.75">
      <c r="M1761" s="2"/>
    </row>
    <row r="1762" ht="12.75">
      <c r="M1762" s="2"/>
    </row>
    <row r="1763" ht="12.75">
      <c r="M1763" s="2"/>
    </row>
    <row r="1764" ht="12.75">
      <c r="M1764" s="2"/>
    </row>
    <row r="1765" ht="12.75">
      <c r="M1765" s="2"/>
    </row>
    <row r="1766" ht="12.75">
      <c r="M1766" s="2"/>
    </row>
    <row r="1767" ht="12.75">
      <c r="M1767" s="2"/>
    </row>
    <row r="1768" ht="12.75">
      <c r="M1768" s="2"/>
    </row>
    <row r="1769" ht="12.75">
      <c r="M1769" s="2"/>
    </row>
    <row r="1770" ht="12.75">
      <c r="M1770" s="2"/>
    </row>
    <row r="1771" ht="12.75">
      <c r="M1771" s="2"/>
    </row>
    <row r="1772" ht="12.75">
      <c r="M1772" s="2"/>
    </row>
    <row r="1773" ht="12.75">
      <c r="M1773" s="2"/>
    </row>
    <row r="1774" ht="12.75">
      <c r="M1774" s="2"/>
    </row>
    <row r="1775" ht="12.75">
      <c r="M1775" s="2"/>
    </row>
    <row r="1776" ht="12.75">
      <c r="M1776" s="2"/>
    </row>
    <row r="1777" ht="12.75">
      <c r="M1777" s="2"/>
    </row>
    <row r="1778" ht="12.75">
      <c r="M1778" s="2"/>
    </row>
    <row r="1779" ht="12.75">
      <c r="M1779" s="2"/>
    </row>
    <row r="1780" ht="12.75">
      <c r="M1780" s="2"/>
    </row>
    <row r="1781" ht="12.75">
      <c r="M1781" s="2"/>
    </row>
    <row r="1782" ht="12.75">
      <c r="M1782" s="2"/>
    </row>
    <row r="1783" ht="12.75">
      <c r="M1783" s="2"/>
    </row>
    <row r="1784" ht="12.75">
      <c r="M1784" s="2"/>
    </row>
    <row r="1785" ht="12.75">
      <c r="M1785" s="2"/>
    </row>
    <row r="1786" ht="12.75">
      <c r="M1786" s="2"/>
    </row>
    <row r="1787" ht="12.75">
      <c r="M1787" s="2"/>
    </row>
    <row r="1788" ht="12.75">
      <c r="M1788" s="2"/>
    </row>
    <row r="1789" ht="12.75">
      <c r="M1789" s="2"/>
    </row>
    <row r="1790" ht="12.75">
      <c r="M1790" s="2"/>
    </row>
    <row r="1791" ht="12.75">
      <c r="M1791" s="2"/>
    </row>
    <row r="1792" ht="12.75">
      <c r="M1792" s="2"/>
    </row>
    <row r="1793" ht="12.75">
      <c r="M1793" s="2"/>
    </row>
    <row r="1794" ht="12.75">
      <c r="M1794" s="2"/>
    </row>
    <row r="1795" ht="12.75">
      <c r="M1795" s="2"/>
    </row>
    <row r="1796" ht="12.75">
      <c r="M1796" s="2"/>
    </row>
    <row r="1797" ht="12.75">
      <c r="M1797" s="2"/>
    </row>
    <row r="1798" ht="12.75">
      <c r="M1798" s="2"/>
    </row>
    <row r="1799" ht="12.75">
      <c r="M1799" s="2"/>
    </row>
    <row r="1800" ht="12.75">
      <c r="M1800" s="2"/>
    </row>
    <row r="1801" ht="12.75">
      <c r="M1801" s="2"/>
    </row>
    <row r="1802" ht="12.75">
      <c r="M1802" s="2"/>
    </row>
    <row r="1803" ht="12.75">
      <c r="M1803" s="2"/>
    </row>
    <row r="1804" ht="12.75">
      <c r="M1804" s="2"/>
    </row>
    <row r="1805" ht="12.75">
      <c r="M1805" s="2"/>
    </row>
    <row r="1806" ht="12.75">
      <c r="M1806" s="2"/>
    </row>
    <row r="1807" ht="12.75">
      <c r="M1807" s="2"/>
    </row>
    <row r="1808" ht="12.75">
      <c r="M1808" s="2"/>
    </row>
    <row r="1809" ht="12.75">
      <c r="M1809" s="2"/>
    </row>
    <row r="1810" ht="12.75">
      <c r="M1810" s="2"/>
    </row>
    <row r="1811" ht="12.75">
      <c r="M1811" s="2"/>
    </row>
    <row r="1812" ht="12.75">
      <c r="M1812" s="2"/>
    </row>
    <row r="1813" ht="12.75">
      <c r="M1813" s="2"/>
    </row>
    <row r="1814" ht="12.75">
      <c r="M1814" s="2"/>
    </row>
    <row r="1815" ht="12.75">
      <c r="M1815" s="2"/>
    </row>
    <row r="1816" ht="12.75">
      <c r="M1816" s="2"/>
    </row>
    <row r="1817" ht="12.75">
      <c r="M1817" s="2"/>
    </row>
    <row r="1818" ht="12.75">
      <c r="M1818" s="2"/>
    </row>
    <row r="1819" ht="12.75">
      <c r="M1819" s="2"/>
    </row>
    <row r="1820" ht="12.75">
      <c r="M1820" s="2"/>
    </row>
    <row r="1821" ht="12.75">
      <c r="M1821" s="2"/>
    </row>
    <row r="1822" ht="12.75">
      <c r="M1822" s="2"/>
    </row>
    <row r="1823" ht="12.75">
      <c r="M1823" s="2"/>
    </row>
    <row r="1824" ht="12.75">
      <c r="M1824" s="2"/>
    </row>
    <row r="1825" ht="12.75">
      <c r="M1825" s="2"/>
    </row>
    <row r="1826" ht="12.75">
      <c r="M1826" s="2"/>
    </row>
    <row r="1827" ht="12.75">
      <c r="M1827" s="2"/>
    </row>
    <row r="1828" ht="12.75">
      <c r="M1828" s="2"/>
    </row>
    <row r="1829" ht="12.75">
      <c r="M1829" s="2"/>
    </row>
    <row r="1830" ht="12.75">
      <c r="M1830" s="2"/>
    </row>
    <row r="1831" ht="12.75">
      <c r="M1831" s="2"/>
    </row>
    <row r="1832" ht="12.75">
      <c r="M1832" s="2"/>
    </row>
    <row r="1833" ht="12.75">
      <c r="M1833" s="2"/>
    </row>
    <row r="1834" ht="12.75">
      <c r="M1834" s="2"/>
    </row>
    <row r="1835" ht="12.75">
      <c r="M1835" s="2"/>
    </row>
    <row r="1836" ht="12.75">
      <c r="M1836" s="2"/>
    </row>
    <row r="1837" ht="12.75">
      <c r="M1837" s="2"/>
    </row>
    <row r="1838" ht="12.75">
      <c r="M1838" s="2"/>
    </row>
    <row r="1839" ht="12.75">
      <c r="M1839" s="2"/>
    </row>
    <row r="1840" ht="12.75">
      <c r="M1840" s="2"/>
    </row>
    <row r="1841" ht="12.75">
      <c r="M1841" s="2"/>
    </row>
    <row r="1842" ht="12.75">
      <c r="M1842" s="2"/>
    </row>
    <row r="1843" ht="12.75">
      <c r="M1843" s="2"/>
    </row>
    <row r="1844" ht="12.75">
      <c r="M1844" s="2"/>
    </row>
    <row r="1845" ht="12.75">
      <c r="M1845" s="2"/>
    </row>
    <row r="1846" ht="12.75">
      <c r="M1846" s="2"/>
    </row>
    <row r="1847" ht="12.75">
      <c r="M1847" s="2"/>
    </row>
    <row r="1848" ht="12.75">
      <c r="M1848" s="2"/>
    </row>
    <row r="1849" ht="12.75">
      <c r="M1849" s="2"/>
    </row>
    <row r="1850" ht="12.75">
      <c r="M1850" s="2"/>
    </row>
    <row r="1851" ht="12.75">
      <c r="M1851" s="2"/>
    </row>
    <row r="1852" ht="12.75">
      <c r="M1852" s="2"/>
    </row>
    <row r="1853" ht="12.75">
      <c r="M1853" s="2"/>
    </row>
    <row r="1854" ht="12.75">
      <c r="M1854" s="2"/>
    </row>
    <row r="1855" ht="12.75">
      <c r="M1855" s="2"/>
    </row>
    <row r="1856" ht="12.75">
      <c r="M1856" s="2"/>
    </row>
    <row r="1857" ht="12.75">
      <c r="M1857" s="2"/>
    </row>
    <row r="1858" ht="12.75">
      <c r="M1858" s="2"/>
    </row>
    <row r="1859" ht="12.75">
      <c r="M1859" s="2"/>
    </row>
    <row r="1860" ht="12.75">
      <c r="M1860" s="2"/>
    </row>
    <row r="1861" ht="12.75">
      <c r="M1861" s="2"/>
    </row>
    <row r="1862" ht="12.75">
      <c r="M1862" s="2"/>
    </row>
    <row r="1863" ht="12.75">
      <c r="M1863" s="2"/>
    </row>
    <row r="1864" ht="12.75">
      <c r="M1864" s="2"/>
    </row>
    <row r="1865" ht="12.75">
      <c r="M1865" s="2"/>
    </row>
    <row r="1866" ht="12.75">
      <c r="M1866" s="2"/>
    </row>
    <row r="1867" ht="12.75">
      <c r="M1867" s="2"/>
    </row>
    <row r="1868" ht="12.75">
      <c r="M1868" s="2"/>
    </row>
    <row r="1869" ht="12.75">
      <c r="M1869" s="2"/>
    </row>
    <row r="1870" ht="12.75">
      <c r="M1870" s="2"/>
    </row>
    <row r="1871" ht="12.75">
      <c r="M1871" s="2"/>
    </row>
    <row r="1872" ht="12.75">
      <c r="M1872" s="2"/>
    </row>
    <row r="1873" ht="12.75">
      <c r="M1873" s="2"/>
    </row>
    <row r="1874" ht="12.75">
      <c r="M1874" s="2"/>
    </row>
    <row r="1875" ht="12.75">
      <c r="M1875" s="2"/>
    </row>
    <row r="1876" ht="12.75">
      <c r="M1876" s="2"/>
    </row>
    <row r="1877" ht="12.75">
      <c r="M1877" s="2"/>
    </row>
    <row r="1878" ht="12.75">
      <c r="M1878" s="2"/>
    </row>
    <row r="1879" ht="12.75">
      <c r="M1879" s="2"/>
    </row>
    <row r="1880" ht="12.75">
      <c r="M1880" s="2"/>
    </row>
    <row r="1881" ht="12.75">
      <c r="M1881" s="2"/>
    </row>
    <row r="1882" ht="12.75">
      <c r="M1882" s="2"/>
    </row>
    <row r="1883" ht="12.75">
      <c r="M1883" s="2"/>
    </row>
    <row r="1884" ht="12.75">
      <c r="M1884" s="2"/>
    </row>
    <row r="1885" ht="12.75">
      <c r="M1885" s="2"/>
    </row>
    <row r="1886" ht="12.75">
      <c r="M1886" s="2"/>
    </row>
    <row r="1887" ht="12.75">
      <c r="M1887" s="2"/>
    </row>
    <row r="1888" ht="12.75">
      <c r="M1888" s="2"/>
    </row>
    <row r="1889" ht="12.75">
      <c r="M1889" s="2"/>
    </row>
    <row r="1890" ht="12.75">
      <c r="M1890" s="2"/>
    </row>
    <row r="1891" ht="12.75">
      <c r="M1891" s="2"/>
    </row>
    <row r="1892" ht="12.75">
      <c r="M1892" s="2"/>
    </row>
    <row r="1893" ht="12.75">
      <c r="M1893" s="2"/>
    </row>
    <row r="1894" ht="12.75">
      <c r="M1894" s="2"/>
    </row>
    <row r="1895" ht="12.75">
      <c r="M1895" s="2"/>
    </row>
    <row r="1896" ht="12.75">
      <c r="M1896" s="2"/>
    </row>
    <row r="1897" ht="12.75">
      <c r="M1897" s="2"/>
    </row>
    <row r="1898" ht="12.75">
      <c r="M1898" s="2"/>
    </row>
    <row r="1899" ht="12.75">
      <c r="M1899" s="2"/>
    </row>
    <row r="1900" ht="12.75">
      <c r="M1900" s="2"/>
    </row>
    <row r="1901" ht="12.75">
      <c r="M1901" s="2"/>
    </row>
    <row r="1902" ht="12.75">
      <c r="M1902" s="2"/>
    </row>
    <row r="1903" ht="12.75">
      <c r="M1903" s="2"/>
    </row>
    <row r="1904" ht="12.75">
      <c r="M1904" s="2"/>
    </row>
    <row r="1905" ht="12.75">
      <c r="M1905" s="2"/>
    </row>
    <row r="1906" ht="12.75">
      <c r="M1906" s="2"/>
    </row>
    <row r="1907" ht="12.75">
      <c r="M1907" s="2"/>
    </row>
    <row r="1908" ht="12.75">
      <c r="M1908" s="2"/>
    </row>
    <row r="1909" ht="12.75">
      <c r="M1909" s="2"/>
    </row>
    <row r="1910" ht="12.75">
      <c r="M1910" s="2"/>
    </row>
    <row r="1911" ht="12.75">
      <c r="M1911" s="2"/>
    </row>
    <row r="1912" ht="12.75">
      <c r="M1912" s="2"/>
    </row>
    <row r="1913" ht="12.75">
      <c r="M1913" s="2"/>
    </row>
    <row r="1914" ht="12.75">
      <c r="M1914" s="2"/>
    </row>
    <row r="1915" ht="12.75">
      <c r="M1915" s="2"/>
    </row>
    <row r="1916" ht="12.75">
      <c r="M1916" s="2"/>
    </row>
    <row r="1917" ht="12.75">
      <c r="M1917" s="2"/>
    </row>
    <row r="1918" ht="12.75">
      <c r="M1918" s="2"/>
    </row>
    <row r="1919" ht="12.75">
      <c r="M1919" s="2"/>
    </row>
    <row r="1920" ht="12.75">
      <c r="M1920" s="2"/>
    </row>
    <row r="1921" ht="12.75">
      <c r="M1921" s="2"/>
    </row>
    <row r="1922" ht="12.75">
      <c r="M1922" s="2"/>
    </row>
    <row r="1923" ht="12.75">
      <c r="M1923" s="2"/>
    </row>
    <row r="1924" ht="12.75">
      <c r="M1924" s="2"/>
    </row>
    <row r="1925" ht="12.75">
      <c r="M1925" s="2"/>
    </row>
    <row r="1926" ht="12.75">
      <c r="M1926" s="2"/>
    </row>
    <row r="1927" ht="12.75">
      <c r="M1927" s="2"/>
    </row>
    <row r="1928" ht="12.75">
      <c r="M1928" s="2"/>
    </row>
    <row r="1929" ht="12.75">
      <c r="M1929" s="2"/>
    </row>
    <row r="1930" ht="12.75">
      <c r="M1930" s="2"/>
    </row>
    <row r="1931" ht="12.75">
      <c r="M1931" s="2"/>
    </row>
    <row r="1932" ht="12.75">
      <c r="M1932" s="2"/>
    </row>
    <row r="1933" ht="12.75">
      <c r="M1933" s="2"/>
    </row>
    <row r="1934" ht="12.75">
      <c r="M1934" s="2"/>
    </row>
    <row r="1935" ht="12.75">
      <c r="M1935" s="2"/>
    </row>
    <row r="1936" ht="12.75">
      <c r="M1936" s="2"/>
    </row>
    <row r="1937" ht="12.75">
      <c r="M1937" s="2"/>
    </row>
    <row r="1938" ht="12.75">
      <c r="M1938" s="2"/>
    </row>
    <row r="1939" ht="12.75">
      <c r="M1939" s="2"/>
    </row>
    <row r="1940" ht="12.75">
      <c r="M1940" s="2"/>
    </row>
    <row r="1941" ht="12.75">
      <c r="M1941" s="2"/>
    </row>
    <row r="1942" ht="12.75">
      <c r="M1942" s="2"/>
    </row>
    <row r="1943" ht="12.75">
      <c r="M1943" s="2"/>
    </row>
    <row r="1944" ht="12.75">
      <c r="M1944" s="2"/>
    </row>
    <row r="1945" ht="12.75">
      <c r="M1945" s="2"/>
    </row>
    <row r="1946" ht="12.75">
      <c r="M1946" s="2"/>
    </row>
    <row r="1947" ht="12.75">
      <c r="M1947" s="2"/>
    </row>
    <row r="1948" ht="12.75">
      <c r="M1948" s="2"/>
    </row>
    <row r="1949" ht="12.75">
      <c r="M1949" s="2"/>
    </row>
    <row r="1950" ht="12.75">
      <c r="M1950" s="2"/>
    </row>
    <row r="1951" ht="12.75">
      <c r="M1951" s="2"/>
    </row>
    <row r="1952" ht="12.75">
      <c r="M1952" s="2"/>
    </row>
    <row r="1953" ht="12.75">
      <c r="M1953" s="2"/>
    </row>
    <row r="1954" ht="12.75">
      <c r="M1954" s="2"/>
    </row>
    <row r="1955" ht="12.75">
      <c r="M1955" s="2"/>
    </row>
    <row r="1956" ht="12.75">
      <c r="M1956" s="2"/>
    </row>
    <row r="1957" ht="12.75">
      <c r="M1957" s="2"/>
    </row>
    <row r="1958" ht="12.75">
      <c r="M1958" s="2"/>
    </row>
    <row r="1959" ht="12.75">
      <c r="M1959" s="2"/>
    </row>
    <row r="1960" ht="12.75">
      <c r="M1960" s="2"/>
    </row>
    <row r="1961" ht="12.75">
      <c r="M1961" s="2"/>
    </row>
    <row r="1962" ht="12.75">
      <c r="M1962" s="2"/>
    </row>
    <row r="1963" ht="12.75">
      <c r="M1963" s="2"/>
    </row>
    <row r="1964" ht="12.75">
      <c r="M1964" s="2"/>
    </row>
    <row r="1965" ht="12.75">
      <c r="M1965" s="2"/>
    </row>
    <row r="1966" ht="12.75">
      <c r="M1966" s="2"/>
    </row>
    <row r="1967" ht="12.75">
      <c r="M1967" s="2"/>
    </row>
    <row r="1968" ht="12.75">
      <c r="M1968" s="2"/>
    </row>
    <row r="1969" ht="12.75">
      <c r="M1969" s="2"/>
    </row>
    <row r="1970" ht="12.75">
      <c r="M1970" s="2"/>
    </row>
    <row r="1971" ht="12.75">
      <c r="M1971" s="2"/>
    </row>
    <row r="1972" ht="12.75">
      <c r="M1972" s="2"/>
    </row>
    <row r="1973" ht="12.75">
      <c r="M1973" s="2"/>
    </row>
    <row r="1974" ht="12.75">
      <c r="M1974" s="2"/>
    </row>
    <row r="1975" ht="12.75">
      <c r="M1975" s="2"/>
    </row>
    <row r="1976" ht="12.75">
      <c r="M1976" s="2"/>
    </row>
    <row r="1977" ht="12.75">
      <c r="M1977" s="2"/>
    </row>
    <row r="1978" ht="12.75">
      <c r="M1978" s="2"/>
    </row>
    <row r="1979" ht="12.75">
      <c r="M1979" s="2"/>
    </row>
    <row r="1980" ht="12.75">
      <c r="M1980" s="2"/>
    </row>
    <row r="1981" ht="12.75">
      <c r="M1981" s="2"/>
    </row>
    <row r="1982" ht="12.75">
      <c r="M1982" s="2"/>
    </row>
    <row r="1983" ht="12.75">
      <c r="M1983" s="2"/>
    </row>
    <row r="1984" ht="12.75">
      <c r="M1984" s="2"/>
    </row>
    <row r="1985" ht="12.75">
      <c r="M1985" s="2"/>
    </row>
    <row r="1986" ht="12.75">
      <c r="M1986" s="2"/>
    </row>
    <row r="1987" ht="12.75">
      <c r="M1987" s="2"/>
    </row>
    <row r="1988" ht="12.75">
      <c r="M1988" s="2"/>
    </row>
    <row r="1989" ht="12.75">
      <c r="M1989" s="2"/>
    </row>
    <row r="1990" ht="12.75">
      <c r="M1990" s="2"/>
    </row>
    <row r="1991" ht="12.75">
      <c r="M1991" s="2"/>
    </row>
    <row r="1992" ht="12.75">
      <c r="M1992" s="2"/>
    </row>
    <row r="1993" ht="12.75">
      <c r="M1993" s="2"/>
    </row>
    <row r="1994" ht="12.75">
      <c r="M1994" s="2"/>
    </row>
    <row r="1995" ht="12.75">
      <c r="M1995" s="2"/>
    </row>
    <row r="1996" ht="12.75">
      <c r="M1996" s="2"/>
    </row>
    <row r="1997" ht="12.75">
      <c r="M1997" s="2"/>
    </row>
    <row r="1998" ht="12.75">
      <c r="M1998" s="2"/>
    </row>
    <row r="1999" ht="12.75">
      <c r="M1999" s="2"/>
    </row>
    <row r="2000" ht="12.75">
      <c r="M2000" s="2"/>
    </row>
    <row r="2001" ht="12.75">
      <c r="M2001" s="2"/>
    </row>
    <row r="2002" ht="12.75">
      <c r="M2002" s="2"/>
    </row>
    <row r="2003" ht="12.75">
      <c r="M2003" s="2"/>
    </row>
    <row r="2004" ht="12.75">
      <c r="M2004" s="2"/>
    </row>
    <row r="2005" ht="12.75">
      <c r="M2005" s="2"/>
    </row>
    <row r="2006" ht="12.75">
      <c r="M2006" s="2"/>
    </row>
    <row r="2007" ht="12.75">
      <c r="M2007" s="2"/>
    </row>
    <row r="2008" ht="12.75">
      <c r="M2008" s="2"/>
    </row>
    <row r="2009" ht="12.75">
      <c r="M2009" s="2"/>
    </row>
    <row r="2010" ht="12.75">
      <c r="M2010" s="2"/>
    </row>
    <row r="2011" ht="12.75">
      <c r="M2011" s="2"/>
    </row>
    <row r="2012" ht="12.75">
      <c r="M2012" s="2"/>
    </row>
    <row r="2013" ht="12.75">
      <c r="M2013" s="2"/>
    </row>
    <row r="2014" ht="12.75">
      <c r="M2014" s="2"/>
    </row>
    <row r="2015" ht="12.75">
      <c r="M2015" s="2"/>
    </row>
    <row r="2016" ht="12.75">
      <c r="M2016" s="2"/>
    </row>
    <row r="2017" ht="12.75">
      <c r="M2017" s="2"/>
    </row>
    <row r="2018" ht="12.75">
      <c r="M2018" s="2"/>
    </row>
    <row r="2019" ht="12.75">
      <c r="M2019" s="2"/>
    </row>
    <row r="2020" ht="12.75">
      <c r="M2020" s="2"/>
    </row>
    <row r="2021" ht="12.75">
      <c r="M2021" s="2"/>
    </row>
    <row r="2022" ht="12.75">
      <c r="M2022" s="2"/>
    </row>
    <row r="2023" ht="12.75">
      <c r="M2023" s="2"/>
    </row>
    <row r="2024" ht="12.75">
      <c r="M2024" s="2"/>
    </row>
    <row r="2025" ht="12.75">
      <c r="M2025" s="2"/>
    </row>
    <row r="2026" ht="12.75">
      <c r="M2026" s="2"/>
    </row>
    <row r="2027" ht="12.75">
      <c r="M2027" s="2"/>
    </row>
    <row r="2028" ht="12.75">
      <c r="M2028" s="2"/>
    </row>
    <row r="2029" ht="12.75">
      <c r="M2029" s="2"/>
    </row>
    <row r="2030" ht="12.75">
      <c r="M2030" s="2"/>
    </row>
    <row r="2031" ht="12.75">
      <c r="M2031" s="2"/>
    </row>
    <row r="2032" ht="12.75">
      <c r="M2032" s="2"/>
    </row>
    <row r="2033" ht="12.75">
      <c r="M2033" s="2"/>
    </row>
    <row r="2034" ht="12.75">
      <c r="M2034" s="2"/>
    </row>
    <row r="2035" ht="12.75">
      <c r="M2035" s="2"/>
    </row>
    <row r="2036" ht="12.75">
      <c r="M2036" s="2"/>
    </row>
    <row r="2037" ht="12.75">
      <c r="M2037" s="2"/>
    </row>
    <row r="2038" ht="12.75">
      <c r="M2038" s="2"/>
    </row>
    <row r="2039" ht="12.75">
      <c r="M2039" s="2"/>
    </row>
    <row r="2040" ht="12.75">
      <c r="M2040" s="2"/>
    </row>
    <row r="2041" ht="12.75">
      <c r="M2041" s="2"/>
    </row>
    <row r="2042" ht="12.75">
      <c r="M2042" s="2"/>
    </row>
    <row r="2043" ht="12.75">
      <c r="M2043" s="2"/>
    </row>
    <row r="2044" ht="12.75">
      <c r="M2044" s="2"/>
    </row>
    <row r="2045" ht="12.75">
      <c r="M2045" s="2"/>
    </row>
    <row r="2046" ht="12.75">
      <c r="M2046" s="2"/>
    </row>
    <row r="2047" ht="12.75">
      <c r="M2047" s="2"/>
    </row>
    <row r="2048" ht="12.75">
      <c r="M2048" s="2"/>
    </row>
    <row r="2049" ht="12.75">
      <c r="M2049" s="2"/>
    </row>
    <row r="2050" ht="12.75">
      <c r="M2050" s="2"/>
    </row>
    <row r="2051" ht="12.75">
      <c r="M2051" s="2"/>
    </row>
    <row r="2052" ht="12.75">
      <c r="M2052" s="2"/>
    </row>
    <row r="2053" ht="12.75">
      <c r="M2053" s="2"/>
    </row>
    <row r="2054" ht="12.75">
      <c r="M2054" s="2"/>
    </row>
    <row r="2055" ht="12.75">
      <c r="M2055" s="2"/>
    </row>
    <row r="2056" ht="12.75">
      <c r="M2056" s="2"/>
    </row>
    <row r="2057" ht="12.75">
      <c r="M2057" s="2"/>
    </row>
    <row r="2058" ht="12.75">
      <c r="M2058" s="2"/>
    </row>
    <row r="2059" ht="12.75">
      <c r="M2059" s="2"/>
    </row>
    <row r="2060" ht="12.75">
      <c r="M2060" s="2"/>
    </row>
    <row r="2061" ht="12.75">
      <c r="M2061" s="2"/>
    </row>
    <row r="2062" ht="12.75">
      <c r="M2062" s="2"/>
    </row>
    <row r="2063" ht="12.75">
      <c r="M2063" s="2"/>
    </row>
    <row r="2064" ht="12.75">
      <c r="M2064" s="2"/>
    </row>
    <row r="2065" ht="12.75">
      <c r="M2065" s="2"/>
    </row>
    <row r="2066" ht="12.75">
      <c r="M2066" s="2"/>
    </row>
    <row r="2067" ht="12.75">
      <c r="M2067" s="2"/>
    </row>
    <row r="2068" ht="12.75">
      <c r="M2068" s="2"/>
    </row>
    <row r="2069" ht="12.75">
      <c r="M2069" s="2"/>
    </row>
    <row r="2070" ht="12.75">
      <c r="M2070" s="2"/>
    </row>
    <row r="2071" ht="12.75">
      <c r="M2071" s="2"/>
    </row>
    <row r="2072" ht="12.75">
      <c r="M2072" s="2"/>
    </row>
    <row r="2073" ht="12.75">
      <c r="M2073" s="2"/>
    </row>
    <row r="2074" ht="12.75">
      <c r="M2074" s="2"/>
    </row>
    <row r="2075" ht="12.75">
      <c r="M2075" s="2"/>
    </row>
    <row r="2076" ht="12.75">
      <c r="M2076" s="2"/>
    </row>
    <row r="2077" ht="12.75">
      <c r="M2077" s="2"/>
    </row>
    <row r="2078" ht="12.75">
      <c r="M2078" s="2"/>
    </row>
    <row r="2079" ht="12.75">
      <c r="M2079" s="2"/>
    </row>
    <row r="2080" ht="12.75">
      <c r="M2080" s="2"/>
    </row>
    <row r="2081" ht="12.75">
      <c r="M2081" s="2"/>
    </row>
    <row r="2082" ht="12.75">
      <c r="M2082" s="2"/>
    </row>
    <row r="2083" ht="12.75">
      <c r="M2083" s="2"/>
    </row>
    <row r="2084" ht="12.75">
      <c r="M2084" s="2"/>
    </row>
    <row r="2085" ht="12.75">
      <c r="M2085" s="2"/>
    </row>
    <row r="2086" ht="12.75">
      <c r="M2086" s="2"/>
    </row>
    <row r="2087" ht="12.75">
      <c r="M2087" s="2"/>
    </row>
    <row r="2088" ht="12.75">
      <c r="M2088" s="2"/>
    </row>
    <row r="2089" ht="12.75">
      <c r="M2089" s="2"/>
    </row>
    <row r="2090" ht="12.75">
      <c r="M2090" s="2"/>
    </row>
    <row r="2091" ht="12.75">
      <c r="M2091" s="2"/>
    </row>
    <row r="2092" ht="12.75">
      <c r="M2092" s="2"/>
    </row>
    <row r="2093" ht="12.75">
      <c r="M2093" s="2"/>
    </row>
    <row r="2094" ht="12.75">
      <c r="M2094" s="2"/>
    </row>
    <row r="2095" ht="12.75">
      <c r="M2095" s="2"/>
    </row>
    <row r="2096" ht="12.75">
      <c r="M2096" s="2"/>
    </row>
    <row r="2097" ht="12.75">
      <c r="M2097" s="2"/>
    </row>
    <row r="2098" ht="12.75">
      <c r="M2098" s="2"/>
    </row>
    <row r="2099" ht="12.75">
      <c r="M2099" s="2"/>
    </row>
    <row r="2100" ht="12.75">
      <c r="M2100" s="2"/>
    </row>
    <row r="2101" ht="12.75">
      <c r="M2101" s="2"/>
    </row>
    <row r="2102" ht="12.75">
      <c r="M2102" s="2"/>
    </row>
    <row r="2103" ht="12.75">
      <c r="M2103" s="2"/>
    </row>
    <row r="2104" ht="12.75">
      <c r="M2104" s="2"/>
    </row>
    <row r="2105" ht="12.75">
      <c r="M2105" s="2"/>
    </row>
    <row r="2106" ht="12.75">
      <c r="M2106" s="2"/>
    </row>
    <row r="2107" ht="12.75">
      <c r="M2107" s="2"/>
    </row>
    <row r="2108" ht="12.75">
      <c r="M2108" s="2"/>
    </row>
    <row r="2109" ht="12.75">
      <c r="M2109" s="2"/>
    </row>
    <row r="2110" ht="12.75">
      <c r="M2110" s="2"/>
    </row>
    <row r="2111" ht="12.75">
      <c r="M2111" s="2"/>
    </row>
    <row r="2112" ht="12.75">
      <c r="M2112" s="2"/>
    </row>
    <row r="2113" ht="12.75">
      <c r="M2113" s="2"/>
    </row>
    <row r="2114" ht="12.75">
      <c r="M2114" s="2"/>
    </row>
    <row r="2115" ht="12.75">
      <c r="M2115" s="2"/>
    </row>
    <row r="2116" ht="12.75">
      <c r="M2116" s="2"/>
    </row>
    <row r="2117" ht="12.75">
      <c r="M2117" s="2"/>
    </row>
    <row r="2118" ht="12.75">
      <c r="M2118" s="2"/>
    </row>
    <row r="2119" ht="12.75">
      <c r="M2119" s="2"/>
    </row>
    <row r="2120" ht="12.75">
      <c r="M2120" s="2"/>
    </row>
    <row r="2121" ht="12.75">
      <c r="M2121" s="2"/>
    </row>
    <row r="2122" ht="12.75">
      <c r="M2122" s="2"/>
    </row>
    <row r="2123" ht="12.75">
      <c r="M2123" s="2"/>
    </row>
    <row r="2124" ht="12.75">
      <c r="M2124" s="2"/>
    </row>
    <row r="2125" ht="12.75">
      <c r="M2125" s="2"/>
    </row>
    <row r="2126" ht="12.75">
      <c r="M2126" s="2"/>
    </row>
    <row r="2127" ht="12.75">
      <c r="M2127" s="2"/>
    </row>
    <row r="2128" ht="12.75">
      <c r="M2128" s="2"/>
    </row>
    <row r="2129" ht="12.75">
      <c r="M2129" s="2"/>
    </row>
    <row r="2130" ht="12.75">
      <c r="M2130" s="2"/>
    </row>
    <row r="2131" ht="12.75">
      <c r="M2131" s="2"/>
    </row>
    <row r="2132" ht="12.75">
      <c r="M2132" s="2"/>
    </row>
    <row r="2133" ht="12.75">
      <c r="M2133" s="2"/>
    </row>
    <row r="2134" ht="12.75">
      <c r="M2134" s="2"/>
    </row>
    <row r="2135" ht="12.75">
      <c r="M2135" s="2"/>
    </row>
    <row r="2136" ht="12.75">
      <c r="M2136" s="2"/>
    </row>
    <row r="2137" ht="12.75">
      <c r="M2137" s="2"/>
    </row>
    <row r="2138" ht="12.75">
      <c r="M2138" s="2"/>
    </row>
    <row r="2139" ht="12.75">
      <c r="M2139" s="2"/>
    </row>
    <row r="2140" ht="12.75">
      <c r="M2140" s="2"/>
    </row>
    <row r="2141" ht="12.75">
      <c r="M2141" s="2"/>
    </row>
    <row r="2142" ht="12.75">
      <c r="M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ht="12.75">
      <c r="M2147" s="2"/>
    </row>
    <row r="2148" ht="12.75">
      <c r="M2148" s="2"/>
    </row>
    <row r="2149" ht="12.75">
      <c r="M2149" s="2"/>
    </row>
    <row r="2150" ht="12.75">
      <c r="M2150" s="2"/>
    </row>
    <row r="2151" ht="12.75">
      <c r="M2151" s="2"/>
    </row>
    <row r="2152" ht="12.75">
      <c r="M2152" s="2"/>
    </row>
    <row r="2153" ht="12.75">
      <c r="M2153" s="2"/>
    </row>
    <row r="2154" ht="12.75">
      <c r="M2154" s="2"/>
    </row>
    <row r="2155" ht="12.75">
      <c r="M2155" s="2"/>
    </row>
    <row r="2156" ht="12.75">
      <c r="M2156" s="2"/>
    </row>
    <row r="2157" ht="12.75">
      <c r="M2157" s="2"/>
    </row>
    <row r="2158" ht="12.75">
      <c r="M2158" s="2"/>
    </row>
    <row r="2159" ht="12.75">
      <c r="M2159" s="2"/>
    </row>
    <row r="2160" ht="12.75">
      <c r="M2160" s="2"/>
    </row>
    <row r="2161" ht="12.75">
      <c r="M2161" s="2"/>
    </row>
    <row r="2162" ht="12.75">
      <c r="M2162" s="2"/>
    </row>
    <row r="2163" ht="12.75">
      <c r="M2163" s="2"/>
    </row>
    <row r="2164" ht="12.75">
      <c r="M2164" s="2"/>
    </row>
    <row r="2165" ht="12.75">
      <c r="M2165" s="2"/>
    </row>
    <row r="2166" ht="12.75">
      <c r="M2166" s="2"/>
    </row>
    <row r="2167" ht="12.75">
      <c r="M2167" s="2"/>
    </row>
    <row r="2168" ht="12.75">
      <c r="M2168" s="2"/>
    </row>
    <row r="2169" ht="12.75">
      <c r="M2169" s="2"/>
    </row>
    <row r="2170" ht="12.75">
      <c r="M2170" s="2"/>
    </row>
    <row r="2171" ht="12.75">
      <c r="M2171" s="2"/>
    </row>
    <row r="2172" ht="12.75">
      <c r="M2172" s="2"/>
    </row>
    <row r="2173" ht="12.75">
      <c r="M2173" s="2"/>
    </row>
    <row r="2174" ht="12.75">
      <c r="M2174" s="2"/>
    </row>
    <row r="2175" ht="12.75">
      <c r="M2175" s="2"/>
    </row>
    <row r="2176" ht="12.75">
      <c r="M2176" s="2"/>
    </row>
    <row r="2177" ht="12.75">
      <c r="M2177" s="2"/>
    </row>
    <row r="2178" ht="12.75">
      <c r="M2178" s="2"/>
    </row>
    <row r="2179" ht="12.75">
      <c r="M2179" s="2"/>
    </row>
    <row r="2180" ht="12.75">
      <c r="M2180" s="2"/>
    </row>
    <row r="2181" ht="12.75">
      <c r="M2181" s="2"/>
    </row>
    <row r="2182" ht="12.75">
      <c r="M2182" s="2"/>
    </row>
    <row r="2183" ht="12.75">
      <c r="M2183" s="2"/>
    </row>
    <row r="2184" ht="12.75">
      <c r="M2184" s="2"/>
    </row>
    <row r="2185" ht="12.75">
      <c r="M2185" s="2"/>
    </row>
    <row r="2186" ht="12.75">
      <c r="M2186" s="2"/>
    </row>
    <row r="2187" ht="12.75">
      <c r="M2187" s="2"/>
    </row>
    <row r="2188" ht="12.75">
      <c r="M2188" s="2"/>
    </row>
    <row r="2189" ht="12.75">
      <c r="M2189" s="2"/>
    </row>
    <row r="2190" ht="12.75">
      <c r="M2190" s="2"/>
    </row>
    <row r="2191" ht="12.75">
      <c r="M2191" s="2"/>
    </row>
    <row r="2192" ht="12.75">
      <c r="M2192" s="2"/>
    </row>
    <row r="2193" ht="12.75">
      <c r="M2193" s="2"/>
    </row>
    <row r="2194" ht="12.75">
      <c r="M2194" s="2"/>
    </row>
    <row r="2195" ht="12.75">
      <c r="M2195" s="2"/>
    </row>
    <row r="2196" ht="12.75">
      <c r="M2196" s="2"/>
    </row>
    <row r="2197" ht="12.75">
      <c r="M2197" s="2"/>
    </row>
    <row r="2198" ht="12.75">
      <c r="M2198" s="2"/>
    </row>
    <row r="2199" ht="12.75">
      <c r="M2199" s="2"/>
    </row>
    <row r="2200" ht="12.75">
      <c r="M2200" s="2"/>
    </row>
    <row r="2201" ht="12.75">
      <c r="M2201" s="2"/>
    </row>
    <row r="2202" ht="12.75">
      <c r="M2202" s="2"/>
    </row>
    <row r="2203" ht="12.75">
      <c r="M2203" s="2"/>
    </row>
    <row r="2204" ht="12.75">
      <c r="M2204" s="2"/>
    </row>
    <row r="2205" ht="12.75">
      <c r="M2205" s="2"/>
    </row>
    <row r="2206" ht="12.75">
      <c r="M2206" s="2"/>
    </row>
    <row r="2207" ht="12.75">
      <c r="M2207" s="2"/>
    </row>
    <row r="2208" ht="12.75">
      <c r="M2208" s="2"/>
    </row>
    <row r="2209" ht="12.75">
      <c r="M2209" s="2"/>
    </row>
    <row r="2210" ht="12.75">
      <c r="M2210" s="2"/>
    </row>
    <row r="2211" ht="12.75">
      <c r="M2211" s="2"/>
    </row>
    <row r="2212" ht="12.75">
      <c r="M2212" s="2"/>
    </row>
    <row r="2213" ht="12.75">
      <c r="M2213" s="2"/>
    </row>
    <row r="2214" ht="12.75">
      <c r="M2214" s="2"/>
    </row>
    <row r="2215" ht="12.75">
      <c r="M2215" s="2"/>
    </row>
    <row r="2216" ht="12.75">
      <c r="M2216" s="2"/>
    </row>
    <row r="2217" ht="12.75">
      <c r="M2217" s="2"/>
    </row>
    <row r="2218" ht="12.75">
      <c r="M2218" s="2"/>
    </row>
    <row r="2219" ht="12.75">
      <c r="M2219" s="2"/>
    </row>
    <row r="2220" ht="12.75">
      <c r="M2220" s="2"/>
    </row>
    <row r="2221" ht="12.75">
      <c r="M2221" s="2"/>
    </row>
    <row r="2222" ht="12.75">
      <c r="M2222" s="2"/>
    </row>
    <row r="2223" ht="12.75">
      <c r="M2223" s="2"/>
    </row>
    <row r="2224" ht="12.75">
      <c r="M2224" s="2"/>
    </row>
    <row r="2225" ht="12.75">
      <c r="M2225" s="2"/>
    </row>
    <row r="2226" ht="12.75">
      <c r="M2226" s="2"/>
    </row>
    <row r="2227" ht="12.75">
      <c r="M2227" s="2"/>
    </row>
    <row r="2228" ht="12.75">
      <c r="M2228" s="2"/>
    </row>
    <row r="2229" ht="12.75">
      <c r="M2229" s="2"/>
    </row>
    <row r="2230" ht="12.75">
      <c r="M2230" s="2"/>
    </row>
    <row r="2231" ht="12.75">
      <c r="M2231" s="2"/>
    </row>
    <row r="2232" ht="12.75">
      <c r="M2232" s="2"/>
    </row>
    <row r="2233" ht="12.75">
      <c r="M2233" s="2"/>
    </row>
    <row r="2234" ht="12.75">
      <c r="M2234" s="2"/>
    </row>
    <row r="2235" ht="12.75">
      <c r="M2235" s="2"/>
    </row>
    <row r="2236" ht="12.75">
      <c r="M2236" s="2"/>
    </row>
    <row r="2237" ht="12.75">
      <c r="M2237" s="2"/>
    </row>
    <row r="2238" ht="12.75">
      <c r="M2238" s="2"/>
    </row>
    <row r="2239" ht="12.75">
      <c r="M2239" s="2"/>
    </row>
    <row r="2240" ht="12.75">
      <c r="M2240" s="2"/>
    </row>
    <row r="2241" ht="12.75">
      <c r="M2241" s="2"/>
    </row>
    <row r="2242" ht="12.75">
      <c r="M2242" s="2"/>
    </row>
    <row r="2243" ht="12.75">
      <c r="M2243" s="2"/>
    </row>
    <row r="2244" ht="12.75">
      <c r="M2244" s="2"/>
    </row>
    <row r="2245" ht="12.75">
      <c r="M2245" s="2"/>
    </row>
    <row r="2246" ht="12.75">
      <c r="M2246" s="2"/>
    </row>
    <row r="2247" ht="12.75">
      <c r="M2247" s="2"/>
    </row>
    <row r="2248" ht="12.75">
      <c r="M2248" s="2"/>
    </row>
    <row r="2249" ht="12.75">
      <c r="M2249" s="2"/>
    </row>
    <row r="2250" ht="12.75">
      <c r="M2250" s="2"/>
    </row>
    <row r="2251" ht="12.75">
      <c r="M2251" s="2"/>
    </row>
    <row r="2252" ht="12.75">
      <c r="M2252" s="2"/>
    </row>
    <row r="2253" ht="12.75">
      <c r="M2253" s="2"/>
    </row>
    <row r="2254" ht="12.75">
      <c r="M2254" s="2"/>
    </row>
    <row r="2255" ht="12.75">
      <c r="M2255" s="2"/>
    </row>
    <row r="2256" ht="12.75">
      <c r="M2256" s="2"/>
    </row>
    <row r="2257" ht="12.75">
      <c r="M2257" s="2"/>
    </row>
    <row r="2258" ht="12.75">
      <c r="M2258" s="2"/>
    </row>
    <row r="2259" ht="12.75">
      <c r="M2259" s="2"/>
    </row>
    <row r="2260" ht="12.75">
      <c r="M2260" s="2"/>
    </row>
    <row r="2261" ht="12.75">
      <c r="M2261" s="2"/>
    </row>
    <row r="2262" ht="12.75">
      <c r="M2262" s="2"/>
    </row>
    <row r="2263" ht="12.75">
      <c r="M2263" s="2"/>
    </row>
    <row r="2264" ht="12.75">
      <c r="M2264" s="2"/>
    </row>
    <row r="2265" ht="12.75">
      <c r="M2265" s="2"/>
    </row>
    <row r="2266" ht="12.75">
      <c r="M2266" s="2"/>
    </row>
    <row r="2267" ht="12.75">
      <c r="M2267" s="2"/>
    </row>
    <row r="2268" ht="12.75">
      <c r="M2268" s="2"/>
    </row>
    <row r="2269" ht="12.75">
      <c r="M2269" s="2"/>
    </row>
    <row r="2270" ht="12.75">
      <c r="M2270" s="2"/>
    </row>
    <row r="2271" ht="12.75">
      <c r="M2271" s="2"/>
    </row>
    <row r="2272" ht="12.75">
      <c r="M2272" s="2"/>
    </row>
    <row r="2273" ht="12.75">
      <c r="M2273" s="2"/>
    </row>
    <row r="2274" ht="12.75">
      <c r="M2274" s="2"/>
    </row>
    <row r="2275" ht="12.75">
      <c r="M2275" s="2"/>
    </row>
    <row r="2276" ht="12.75">
      <c r="M2276" s="2"/>
    </row>
    <row r="2277" ht="12.75">
      <c r="M2277" s="2"/>
    </row>
    <row r="2278" ht="12.75">
      <c r="M2278" s="2"/>
    </row>
    <row r="2279" ht="12.75">
      <c r="M2279" s="2"/>
    </row>
    <row r="2280" ht="12.75">
      <c r="M2280" s="2"/>
    </row>
    <row r="2281" ht="12.75">
      <c r="M2281" s="2"/>
    </row>
    <row r="2282" ht="12.75">
      <c r="M2282" s="2"/>
    </row>
    <row r="2283" ht="12.75">
      <c r="M2283" s="2"/>
    </row>
    <row r="2284" ht="12.75">
      <c r="M2284" s="2"/>
    </row>
    <row r="2285" ht="12.75">
      <c r="M2285" s="2"/>
    </row>
    <row r="2286" ht="12.75">
      <c r="M2286" s="2"/>
    </row>
    <row r="2287" ht="12.75">
      <c r="M2287" s="2"/>
    </row>
    <row r="2288" ht="12.75">
      <c r="M2288" s="2"/>
    </row>
    <row r="2289" ht="12.75">
      <c r="M2289" s="2"/>
    </row>
    <row r="2290" ht="12.75">
      <c r="M2290" s="2"/>
    </row>
    <row r="2291" ht="12.75">
      <c r="M2291" s="2"/>
    </row>
    <row r="2292" ht="12.75">
      <c r="M2292" s="2"/>
    </row>
    <row r="2293" ht="12.75">
      <c r="M2293" s="2"/>
    </row>
    <row r="2294" ht="12.75">
      <c r="M2294" s="2"/>
    </row>
    <row r="2295" ht="12.75">
      <c r="M2295" s="2"/>
    </row>
    <row r="2296" ht="12.75">
      <c r="M2296" s="2"/>
    </row>
    <row r="2297" ht="12.75">
      <c r="M2297" s="2"/>
    </row>
    <row r="2298" ht="12.75">
      <c r="M2298" s="2"/>
    </row>
    <row r="2299" ht="12.75">
      <c r="M2299" s="2"/>
    </row>
    <row r="2300" ht="12.75">
      <c r="M2300" s="2"/>
    </row>
    <row r="2301" ht="12.75">
      <c r="M2301" s="2"/>
    </row>
    <row r="2302" ht="12.75">
      <c r="M2302" s="2"/>
    </row>
    <row r="2303" ht="12.75">
      <c r="M2303" s="2"/>
    </row>
    <row r="2304" ht="12.75">
      <c r="M2304" s="2"/>
    </row>
    <row r="2305" ht="12.75">
      <c r="M2305" s="2"/>
    </row>
    <row r="2306" ht="12.75">
      <c r="M2306" s="2"/>
    </row>
    <row r="2307" ht="12.75">
      <c r="M2307" s="2"/>
    </row>
    <row r="2308" ht="12.75">
      <c r="M2308" s="2"/>
    </row>
    <row r="2309" ht="12.75">
      <c r="M2309" s="2"/>
    </row>
    <row r="2310" ht="12.75">
      <c r="M2310" s="2"/>
    </row>
    <row r="2311" ht="12.75">
      <c r="M2311" s="2"/>
    </row>
    <row r="2312" ht="12.75">
      <c r="M2312" s="2"/>
    </row>
    <row r="2313" ht="12.75">
      <c r="M2313" s="2"/>
    </row>
    <row r="2314" ht="12.75">
      <c r="M2314" s="2"/>
    </row>
    <row r="2315" ht="12.75">
      <c r="M2315" s="2"/>
    </row>
    <row r="2316" ht="12.75">
      <c r="M2316" s="2"/>
    </row>
    <row r="2317" ht="12.75"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  <row r="3914" ht="12.75">
      <c r="M3914" s="2"/>
    </row>
    <row r="3915" ht="12.75">
      <c r="M3915" s="2"/>
    </row>
    <row r="3916" ht="12.75">
      <c r="M3916" s="2"/>
    </row>
    <row r="3917" ht="12.75">
      <c r="M3917" s="2"/>
    </row>
    <row r="3918" ht="12.75">
      <c r="M3918" s="2"/>
    </row>
    <row r="3919" ht="12.75">
      <c r="M3919" s="2"/>
    </row>
    <row r="3920" ht="12.75">
      <c r="M3920" s="2"/>
    </row>
    <row r="3921" ht="12.75">
      <c r="M3921" s="2"/>
    </row>
    <row r="3922" ht="12.75">
      <c r="M3922" s="2"/>
    </row>
    <row r="3923" ht="12.75">
      <c r="M3923" s="2"/>
    </row>
    <row r="3924" ht="12.75">
      <c r="M3924" s="2"/>
    </row>
    <row r="3925" ht="12.75">
      <c r="M3925" s="2"/>
    </row>
    <row r="3926" ht="12.75">
      <c r="M3926" s="2"/>
    </row>
    <row r="3927" ht="12.75">
      <c r="M3927" s="2"/>
    </row>
    <row r="3928" ht="12.75">
      <c r="M3928" s="2"/>
    </row>
    <row r="3929" ht="12.75">
      <c r="M3929" s="2"/>
    </row>
    <row r="3930" ht="12.75">
      <c r="M3930" s="2"/>
    </row>
    <row r="3931" ht="12.75">
      <c r="M3931" s="2"/>
    </row>
    <row r="3932" ht="12.75">
      <c r="M3932" s="2"/>
    </row>
    <row r="3933" ht="12.75">
      <c r="M3933" s="2"/>
    </row>
    <row r="3934" ht="12.75">
      <c r="M3934" s="2"/>
    </row>
    <row r="3935" ht="12.75">
      <c r="M3935" s="2"/>
    </row>
    <row r="3936" ht="12.75">
      <c r="M3936" s="2"/>
    </row>
    <row r="3937" ht="12.75">
      <c r="M3937" s="2"/>
    </row>
    <row r="3938" ht="12.75">
      <c r="M3938" s="2"/>
    </row>
    <row r="3939" ht="12.75">
      <c r="M3939" s="2"/>
    </row>
    <row r="3940" ht="12.75">
      <c r="M3940" s="2"/>
    </row>
    <row r="3941" ht="12.75">
      <c r="M3941" s="2"/>
    </row>
    <row r="3942" ht="12.75">
      <c r="M3942" s="2"/>
    </row>
    <row r="3943" ht="12.75">
      <c r="M3943" s="2"/>
    </row>
    <row r="3944" ht="12.75">
      <c r="M3944" s="2"/>
    </row>
    <row r="3945" ht="12.75">
      <c r="M3945" s="2"/>
    </row>
    <row r="3946" ht="12.75">
      <c r="M3946" s="2"/>
    </row>
    <row r="3947" ht="12.75">
      <c r="M3947" s="2"/>
    </row>
    <row r="3948" ht="12.75">
      <c r="M3948" s="2"/>
    </row>
    <row r="3949" ht="12.75">
      <c r="M3949" s="2"/>
    </row>
    <row r="3950" ht="12.75">
      <c r="M3950" s="2"/>
    </row>
    <row r="3951" ht="12.75">
      <c r="M3951" s="2"/>
    </row>
    <row r="3952" ht="12.75">
      <c r="M3952" s="2"/>
    </row>
    <row r="3953" ht="12.75">
      <c r="M3953" s="2"/>
    </row>
    <row r="3954" ht="12.75">
      <c r="M3954" s="2"/>
    </row>
    <row r="3955" ht="12.75">
      <c r="M3955" s="2"/>
    </row>
    <row r="3956" ht="12.75">
      <c r="M3956" s="2"/>
    </row>
    <row r="3957" ht="12.75">
      <c r="M3957" s="2"/>
    </row>
    <row r="3958" ht="12.75">
      <c r="M3958" s="2"/>
    </row>
    <row r="3959" ht="12.75">
      <c r="M3959" s="2"/>
    </row>
    <row r="3960" ht="12.75">
      <c r="M3960" s="2"/>
    </row>
    <row r="3961" ht="12.75">
      <c r="M3961" s="2"/>
    </row>
    <row r="3962" ht="12.75">
      <c r="M3962" s="2"/>
    </row>
    <row r="3963" ht="12.75">
      <c r="M3963" s="2"/>
    </row>
    <row r="3964" ht="12.75">
      <c r="M3964" s="2"/>
    </row>
    <row r="3965" ht="12.75">
      <c r="M3965" s="2"/>
    </row>
    <row r="3966" ht="12.75">
      <c r="M3966" s="2"/>
    </row>
    <row r="3967" ht="12.75">
      <c r="M3967" s="2"/>
    </row>
    <row r="3968" ht="12.75">
      <c r="M3968" s="2"/>
    </row>
    <row r="3969" ht="12.75">
      <c r="M3969" s="2"/>
    </row>
    <row r="3970" ht="12.75">
      <c r="M3970" s="2"/>
    </row>
    <row r="3971" ht="12.75">
      <c r="M3971" s="2"/>
    </row>
    <row r="3972" ht="12.75">
      <c r="M3972" s="2"/>
    </row>
    <row r="3973" ht="12.75">
      <c r="M3973" s="2"/>
    </row>
    <row r="3974" ht="12.75">
      <c r="M3974" s="2"/>
    </row>
    <row r="3975" ht="12.75">
      <c r="M3975" s="2"/>
    </row>
    <row r="3976" ht="12.75">
      <c r="M3976" s="2"/>
    </row>
    <row r="3977" ht="12.75">
      <c r="M3977" s="2"/>
    </row>
    <row r="3978" ht="12.75">
      <c r="M3978" s="2"/>
    </row>
    <row r="3979" ht="12.75">
      <c r="M3979" s="2"/>
    </row>
    <row r="3980" ht="12.75">
      <c r="M3980" s="2"/>
    </row>
    <row r="3981" ht="12.75">
      <c r="M3981" s="2"/>
    </row>
    <row r="3982" ht="12.75">
      <c r="M3982" s="2"/>
    </row>
    <row r="3983" ht="12.75">
      <c r="M3983" s="2"/>
    </row>
    <row r="3984" ht="12.75">
      <c r="M3984" s="2"/>
    </row>
    <row r="3985" ht="12.75">
      <c r="M3985" s="2"/>
    </row>
    <row r="3986" ht="12.75">
      <c r="M3986" s="2"/>
    </row>
    <row r="3987" ht="12.75">
      <c r="M3987" s="2"/>
    </row>
    <row r="3988" ht="12.75">
      <c r="M3988" s="2"/>
    </row>
    <row r="3989" ht="12.75">
      <c r="M3989" s="2"/>
    </row>
    <row r="3990" ht="12.75">
      <c r="M3990" s="2"/>
    </row>
    <row r="3991" ht="12.75">
      <c r="M3991" s="2"/>
    </row>
    <row r="3992" ht="12.75">
      <c r="M3992" s="2"/>
    </row>
    <row r="3993" ht="12.75">
      <c r="M3993" s="2"/>
    </row>
    <row r="3994" ht="12.75">
      <c r="M3994" s="2"/>
    </row>
    <row r="3995" ht="12.75">
      <c r="M3995" s="2"/>
    </row>
    <row r="3996" ht="12.75">
      <c r="M3996" s="2"/>
    </row>
    <row r="3997" ht="12.75">
      <c r="M3997" s="2"/>
    </row>
    <row r="3998" ht="12.75">
      <c r="M3998" s="2"/>
    </row>
    <row r="3999" ht="12.75">
      <c r="M3999" s="2"/>
    </row>
    <row r="4000" ht="12.75">
      <c r="M4000" s="2"/>
    </row>
    <row r="4001" ht="12.75">
      <c r="M4001" s="2"/>
    </row>
    <row r="4002" ht="12.75">
      <c r="M4002" s="2"/>
    </row>
    <row r="4003" ht="12.75">
      <c r="M4003" s="2"/>
    </row>
    <row r="4004" ht="12.75">
      <c r="M4004" s="2"/>
    </row>
    <row r="4005" ht="12.75">
      <c r="M4005" s="2"/>
    </row>
    <row r="4006" ht="12.75">
      <c r="M4006" s="2"/>
    </row>
    <row r="4007" ht="12.75">
      <c r="M4007" s="2"/>
    </row>
    <row r="4008" ht="12.75">
      <c r="M4008" s="2"/>
    </row>
    <row r="4009" ht="12.75">
      <c r="M4009" s="2"/>
    </row>
    <row r="4010" ht="12.75">
      <c r="M4010" s="2"/>
    </row>
    <row r="4011" ht="12.75">
      <c r="M4011" s="2"/>
    </row>
    <row r="4012" ht="12.75">
      <c r="M4012" s="2"/>
    </row>
    <row r="4013" ht="12.75">
      <c r="M4013" s="2"/>
    </row>
    <row r="4014" ht="12.75">
      <c r="M4014" s="2"/>
    </row>
    <row r="4015" ht="12.75">
      <c r="M4015" s="2"/>
    </row>
    <row r="4016" ht="12.75">
      <c r="M4016" s="2"/>
    </row>
    <row r="4017" ht="12.75">
      <c r="M4017" s="2"/>
    </row>
    <row r="4018" ht="12.75">
      <c r="M4018" s="2"/>
    </row>
    <row r="4019" ht="12.75">
      <c r="M4019" s="2"/>
    </row>
    <row r="4020" ht="12.75">
      <c r="M4020" s="2"/>
    </row>
    <row r="4021" ht="12.75">
      <c r="M4021" s="2"/>
    </row>
    <row r="4022" ht="12.75">
      <c r="M4022" s="2"/>
    </row>
    <row r="4023" ht="12.75">
      <c r="M4023" s="2"/>
    </row>
    <row r="4024" ht="12.75">
      <c r="M4024" s="2"/>
    </row>
    <row r="4025" ht="12.75">
      <c r="M4025" s="2"/>
    </row>
    <row r="4026" ht="12.75">
      <c r="M4026" s="2"/>
    </row>
    <row r="4027" ht="12.75">
      <c r="M4027" s="2"/>
    </row>
    <row r="4028" ht="12.75">
      <c r="M4028" s="2"/>
    </row>
    <row r="4029" ht="12.75">
      <c r="M4029" s="2"/>
    </row>
    <row r="4030" ht="12.75">
      <c r="M4030" s="2"/>
    </row>
    <row r="4031" ht="12.75">
      <c r="M4031" s="2"/>
    </row>
    <row r="4032" ht="12.75">
      <c r="M4032" s="2"/>
    </row>
    <row r="4033" ht="12.75">
      <c r="M4033" s="2"/>
    </row>
    <row r="4034" ht="12.75">
      <c r="M4034" s="2"/>
    </row>
    <row r="4035" ht="12.75">
      <c r="M4035" s="2"/>
    </row>
    <row r="4036" ht="12.75">
      <c r="M4036" s="2"/>
    </row>
    <row r="4037" ht="12.75">
      <c r="M4037" s="2"/>
    </row>
    <row r="4038" ht="12.75">
      <c r="M4038" s="2"/>
    </row>
    <row r="4039" ht="12.75">
      <c r="M4039" s="2"/>
    </row>
    <row r="4040" ht="12.75">
      <c r="M4040" s="2"/>
    </row>
  </sheetData>
  <sheetProtection/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11"/>
  <sheetViews>
    <sheetView zoomScale="150" zoomScaleNormal="150" zoomScalePageLayoutView="0" workbookViewId="0" topLeftCell="A197">
      <selection activeCell="B1" sqref="B1:P358"/>
    </sheetView>
  </sheetViews>
  <sheetFormatPr defaultColWidth="9.140625" defaultRowHeight="12.75"/>
  <cols>
    <col min="1" max="1" width="2.00390625" style="47" customWidth="1"/>
    <col min="2" max="2" width="4.140625" style="47" customWidth="1"/>
    <col min="3" max="3" width="6.421875" style="47" customWidth="1"/>
    <col min="4" max="4" width="4.8515625" style="47" customWidth="1"/>
    <col min="5" max="5" width="41.57421875" style="47" customWidth="1"/>
    <col min="6" max="6" width="14.7109375" style="47" customWidth="1"/>
    <col min="7" max="7" width="13.140625" style="67" customWidth="1"/>
    <col min="8" max="8" width="12.00390625" style="47" hidden="1" customWidth="1"/>
    <col min="9" max="9" width="11.140625" style="47" hidden="1" customWidth="1"/>
    <col min="10" max="10" width="12.421875" style="47" hidden="1" customWidth="1"/>
    <col min="11" max="11" width="14.140625" style="47" hidden="1" customWidth="1"/>
    <col min="12" max="12" width="13.00390625" style="47" hidden="1" customWidth="1"/>
    <col min="13" max="13" width="15.140625" style="67" hidden="1" customWidth="1"/>
    <col min="14" max="14" width="0.13671875" style="67" hidden="1" customWidth="1"/>
    <col min="15" max="15" width="13.421875" style="136" customWidth="1"/>
    <col min="16" max="16" width="47.00390625" style="177" customWidth="1"/>
    <col min="17" max="16384" width="9.140625" style="47" customWidth="1"/>
  </cols>
  <sheetData>
    <row r="1" spans="2:16" ht="21.75" thickBot="1">
      <c r="B1" s="44" t="s">
        <v>191</v>
      </c>
      <c r="C1" s="45"/>
      <c r="D1" s="46"/>
      <c r="F1" s="48"/>
      <c r="G1" s="49"/>
      <c r="H1" s="48"/>
      <c r="I1" s="48"/>
      <c r="J1" s="48"/>
      <c r="K1" s="48"/>
      <c r="L1" s="48"/>
      <c r="M1" s="49"/>
      <c r="N1" s="49"/>
      <c r="O1" s="123"/>
      <c r="P1" s="137" t="s">
        <v>226</v>
      </c>
    </row>
    <row r="2" spans="2:16" s="172" customFormat="1" ht="43.5" customHeight="1" thickBot="1">
      <c r="B2" s="124" t="s">
        <v>15</v>
      </c>
      <c r="C2" s="125" t="s">
        <v>36</v>
      </c>
      <c r="D2" s="125" t="s">
        <v>17</v>
      </c>
      <c r="E2" s="125" t="s">
        <v>18</v>
      </c>
      <c r="F2" s="125" t="s">
        <v>192</v>
      </c>
      <c r="G2" s="127" t="s">
        <v>19</v>
      </c>
      <c r="H2" s="126"/>
      <c r="I2" s="126"/>
      <c r="J2" s="126"/>
      <c r="K2" s="126"/>
      <c r="L2" s="126"/>
      <c r="M2" s="127"/>
      <c r="N2" s="127" t="s">
        <v>8</v>
      </c>
      <c r="O2" s="128" t="s">
        <v>9</v>
      </c>
      <c r="P2" s="139" t="s">
        <v>20</v>
      </c>
    </row>
    <row r="3" spans="2:16" ht="12.75">
      <c r="B3" s="93"/>
      <c r="C3" s="94"/>
      <c r="D3" s="94"/>
      <c r="E3" s="94"/>
      <c r="F3" s="94"/>
      <c r="G3" s="129"/>
      <c r="H3" s="129"/>
      <c r="I3" s="129"/>
      <c r="J3" s="129"/>
      <c r="K3" s="129"/>
      <c r="L3" s="129"/>
      <c r="M3" s="129"/>
      <c r="N3" s="129"/>
      <c r="O3" s="94"/>
      <c r="P3" s="197"/>
    </row>
    <row r="4" spans="2:16" ht="12.75">
      <c r="B4" s="95" t="s">
        <v>37</v>
      </c>
      <c r="C4" s="23"/>
      <c r="D4" s="23"/>
      <c r="E4" s="24" t="s">
        <v>38</v>
      </c>
      <c r="F4" s="51">
        <f>F5+F9+F12+F14+F16</f>
        <v>1280416</v>
      </c>
      <c r="G4" s="76">
        <f>G5+G9+G12+G14+G16</f>
        <v>220094</v>
      </c>
      <c r="H4" s="76">
        <f aca="true" t="shared" si="0" ref="H4:N4">H5+H9+H12+H14+H16</f>
        <v>0</v>
      </c>
      <c r="I4" s="76">
        <f t="shared" si="0"/>
        <v>0</v>
      </c>
      <c r="J4" s="76">
        <f t="shared" si="0"/>
        <v>0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51">
        <f>O5+O9+O12+O14+O16</f>
        <v>1500510</v>
      </c>
      <c r="P4" s="198"/>
    </row>
    <row r="5" spans="2:16" s="50" customFormat="1" ht="12.75">
      <c r="B5" s="25"/>
      <c r="C5" s="26" t="s">
        <v>167</v>
      </c>
      <c r="D5" s="15"/>
      <c r="E5" s="18" t="s">
        <v>168</v>
      </c>
      <c r="F5" s="52">
        <f>SUM(F6:F8)</f>
        <v>50000</v>
      </c>
      <c r="G5" s="53">
        <f>SUM(G6:G8)</f>
        <v>0</v>
      </c>
      <c r="H5" s="53">
        <f aca="true" t="shared" si="1" ref="H5:N5">SUM(H6:H8)</f>
        <v>0</v>
      </c>
      <c r="I5" s="53">
        <f t="shared" si="1"/>
        <v>0</v>
      </c>
      <c r="J5" s="53">
        <f t="shared" si="1"/>
        <v>0</v>
      </c>
      <c r="K5" s="53">
        <f t="shared" si="1"/>
        <v>0</v>
      </c>
      <c r="L5" s="53">
        <f t="shared" si="1"/>
        <v>0</v>
      </c>
      <c r="M5" s="53">
        <f t="shared" si="1"/>
        <v>0</v>
      </c>
      <c r="N5" s="53">
        <f t="shared" si="1"/>
        <v>0</v>
      </c>
      <c r="O5" s="130">
        <f>SUM(O6:O8)</f>
        <v>50000</v>
      </c>
      <c r="P5" s="199"/>
    </row>
    <row r="6" spans="2:16" s="50" customFormat="1" ht="12.75">
      <c r="B6" s="25"/>
      <c r="C6" s="27"/>
      <c r="D6" s="28">
        <v>4210</v>
      </c>
      <c r="E6" s="29" t="s">
        <v>39</v>
      </c>
      <c r="F6" s="43">
        <v>3000</v>
      </c>
      <c r="G6" s="60"/>
      <c r="H6" s="60"/>
      <c r="I6" s="60"/>
      <c r="J6" s="60"/>
      <c r="K6" s="60"/>
      <c r="L6" s="60"/>
      <c r="M6" s="60"/>
      <c r="N6" s="60"/>
      <c r="O6" s="96">
        <f>F6+G6+H6+I6+J6+K6+L6+M6+N6</f>
        <v>3000</v>
      </c>
      <c r="P6" s="173"/>
    </row>
    <row r="7" spans="2:16" s="50" customFormat="1" ht="12.75">
      <c r="B7" s="25"/>
      <c r="C7" s="27"/>
      <c r="D7" s="28">
        <v>4270</v>
      </c>
      <c r="E7" s="29" t="s">
        <v>40</v>
      </c>
      <c r="F7" s="43">
        <v>40000</v>
      </c>
      <c r="G7" s="60"/>
      <c r="H7" s="60"/>
      <c r="I7" s="60"/>
      <c r="J7" s="60"/>
      <c r="K7" s="60"/>
      <c r="L7" s="60"/>
      <c r="M7" s="60"/>
      <c r="N7" s="60"/>
      <c r="O7" s="96">
        <f>F7+G7+H7+I7+J7+K7+L7+M7+N7</f>
        <v>40000</v>
      </c>
      <c r="P7" s="173"/>
    </row>
    <row r="8" spans="2:16" s="50" customFormat="1" ht="12.75">
      <c r="B8" s="25"/>
      <c r="C8" s="27"/>
      <c r="D8" s="28">
        <v>4300</v>
      </c>
      <c r="E8" s="29" t="s">
        <v>41</v>
      </c>
      <c r="F8" s="43">
        <v>7000</v>
      </c>
      <c r="G8" s="60"/>
      <c r="H8" s="60"/>
      <c r="I8" s="60"/>
      <c r="J8" s="60"/>
      <c r="K8" s="60"/>
      <c r="L8" s="60"/>
      <c r="M8" s="60"/>
      <c r="N8" s="60"/>
      <c r="O8" s="96">
        <f>F8+G8+H8+I8+J8+K8+L8+M8+N8</f>
        <v>7000</v>
      </c>
      <c r="P8" s="173"/>
    </row>
    <row r="9" spans="2:16" s="50" customFormat="1" ht="12.75">
      <c r="B9" s="25"/>
      <c r="C9" s="26" t="s">
        <v>42</v>
      </c>
      <c r="D9" s="15"/>
      <c r="E9" s="18" t="s">
        <v>43</v>
      </c>
      <c r="F9" s="52">
        <f>SUM(F10:F11)</f>
        <v>906200</v>
      </c>
      <c r="G9" s="53">
        <f>SUM(G10:G11)</f>
        <v>0</v>
      </c>
      <c r="H9" s="53">
        <f aca="true" t="shared" si="2" ref="H9:N9">SUM(H10:H11)</f>
        <v>0</v>
      </c>
      <c r="I9" s="53">
        <f t="shared" si="2"/>
        <v>0</v>
      </c>
      <c r="J9" s="53">
        <f t="shared" si="2"/>
        <v>0</v>
      </c>
      <c r="K9" s="53">
        <f t="shared" si="2"/>
        <v>0</v>
      </c>
      <c r="L9" s="53">
        <f t="shared" si="2"/>
        <v>0</v>
      </c>
      <c r="M9" s="53">
        <f t="shared" si="2"/>
        <v>0</v>
      </c>
      <c r="N9" s="53">
        <f t="shared" si="2"/>
        <v>0</v>
      </c>
      <c r="O9" s="130">
        <f>SUM(O10:O11)</f>
        <v>906200</v>
      </c>
      <c r="P9" s="199"/>
    </row>
    <row r="10" spans="2:16" s="50" customFormat="1" ht="12.75">
      <c r="B10" s="25"/>
      <c r="C10" s="26"/>
      <c r="D10" s="28">
        <v>4300</v>
      </c>
      <c r="E10" s="29" t="s">
        <v>41</v>
      </c>
      <c r="F10" s="43">
        <f>10000+30500</f>
        <v>40500</v>
      </c>
      <c r="G10" s="60"/>
      <c r="H10" s="60"/>
      <c r="I10" s="60"/>
      <c r="J10" s="60"/>
      <c r="K10" s="60"/>
      <c r="L10" s="60"/>
      <c r="M10" s="60"/>
      <c r="N10" s="60"/>
      <c r="O10" s="96">
        <f>F10+G10+H10+I10+J10+K10+L10+M10+N10</f>
        <v>40500</v>
      </c>
      <c r="P10" s="173"/>
    </row>
    <row r="11" spans="2:16" s="50" customFormat="1" ht="12.75">
      <c r="B11" s="30"/>
      <c r="C11" s="27"/>
      <c r="D11" s="28">
        <v>6050</v>
      </c>
      <c r="E11" s="29" t="s">
        <v>44</v>
      </c>
      <c r="F11" s="54">
        <v>865700</v>
      </c>
      <c r="G11" s="55"/>
      <c r="H11" s="55"/>
      <c r="I11" s="55"/>
      <c r="J11" s="55"/>
      <c r="K11" s="55"/>
      <c r="L11" s="55"/>
      <c r="M11" s="55"/>
      <c r="N11" s="55"/>
      <c r="O11" s="96">
        <f>F11+G11+H11+I11+J11+K11+L11+M11+N11</f>
        <v>865700</v>
      </c>
      <c r="P11" s="173"/>
    </row>
    <row r="12" spans="2:16" s="50" customFormat="1" ht="51">
      <c r="B12" s="25"/>
      <c r="C12" s="26" t="s">
        <v>169</v>
      </c>
      <c r="D12" s="15"/>
      <c r="E12" s="18" t="s">
        <v>170</v>
      </c>
      <c r="F12" s="52">
        <f>SUM(F13:F13)</f>
        <v>2500</v>
      </c>
      <c r="G12" s="53">
        <f>SUM(G13:G13)</f>
        <v>0</v>
      </c>
      <c r="H12" s="53">
        <f aca="true" t="shared" si="3" ref="H12:N12">SUM(H13:H13)</f>
        <v>0</v>
      </c>
      <c r="I12" s="53">
        <f t="shared" si="3"/>
        <v>0</v>
      </c>
      <c r="J12" s="53">
        <f t="shared" si="3"/>
        <v>0</v>
      </c>
      <c r="K12" s="53">
        <f t="shared" si="3"/>
        <v>0</v>
      </c>
      <c r="L12" s="53">
        <f t="shared" si="3"/>
        <v>0</v>
      </c>
      <c r="M12" s="53">
        <f t="shared" si="3"/>
        <v>0</v>
      </c>
      <c r="N12" s="53">
        <f t="shared" si="3"/>
        <v>0</v>
      </c>
      <c r="O12" s="130">
        <f>SUM(O13:O13)</f>
        <v>2500</v>
      </c>
      <c r="P12" s="199"/>
    </row>
    <row r="13" spans="2:16" s="50" customFormat="1" ht="12.75">
      <c r="B13" s="25"/>
      <c r="C13" s="28"/>
      <c r="D13" s="28">
        <v>4300</v>
      </c>
      <c r="E13" s="29" t="s">
        <v>41</v>
      </c>
      <c r="F13" s="43">
        <v>2500</v>
      </c>
      <c r="G13" s="60"/>
      <c r="H13" s="60"/>
      <c r="I13" s="60"/>
      <c r="J13" s="60"/>
      <c r="K13" s="60"/>
      <c r="L13" s="60"/>
      <c r="M13" s="60"/>
      <c r="N13" s="60"/>
      <c r="O13" s="96">
        <f>F13+G13+H13+I13+J13+K13+L13+M13+N13</f>
        <v>2500</v>
      </c>
      <c r="P13" s="173"/>
    </row>
    <row r="14" spans="2:16" s="50" customFormat="1" ht="12.75">
      <c r="B14" s="25"/>
      <c r="C14" s="26" t="s">
        <v>171</v>
      </c>
      <c r="D14" s="28"/>
      <c r="E14" s="18" t="s">
        <v>172</v>
      </c>
      <c r="F14" s="52">
        <f aca="true" t="shared" si="4" ref="F14:N14">SUM(F15)</f>
        <v>20000</v>
      </c>
      <c r="G14" s="53">
        <f t="shared" si="4"/>
        <v>0</v>
      </c>
      <c r="H14" s="53">
        <f t="shared" si="4"/>
        <v>0</v>
      </c>
      <c r="I14" s="53">
        <f t="shared" si="4"/>
        <v>0</v>
      </c>
      <c r="J14" s="53">
        <f t="shared" si="4"/>
        <v>0</v>
      </c>
      <c r="K14" s="53">
        <f t="shared" si="4"/>
        <v>0</v>
      </c>
      <c r="L14" s="53">
        <f t="shared" si="4"/>
        <v>0</v>
      </c>
      <c r="M14" s="53">
        <f t="shared" si="4"/>
        <v>0</v>
      </c>
      <c r="N14" s="53">
        <f t="shared" si="4"/>
        <v>0</v>
      </c>
      <c r="O14" s="130">
        <f>SUM(O15)</f>
        <v>20000</v>
      </c>
      <c r="P14" s="199"/>
    </row>
    <row r="15" spans="2:16" s="50" customFormat="1" ht="25.5">
      <c r="B15" s="25"/>
      <c r="C15" s="28"/>
      <c r="D15" s="28">
        <v>2850</v>
      </c>
      <c r="E15" s="29" t="s">
        <v>173</v>
      </c>
      <c r="F15" s="43">
        <f>18500+1500</f>
        <v>20000</v>
      </c>
      <c r="G15" s="60"/>
      <c r="H15" s="60"/>
      <c r="I15" s="60"/>
      <c r="J15" s="60"/>
      <c r="K15" s="60"/>
      <c r="L15" s="60"/>
      <c r="M15" s="60"/>
      <c r="N15" s="60"/>
      <c r="O15" s="96">
        <f>F15+G15+H15+I15+J15+K15+L15+M15+N15</f>
        <v>20000</v>
      </c>
      <c r="P15" s="173"/>
    </row>
    <row r="16" spans="2:16" s="50" customFormat="1" ht="12.75">
      <c r="B16" s="25"/>
      <c r="C16" s="26" t="s">
        <v>45</v>
      </c>
      <c r="D16" s="15"/>
      <c r="E16" s="18" t="s">
        <v>34</v>
      </c>
      <c r="F16" s="52">
        <f>SUM(F17:F19)</f>
        <v>301716</v>
      </c>
      <c r="G16" s="53">
        <f>SUM(G17:G19)</f>
        <v>220094</v>
      </c>
      <c r="H16" s="53">
        <f aca="true" t="shared" si="5" ref="H16:N16">SUM(H17:H19)</f>
        <v>0</v>
      </c>
      <c r="I16" s="53">
        <f t="shared" si="5"/>
        <v>0</v>
      </c>
      <c r="J16" s="53">
        <f t="shared" si="5"/>
        <v>0</v>
      </c>
      <c r="K16" s="53">
        <f t="shared" si="5"/>
        <v>0</v>
      </c>
      <c r="L16" s="53">
        <f t="shared" si="5"/>
        <v>0</v>
      </c>
      <c r="M16" s="53">
        <f t="shared" si="5"/>
        <v>0</v>
      </c>
      <c r="N16" s="53">
        <f t="shared" si="5"/>
        <v>0</v>
      </c>
      <c r="O16" s="130">
        <f>O18+O17+O19</f>
        <v>521810</v>
      </c>
      <c r="P16" s="199"/>
    </row>
    <row r="17" spans="2:16" s="50" customFormat="1" ht="16.5" customHeight="1">
      <c r="B17" s="25"/>
      <c r="C17" s="26"/>
      <c r="D17" s="28">
        <v>4210</v>
      </c>
      <c r="E17" s="29" t="s">
        <v>39</v>
      </c>
      <c r="F17" s="43">
        <v>6867</v>
      </c>
      <c r="G17" s="60">
        <v>1316</v>
      </c>
      <c r="H17" s="60"/>
      <c r="I17" s="60"/>
      <c r="J17" s="60"/>
      <c r="K17" s="60"/>
      <c r="L17" s="60"/>
      <c r="M17" s="60"/>
      <c r="N17" s="60"/>
      <c r="O17" s="96">
        <f>F17+G17+H17+I17+J17+K17+L17+M17+N17</f>
        <v>8183</v>
      </c>
      <c r="P17" s="270" t="s">
        <v>227</v>
      </c>
    </row>
    <row r="18" spans="2:16" s="50" customFormat="1" ht="21" customHeight="1">
      <c r="B18" s="25"/>
      <c r="C18" s="28"/>
      <c r="D18" s="28">
        <v>4300</v>
      </c>
      <c r="E18" s="29" t="s">
        <v>41</v>
      </c>
      <c r="F18" s="43">
        <v>51500</v>
      </c>
      <c r="G18" s="60">
        <v>3000</v>
      </c>
      <c r="H18" s="60"/>
      <c r="I18" s="60"/>
      <c r="J18" s="60"/>
      <c r="K18" s="60"/>
      <c r="L18" s="60"/>
      <c r="M18" s="60"/>
      <c r="N18" s="60"/>
      <c r="O18" s="96">
        <f>F18+G18+H18+I18+J18+K18+L18+M18+N18</f>
        <v>54500</v>
      </c>
      <c r="P18" s="271"/>
    </row>
    <row r="19" spans="2:16" s="50" customFormat="1" ht="22.5" customHeight="1">
      <c r="B19" s="25"/>
      <c r="C19" s="28"/>
      <c r="D19" s="10">
        <v>4430</v>
      </c>
      <c r="E19" s="12" t="s">
        <v>46</v>
      </c>
      <c r="F19" s="43">
        <v>243349</v>
      </c>
      <c r="G19" s="60">
        <v>215778</v>
      </c>
      <c r="H19" s="60"/>
      <c r="I19" s="60"/>
      <c r="J19" s="60"/>
      <c r="K19" s="60"/>
      <c r="L19" s="60"/>
      <c r="M19" s="60"/>
      <c r="N19" s="60"/>
      <c r="O19" s="96">
        <f>F19+G19+H19+I19+J19+K19+L19+M19+N19</f>
        <v>459127</v>
      </c>
      <c r="P19" s="272"/>
    </row>
    <row r="20" spans="2:16" s="50" customFormat="1" ht="12.75" hidden="1">
      <c r="B20" s="95" t="s">
        <v>5</v>
      </c>
      <c r="C20" s="23"/>
      <c r="D20" s="23"/>
      <c r="E20" s="24" t="s">
        <v>6</v>
      </c>
      <c r="F20" s="56">
        <f>F21</f>
        <v>9000</v>
      </c>
      <c r="G20" s="57">
        <f>G21</f>
        <v>0</v>
      </c>
      <c r="H20" s="57">
        <f aca="true" t="shared" si="6" ref="H20:N20">H21</f>
        <v>0</v>
      </c>
      <c r="I20" s="57">
        <f t="shared" si="6"/>
        <v>0</v>
      </c>
      <c r="J20" s="57">
        <f t="shared" si="6"/>
        <v>0</v>
      </c>
      <c r="K20" s="57">
        <f t="shared" si="6"/>
        <v>0</v>
      </c>
      <c r="L20" s="57">
        <f t="shared" si="6"/>
        <v>0</v>
      </c>
      <c r="M20" s="57">
        <f t="shared" si="6"/>
        <v>0</v>
      </c>
      <c r="N20" s="57">
        <f t="shared" si="6"/>
        <v>0</v>
      </c>
      <c r="O20" s="56">
        <f>O21</f>
        <v>9000</v>
      </c>
      <c r="P20" s="200"/>
    </row>
    <row r="21" spans="2:16" s="50" customFormat="1" ht="12.75" hidden="1">
      <c r="B21" s="25"/>
      <c r="C21" s="26" t="s">
        <v>7</v>
      </c>
      <c r="D21" s="15"/>
      <c r="E21" s="18" t="s">
        <v>34</v>
      </c>
      <c r="F21" s="52">
        <f>SUM(F22:F23)</f>
        <v>9000</v>
      </c>
      <c r="G21" s="53">
        <f>SUM(G22:G23)</f>
        <v>0</v>
      </c>
      <c r="H21" s="53">
        <f aca="true" t="shared" si="7" ref="H21:N21">SUM(H22:H23)</f>
        <v>0</v>
      </c>
      <c r="I21" s="53">
        <f t="shared" si="7"/>
        <v>0</v>
      </c>
      <c r="J21" s="53">
        <f t="shared" si="7"/>
        <v>0</v>
      </c>
      <c r="K21" s="53">
        <f t="shared" si="7"/>
        <v>0</v>
      </c>
      <c r="L21" s="53">
        <f t="shared" si="7"/>
        <v>0</v>
      </c>
      <c r="M21" s="53">
        <f t="shared" si="7"/>
        <v>0</v>
      </c>
      <c r="N21" s="53">
        <f t="shared" si="7"/>
        <v>0</v>
      </c>
      <c r="O21" s="130">
        <f>O22+O23</f>
        <v>9000</v>
      </c>
      <c r="P21" s="199"/>
    </row>
    <row r="22" spans="2:16" s="50" customFormat="1" ht="12.75" hidden="1">
      <c r="B22" s="25"/>
      <c r="C22" s="27"/>
      <c r="D22" s="28">
        <v>4210</v>
      </c>
      <c r="E22" s="29" t="s">
        <v>39</v>
      </c>
      <c r="F22" s="43">
        <v>1500</v>
      </c>
      <c r="G22" s="60"/>
      <c r="H22" s="60"/>
      <c r="I22" s="60"/>
      <c r="J22" s="60"/>
      <c r="K22" s="60"/>
      <c r="L22" s="60"/>
      <c r="M22" s="60"/>
      <c r="N22" s="60"/>
      <c r="O22" s="96">
        <f>F22+G22+H22+I22+J22+K22+L22+M22+N22</f>
        <v>1500</v>
      </c>
      <c r="P22" s="173"/>
    </row>
    <row r="23" spans="2:16" s="50" customFormat="1" ht="12.75" hidden="1">
      <c r="B23" s="25"/>
      <c r="C23" s="27"/>
      <c r="D23" s="28">
        <v>4300</v>
      </c>
      <c r="E23" s="29" t="s">
        <v>41</v>
      </c>
      <c r="F23" s="43">
        <v>7500</v>
      </c>
      <c r="G23" s="60"/>
      <c r="H23" s="60"/>
      <c r="I23" s="60"/>
      <c r="J23" s="60"/>
      <c r="K23" s="60"/>
      <c r="L23" s="60"/>
      <c r="M23" s="60"/>
      <c r="N23" s="60"/>
      <c r="O23" s="96">
        <f>F23+G23+H23+I23+J23+K23+L23+M23+N23</f>
        <v>7500</v>
      </c>
      <c r="P23" s="173"/>
    </row>
    <row r="24" spans="2:16" s="50" customFormat="1" ht="12.75" hidden="1">
      <c r="B24" s="31">
        <v>600</v>
      </c>
      <c r="C24" s="32"/>
      <c r="D24" s="32"/>
      <c r="E24" s="33" t="s">
        <v>47</v>
      </c>
      <c r="F24" s="56">
        <f>F28+F25</f>
        <v>1318990</v>
      </c>
      <c r="G24" s="57">
        <f>G28+G25</f>
        <v>0</v>
      </c>
      <c r="H24" s="57">
        <f aca="true" t="shared" si="8" ref="H24:N24">H28+H25</f>
        <v>0</v>
      </c>
      <c r="I24" s="57">
        <f t="shared" si="8"/>
        <v>0</v>
      </c>
      <c r="J24" s="57">
        <f t="shared" si="8"/>
        <v>0</v>
      </c>
      <c r="K24" s="57">
        <f t="shared" si="8"/>
        <v>0</v>
      </c>
      <c r="L24" s="57">
        <f t="shared" si="8"/>
        <v>0</v>
      </c>
      <c r="M24" s="57">
        <f t="shared" si="8"/>
        <v>0</v>
      </c>
      <c r="N24" s="57">
        <f t="shared" si="8"/>
        <v>0</v>
      </c>
      <c r="O24" s="56">
        <f>O28+O25</f>
        <v>1318990</v>
      </c>
      <c r="P24" s="200"/>
    </row>
    <row r="25" spans="2:16" s="58" customFormat="1" ht="12.75" hidden="1">
      <c r="B25" s="34"/>
      <c r="C25" s="15">
        <v>60014</v>
      </c>
      <c r="D25" s="15"/>
      <c r="E25" s="18" t="s">
        <v>48</v>
      </c>
      <c r="F25" s="39">
        <f>SUM(F26:F27)</f>
        <v>250990</v>
      </c>
      <c r="G25" s="40">
        <f>SUM(G26:G27)</f>
        <v>0</v>
      </c>
      <c r="H25" s="40">
        <f aca="true" t="shared" si="9" ref="H25:N25">SUM(H26:H27)</f>
        <v>0</v>
      </c>
      <c r="I25" s="40">
        <f t="shared" si="9"/>
        <v>0</v>
      </c>
      <c r="J25" s="40">
        <f t="shared" si="9"/>
        <v>0</v>
      </c>
      <c r="K25" s="40">
        <f t="shared" si="9"/>
        <v>0</v>
      </c>
      <c r="L25" s="40">
        <f t="shared" si="9"/>
        <v>0</v>
      </c>
      <c r="M25" s="40">
        <f t="shared" si="9"/>
        <v>0</v>
      </c>
      <c r="N25" s="40">
        <f t="shared" si="9"/>
        <v>0</v>
      </c>
      <c r="O25" s="130">
        <f>SUM(O26:O27)</f>
        <v>250990</v>
      </c>
      <c r="P25" s="201"/>
    </row>
    <row r="26" spans="2:16" s="58" customFormat="1" ht="38.25" hidden="1">
      <c r="B26" s="34"/>
      <c r="C26" s="15"/>
      <c r="D26" s="79">
        <v>2710</v>
      </c>
      <c r="E26" s="100" t="s">
        <v>49</v>
      </c>
      <c r="F26" s="38">
        <v>114990</v>
      </c>
      <c r="G26" s="41"/>
      <c r="H26" s="41"/>
      <c r="I26" s="41"/>
      <c r="J26" s="41"/>
      <c r="K26" s="41"/>
      <c r="L26" s="41"/>
      <c r="M26" s="41"/>
      <c r="N26" s="41"/>
      <c r="O26" s="96">
        <f>F26+G26+H26+I26+J26+K26+L26+M26+N26</f>
        <v>114990</v>
      </c>
      <c r="P26" s="201"/>
    </row>
    <row r="27" spans="2:16" s="58" customFormat="1" ht="51" hidden="1">
      <c r="B27" s="34"/>
      <c r="C27" s="28"/>
      <c r="D27" s="28">
        <v>6300</v>
      </c>
      <c r="E27" s="29" t="s">
        <v>50</v>
      </c>
      <c r="F27" s="38">
        <v>136000</v>
      </c>
      <c r="G27" s="41"/>
      <c r="H27" s="41"/>
      <c r="I27" s="41"/>
      <c r="J27" s="41"/>
      <c r="K27" s="41"/>
      <c r="L27" s="41"/>
      <c r="M27" s="41"/>
      <c r="N27" s="41"/>
      <c r="O27" s="96">
        <f>F27+G27+H27+I27+J27+K27+L27+M27+N27</f>
        <v>136000</v>
      </c>
      <c r="P27" s="180"/>
    </row>
    <row r="28" spans="2:16" s="50" customFormat="1" ht="12.75" hidden="1">
      <c r="B28" s="25"/>
      <c r="C28" s="15">
        <v>60016</v>
      </c>
      <c r="D28" s="15"/>
      <c r="E28" s="18" t="s">
        <v>51</v>
      </c>
      <c r="F28" s="52">
        <f>SUM(F29:F29)</f>
        <v>1068000</v>
      </c>
      <c r="G28" s="53">
        <f>SUM(G29:G29)</f>
        <v>0</v>
      </c>
      <c r="H28" s="53">
        <f aca="true" t="shared" si="10" ref="H28:N28">SUM(H29:H29)</f>
        <v>0</v>
      </c>
      <c r="I28" s="53">
        <f t="shared" si="10"/>
        <v>0</v>
      </c>
      <c r="J28" s="53">
        <f t="shared" si="10"/>
        <v>0</v>
      </c>
      <c r="K28" s="53">
        <f t="shared" si="10"/>
        <v>0</v>
      </c>
      <c r="L28" s="53">
        <f t="shared" si="10"/>
        <v>0</v>
      </c>
      <c r="M28" s="53">
        <f t="shared" si="10"/>
        <v>0</v>
      </c>
      <c r="N28" s="53">
        <f t="shared" si="10"/>
        <v>0</v>
      </c>
      <c r="O28" s="130">
        <f>SUM(O29:O29)</f>
        <v>1068000</v>
      </c>
      <c r="P28" s="199"/>
    </row>
    <row r="29" spans="2:16" s="50" customFormat="1" ht="12.75" hidden="1">
      <c r="B29" s="30"/>
      <c r="C29" s="27"/>
      <c r="D29" s="28">
        <v>6050</v>
      </c>
      <c r="E29" s="29" t="s">
        <v>44</v>
      </c>
      <c r="F29" s="43">
        <v>1068000</v>
      </c>
      <c r="G29" s="60"/>
      <c r="H29" s="60"/>
      <c r="I29" s="60"/>
      <c r="J29" s="60"/>
      <c r="K29" s="60"/>
      <c r="L29" s="60"/>
      <c r="M29" s="60"/>
      <c r="N29" s="60"/>
      <c r="O29" s="96">
        <f>F29+G29+H29+I29+J29+K29+L29+M29+N29</f>
        <v>1068000</v>
      </c>
      <c r="P29" s="181"/>
    </row>
    <row r="30" spans="2:16" s="50" customFormat="1" ht="12.75" hidden="1">
      <c r="B30" s="31">
        <v>700</v>
      </c>
      <c r="C30" s="32"/>
      <c r="D30" s="32"/>
      <c r="E30" s="33" t="s">
        <v>21</v>
      </c>
      <c r="F30" s="56">
        <f>F34+F31</f>
        <v>1628538</v>
      </c>
      <c r="G30" s="57">
        <f>G34+G31</f>
        <v>0</v>
      </c>
      <c r="H30" s="57">
        <f aca="true" t="shared" si="11" ref="H30:N30">H34+H31</f>
        <v>0</v>
      </c>
      <c r="I30" s="57">
        <f t="shared" si="11"/>
        <v>0</v>
      </c>
      <c r="J30" s="57">
        <f t="shared" si="11"/>
        <v>0</v>
      </c>
      <c r="K30" s="57">
        <f t="shared" si="11"/>
        <v>0</v>
      </c>
      <c r="L30" s="57">
        <f t="shared" si="11"/>
        <v>0</v>
      </c>
      <c r="M30" s="57">
        <f t="shared" si="11"/>
        <v>0</v>
      </c>
      <c r="N30" s="57">
        <f t="shared" si="11"/>
        <v>0</v>
      </c>
      <c r="O30" s="56">
        <f>O34+O31</f>
        <v>1628538</v>
      </c>
      <c r="P30" s="200"/>
    </row>
    <row r="31" spans="2:16" s="50" customFormat="1" ht="25.5" hidden="1">
      <c r="B31" s="25"/>
      <c r="C31" s="15">
        <v>70004</v>
      </c>
      <c r="D31" s="15"/>
      <c r="E31" s="18" t="s">
        <v>52</v>
      </c>
      <c r="F31" s="52">
        <f>SUM(F32:F33)</f>
        <v>583230</v>
      </c>
      <c r="G31" s="53">
        <f>SUM(G32:G33)</f>
        <v>0</v>
      </c>
      <c r="H31" s="53">
        <f aca="true" t="shared" si="12" ref="H31:N31">SUM(H32:H32)</f>
        <v>0</v>
      </c>
      <c r="I31" s="53">
        <f t="shared" si="12"/>
        <v>0</v>
      </c>
      <c r="J31" s="53">
        <f t="shared" si="12"/>
        <v>0</v>
      </c>
      <c r="K31" s="53">
        <f t="shared" si="12"/>
        <v>0</v>
      </c>
      <c r="L31" s="53">
        <f t="shared" si="12"/>
        <v>0</v>
      </c>
      <c r="M31" s="53">
        <f t="shared" si="12"/>
        <v>0</v>
      </c>
      <c r="N31" s="53">
        <f t="shared" si="12"/>
        <v>0</v>
      </c>
      <c r="O31" s="130">
        <f>SUM(O32:O33)</f>
        <v>583230</v>
      </c>
      <c r="P31" s="199"/>
    </row>
    <row r="32" spans="2:16" s="48" customFormat="1" ht="25.5" hidden="1">
      <c r="B32" s="35"/>
      <c r="C32" s="36"/>
      <c r="D32" s="28">
        <v>2650</v>
      </c>
      <c r="E32" s="29" t="s">
        <v>53</v>
      </c>
      <c r="F32" s="43">
        <v>400230</v>
      </c>
      <c r="G32" s="60"/>
      <c r="H32" s="60"/>
      <c r="I32" s="60"/>
      <c r="J32" s="60"/>
      <c r="K32" s="60"/>
      <c r="L32" s="60"/>
      <c r="M32" s="60"/>
      <c r="N32" s="60"/>
      <c r="O32" s="96">
        <f>F32+G32+H32+I32+J32+K32+L32+M32+N32</f>
        <v>400230</v>
      </c>
      <c r="P32" s="173"/>
    </row>
    <row r="33" spans="2:16" s="48" customFormat="1" ht="51" customHeight="1" hidden="1">
      <c r="B33" s="35"/>
      <c r="C33" s="36"/>
      <c r="D33" s="28">
        <v>6210</v>
      </c>
      <c r="E33" s="29" t="s">
        <v>54</v>
      </c>
      <c r="F33" s="43">
        <v>183000</v>
      </c>
      <c r="G33" s="60"/>
      <c r="H33" s="60"/>
      <c r="I33" s="60"/>
      <c r="J33" s="60"/>
      <c r="K33" s="60"/>
      <c r="L33" s="60"/>
      <c r="M33" s="60"/>
      <c r="N33" s="60"/>
      <c r="O33" s="96">
        <f>F33+G33+H33+I33+J33+K33+L33+M33+N33</f>
        <v>183000</v>
      </c>
      <c r="P33" s="173"/>
    </row>
    <row r="34" spans="2:16" s="59" customFormat="1" ht="20.25" customHeight="1" hidden="1">
      <c r="B34" s="34"/>
      <c r="C34" s="15">
        <v>70005</v>
      </c>
      <c r="D34" s="15"/>
      <c r="E34" s="18" t="s">
        <v>22</v>
      </c>
      <c r="F34" s="52">
        <f>SUM(F35:F37)</f>
        <v>1045308</v>
      </c>
      <c r="G34" s="53">
        <f>SUM(G35:G37)</f>
        <v>0</v>
      </c>
      <c r="H34" s="53">
        <f aca="true" t="shared" si="13" ref="H34:N34">SUM(H35:H37)</f>
        <v>0</v>
      </c>
      <c r="I34" s="53">
        <f t="shared" si="13"/>
        <v>0</v>
      </c>
      <c r="J34" s="53">
        <f t="shared" si="13"/>
        <v>0</v>
      </c>
      <c r="K34" s="53">
        <f t="shared" si="13"/>
        <v>0</v>
      </c>
      <c r="L34" s="53">
        <f t="shared" si="13"/>
        <v>0</v>
      </c>
      <c r="M34" s="53">
        <f t="shared" si="13"/>
        <v>0</v>
      </c>
      <c r="N34" s="53">
        <f t="shared" si="13"/>
        <v>0</v>
      </c>
      <c r="O34" s="130">
        <f>SUM(O35:O37)</f>
        <v>1045308</v>
      </c>
      <c r="P34" s="199"/>
    </row>
    <row r="35" spans="2:16" s="59" customFormat="1" ht="12.75" hidden="1">
      <c r="B35" s="34"/>
      <c r="C35" s="37"/>
      <c r="D35" s="28">
        <v>4300</v>
      </c>
      <c r="E35" s="29" t="s">
        <v>41</v>
      </c>
      <c r="F35" s="38">
        <v>129000</v>
      </c>
      <c r="G35" s="41"/>
      <c r="H35" s="41"/>
      <c r="I35" s="41"/>
      <c r="J35" s="41"/>
      <c r="K35" s="41"/>
      <c r="L35" s="41"/>
      <c r="M35" s="41"/>
      <c r="N35" s="41"/>
      <c r="O35" s="96">
        <f>F35+G35+H35+I35+J35+K35+L35+M35+N35</f>
        <v>129000</v>
      </c>
      <c r="P35" s="180"/>
    </row>
    <row r="36" spans="2:16" s="59" customFormat="1" ht="17.25" customHeight="1" hidden="1">
      <c r="B36" s="34"/>
      <c r="C36" s="37"/>
      <c r="D36" s="28">
        <v>6050</v>
      </c>
      <c r="E36" s="29" t="s">
        <v>44</v>
      </c>
      <c r="F36" s="38">
        <v>280000</v>
      </c>
      <c r="G36" s="41"/>
      <c r="H36" s="41"/>
      <c r="I36" s="41"/>
      <c r="J36" s="41"/>
      <c r="K36" s="41"/>
      <c r="L36" s="41"/>
      <c r="M36" s="41"/>
      <c r="N36" s="41"/>
      <c r="O36" s="96">
        <f>F36+G36+H36+I36+J36+K36+L36+M36+N36</f>
        <v>280000</v>
      </c>
      <c r="P36" s="180"/>
    </row>
    <row r="37" spans="2:16" s="59" customFormat="1" ht="25.5" hidden="1">
      <c r="B37" s="34"/>
      <c r="C37" s="37"/>
      <c r="D37" s="28">
        <v>6060</v>
      </c>
      <c r="E37" s="29" t="s">
        <v>55</v>
      </c>
      <c r="F37" s="38">
        <v>636308</v>
      </c>
      <c r="G37" s="41"/>
      <c r="H37" s="41"/>
      <c r="I37" s="41"/>
      <c r="J37" s="41"/>
      <c r="K37" s="41"/>
      <c r="L37" s="41"/>
      <c r="M37" s="41"/>
      <c r="N37" s="41"/>
      <c r="O37" s="96">
        <f>F37+G37+H37+I37+J37+K37+L37+M37+N37</f>
        <v>636308</v>
      </c>
      <c r="P37" s="180"/>
    </row>
    <row r="38" spans="2:16" s="50" customFormat="1" ht="12.75" hidden="1">
      <c r="B38" s="31">
        <v>710</v>
      </c>
      <c r="C38" s="32"/>
      <c r="D38" s="32"/>
      <c r="E38" s="33" t="s">
        <v>174</v>
      </c>
      <c r="F38" s="56">
        <f>F39+F42+F44</f>
        <v>564300</v>
      </c>
      <c r="G38" s="57">
        <f>G39+G42+G44</f>
        <v>0</v>
      </c>
      <c r="H38" s="57">
        <f aca="true" t="shared" si="14" ref="H38:N38">H39+H42+H44</f>
        <v>0</v>
      </c>
      <c r="I38" s="57">
        <f t="shared" si="14"/>
        <v>0</v>
      </c>
      <c r="J38" s="57">
        <f t="shared" si="14"/>
        <v>0</v>
      </c>
      <c r="K38" s="57">
        <f t="shared" si="14"/>
        <v>0</v>
      </c>
      <c r="L38" s="57">
        <f t="shared" si="14"/>
        <v>0</v>
      </c>
      <c r="M38" s="57">
        <f t="shared" si="14"/>
        <v>0</v>
      </c>
      <c r="N38" s="57">
        <f t="shared" si="14"/>
        <v>0</v>
      </c>
      <c r="O38" s="56">
        <f>O39+O42+O44</f>
        <v>564300</v>
      </c>
      <c r="P38" s="200"/>
    </row>
    <row r="39" spans="2:16" s="50" customFormat="1" ht="12.75" hidden="1">
      <c r="B39" s="25"/>
      <c r="C39" s="15">
        <v>71004</v>
      </c>
      <c r="D39" s="15"/>
      <c r="E39" s="18" t="s">
        <v>175</v>
      </c>
      <c r="F39" s="52">
        <f>SUM(F40:F41)</f>
        <v>231100</v>
      </c>
      <c r="G39" s="53">
        <f>SUM(G40:G41)</f>
        <v>0</v>
      </c>
      <c r="H39" s="53">
        <f aca="true" t="shared" si="15" ref="H39:N39">SUM(H40:H41)</f>
        <v>0</v>
      </c>
      <c r="I39" s="53">
        <f t="shared" si="15"/>
        <v>0</v>
      </c>
      <c r="J39" s="53">
        <f t="shared" si="15"/>
        <v>0</v>
      </c>
      <c r="K39" s="53">
        <f t="shared" si="15"/>
        <v>0</v>
      </c>
      <c r="L39" s="53">
        <f t="shared" si="15"/>
        <v>0</v>
      </c>
      <c r="M39" s="53">
        <f t="shared" si="15"/>
        <v>0</v>
      </c>
      <c r="N39" s="53">
        <f t="shared" si="15"/>
        <v>0</v>
      </c>
      <c r="O39" s="131">
        <f>SUM(O40:O41)</f>
        <v>231100</v>
      </c>
      <c r="P39" s="199"/>
    </row>
    <row r="40" spans="2:16" s="50" customFormat="1" ht="12.75" hidden="1">
      <c r="B40" s="25"/>
      <c r="C40" s="15"/>
      <c r="D40" s="28">
        <v>3030</v>
      </c>
      <c r="E40" s="29" t="s">
        <v>56</v>
      </c>
      <c r="F40" s="43">
        <v>22100</v>
      </c>
      <c r="G40" s="60"/>
      <c r="H40" s="60"/>
      <c r="I40" s="60"/>
      <c r="J40" s="60"/>
      <c r="K40" s="60"/>
      <c r="L40" s="60"/>
      <c r="M40" s="60"/>
      <c r="N40" s="60"/>
      <c r="O40" s="96">
        <f>F40+G40+H40+I40+J40+K40+L40+M40+N40</f>
        <v>22100</v>
      </c>
      <c r="P40" s="173"/>
    </row>
    <row r="41" spans="2:16" s="50" customFormat="1" ht="12.75" hidden="1">
      <c r="B41" s="25"/>
      <c r="C41" s="28"/>
      <c r="D41" s="28">
        <v>4300</v>
      </c>
      <c r="E41" s="29" t="s">
        <v>41</v>
      </c>
      <c r="F41" s="43">
        <v>209000</v>
      </c>
      <c r="G41" s="60"/>
      <c r="H41" s="60"/>
      <c r="I41" s="60"/>
      <c r="J41" s="60"/>
      <c r="K41" s="60"/>
      <c r="L41" s="60"/>
      <c r="M41" s="60"/>
      <c r="N41" s="60"/>
      <c r="O41" s="96">
        <f>F41+G41+H41+I41+J41+K41+L41+M41+N41</f>
        <v>209000</v>
      </c>
      <c r="P41" s="202"/>
    </row>
    <row r="42" spans="2:16" s="50" customFormat="1" ht="12.75" hidden="1">
      <c r="B42" s="25"/>
      <c r="C42" s="15">
        <v>71014</v>
      </c>
      <c r="D42" s="15"/>
      <c r="E42" s="18" t="s">
        <v>176</v>
      </c>
      <c r="F42" s="52">
        <f aca="true" t="shared" si="16" ref="F42:O42">SUM(F43:F43)</f>
        <v>262200</v>
      </c>
      <c r="G42" s="53">
        <f t="shared" si="16"/>
        <v>0</v>
      </c>
      <c r="H42" s="53">
        <f t="shared" si="16"/>
        <v>0</v>
      </c>
      <c r="I42" s="53">
        <f t="shared" si="16"/>
        <v>0</v>
      </c>
      <c r="J42" s="53">
        <f t="shared" si="16"/>
        <v>0</v>
      </c>
      <c r="K42" s="53">
        <f t="shared" si="16"/>
        <v>0</v>
      </c>
      <c r="L42" s="53">
        <f t="shared" si="16"/>
        <v>0</v>
      </c>
      <c r="M42" s="53">
        <f t="shared" si="16"/>
        <v>0</v>
      </c>
      <c r="N42" s="53">
        <f t="shared" si="16"/>
        <v>0</v>
      </c>
      <c r="O42" s="131">
        <f t="shared" si="16"/>
        <v>262200</v>
      </c>
      <c r="P42" s="199"/>
    </row>
    <row r="43" spans="2:16" s="50" customFormat="1" ht="12.75" hidden="1">
      <c r="B43" s="25"/>
      <c r="C43" s="28"/>
      <c r="D43" s="28">
        <v>4300</v>
      </c>
      <c r="E43" s="29" t="s">
        <v>41</v>
      </c>
      <c r="F43" s="43">
        <v>262200</v>
      </c>
      <c r="G43" s="60"/>
      <c r="H43" s="60"/>
      <c r="I43" s="60"/>
      <c r="J43" s="60"/>
      <c r="K43" s="60"/>
      <c r="L43" s="60"/>
      <c r="M43" s="60"/>
      <c r="N43" s="60"/>
      <c r="O43" s="96">
        <f>F43+G43+H43+I43+J43+K43+L43+M43+N43</f>
        <v>262200</v>
      </c>
      <c r="P43" s="173"/>
    </row>
    <row r="44" spans="2:16" s="50" customFormat="1" ht="12.75" customHeight="1" hidden="1">
      <c r="B44" s="25"/>
      <c r="C44" s="15">
        <v>71095</v>
      </c>
      <c r="D44" s="15"/>
      <c r="E44" s="18" t="s">
        <v>34</v>
      </c>
      <c r="F44" s="52">
        <f>F45</f>
        <v>71000</v>
      </c>
      <c r="G44" s="53">
        <f>G45</f>
        <v>0</v>
      </c>
      <c r="H44" s="53">
        <f aca="true" t="shared" si="17" ref="H44:N44">H45</f>
        <v>0</v>
      </c>
      <c r="I44" s="53">
        <f t="shared" si="17"/>
        <v>0</v>
      </c>
      <c r="J44" s="53">
        <f t="shared" si="17"/>
        <v>0</v>
      </c>
      <c r="K44" s="53">
        <f t="shared" si="17"/>
        <v>0</v>
      </c>
      <c r="L44" s="53">
        <f t="shared" si="17"/>
        <v>0</v>
      </c>
      <c r="M44" s="53">
        <f t="shared" si="17"/>
        <v>0</v>
      </c>
      <c r="N44" s="53">
        <f t="shared" si="17"/>
        <v>0</v>
      </c>
      <c r="O44" s="130">
        <f>O45</f>
        <v>71000</v>
      </c>
      <c r="P44" s="199"/>
    </row>
    <row r="45" spans="2:16" s="50" customFormat="1" ht="12.75" hidden="1">
      <c r="B45" s="25"/>
      <c r="C45" s="28"/>
      <c r="D45" s="28">
        <v>4300</v>
      </c>
      <c r="E45" s="29" t="s">
        <v>41</v>
      </c>
      <c r="F45" s="43">
        <v>71000</v>
      </c>
      <c r="G45" s="60"/>
      <c r="H45" s="60"/>
      <c r="I45" s="60"/>
      <c r="J45" s="60"/>
      <c r="K45" s="60"/>
      <c r="L45" s="60"/>
      <c r="M45" s="60"/>
      <c r="N45" s="60"/>
      <c r="O45" s="96">
        <f>F45+G45+H45+I45+J45+K45+L45+M45+N45</f>
        <v>71000</v>
      </c>
      <c r="P45" s="173"/>
    </row>
    <row r="46" spans="2:16" s="50" customFormat="1" ht="12.75" hidden="1">
      <c r="B46" s="31">
        <v>750</v>
      </c>
      <c r="C46" s="32"/>
      <c r="D46" s="32"/>
      <c r="E46" s="33" t="s">
        <v>25</v>
      </c>
      <c r="F46" s="56">
        <f>F47+F50+F59+F83</f>
        <v>2947729</v>
      </c>
      <c r="G46" s="57">
        <f>G47+G50+G59+G83</f>
        <v>0</v>
      </c>
      <c r="H46" s="57">
        <f aca="true" t="shared" si="18" ref="H46:N46">H47+H50+H59+H83</f>
        <v>0</v>
      </c>
      <c r="I46" s="57">
        <f t="shared" si="18"/>
        <v>0</v>
      </c>
      <c r="J46" s="57">
        <f t="shared" si="18"/>
        <v>0</v>
      </c>
      <c r="K46" s="57">
        <f t="shared" si="18"/>
        <v>0</v>
      </c>
      <c r="L46" s="57">
        <f t="shared" si="18"/>
        <v>0</v>
      </c>
      <c r="M46" s="57">
        <f t="shared" si="18"/>
        <v>0</v>
      </c>
      <c r="N46" s="57">
        <f t="shared" si="18"/>
        <v>0</v>
      </c>
      <c r="O46" s="56">
        <f>O47+O50+O59+O83</f>
        <v>2947729</v>
      </c>
      <c r="P46" s="200"/>
    </row>
    <row r="47" spans="2:16" s="50" customFormat="1" ht="12.75" hidden="1">
      <c r="B47" s="25"/>
      <c r="C47" s="15">
        <v>75011</v>
      </c>
      <c r="D47" s="15"/>
      <c r="E47" s="18" t="s">
        <v>131</v>
      </c>
      <c r="F47" s="52">
        <f>SUM(F48:F49)</f>
        <v>57000</v>
      </c>
      <c r="G47" s="53">
        <f>SUM(G48:G49)</f>
        <v>0</v>
      </c>
      <c r="H47" s="53">
        <f aca="true" t="shared" si="19" ref="H47:N47">SUM(H48:H49)</f>
        <v>0</v>
      </c>
      <c r="I47" s="53">
        <f t="shared" si="19"/>
        <v>0</v>
      </c>
      <c r="J47" s="53">
        <f t="shared" si="19"/>
        <v>0</v>
      </c>
      <c r="K47" s="53">
        <f t="shared" si="19"/>
        <v>0</v>
      </c>
      <c r="L47" s="53">
        <f t="shared" si="19"/>
        <v>0</v>
      </c>
      <c r="M47" s="53">
        <f t="shared" si="19"/>
        <v>0</v>
      </c>
      <c r="N47" s="53">
        <f t="shared" si="19"/>
        <v>0</v>
      </c>
      <c r="O47" s="130">
        <f>SUM(O48:O49)</f>
        <v>57000</v>
      </c>
      <c r="P47" s="199"/>
    </row>
    <row r="48" spans="2:16" s="50" customFormat="1" ht="12.75" hidden="1">
      <c r="B48" s="25"/>
      <c r="C48" s="28"/>
      <c r="D48" s="28">
        <v>4010</v>
      </c>
      <c r="E48" s="29" t="s">
        <v>57</v>
      </c>
      <c r="F48" s="43">
        <v>48676</v>
      </c>
      <c r="G48" s="60"/>
      <c r="H48" s="60"/>
      <c r="I48" s="60"/>
      <c r="J48" s="60"/>
      <c r="K48" s="60"/>
      <c r="L48" s="60"/>
      <c r="M48" s="60"/>
      <c r="N48" s="60"/>
      <c r="O48" s="96">
        <f>F48+G48+H48+I48+J48+K48+L48+M48+N48</f>
        <v>48676</v>
      </c>
      <c r="P48" s="173"/>
    </row>
    <row r="49" spans="2:16" s="50" customFormat="1" ht="12.75" hidden="1">
      <c r="B49" s="25"/>
      <c r="C49" s="28"/>
      <c r="D49" s="28">
        <v>4110</v>
      </c>
      <c r="E49" s="29" t="s">
        <v>58</v>
      </c>
      <c r="F49" s="43">
        <v>8324</v>
      </c>
      <c r="G49" s="60"/>
      <c r="H49" s="60"/>
      <c r="I49" s="60"/>
      <c r="J49" s="60"/>
      <c r="K49" s="60"/>
      <c r="L49" s="60"/>
      <c r="M49" s="60"/>
      <c r="N49" s="60"/>
      <c r="O49" s="96">
        <f>F49+G49+H49+I49+J49+K49+L49+M49+N49</f>
        <v>8324</v>
      </c>
      <c r="P49" s="173"/>
    </row>
    <row r="50" spans="2:16" s="50" customFormat="1" ht="12.75" hidden="1">
      <c r="B50" s="25"/>
      <c r="C50" s="15">
        <v>75022</v>
      </c>
      <c r="D50" s="15"/>
      <c r="E50" s="18" t="s">
        <v>132</v>
      </c>
      <c r="F50" s="52">
        <f>SUM(F52:F58)</f>
        <v>253100</v>
      </c>
      <c r="G50" s="53">
        <f>SUM(G52:G58)</f>
        <v>0</v>
      </c>
      <c r="H50" s="53">
        <f aca="true" t="shared" si="20" ref="H50:N50">SUM(H52:H57)</f>
        <v>0</v>
      </c>
      <c r="I50" s="53">
        <f t="shared" si="20"/>
        <v>0</v>
      </c>
      <c r="J50" s="53">
        <f t="shared" si="20"/>
        <v>0</v>
      </c>
      <c r="K50" s="53">
        <f t="shared" si="20"/>
        <v>0</v>
      </c>
      <c r="L50" s="53">
        <f t="shared" si="20"/>
        <v>0</v>
      </c>
      <c r="M50" s="53">
        <f t="shared" si="20"/>
        <v>0</v>
      </c>
      <c r="N50" s="53">
        <f t="shared" si="20"/>
        <v>0</v>
      </c>
      <c r="O50" s="130">
        <f>SUM(O51:O58)</f>
        <v>253100</v>
      </c>
      <c r="P50" s="199"/>
    </row>
    <row r="51" spans="2:16" s="50" customFormat="1" ht="38.25" hidden="1">
      <c r="B51" s="25"/>
      <c r="C51" s="15"/>
      <c r="D51" s="28">
        <v>2710</v>
      </c>
      <c r="E51" s="29" t="s">
        <v>49</v>
      </c>
      <c r="F51" s="52"/>
      <c r="G51" s="53"/>
      <c r="H51" s="53"/>
      <c r="I51" s="53"/>
      <c r="J51" s="53"/>
      <c r="K51" s="53"/>
      <c r="L51" s="53"/>
      <c r="M51" s="53"/>
      <c r="N51" s="53"/>
      <c r="O51" s="96">
        <f aca="true" t="shared" si="21" ref="O51:O58">F51+G51+H51+I51+J51+K51+L51+M51+N51</f>
        <v>0</v>
      </c>
      <c r="P51" s="199"/>
    </row>
    <row r="52" spans="2:16" s="50" customFormat="1" ht="12.75" hidden="1">
      <c r="B52" s="25"/>
      <c r="C52" s="28"/>
      <c r="D52" s="28">
        <v>3030</v>
      </c>
      <c r="E52" s="29" t="s">
        <v>56</v>
      </c>
      <c r="F52" s="43">
        <v>129000</v>
      </c>
      <c r="G52" s="60"/>
      <c r="H52" s="60"/>
      <c r="I52" s="60"/>
      <c r="J52" s="60"/>
      <c r="K52" s="60"/>
      <c r="L52" s="60"/>
      <c r="M52" s="60"/>
      <c r="N52" s="60"/>
      <c r="O52" s="96">
        <f t="shared" si="21"/>
        <v>129000</v>
      </c>
      <c r="P52" s="173"/>
    </row>
    <row r="53" spans="2:16" s="50" customFormat="1" ht="12.75" hidden="1">
      <c r="B53" s="25"/>
      <c r="C53" s="28"/>
      <c r="D53" s="28">
        <v>4210</v>
      </c>
      <c r="E53" s="29" t="s">
        <v>39</v>
      </c>
      <c r="F53" s="43">
        <f>2500+29500+200+400</f>
        <v>32600</v>
      </c>
      <c r="G53" s="60"/>
      <c r="H53" s="60"/>
      <c r="I53" s="60"/>
      <c r="J53" s="60"/>
      <c r="K53" s="60"/>
      <c r="L53" s="60"/>
      <c r="M53" s="60"/>
      <c r="N53" s="60"/>
      <c r="O53" s="96">
        <f t="shared" si="21"/>
        <v>32600</v>
      </c>
      <c r="P53" s="173"/>
    </row>
    <row r="54" spans="2:16" s="50" customFormat="1" ht="12.75" hidden="1">
      <c r="B54" s="25"/>
      <c r="C54" s="28"/>
      <c r="D54" s="28">
        <v>4260</v>
      </c>
      <c r="E54" s="29" t="s">
        <v>59</v>
      </c>
      <c r="F54" s="43">
        <v>6000</v>
      </c>
      <c r="G54" s="60"/>
      <c r="H54" s="60"/>
      <c r="I54" s="60"/>
      <c r="J54" s="60"/>
      <c r="K54" s="60"/>
      <c r="L54" s="60"/>
      <c r="M54" s="60"/>
      <c r="N54" s="60"/>
      <c r="O54" s="96">
        <f t="shared" si="21"/>
        <v>6000</v>
      </c>
      <c r="P54" s="173"/>
    </row>
    <row r="55" spans="2:16" s="50" customFormat="1" ht="12.75" hidden="1">
      <c r="B55" s="25"/>
      <c r="C55" s="28"/>
      <c r="D55" s="28">
        <v>4300</v>
      </c>
      <c r="E55" s="29" t="s">
        <v>41</v>
      </c>
      <c r="F55" s="43">
        <v>83000</v>
      </c>
      <c r="G55" s="60"/>
      <c r="H55" s="60"/>
      <c r="I55" s="60"/>
      <c r="J55" s="60"/>
      <c r="K55" s="60"/>
      <c r="L55" s="60"/>
      <c r="M55" s="60"/>
      <c r="N55" s="60"/>
      <c r="O55" s="96">
        <f t="shared" si="21"/>
        <v>83000</v>
      </c>
      <c r="P55" s="173"/>
    </row>
    <row r="56" spans="2:16" s="50" customFormat="1" ht="12.75" hidden="1">
      <c r="B56" s="25"/>
      <c r="C56" s="28"/>
      <c r="D56" s="28">
        <v>4410</v>
      </c>
      <c r="E56" s="29" t="s">
        <v>60</v>
      </c>
      <c r="F56" s="43">
        <v>1000</v>
      </c>
      <c r="G56" s="60"/>
      <c r="H56" s="60"/>
      <c r="I56" s="60"/>
      <c r="J56" s="60"/>
      <c r="K56" s="60"/>
      <c r="L56" s="60"/>
      <c r="M56" s="60"/>
      <c r="N56" s="60"/>
      <c r="O56" s="96">
        <f t="shared" si="21"/>
        <v>1000</v>
      </c>
      <c r="P56" s="173"/>
    </row>
    <row r="57" spans="2:16" s="50" customFormat="1" ht="12.75" hidden="1">
      <c r="B57" s="25"/>
      <c r="C57" s="28"/>
      <c r="D57" s="28">
        <v>4420</v>
      </c>
      <c r="E57" s="29" t="s">
        <v>133</v>
      </c>
      <c r="F57" s="43">
        <v>500</v>
      </c>
      <c r="G57" s="60"/>
      <c r="H57" s="60"/>
      <c r="I57" s="60"/>
      <c r="J57" s="60"/>
      <c r="K57" s="60"/>
      <c r="L57" s="60"/>
      <c r="M57" s="60"/>
      <c r="N57" s="60"/>
      <c r="O57" s="96">
        <f t="shared" si="21"/>
        <v>500</v>
      </c>
      <c r="P57" s="173"/>
    </row>
    <row r="58" spans="2:16" s="50" customFormat="1" ht="25.5" hidden="1">
      <c r="B58" s="25"/>
      <c r="C58" s="28"/>
      <c r="D58" s="28">
        <v>4700</v>
      </c>
      <c r="E58" s="29" t="s">
        <v>193</v>
      </c>
      <c r="F58" s="43">
        <v>1000</v>
      </c>
      <c r="G58" s="60"/>
      <c r="H58" s="60"/>
      <c r="I58" s="60"/>
      <c r="J58" s="60"/>
      <c r="K58" s="60"/>
      <c r="L58" s="60"/>
      <c r="M58" s="60"/>
      <c r="N58" s="60"/>
      <c r="O58" s="96">
        <f t="shared" si="21"/>
        <v>1000</v>
      </c>
      <c r="P58" s="173"/>
    </row>
    <row r="59" spans="2:16" s="50" customFormat="1" ht="12.75" hidden="1">
      <c r="B59" s="25"/>
      <c r="C59" s="15">
        <v>75023</v>
      </c>
      <c r="D59" s="15"/>
      <c r="E59" s="18" t="s">
        <v>27</v>
      </c>
      <c r="F59" s="52">
        <f>SUM(F60:F82)</f>
        <v>2094950</v>
      </c>
      <c r="G59" s="53">
        <f>SUM(G60:G82)</f>
        <v>0</v>
      </c>
      <c r="H59" s="53">
        <f aca="true" t="shared" si="22" ref="H59:N59">SUM(H60:H82)</f>
        <v>0</v>
      </c>
      <c r="I59" s="53">
        <f t="shared" si="22"/>
        <v>0</v>
      </c>
      <c r="J59" s="53">
        <f t="shared" si="22"/>
        <v>0</v>
      </c>
      <c r="K59" s="53">
        <f t="shared" si="22"/>
        <v>0</v>
      </c>
      <c r="L59" s="53">
        <f t="shared" si="22"/>
        <v>0</v>
      </c>
      <c r="M59" s="53">
        <f t="shared" si="22"/>
        <v>0</v>
      </c>
      <c r="N59" s="53">
        <f t="shared" si="22"/>
        <v>0</v>
      </c>
      <c r="O59" s="130">
        <f>SUM(O60:O82)</f>
        <v>2094950</v>
      </c>
      <c r="P59" s="199"/>
    </row>
    <row r="60" spans="2:16" s="50" customFormat="1" ht="25.5" hidden="1">
      <c r="B60" s="25"/>
      <c r="C60" s="28"/>
      <c r="D60" s="28">
        <v>3020</v>
      </c>
      <c r="E60" s="29" t="s">
        <v>61</v>
      </c>
      <c r="F60" s="43">
        <v>10650</v>
      </c>
      <c r="G60" s="60"/>
      <c r="H60" s="60"/>
      <c r="I60" s="60"/>
      <c r="J60" s="60"/>
      <c r="K60" s="60"/>
      <c r="L60" s="60"/>
      <c r="M60" s="60"/>
      <c r="N60" s="60"/>
      <c r="O60" s="96">
        <f aca="true" t="shared" si="23" ref="O60:O82">F60+G60+H60+I60+J60+K60+L60+M60+N60</f>
        <v>10650</v>
      </c>
      <c r="P60" s="173"/>
    </row>
    <row r="61" spans="2:16" s="50" customFormat="1" ht="22.5" customHeight="1" hidden="1">
      <c r="B61" s="25"/>
      <c r="C61" s="28"/>
      <c r="D61" s="28">
        <v>4010</v>
      </c>
      <c r="E61" s="29" t="s">
        <v>57</v>
      </c>
      <c r="F61" s="43">
        <v>1248200</v>
      </c>
      <c r="G61" s="60"/>
      <c r="H61" s="60"/>
      <c r="I61" s="60"/>
      <c r="J61" s="60"/>
      <c r="K61" s="60"/>
      <c r="L61" s="60"/>
      <c r="M61" s="60"/>
      <c r="N61" s="60"/>
      <c r="O61" s="96">
        <f t="shared" si="23"/>
        <v>1248200</v>
      </c>
      <c r="P61" s="173"/>
    </row>
    <row r="62" spans="2:16" s="50" customFormat="1" ht="12.75" hidden="1">
      <c r="B62" s="25"/>
      <c r="C62" s="28"/>
      <c r="D62" s="28">
        <v>4040</v>
      </c>
      <c r="E62" s="29" t="s">
        <v>62</v>
      </c>
      <c r="F62" s="43">
        <v>84311</v>
      </c>
      <c r="G62" s="60"/>
      <c r="H62" s="60"/>
      <c r="I62" s="60"/>
      <c r="J62" s="60"/>
      <c r="K62" s="60"/>
      <c r="L62" s="60"/>
      <c r="M62" s="60"/>
      <c r="N62" s="60"/>
      <c r="O62" s="96">
        <f t="shared" si="23"/>
        <v>84311</v>
      </c>
      <c r="P62" s="173"/>
    </row>
    <row r="63" spans="2:16" s="50" customFormat="1" ht="12.75" hidden="1">
      <c r="B63" s="25"/>
      <c r="C63" s="28"/>
      <c r="D63" s="28">
        <v>4110</v>
      </c>
      <c r="E63" s="29" t="s">
        <v>58</v>
      </c>
      <c r="F63" s="43">
        <v>198000</v>
      </c>
      <c r="G63" s="60"/>
      <c r="H63" s="60"/>
      <c r="I63" s="60"/>
      <c r="J63" s="60"/>
      <c r="K63" s="60"/>
      <c r="L63" s="60"/>
      <c r="M63" s="60"/>
      <c r="N63" s="60"/>
      <c r="O63" s="96">
        <f t="shared" si="23"/>
        <v>198000</v>
      </c>
      <c r="P63" s="173"/>
    </row>
    <row r="64" spans="2:16" s="50" customFormat="1" ht="12.75" hidden="1">
      <c r="B64" s="25"/>
      <c r="C64" s="28"/>
      <c r="D64" s="28">
        <v>4120</v>
      </c>
      <c r="E64" s="29" t="s">
        <v>134</v>
      </c>
      <c r="F64" s="43">
        <v>35589</v>
      </c>
      <c r="G64" s="60"/>
      <c r="H64" s="60"/>
      <c r="I64" s="60"/>
      <c r="J64" s="60"/>
      <c r="K64" s="60"/>
      <c r="L64" s="60"/>
      <c r="M64" s="60"/>
      <c r="N64" s="60"/>
      <c r="O64" s="96">
        <f t="shared" si="23"/>
        <v>35589</v>
      </c>
      <c r="P64" s="173"/>
    </row>
    <row r="65" spans="2:16" s="50" customFormat="1" ht="16.5" customHeight="1" hidden="1">
      <c r="B65" s="25"/>
      <c r="C65" s="28"/>
      <c r="D65" s="28">
        <v>4170</v>
      </c>
      <c r="E65" s="29" t="s">
        <v>63</v>
      </c>
      <c r="F65" s="43">
        <v>8700</v>
      </c>
      <c r="G65" s="60"/>
      <c r="H65" s="60"/>
      <c r="I65" s="60"/>
      <c r="J65" s="60"/>
      <c r="K65" s="60"/>
      <c r="L65" s="60"/>
      <c r="M65" s="60"/>
      <c r="N65" s="60"/>
      <c r="O65" s="96">
        <f t="shared" si="23"/>
        <v>8700</v>
      </c>
      <c r="P65" s="173"/>
    </row>
    <row r="66" spans="2:16" s="50" customFormat="1" ht="12.75" hidden="1">
      <c r="B66" s="25"/>
      <c r="C66" s="28"/>
      <c r="D66" s="28">
        <v>4210</v>
      </c>
      <c r="E66" s="29" t="s">
        <v>39</v>
      </c>
      <c r="F66" s="43">
        <f>18000+6000+13000+7100+27100+3000+5000</f>
        <v>79200</v>
      </c>
      <c r="G66" s="60"/>
      <c r="H66" s="60"/>
      <c r="I66" s="60"/>
      <c r="J66" s="60"/>
      <c r="K66" s="60"/>
      <c r="L66" s="60"/>
      <c r="M66" s="60"/>
      <c r="N66" s="60"/>
      <c r="O66" s="96">
        <f t="shared" si="23"/>
        <v>79200</v>
      </c>
      <c r="P66" s="173"/>
    </row>
    <row r="67" spans="2:16" s="50" customFormat="1" ht="12.75" hidden="1">
      <c r="B67" s="25"/>
      <c r="C67" s="28"/>
      <c r="D67" s="28">
        <v>4260</v>
      </c>
      <c r="E67" s="29" t="s">
        <v>59</v>
      </c>
      <c r="F67" s="43">
        <v>35000</v>
      </c>
      <c r="G67" s="60"/>
      <c r="H67" s="60"/>
      <c r="I67" s="60"/>
      <c r="J67" s="60"/>
      <c r="K67" s="60"/>
      <c r="L67" s="60"/>
      <c r="M67" s="60"/>
      <c r="N67" s="60"/>
      <c r="O67" s="96">
        <f t="shared" si="23"/>
        <v>35000</v>
      </c>
      <c r="P67" s="173"/>
    </row>
    <row r="68" spans="2:16" s="50" customFormat="1" ht="12.75" hidden="1">
      <c r="B68" s="25"/>
      <c r="C68" s="28"/>
      <c r="D68" s="28">
        <v>4270</v>
      </c>
      <c r="E68" s="29" t="s">
        <v>40</v>
      </c>
      <c r="F68" s="43">
        <f>15000+43100+7000</f>
        <v>65100</v>
      </c>
      <c r="G68" s="60"/>
      <c r="H68" s="60"/>
      <c r="I68" s="60"/>
      <c r="J68" s="60"/>
      <c r="K68" s="60"/>
      <c r="L68" s="60"/>
      <c r="M68" s="60"/>
      <c r="N68" s="60"/>
      <c r="O68" s="96">
        <f t="shared" si="23"/>
        <v>65100</v>
      </c>
      <c r="P68" s="173"/>
    </row>
    <row r="69" spans="2:16" s="50" customFormat="1" ht="19.5" customHeight="1" hidden="1">
      <c r="B69" s="25"/>
      <c r="C69" s="28"/>
      <c r="D69" s="28">
        <v>4280</v>
      </c>
      <c r="E69" s="29" t="s">
        <v>64</v>
      </c>
      <c r="F69" s="43">
        <v>3400</v>
      </c>
      <c r="G69" s="60"/>
      <c r="H69" s="60"/>
      <c r="I69" s="60"/>
      <c r="J69" s="60"/>
      <c r="K69" s="60"/>
      <c r="L69" s="60"/>
      <c r="M69" s="60"/>
      <c r="N69" s="60"/>
      <c r="O69" s="96">
        <f t="shared" si="23"/>
        <v>3400</v>
      </c>
      <c r="P69" s="173"/>
    </row>
    <row r="70" spans="2:16" s="50" customFormat="1" ht="12.75" hidden="1">
      <c r="B70" s="25"/>
      <c r="C70" s="28"/>
      <c r="D70" s="28">
        <v>4300</v>
      </c>
      <c r="E70" s="29" t="s">
        <v>41</v>
      </c>
      <c r="F70" s="43">
        <v>78400</v>
      </c>
      <c r="G70" s="60"/>
      <c r="H70" s="60"/>
      <c r="I70" s="60"/>
      <c r="J70" s="60"/>
      <c r="K70" s="60"/>
      <c r="L70" s="60"/>
      <c r="M70" s="60"/>
      <c r="N70" s="60"/>
      <c r="O70" s="96">
        <f t="shared" si="23"/>
        <v>78400</v>
      </c>
      <c r="P70" s="173"/>
    </row>
    <row r="71" spans="2:16" s="50" customFormat="1" ht="12.75" hidden="1">
      <c r="B71" s="25"/>
      <c r="C71" s="28"/>
      <c r="D71" s="28">
        <v>4350</v>
      </c>
      <c r="E71" s="29" t="s">
        <v>65</v>
      </c>
      <c r="F71" s="43">
        <v>4500</v>
      </c>
      <c r="G71" s="60"/>
      <c r="H71" s="60"/>
      <c r="I71" s="60"/>
      <c r="J71" s="60"/>
      <c r="K71" s="60"/>
      <c r="L71" s="60"/>
      <c r="M71" s="60"/>
      <c r="N71" s="60"/>
      <c r="O71" s="96">
        <f t="shared" si="23"/>
        <v>4500</v>
      </c>
      <c r="P71" s="173"/>
    </row>
    <row r="72" spans="2:16" s="50" customFormat="1" ht="25.5" hidden="1">
      <c r="B72" s="25"/>
      <c r="C72" s="28"/>
      <c r="D72" s="28">
        <v>4360</v>
      </c>
      <c r="E72" s="29" t="s">
        <v>66</v>
      </c>
      <c r="F72" s="43">
        <v>5000</v>
      </c>
      <c r="G72" s="60"/>
      <c r="H72" s="60"/>
      <c r="I72" s="60"/>
      <c r="J72" s="60"/>
      <c r="K72" s="60"/>
      <c r="L72" s="60"/>
      <c r="M72" s="60"/>
      <c r="N72" s="60"/>
      <c r="O72" s="96">
        <f t="shared" si="23"/>
        <v>5000</v>
      </c>
      <c r="P72" s="173"/>
    </row>
    <row r="73" spans="2:16" s="50" customFormat="1" ht="25.5" hidden="1">
      <c r="B73" s="25"/>
      <c r="C73" s="28"/>
      <c r="D73" s="28">
        <v>4370</v>
      </c>
      <c r="E73" s="29" t="s">
        <v>67</v>
      </c>
      <c r="F73" s="43">
        <v>29000</v>
      </c>
      <c r="G73" s="60"/>
      <c r="H73" s="60"/>
      <c r="I73" s="60"/>
      <c r="J73" s="60"/>
      <c r="K73" s="60"/>
      <c r="L73" s="60"/>
      <c r="M73" s="60"/>
      <c r="N73" s="60"/>
      <c r="O73" s="96">
        <f t="shared" si="23"/>
        <v>29000</v>
      </c>
      <c r="P73" s="173"/>
    </row>
    <row r="74" spans="2:16" s="50" customFormat="1" ht="12.75" hidden="1">
      <c r="B74" s="25"/>
      <c r="C74" s="28"/>
      <c r="D74" s="28">
        <v>4410</v>
      </c>
      <c r="E74" s="29" t="s">
        <v>60</v>
      </c>
      <c r="F74" s="43">
        <v>38000</v>
      </c>
      <c r="G74" s="60"/>
      <c r="H74" s="60"/>
      <c r="I74" s="60"/>
      <c r="J74" s="60"/>
      <c r="K74" s="60"/>
      <c r="L74" s="60"/>
      <c r="M74" s="60"/>
      <c r="N74" s="60"/>
      <c r="O74" s="96">
        <f t="shared" si="23"/>
        <v>38000</v>
      </c>
      <c r="P74" s="173"/>
    </row>
    <row r="75" spans="2:16" s="50" customFormat="1" ht="16.5" customHeight="1" hidden="1">
      <c r="B75" s="25"/>
      <c r="C75" s="28"/>
      <c r="D75" s="28">
        <v>4420</v>
      </c>
      <c r="E75" s="29" t="s">
        <v>194</v>
      </c>
      <c r="F75" s="43">
        <v>500</v>
      </c>
      <c r="G75" s="60"/>
      <c r="H75" s="60"/>
      <c r="I75" s="60"/>
      <c r="J75" s="60"/>
      <c r="K75" s="60"/>
      <c r="L75" s="60"/>
      <c r="M75" s="60"/>
      <c r="N75" s="60"/>
      <c r="O75" s="96">
        <f t="shared" si="23"/>
        <v>500</v>
      </c>
      <c r="P75" s="173"/>
    </row>
    <row r="76" spans="2:16" s="50" customFormat="1" ht="12.75" hidden="1">
      <c r="B76" s="25"/>
      <c r="C76" s="28"/>
      <c r="D76" s="28">
        <v>4430</v>
      </c>
      <c r="E76" s="29" t="s">
        <v>46</v>
      </c>
      <c r="F76" s="43">
        <v>21300</v>
      </c>
      <c r="G76" s="60"/>
      <c r="H76" s="60"/>
      <c r="I76" s="60"/>
      <c r="J76" s="60"/>
      <c r="K76" s="60"/>
      <c r="L76" s="60"/>
      <c r="M76" s="60"/>
      <c r="N76" s="60"/>
      <c r="O76" s="96">
        <f t="shared" si="23"/>
        <v>21300</v>
      </c>
      <c r="P76" s="173"/>
    </row>
    <row r="77" spans="2:16" s="50" customFormat="1" ht="25.5" hidden="1">
      <c r="B77" s="25"/>
      <c r="C77" s="28"/>
      <c r="D77" s="28">
        <v>4440</v>
      </c>
      <c r="E77" s="29" t="s">
        <v>68</v>
      </c>
      <c r="F77" s="43">
        <v>38100</v>
      </c>
      <c r="G77" s="60"/>
      <c r="H77" s="60"/>
      <c r="I77" s="60"/>
      <c r="J77" s="60"/>
      <c r="K77" s="60"/>
      <c r="L77" s="60"/>
      <c r="M77" s="60"/>
      <c r="N77" s="60"/>
      <c r="O77" s="96">
        <f t="shared" si="23"/>
        <v>38100</v>
      </c>
      <c r="P77" s="173"/>
    </row>
    <row r="78" spans="2:16" s="50" customFormat="1" ht="28.5" customHeight="1" hidden="1">
      <c r="B78" s="25"/>
      <c r="C78" s="28"/>
      <c r="D78" s="28">
        <v>4700</v>
      </c>
      <c r="E78" s="29" t="s">
        <v>193</v>
      </c>
      <c r="F78" s="43">
        <v>15000</v>
      </c>
      <c r="G78" s="60"/>
      <c r="H78" s="60"/>
      <c r="I78" s="60"/>
      <c r="J78" s="60"/>
      <c r="K78" s="60"/>
      <c r="L78" s="60"/>
      <c r="M78" s="60"/>
      <c r="N78" s="60"/>
      <c r="O78" s="96">
        <f t="shared" si="23"/>
        <v>15000</v>
      </c>
      <c r="P78" s="173"/>
    </row>
    <row r="79" spans="2:16" s="50" customFormat="1" ht="25.5" hidden="1">
      <c r="B79" s="25"/>
      <c r="C79" s="28"/>
      <c r="D79" s="28">
        <v>4740</v>
      </c>
      <c r="E79" s="29" t="s">
        <v>69</v>
      </c>
      <c r="F79" s="43">
        <v>11000</v>
      </c>
      <c r="G79" s="60"/>
      <c r="H79" s="60"/>
      <c r="I79" s="60"/>
      <c r="J79" s="60"/>
      <c r="K79" s="60"/>
      <c r="L79" s="60"/>
      <c r="M79" s="60"/>
      <c r="N79" s="60"/>
      <c r="O79" s="96">
        <f t="shared" si="23"/>
        <v>11000</v>
      </c>
      <c r="P79" s="173"/>
    </row>
    <row r="80" spans="2:16" s="50" customFormat="1" ht="25.5" hidden="1">
      <c r="B80" s="25"/>
      <c r="C80" s="28"/>
      <c r="D80" s="28">
        <v>4750</v>
      </c>
      <c r="E80" s="29" t="s">
        <v>70</v>
      </c>
      <c r="F80" s="43">
        <v>24000</v>
      </c>
      <c r="G80" s="60"/>
      <c r="H80" s="60"/>
      <c r="I80" s="60"/>
      <c r="J80" s="60"/>
      <c r="K80" s="60"/>
      <c r="L80" s="60"/>
      <c r="M80" s="60"/>
      <c r="N80" s="60"/>
      <c r="O80" s="96">
        <f t="shared" si="23"/>
        <v>24000</v>
      </c>
      <c r="P80" s="173"/>
    </row>
    <row r="81" spans="2:16" s="50" customFormat="1" ht="12.75" hidden="1">
      <c r="B81" s="25"/>
      <c r="C81" s="28"/>
      <c r="D81" s="28">
        <v>6050</v>
      </c>
      <c r="E81" s="29" t="s">
        <v>44</v>
      </c>
      <c r="F81" s="43">
        <v>20000</v>
      </c>
      <c r="G81" s="60"/>
      <c r="H81" s="60"/>
      <c r="I81" s="60"/>
      <c r="J81" s="60"/>
      <c r="K81" s="60"/>
      <c r="L81" s="60"/>
      <c r="M81" s="60"/>
      <c r="N81" s="60"/>
      <c r="O81" s="96">
        <f t="shared" si="23"/>
        <v>20000</v>
      </c>
      <c r="P81" s="173"/>
    </row>
    <row r="82" spans="2:16" s="50" customFormat="1" ht="25.5" hidden="1">
      <c r="B82" s="25"/>
      <c r="C82" s="28"/>
      <c r="D82" s="28">
        <v>6060</v>
      </c>
      <c r="E82" s="29" t="s">
        <v>55</v>
      </c>
      <c r="F82" s="43">
        <f>12000+90000-60000</f>
        <v>42000</v>
      </c>
      <c r="G82" s="60"/>
      <c r="H82" s="60"/>
      <c r="I82" s="60"/>
      <c r="J82" s="60"/>
      <c r="K82" s="60"/>
      <c r="L82" s="60"/>
      <c r="M82" s="60"/>
      <c r="N82" s="60"/>
      <c r="O82" s="96">
        <f t="shared" si="23"/>
        <v>42000</v>
      </c>
      <c r="P82" s="173"/>
    </row>
    <row r="83" spans="2:16" s="50" customFormat="1" ht="12.75" hidden="1">
      <c r="B83" s="25"/>
      <c r="C83" s="15">
        <v>75095</v>
      </c>
      <c r="D83" s="15"/>
      <c r="E83" s="18" t="s">
        <v>34</v>
      </c>
      <c r="F83" s="52">
        <f>SUM(F84:F90)</f>
        <v>542679</v>
      </c>
      <c r="G83" s="53">
        <f>SUM(G84:G90)</f>
        <v>0</v>
      </c>
      <c r="H83" s="53">
        <f aca="true" t="shared" si="24" ref="H83:N83">SUM(H85:H90)</f>
        <v>0</v>
      </c>
      <c r="I83" s="53">
        <f t="shared" si="24"/>
        <v>0</v>
      </c>
      <c r="J83" s="53">
        <f t="shared" si="24"/>
        <v>0</v>
      </c>
      <c r="K83" s="53">
        <f t="shared" si="24"/>
        <v>0</v>
      </c>
      <c r="L83" s="53">
        <f t="shared" si="24"/>
        <v>0</v>
      </c>
      <c r="M83" s="53">
        <f t="shared" si="24"/>
        <v>0</v>
      </c>
      <c r="N83" s="53">
        <f t="shared" si="24"/>
        <v>0</v>
      </c>
      <c r="O83" s="130">
        <f>SUM(O84:P90)</f>
        <v>542679</v>
      </c>
      <c r="P83" s="199"/>
    </row>
    <row r="84" spans="2:16" s="50" customFormat="1" ht="12.75" hidden="1">
      <c r="B84" s="25"/>
      <c r="C84" s="15"/>
      <c r="D84" s="28">
        <v>4170</v>
      </c>
      <c r="E84" s="29" t="s">
        <v>63</v>
      </c>
      <c r="F84" s="43">
        <v>1654</v>
      </c>
      <c r="G84" s="60"/>
      <c r="H84" s="53"/>
      <c r="I84" s="53"/>
      <c r="J84" s="53"/>
      <c r="K84" s="53"/>
      <c r="L84" s="53"/>
      <c r="M84" s="53"/>
      <c r="N84" s="53"/>
      <c r="O84" s="96">
        <f aca="true" t="shared" si="25" ref="O84:O90">F84+G84+H84+I84+J84+K84+L84+M84+N84</f>
        <v>1654</v>
      </c>
      <c r="P84" s="173"/>
    </row>
    <row r="85" spans="2:16" s="50" customFormat="1" ht="12.75" hidden="1">
      <c r="B85" s="25"/>
      <c r="C85" s="15"/>
      <c r="D85" s="28">
        <v>4210</v>
      </c>
      <c r="E85" s="29" t="s">
        <v>39</v>
      </c>
      <c r="F85" s="43">
        <v>71500</v>
      </c>
      <c r="G85" s="60"/>
      <c r="H85" s="60"/>
      <c r="I85" s="60"/>
      <c r="J85" s="60"/>
      <c r="K85" s="60"/>
      <c r="L85" s="60"/>
      <c r="M85" s="60"/>
      <c r="N85" s="60"/>
      <c r="O85" s="96">
        <f t="shared" si="25"/>
        <v>71500</v>
      </c>
      <c r="P85" s="173"/>
    </row>
    <row r="86" spans="2:16" s="50" customFormat="1" ht="12.75" hidden="1">
      <c r="B86" s="25"/>
      <c r="C86" s="15"/>
      <c r="D86" s="28">
        <v>4260</v>
      </c>
      <c r="E86" s="29" t="s">
        <v>59</v>
      </c>
      <c r="F86" s="43">
        <v>30000</v>
      </c>
      <c r="G86" s="60"/>
      <c r="H86" s="60"/>
      <c r="I86" s="60"/>
      <c r="J86" s="60"/>
      <c r="K86" s="60"/>
      <c r="L86" s="60"/>
      <c r="M86" s="60"/>
      <c r="N86" s="60"/>
      <c r="O86" s="96">
        <f t="shared" si="25"/>
        <v>30000</v>
      </c>
      <c r="P86" s="173"/>
    </row>
    <row r="87" spans="2:16" s="50" customFormat="1" ht="12.75" hidden="1">
      <c r="B87" s="25"/>
      <c r="C87" s="15"/>
      <c r="D87" s="28">
        <v>4270</v>
      </c>
      <c r="E87" s="29" t="s">
        <v>71</v>
      </c>
      <c r="F87" s="43">
        <v>75000</v>
      </c>
      <c r="G87" s="60"/>
      <c r="H87" s="60"/>
      <c r="I87" s="60"/>
      <c r="J87" s="60"/>
      <c r="K87" s="60"/>
      <c r="L87" s="60"/>
      <c r="M87" s="60"/>
      <c r="N87" s="60"/>
      <c r="O87" s="96">
        <f t="shared" si="25"/>
        <v>75000</v>
      </c>
      <c r="P87" s="173"/>
    </row>
    <row r="88" spans="2:16" s="50" customFormat="1" ht="12.75" hidden="1">
      <c r="B88" s="25"/>
      <c r="C88" s="28"/>
      <c r="D88" s="28">
        <v>4300</v>
      </c>
      <c r="E88" s="29" t="s">
        <v>41</v>
      </c>
      <c r="F88" s="43">
        <v>47525</v>
      </c>
      <c r="G88" s="60"/>
      <c r="H88" s="60"/>
      <c r="I88" s="60"/>
      <c r="J88" s="60"/>
      <c r="K88" s="60"/>
      <c r="L88" s="60"/>
      <c r="M88" s="60"/>
      <c r="N88" s="60"/>
      <c r="O88" s="96">
        <f t="shared" si="25"/>
        <v>47525</v>
      </c>
      <c r="P88" s="173"/>
    </row>
    <row r="89" spans="2:16" s="50" customFormat="1" ht="12.75" hidden="1">
      <c r="B89" s="25"/>
      <c r="C89" s="28"/>
      <c r="D89" s="28">
        <v>6050</v>
      </c>
      <c r="E89" s="29" t="s">
        <v>44</v>
      </c>
      <c r="F89" s="43">
        <v>308000</v>
      </c>
      <c r="G89" s="60"/>
      <c r="H89" s="60"/>
      <c r="I89" s="60"/>
      <c r="J89" s="60"/>
      <c r="K89" s="60"/>
      <c r="L89" s="60"/>
      <c r="M89" s="60"/>
      <c r="N89" s="60"/>
      <c r="O89" s="96">
        <f t="shared" si="25"/>
        <v>308000</v>
      </c>
      <c r="P89" s="173"/>
    </row>
    <row r="90" spans="2:16" s="50" customFormat="1" ht="25.5" hidden="1">
      <c r="B90" s="25"/>
      <c r="C90" s="28"/>
      <c r="D90" s="28">
        <v>6060</v>
      </c>
      <c r="E90" s="29" t="s">
        <v>55</v>
      </c>
      <c r="F90" s="43">
        <v>9000</v>
      </c>
      <c r="G90" s="60"/>
      <c r="H90" s="60"/>
      <c r="I90" s="60"/>
      <c r="J90" s="60"/>
      <c r="K90" s="60"/>
      <c r="L90" s="60"/>
      <c r="M90" s="60"/>
      <c r="N90" s="60"/>
      <c r="O90" s="96">
        <f t="shared" si="25"/>
        <v>9000</v>
      </c>
      <c r="P90" s="174"/>
    </row>
    <row r="91" spans="2:16" s="50" customFormat="1" ht="25.5" hidden="1">
      <c r="B91" s="31">
        <v>751</v>
      </c>
      <c r="C91" s="32"/>
      <c r="D91" s="32"/>
      <c r="E91" s="33" t="s">
        <v>135</v>
      </c>
      <c r="F91" s="56">
        <f>F92</f>
        <v>1104</v>
      </c>
      <c r="G91" s="57">
        <f>G92</f>
        <v>0</v>
      </c>
      <c r="H91" s="57" t="e">
        <f>H92+#REF!</f>
        <v>#REF!</v>
      </c>
      <c r="I91" s="57" t="e">
        <f>I92+#REF!</f>
        <v>#REF!</v>
      </c>
      <c r="J91" s="57" t="e">
        <f>J92+#REF!</f>
        <v>#REF!</v>
      </c>
      <c r="K91" s="57" t="e">
        <f>K92+#REF!</f>
        <v>#REF!</v>
      </c>
      <c r="L91" s="57" t="e">
        <f>L92+#REF!</f>
        <v>#REF!</v>
      </c>
      <c r="M91" s="57" t="e">
        <f>M92+#REF!</f>
        <v>#REF!</v>
      </c>
      <c r="N91" s="57" t="e">
        <f>N92+#REF!</f>
        <v>#REF!</v>
      </c>
      <c r="O91" s="56">
        <f>O92</f>
        <v>1104</v>
      </c>
      <c r="P91" s="200"/>
    </row>
    <row r="92" spans="2:16" s="172" customFormat="1" ht="25.5" hidden="1">
      <c r="B92" s="25"/>
      <c r="C92" s="37">
        <v>75101</v>
      </c>
      <c r="D92" s="37"/>
      <c r="E92" s="75" t="s">
        <v>136</v>
      </c>
      <c r="F92" s="52">
        <f>SUM(F93:F93)</f>
        <v>1104</v>
      </c>
      <c r="G92" s="53">
        <f>SUM(G93:G93)</f>
        <v>0</v>
      </c>
      <c r="H92" s="53">
        <f aca="true" t="shared" si="26" ref="H92:N92">SUM(H93:H93)</f>
        <v>0</v>
      </c>
      <c r="I92" s="53">
        <f t="shared" si="26"/>
        <v>0</v>
      </c>
      <c r="J92" s="53">
        <f t="shared" si="26"/>
        <v>0</v>
      </c>
      <c r="K92" s="53">
        <f t="shared" si="26"/>
        <v>0</v>
      </c>
      <c r="L92" s="53">
        <f t="shared" si="26"/>
        <v>0</v>
      </c>
      <c r="M92" s="53">
        <f t="shared" si="26"/>
        <v>0</v>
      </c>
      <c r="N92" s="53">
        <f t="shared" si="26"/>
        <v>0</v>
      </c>
      <c r="O92" s="130">
        <f>SUM(O93:O93)</f>
        <v>1104</v>
      </c>
      <c r="P92" s="273"/>
    </row>
    <row r="93" spans="2:16" s="50" customFormat="1" ht="12.75" hidden="1">
      <c r="B93" s="25"/>
      <c r="C93" s="28"/>
      <c r="D93" s="28">
        <v>4300</v>
      </c>
      <c r="E93" s="29" t="s">
        <v>41</v>
      </c>
      <c r="F93" s="43">
        <v>1104</v>
      </c>
      <c r="G93" s="60"/>
      <c r="H93" s="60"/>
      <c r="I93" s="60"/>
      <c r="J93" s="60"/>
      <c r="K93" s="60"/>
      <c r="L93" s="60"/>
      <c r="M93" s="60"/>
      <c r="N93" s="60"/>
      <c r="O93" s="96">
        <f>F93+G93+H93+I93+J93+K93+L93+M93+N93</f>
        <v>1104</v>
      </c>
      <c r="P93" s="274"/>
    </row>
    <row r="94" spans="2:16" s="50" customFormat="1" ht="25.5" hidden="1">
      <c r="B94" s="31">
        <v>754</v>
      </c>
      <c r="C94" s="32"/>
      <c r="D94" s="32"/>
      <c r="E94" s="33" t="s">
        <v>72</v>
      </c>
      <c r="F94" s="56">
        <f>F95+F97+F110+F115</f>
        <v>175171</v>
      </c>
      <c r="G94" s="57">
        <f>G95+G97+G110+G115</f>
        <v>0</v>
      </c>
      <c r="H94" s="57">
        <f aca="true" t="shared" si="27" ref="H94:N94">H95+H97+H110+H115</f>
        <v>0</v>
      </c>
      <c r="I94" s="57">
        <f t="shared" si="27"/>
        <v>0</v>
      </c>
      <c r="J94" s="57">
        <f t="shared" si="27"/>
        <v>0</v>
      </c>
      <c r="K94" s="57">
        <f t="shared" si="27"/>
        <v>0</v>
      </c>
      <c r="L94" s="57">
        <f t="shared" si="27"/>
        <v>0</v>
      </c>
      <c r="M94" s="57">
        <f t="shared" si="27"/>
        <v>0</v>
      </c>
      <c r="N94" s="57">
        <f t="shared" si="27"/>
        <v>0</v>
      </c>
      <c r="O94" s="56">
        <f>O95+O97+O110+O115</f>
        <v>175171</v>
      </c>
      <c r="P94" s="200"/>
    </row>
    <row r="95" spans="2:16" s="50" customFormat="1" ht="12.75" hidden="1">
      <c r="B95" s="25"/>
      <c r="C95" s="15">
        <v>75403</v>
      </c>
      <c r="D95" s="15"/>
      <c r="E95" s="18" t="s">
        <v>177</v>
      </c>
      <c r="F95" s="52">
        <f aca="true" t="shared" si="28" ref="F95:O95">SUM(F96:F96)</f>
        <v>2000</v>
      </c>
      <c r="G95" s="53">
        <f t="shared" si="28"/>
        <v>0</v>
      </c>
      <c r="H95" s="53">
        <f t="shared" si="28"/>
        <v>0</v>
      </c>
      <c r="I95" s="53">
        <f t="shared" si="28"/>
        <v>0</v>
      </c>
      <c r="J95" s="53">
        <f t="shared" si="28"/>
        <v>0</v>
      </c>
      <c r="K95" s="53">
        <f t="shared" si="28"/>
        <v>0</v>
      </c>
      <c r="L95" s="53">
        <f t="shared" si="28"/>
        <v>0</v>
      </c>
      <c r="M95" s="53">
        <f t="shared" si="28"/>
        <v>0</v>
      </c>
      <c r="N95" s="53">
        <f t="shared" si="28"/>
        <v>0</v>
      </c>
      <c r="O95" s="130">
        <f t="shared" si="28"/>
        <v>2000</v>
      </c>
      <c r="P95" s="199"/>
    </row>
    <row r="96" spans="2:16" s="50" customFormat="1" ht="12.75" hidden="1">
      <c r="B96" s="25"/>
      <c r="C96" s="28"/>
      <c r="D96" s="28">
        <v>4210</v>
      </c>
      <c r="E96" s="29" t="s">
        <v>39</v>
      </c>
      <c r="F96" s="43">
        <v>2000</v>
      </c>
      <c r="G96" s="60"/>
      <c r="H96" s="60"/>
      <c r="I96" s="60"/>
      <c r="J96" s="60"/>
      <c r="K96" s="60"/>
      <c r="L96" s="60"/>
      <c r="M96" s="60"/>
      <c r="N96" s="60"/>
      <c r="O96" s="96">
        <f>F96+G96+H96+I96+J96+K96+L96+M96+N96</f>
        <v>2000</v>
      </c>
      <c r="P96" s="173"/>
    </row>
    <row r="97" spans="2:16" s="50" customFormat="1" ht="12.75" hidden="1">
      <c r="B97" s="25"/>
      <c r="C97" s="15">
        <v>75412</v>
      </c>
      <c r="D97" s="15"/>
      <c r="E97" s="18" t="s">
        <v>73</v>
      </c>
      <c r="F97" s="52">
        <f>SUM(F98:F109)</f>
        <v>167871</v>
      </c>
      <c r="G97" s="53">
        <f>SUM(G98:G109)</f>
        <v>0</v>
      </c>
      <c r="H97" s="53">
        <f aca="true" t="shared" si="29" ref="H97:N97">SUM(H98:H109)</f>
        <v>0</v>
      </c>
      <c r="I97" s="53">
        <f t="shared" si="29"/>
        <v>0</v>
      </c>
      <c r="J97" s="53">
        <f t="shared" si="29"/>
        <v>0</v>
      </c>
      <c r="K97" s="53">
        <f t="shared" si="29"/>
        <v>0</v>
      </c>
      <c r="L97" s="53">
        <f t="shared" si="29"/>
        <v>0</v>
      </c>
      <c r="M97" s="53">
        <f t="shared" si="29"/>
        <v>0</v>
      </c>
      <c r="N97" s="53">
        <f t="shared" si="29"/>
        <v>0</v>
      </c>
      <c r="O97" s="130">
        <f>SUM(O98:O109)</f>
        <v>167871</v>
      </c>
      <c r="P97" s="199"/>
    </row>
    <row r="98" spans="2:16" s="50" customFormat="1" ht="12.75" hidden="1">
      <c r="B98" s="25"/>
      <c r="C98" s="28"/>
      <c r="D98" s="28">
        <v>3030</v>
      </c>
      <c r="E98" s="29" t="s">
        <v>56</v>
      </c>
      <c r="F98" s="43">
        <v>25000</v>
      </c>
      <c r="G98" s="60"/>
      <c r="H98" s="60"/>
      <c r="I98" s="60"/>
      <c r="J98" s="60"/>
      <c r="K98" s="60"/>
      <c r="L98" s="60"/>
      <c r="M98" s="60"/>
      <c r="N98" s="60"/>
      <c r="O98" s="96">
        <f aca="true" t="shared" si="30" ref="O98:O109">F98+G98+H98+I98+J98+K98+L98+M98+N98</f>
        <v>25000</v>
      </c>
      <c r="P98" s="173"/>
    </row>
    <row r="99" spans="2:16" s="50" customFormat="1" ht="17.25" customHeight="1" hidden="1">
      <c r="B99" s="25"/>
      <c r="C99" s="28"/>
      <c r="D99" s="28">
        <v>4170</v>
      </c>
      <c r="E99" s="29" t="s">
        <v>63</v>
      </c>
      <c r="F99" s="43">
        <v>3600</v>
      </c>
      <c r="G99" s="60"/>
      <c r="H99" s="60"/>
      <c r="I99" s="60"/>
      <c r="J99" s="60"/>
      <c r="K99" s="60"/>
      <c r="L99" s="60"/>
      <c r="M99" s="60"/>
      <c r="N99" s="60"/>
      <c r="O99" s="96">
        <f t="shared" si="30"/>
        <v>3600</v>
      </c>
      <c r="P99" s="173"/>
    </row>
    <row r="100" spans="2:16" s="50" customFormat="1" ht="12.75" hidden="1">
      <c r="B100" s="25"/>
      <c r="C100" s="28"/>
      <c r="D100" s="28">
        <v>4210</v>
      </c>
      <c r="E100" s="29" t="s">
        <v>39</v>
      </c>
      <c r="F100" s="43">
        <v>21300</v>
      </c>
      <c r="G100" s="60"/>
      <c r="H100" s="60"/>
      <c r="I100" s="60"/>
      <c r="J100" s="60"/>
      <c r="K100" s="60"/>
      <c r="L100" s="60"/>
      <c r="M100" s="60"/>
      <c r="N100" s="60"/>
      <c r="O100" s="96">
        <f t="shared" si="30"/>
        <v>21300</v>
      </c>
      <c r="P100" s="173"/>
    </row>
    <row r="101" spans="2:16" s="50" customFormat="1" ht="12.75" hidden="1">
      <c r="B101" s="25"/>
      <c r="C101" s="28"/>
      <c r="D101" s="28">
        <v>4260</v>
      </c>
      <c r="E101" s="29" t="s">
        <v>59</v>
      </c>
      <c r="F101" s="43">
        <v>9000</v>
      </c>
      <c r="G101" s="60"/>
      <c r="H101" s="60"/>
      <c r="I101" s="60"/>
      <c r="J101" s="60"/>
      <c r="K101" s="60"/>
      <c r="L101" s="60"/>
      <c r="M101" s="60"/>
      <c r="N101" s="60"/>
      <c r="O101" s="96">
        <f t="shared" si="30"/>
        <v>9000</v>
      </c>
      <c r="P101" s="173"/>
    </row>
    <row r="102" spans="2:16" s="50" customFormat="1" ht="12.75" hidden="1">
      <c r="B102" s="25"/>
      <c r="C102" s="28"/>
      <c r="D102" s="28">
        <v>4270</v>
      </c>
      <c r="E102" s="29" t="s">
        <v>71</v>
      </c>
      <c r="F102" s="43">
        <v>20500</v>
      </c>
      <c r="G102" s="60"/>
      <c r="H102" s="60"/>
      <c r="I102" s="60"/>
      <c r="J102" s="60"/>
      <c r="K102" s="60"/>
      <c r="L102" s="60"/>
      <c r="M102" s="60"/>
      <c r="N102" s="60"/>
      <c r="O102" s="96">
        <f t="shared" si="30"/>
        <v>20500</v>
      </c>
      <c r="P102" s="173"/>
    </row>
    <row r="103" spans="2:16" s="50" customFormat="1" ht="18.75" customHeight="1" hidden="1">
      <c r="B103" s="25"/>
      <c r="C103" s="28"/>
      <c r="D103" s="28">
        <v>4280</v>
      </c>
      <c r="E103" s="29" t="s">
        <v>64</v>
      </c>
      <c r="F103" s="43">
        <v>3000</v>
      </c>
      <c r="G103" s="60"/>
      <c r="H103" s="60"/>
      <c r="I103" s="60"/>
      <c r="J103" s="60"/>
      <c r="K103" s="60"/>
      <c r="L103" s="60"/>
      <c r="M103" s="60"/>
      <c r="N103" s="60"/>
      <c r="O103" s="96">
        <f t="shared" si="30"/>
        <v>3000</v>
      </c>
      <c r="P103" s="173"/>
    </row>
    <row r="104" spans="2:16" s="50" customFormat="1" ht="12.75" hidden="1">
      <c r="B104" s="25"/>
      <c r="C104" s="28"/>
      <c r="D104" s="28">
        <v>4300</v>
      </c>
      <c r="E104" s="29" t="s">
        <v>41</v>
      </c>
      <c r="F104" s="43">
        <v>9000</v>
      </c>
      <c r="G104" s="60"/>
      <c r="H104" s="60"/>
      <c r="I104" s="60"/>
      <c r="J104" s="60"/>
      <c r="K104" s="60"/>
      <c r="L104" s="60"/>
      <c r="M104" s="60"/>
      <c r="N104" s="60"/>
      <c r="O104" s="96">
        <f t="shared" si="30"/>
        <v>9000</v>
      </c>
      <c r="P104" s="173"/>
    </row>
    <row r="105" spans="2:16" s="50" customFormat="1" ht="25.5" hidden="1">
      <c r="B105" s="25"/>
      <c r="C105" s="28"/>
      <c r="D105" s="28">
        <v>4360</v>
      </c>
      <c r="E105" s="29" t="s">
        <v>66</v>
      </c>
      <c r="F105" s="43">
        <v>200</v>
      </c>
      <c r="G105" s="60"/>
      <c r="H105" s="60"/>
      <c r="I105" s="60"/>
      <c r="J105" s="60"/>
      <c r="K105" s="60"/>
      <c r="L105" s="60"/>
      <c r="M105" s="60"/>
      <c r="N105" s="60"/>
      <c r="O105" s="96">
        <f t="shared" si="30"/>
        <v>200</v>
      </c>
      <c r="P105" s="173"/>
    </row>
    <row r="106" spans="2:16" s="50" customFormat="1" ht="12.75" hidden="1">
      <c r="B106" s="25"/>
      <c r="C106" s="28"/>
      <c r="D106" s="28">
        <v>4410</v>
      </c>
      <c r="E106" s="29" t="s">
        <v>60</v>
      </c>
      <c r="F106" s="43">
        <v>500</v>
      </c>
      <c r="G106" s="60"/>
      <c r="H106" s="60"/>
      <c r="I106" s="60"/>
      <c r="J106" s="60"/>
      <c r="K106" s="60"/>
      <c r="L106" s="60"/>
      <c r="M106" s="60"/>
      <c r="N106" s="60"/>
      <c r="O106" s="96">
        <f t="shared" si="30"/>
        <v>500</v>
      </c>
      <c r="P106" s="173"/>
    </row>
    <row r="107" spans="2:16" s="50" customFormat="1" ht="12.75" hidden="1">
      <c r="B107" s="25"/>
      <c r="C107" s="28"/>
      <c r="D107" s="28">
        <v>4430</v>
      </c>
      <c r="E107" s="29" t="s">
        <v>46</v>
      </c>
      <c r="F107" s="43">
        <v>12000</v>
      </c>
      <c r="G107" s="60"/>
      <c r="H107" s="60"/>
      <c r="I107" s="60"/>
      <c r="J107" s="60"/>
      <c r="K107" s="60"/>
      <c r="L107" s="60"/>
      <c r="M107" s="60"/>
      <c r="N107" s="60"/>
      <c r="O107" s="96">
        <f t="shared" si="30"/>
        <v>12000</v>
      </c>
      <c r="P107" s="173"/>
    </row>
    <row r="108" spans="2:16" s="50" customFormat="1" ht="25.5" hidden="1">
      <c r="B108" s="25"/>
      <c r="C108" s="28"/>
      <c r="D108" s="28">
        <v>6060</v>
      </c>
      <c r="E108" s="29" t="s">
        <v>55</v>
      </c>
      <c r="F108" s="43">
        <v>7771</v>
      </c>
      <c r="G108" s="60"/>
      <c r="H108" s="60"/>
      <c r="I108" s="60"/>
      <c r="J108" s="60"/>
      <c r="K108" s="60"/>
      <c r="L108" s="60"/>
      <c r="M108" s="60"/>
      <c r="N108" s="60"/>
      <c r="O108" s="96">
        <f t="shared" si="30"/>
        <v>7771</v>
      </c>
      <c r="P108" s="173"/>
    </row>
    <row r="109" spans="2:16" s="50" customFormat="1" ht="51" hidden="1">
      <c r="B109" s="25"/>
      <c r="C109" s="15"/>
      <c r="D109" s="28">
        <v>6230</v>
      </c>
      <c r="E109" s="29" t="s">
        <v>74</v>
      </c>
      <c r="F109" s="43">
        <v>56000</v>
      </c>
      <c r="G109" s="60"/>
      <c r="H109" s="60"/>
      <c r="I109" s="60"/>
      <c r="J109" s="60"/>
      <c r="K109" s="60"/>
      <c r="L109" s="60"/>
      <c r="M109" s="60"/>
      <c r="N109" s="60"/>
      <c r="O109" s="96">
        <f t="shared" si="30"/>
        <v>56000</v>
      </c>
      <c r="P109" s="173"/>
    </row>
    <row r="110" spans="2:16" s="50" customFormat="1" ht="12.75" hidden="1">
      <c r="B110" s="25"/>
      <c r="C110" s="15">
        <v>75414</v>
      </c>
      <c r="D110" s="15"/>
      <c r="E110" s="18" t="s">
        <v>75</v>
      </c>
      <c r="F110" s="52">
        <f>SUM(F111:F114)</f>
        <v>2500</v>
      </c>
      <c r="G110" s="53">
        <f>SUM(G111:G114)</f>
        <v>0</v>
      </c>
      <c r="H110" s="53">
        <f aca="true" t="shared" si="31" ref="H110:N110">SUM(H111:H114)</f>
        <v>0</v>
      </c>
      <c r="I110" s="53">
        <f t="shared" si="31"/>
        <v>0</v>
      </c>
      <c r="J110" s="53">
        <f t="shared" si="31"/>
        <v>0</v>
      </c>
      <c r="K110" s="53">
        <f t="shared" si="31"/>
        <v>0</v>
      </c>
      <c r="L110" s="53">
        <f t="shared" si="31"/>
        <v>0</v>
      </c>
      <c r="M110" s="53">
        <f t="shared" si="31"/>
        <v>0</v>
      </c>
      <c r="N110" s="53">
        <f t="shared" si="31"/>
        <v>0</v>
      </c>
      <c r="O110" s="130">
        <f>SUM(O111:O114)</f>
        <v>2500</v>
      </c>
      <c r="P110" s="199"/>
    </row>
    <row r="111" spans="2:16" s="50" customFormat="1" ht="15" customHeight="1" hidden="1">
      <c r="B111" s="25"/>
      <c r="C111" s="28"/>
      <c r="D111" s="28">
        <v>4170</v>
      </c>
      <c r="E111" s="29" t="s">
        <v>63</v>
      </c>
      <c r="F111" s="43">
        <v>600</v>
      </c>
      <c r="G111" s="60"/>
      <c r="H111" s="60"/>
      <c r="I111" s="60"/>
      <c r="J111" s="60"/>
      <c r="K111" s="60"/>
      <c r="L111" s="60"/>
      <c r="M111" s="60"/>
      <c r="N111" s="60"/>
      <c r="O111" s="96">
        <f>F111+G111+H111+I111+J111+K111+L111+M111+N111</f>
        <v>600</v>
      </c>
      <c r="P111" s="173"/>
    </row>
    <row r="112" spans="2:16" s="50" customFormat="1" ht="12.75" hidden="1">
      <c r="B112" s="25"/>
      <c r="C112" s="28"/>
      <c r="D112" s="28">
        <v>4210</v>
      </c>
      <c r="E112" s="29" t="s">
        <v>39</v>
      </c>
      <c r="F112" s="43">
        <v>800</v>
      </c>
      <c r="G112" s="60"/>
      <c r="H112" s="60"/>
      <c r="I112" s="60"/>
      <c r="J112" s="60"/>
      <c r="K112" s="60"/>
      <c r="L112" s="60"/>
      <c r="M112" s="60"/>
      <c r="N112" s="60"/>
      <c r="O112" s="96">
        <f>F112+G112+H112+I112+J112+K112+L112+M112+N112</f>
        <v>800</v>
      </c>
      <c r="P112" s="173"/>
    </row>
    <row r="113" spans="2:16" s="50" customFormat="1" ht="12.75" hidden="1">
      <c r="B113" s="25"/>
      <c r="C113" s="28"/>
      <c r="D113" s="28">
        <v>4300</v>
      </c>
      <c r="E113" s="29" t="s">
        <v>41</v>
      </c>
      <c r="F113" s="43">
        <v>1000</v>
      </c>
      <c r="G113" s="60"/>
      <c r="H113" s="60"/>
      <c r="I113" s="60"/>
      <c r="J113" s="60"/>
      <c r="K113" s="60"/>
      <c r="L113" s="60"/>
      <c r="M113" s="60"/>
      <c r="N113" s="60"/>
      <c r="O113" s="96">
        <f>F113+G113+H113+I113+J113+K113+L113+M113+N113</f>
        <v>1000</v>
      </c>
      <c r="P113" s="173"/>
    </row>
    <row r="114" spans="2:16" s="50" customFormat="1" ht="12.75" hidden="1">
      <c r="B114" s="25"/>
      <c r="C114" s="28"/>
      <c r="D114" s="28">
        <v>4410</v>
      </c>
      <c r="E114" s="29" t="s">
        <v>60</v>
      </c>
      <c r="F114" s="43">
        <v>100</v>
      </c>
      <c r="G114" s="60"/>
      <c r="H114" s="60"/>
      <c r="I114" s="60"/>
      <c r="J114" s="60"/>
      <c r="K114" s="60"/>
      <c r="L114" s="60"/>
      <c r="M114" s="60"/>
      <c r="N114" s="60"/>
      <c r="O114" s="96">
        <f>F114+G114+H114+I114+J114+K114+L114+M114+N114</f>
        <v>100</v>
      </c>
      <c r="P114" s="173"/>
    </row>
    <row r="115" spans="2:16" s="50" customFormat="1" ht="13.5" customHeight="1" hidden="1">
      <c r="B115" s="25"/>
      <c r="C115" s="15">
        <v>75421</v>
      </c>
      <c r="D115" s="15"/>
      <c r="E115" s="18" t="s">
        <v>195</v>
      </c>
      <c r="F115" s="52">
        <f>SUM(F116:F119)</f>
        <v>2800</v>
      </c>
      <c r="G115" s="53">
        <f>SUM(G116:G119)</f>
        <v>0</v>
      </c>
      <c r="H115" s="53">
        <f aca="true" t="shared" si="32" ref="H115:N115">SUM(H116:H116)</f>
        <v>0</v>
      </c>
      <c r="I115" s="53">
        <f t="shared" si="32"/>
        <v>0</v>
      </c>
      <c r="J115" s="53">
        <f t="shared" si="32"/>
        <v>0</v>
      </c>
      <c r="K115" s="53">
        <f t="shared" si="32"/>
        <v>0</v>
      </c>
      <c r="L115" s="53">
        <f t="shared" si="32"/>
        <v>0</v>
      </c>
      <c r="M115" s="53">
        <f t="shared" si="32"/>
        <v>0</v>
      </c>
      <c r="N115" s="53">
        <f t="shared" si="32"/>
        <v>0</v>
      </c>
      <c r="O115" s="130">
        <f>SUM(O116:O119)</f>
        <v>2800</v>
      </c>
      <c r="P115" s="199"/>
    </row>
    <row r="116" spans="2:16" s="50" customFormat="1" ht="12.75" hidden="1">
      <c r="B116" s="25"/>
      <c r="C116" s="28"/>
      <c r="D116" s="28">
        <v>4810</v>
      </c>
      <c r="E116" s="29" t="s">
        <v>196</v>
      </c>
      <c r="F116" s="43">
        <v>0</v>
      </c>
      <c r="G116" s="60"/>
      <c r="H116" s="60"/>
      <c r="I116" s="60"/>
      <c r="J116" s="60"/>
      <c r="K116" s="60"/>
      <c r="L116" s="60"/>
      <c r="M116" s="60"/>
      <c r="N116" s="60"/>
      <c r="O116" s="96">
        <f>F116+G116+H116+I116+J116+K116+L116+M116+N116</f>
        <v>0</v>
      </c>
      <c r="P116" s="173"/>
    </row>
    <row r="117" spans="2:16" s="50" customFormat="1" ht="12.75" hidden="1">
      <c r="B117" s="25"/>
      <c r="C117" s="28"/>
      <c r="D117" s="28">
        <v>4270</v>
      </c>
      <c r="E117" s="29" t="s">
        <v>40</v>
      </c>
      <c r="F117" s="43">
        <v>1000</v>
      </c>
      <c r="G117" s="60"/>
      <c r="H117" s="60"/>
      <c r="I117" s="60"/>
      <c r="J117" s="60"/>
      <c r="K117" s="60"/>
      <c r="L117" s="60"/>
      <c r="M117" s="60"/>
      <c r="N117" s="60"/>
      <c r="O117" s="96">
        <f>F117+G117+H117+I117+J117+K117+L117+M117+N117</f>
        <v>1000</v>
      </c>
      <c r="P117" s="173"/>
    </row>
    <row r="118" spans="2:16" s="50" customFormat="1" ht="12.75" hidden="1">
      <c r="B118" s="25"/>
      <c r="C118" s="28"/>
      <c r="D118" s="28">
        <v>4300</v>
      </c>
      <c r="E118" s="29" t="s">
        <v>41</v>
      </c>
      <c r="F118" s="43">
        <v>1000</v>
      </c>
      <c r="G118" s="60"/>
      <c r="H118" s="60"/>
      <c r="I118" s="60"/>
      <c r="J118" s="60"/>
      <c r="K118" s="60"/>
      <c r="L118" s="60"/>
      <c r="M118" s="60"/>
      <c r="N118" s="60"/>
      <c r="O118" s="96">
        <f>F118+G118+H118+I118+J118+K118+L118+M118+N118</f>
        <v>1000</v>
      </c>
      <c r="P118" s="173"/>
    </row>
    <row r="119" spans="2:16" s="50" customFormat="1" ht="25.5" hidden="1">
      <c r="B119" s="25"/>
      <c r="C119" s="28"/>
      <c r="D119" s="28">
        <v>4360</v>
      </c>
      <c r="E119" s="29" t="s">
        <v>66</v>
      </c>
      <c r="F119" s="43">
        <v>800</v>
      </c>
      <c r="G119" s="60"/>
      <c r="H119" s="60"/>
      <c r="I119" s="60"/>
      <c r="J119" s="60"/>
      <c r="K119" s="60"/>
      <c r="L119" s="60"/>
      <c r="M119" s="60"/>
      <c r="N119" s="60"/>
      <c r="O119" s="96">
        <f>F119+G119+H119+I119+J119+K119+L119+M119+N119</f>
        <v>800</v>
      </c>
      <c r="P119" s="173"/>
    </row>
    <row r="120" spans="2:16" s="50" customFormat="1" ht="38.25" hidden="1">
      <c r="B120" s="31">
        <v>756</v>
      </c>
      <c r="C120" s="32"/>
      <c r="D120" s="32"/>
      <c r="E120" s="33" t="s">
        <v>197</v>
      </c>
      <c r="F120" s="56">
        <f>F121</f>
        <v>47600</v>
      </c>
      <c r="G120" s="57">
        <f>G121</f>
        <v>0</v>
      </c>
      <c r="H120" s="57">
        <f aca="true" t="shared" si="33" ref="H120:N120">H121</f>
        <v>0</v>
      </c>
      <c r="I120" s="57">
        <f t="shared" si="33"/>
        <v>0</v>
      </c>
      <c r="J120" s="57">
        <f t="shared" si="33"/>
        <v>0</v>
      </c>
      <c r="K120" s="57">
        <f t="shared" si="33"/>
        <v>0</v>
      </c>
      <c r="L120" s="57">
        <f t="shared" si="33"/>
        <v>0</v>
      </c>
      <c r="M120" s="57">
        <f t="shared" si="33"/>
        <v>0</v>
      </c>
      <c r="N120" s="57">
        <f t="shared" si="33"/>
        <v>0</v>
      </c>
      <c r="O120" s="56">
        <f>O121</f>
        <v>47600</v>
      </c>
      <c r="P120" s="200"/>
    </row>
    <row r="121" spans="2:16" s="50" customFormat="1" ht="25.5" hidden="1">
      <c r="B121" s="25"/>
      <c r="C121" s="15">
        <v>75647</v>
      </c>
      <c r="D121" s="15"/>
      <c r="E121" s="18" t="s">
        <v>198</v>
      </c>
      <c r="F121" s="52">
        <f>SUM(F122:F125)</f>
        <v>47600</v>
      </c>
      <c r="G121" s="53">
        <f>SUM(G122:G125)</f>
        <v>0</v>
      </c>
      <c r="H121" s="53">
        <f aca="true" t="shared" si="34" ref="H121:N121">SUM(H122:H125)</f>
        <v>0</v>
      </c>
      <c r="I121" s="53">
        <f t="shared" si="34"/>
        <v>0</v>
      </c>
      <c r="J121" s="53">
        <f t="shared" si="34"/>
        <v>0</v>
      </c>
      <c r="K121" s="53">
        <f t="shared" si="34"/>
        <v>0</v>
      </c>
      <c r="L121" s="53">
        <f t="shared" si="34"/>
        <v>0</v>
      </c>
      <c r="M121" s="53">
        <f t="shared" si="34"/>
        <v>0</v>
      </c>
      <c r="N121" s="53">
        <f t="shared" si="34"/>
        <v>0</v>
      </c>
      <c r="O121" s="130">
        <f>SUM(O122:O125)</f>
        <v>47600</v>
      </c>
      <c r="P121" s="199"/>
    </row>
    <row r="122" spans="2:16" s="50" customFormat="1" ht="18" customHeight="1" hidden="1">
      <c r="B122" s="25"/>
      <c r="C122" s="28"/>
      <c r="D122" s="28">
        <v>4100</v>
      </c>
      <c r="E122" s="29" t="s">
        <v>199</v>
      </c>
      <c r="F122" s="43">
        <v>43000</v>
      </c>
      <c r="G122" s="60"/>
      <c r="H122" s="60"/>
      <c r="I122" s="60"/>
      <c r="J122" s="60"/>
      <c r="K122" s="60"/>
      <c r="L122" s="60"/>
      <c r="M122" s="60"/>
      <c r="N122" s="60"/>
      <c r="O122" s="96">
        <f>F122+G122+H122+I122+J122+K122+L122+M122+N122</f>
        <v>43000</v>
      </c>
      <c r="P122" s="173"/>
    </row>
    <row r="123" spans="2:16" s="50" customFormat="1" ht="12.75" hidden="1">
      <c r="B123" s="25"/>
      <c r="C123" s="28"/>
      <c r="D123" s="28">
        <v>4210</v>
      </c>
      <c r="E123" s="29" t="s">
        <v>39</v>
      </c>
      <c r="F123" s="43">
        <v>2100</v>
      </c>
      <c r="G123" s="60"/>
      <c r="H123" s="60"/>
      <c r="I123" s="60"/>
      <c r="J123" s="60"/>
      <c r="K123" s="60"/>
      <c r="L123" s="60"/>
      <c r="M123" s="60"/>
      <c r="N123" s="60"/>
      <c r="O123" s="96">
        <f>F123+G123+H123+I123+J123+K123+L123+M123+N123</f>
        <v>2100</v>
      </c>
      <c r="P123" s="173"/>
    </row>
    <row r="124" spans="2:16" s="50" customFormat="1" ht="12.75" customHeight="1" hidden="1">
      <c r="B124" s="25"/>
      <c r="C124" s="28"/>
      <c r="D124" s="28">
        <v>4300</v>
      </c>
      <c r="E124" s="29" t="s">
        <v>41</v>
      </c>
      <c r="F124" s="43"/>
      <c r="G124" s="60"/>
      <c r="H124" s="60"/>
      <c r="I124" s="60"/>
      <c r="J124" s="60"/>
      <c r="K124" s="60"/>
      <c r="L124" s="60"/>
      <c r="M124" s="60"/>
      <c r="N124" s="60"/>
      <c r="O124" s="96">
        <f>F124+G124+H124+I124+J124+K124+L124+M124+N124</f>
        <v>0</v>
      </c>
      <c r="P124" s="173"/>
    </row>
    <row r="125" spans="2:16" s="50" customFormat="1" ht="12.75" hidden="1">
      <c r="B125" s="25"/>
      <c r="C125" s="28"/>
      <c r="D125" s="28">
        <v>4610</v>
      </c>
      <c r="E125" s="29" t="s">
        <v>200</v>
      </c>
      <c r="F125" s="43">
        <v>2500</v>
      </c>
      <c r="G125" s="60"/>
      <c r="H125" s="60"/>
      <c r="I125" s="60"/>
      <c r="J125" s="60"/>
      <c r="K125" s="60"/>
      <c r="L125" s="60"/>
      <c r="M125" s="60"/>
      <c r="N125" s="60"/>
      <c r="O125" s="96">
        <f>F125+G125+H125+I125+J125+K125+L125+M125+N125</f>
        <v>2500</v>
      </c>
      <c r="P125" s="173"/>
    </row>
    <row r="126" spans="2:16" s="50" customFormat="1" ht="12.75" hidden="1">
      <c r="B126" s="31">
        <v>757</v>
      </c>
      <c r="C126" s="32"/>
      <c r="D126" s="32"/>
      <c r="E126" s="33" t="s">
        <v>201</v>
      </c>
      <c r="F126" s="56">
        <f aca="true" t="shared" si="35" ref="F126:N126">F127</f>
        <v>193537</v>
      </c>
      <c r="G126" s="57">
        <f t="shared" si="35"/>
        <v>0</v>
      </c>
      <c r="H126" s="57">
        <f t="shared" si="35"/>
        <v>0</v>
      </c>
      <c r="I126" s="57">
        <f t="shared" si="35"/>
        <v>0</v>
      </c>
      <c r="J126" s="57">
        <f t="shared" si="35"/>
        <v>0</v>
      </c>
      <c r="K126" s="57">
        <f t="shared" si="35"/>
        <v>0</v>
      </c>
      <c r="L126" s="57">
        <f t="shared" si="35"/>
        <v>0</v>
      </c>
      <c r="M126" s="57">
        <f t="shared" si="35"/>
        <v>0</v>
      </c>
      <c r="N126" s="57">
        <f t="shared" si="35"/>
        <v>0</v>
      </c>
      <c r="O126" s="56">
        <f>O127</f>
        <v>193537</v>
      </c>
      <c r="P126" s="200"/>
    </row>
    <row r="127" spans="2:16" s="50" customFormat="1" ht="25.5" hidden="1">
      <c r="B127" s="25"/>
      <c r="C127" s="15">
        <v>75702</v>
      </c>
      <c r="D127" s="15"/>
      <c r="E127" s="18" t="s">
        <v>202</v>
      </c>
      <c r="F127" s="52">
        <f>SUM(F128:F128)</f>
        <v>193537</v>
      </c>
      <c r="G127" s="53">
        <f>SUM(G128:G128)</f>
        <v>0</v>
      </c>
      <c r="H127" s="53">
        <f aca="true" t="shared" si="36" ref="H127:N127">SUM(H128:H128)</f>
        <v>0</v>
      </c>
      <c r="I127" s="53">
        <f t="shared" si="36"/>
        <v>0</v>
      </c>
      <c r="J127" s="53">
        <f t="shared" si="36"/>
        <v>0</v>
      </c>
      <c r="K127" s="53">
        <f t="shared" si="36"/>
        <v>0</v>
      </c>
      <c r="L127" s="53">
        <f t="shared" si="36"/>
        <v>0</v>
      </c>
      <c r="M127" s="53">
        <f t="shared" si="36"/>
        <v>0</v>
      </c>
      <c r="N127" s="53">
        <f t="shared" si="36"/>
        <v>0</v>
      </c>
      <c r="O127" s="131">
        <f>SUM(O128:O128)</f>
        <v>193537</v>
      </c>
      <c r="P127" s="199"/>
    </row>
    <row r="128" spans="2:16" s="50" customFormat="1" ht="25.5" hidden="1">
      <c r="B128" s="25"/>
      <c r="C128" s="28"/>
      <c r="D128" s="28">
        <v>8070</v>
      </c>
      <c r="E128" s="29" t="s">
        <v>203</v>
      </c>
      <c r="F128" s="43">
        <v>193537</v>
      </c>
      <c r="G128" s="60"/>
      <c r="H128" s="60"/>
      <c r="I128" s="60"/>
      <c r="J128" s="60"/>
      <c r="K128" s="60"/>
      <c r="L128" s="60"/>
      <c r="M128" s="60"/>
      <c r="N128" s="60"/>
      <c r="O128" s="96">
        <f>F128+G128+H128+I128+J128+K128+L128+M128+N128</f>
        <v>193537</v>
      </c>
      <c r="P128" s="173"/>
    </row>
    <row r="129" spans="2:16" s="50" customFormat="1" ht="12.75" hidden="1">
      <c r="B129" s="31">
        <v>758</v>
      </c>
      <c r="C129" s="32"/>
      <c r="D129" s="32"/>
      <c r="E129" s="33" t="s">
        <v>28</v>
      </c>
      <c r="F129" s="56">
        <f>F130</f>
        <v>104229</v>
      </c>
      <c r="G129" s="57">
        <f>G130</f>
        <v>0</v>
      </c>
      <c r="H129" s="57">
        <f aca="true" t="shared" si="37" ref="H129:N129">H130</f>
        <v>0</v>
      </c>
      <c r="I129" s="57">
        <f t="shared" si="37"/>
        <v>0</v>
      </c>
      <c r="J129" s="57">
        <f t="shared" si="37"/>
        <v>0</v>
      </c>
      <c r="K129" s="57">
        <f t="shared" si="37"/>
        <v>0</v>
      </c>
      <c r="L129" s="57">
        <f t="shared" si="37"/>
        <v>0</v>
      </c>
      <c r="M129" s="57">
        <f t="shared" si="37"/>
        <v>0</v>
      </c>
      <c r="N129" s="57">
        <f t="shared" si="37"/>
        <v>0</v>
      </c>
      <c r="O129" s="56">
        <f>O130</f>
        <v>104229</v>
      </c>
      <c r="P129" s="200"/>
    </row>
    <row r="130" spans="2:16" s="50" customFormat="1" ht="12.75" customHeight="1" hidden="1">
      <c r="B130" s="25"/>
      <c r="C130" s="15">
        <v>75818</v>
      </c>
      <c r="D130" s="15"/>
      <c r="E130" s="18" t="s">
        <v>204</v>
      </c>
      <c r="F130" s="52">
        <f aca="true" t="shared" si="38" ref="F130:N130">SUM(F131:F131)</f>
        <v>104229</v>
      </c>
      <c r="G130" s="53">
        <f t="shared" si="38"/>
        <v>0</v>
      </c>
      <c r="H130" s="53">
        <f t="shared" si="38"/>
        <v>0</v>
      </c>
      <c r="I130" s="53">
        <f t="shared" si="38"/>
        <v>0</v>
      </c>
      <c r="J130" s="53">
        <f t="shared" si="38"/>
        <v>0</v>
      </c>
      <c r="K130" s="53">
        <f t="shared" si="38"/>
        <v>0</v>
      </c>
      <c r="L130" s="53">
        <f t="shared" si="38"/>
        <v>0</v>
      </c>
      <c r="M130" s="53">
        <f t="shared" si="38"/>
        <v>0</v>
      </c>
      <c r="N130" s="53">
        <f t="shared" si="38"/>
        <v>0</v>
      </c>
      <c r="O130" s="131">
        <f>SUM(O131:O131)</f>
        <v>104229</v>
      </c>
      <c r="P130" s="173"/>
    </row>
    <row r="131" spans="2:16" s="50" customFormat="1" ht="12.75" customHeight="1" hidden="1">
      <c r="B131" s="25"/>
      <c r="C131" s="28"/>
      <c r="D131" s="28">
        <v>4810</v>
      </c>
      <c r="E131" s="29" t="s">
        <v>196</v>
      </c>
      <c r="F131" s="43">
        <v>104229</v>
      </c>
      <c r="G131" s="60"/>
      <c r="H131" s="60"/>
      <c r="I131" s="60"/>
      <c r="J131" s="60"/>
      <c r="K131" s="60"/>
      <c r="L131" s="60"/>
      <c r="M131" s="60"/>
      <c r="N131" s="60"/>
      <c r="O131" s="96">
        <f>F131+G131+H131+I131+J131+K131+L131+M131+N131</f>
        <v>104229</v>
      </c>
      <c r="P131" s="173"/>
    </row>
    <row r="132" spans="2:16" s="50" customFormat="1" ht="12.75">
      <c r="B132" s="31">
        <v>801</v>
      </c>
      <c r="C132" s="32"/>
      <c r="D132" s="32"/>
      <c r="E132" s="33" t="s">
        <v>29</v>
      </c>
      <c r="F132" s="56">
        <f>F133+F175+F200+F223+F232+F250+F247+F156</f>
        <v>7472599</v>
      </c>
      <c r="G132" s="57">
        <f>G133+G175+G200+G223+G232+G250+G247+G156</f>
        <v>62734</v>
      </c>
      <c r="H132" s="57">
        <f aca="true" t="shared" si="39" ref="H132:N132">H133+H175+H200+H223+H232+H250+H247+H156</f>
        <v>0</v>
      </c>
      <c r="I132" s="57">
        <f t="shared" si="39"/>
        <v>0</v>
      </c>
      <c r="J132" s="57">
        <f t="shared" si="39"/>
        <v>0</v>
      </c>
      <c r="K132" s="57">
        <f t="shared" si="39"/>
        <v>0</v>
      </c>
      <c r="L132" s="57">
        <f t="shared" si="39"/>
        <v>0</v>
      </c>
      <c r="M132" s="57">
        <f t="shared" si="39"/>
        <v>0</v>
      </c>
      <c r="N132" s="57">
        <f t="shared" si="39"/>
        <v>0</v>
      </c>
      <c r="O132" s="56">
        <f>O133+O175+O200+O223+O232+O250+O247+O156</f>
        <v>7535333</v>
      </c>
      <c r="P132" s="203"/>
    </row>
    <row r="133" spans="2:16" s="50" customFormat="1" ht="12.75">
      <c r="B133" s="25"/>
      <c r="C133" s="15">
        <v>80101</v>
      </c>
      <c r="D133" s="15"/>
      <c r="E133" s="18" t="s">
        <v>30</v>
      </c>
      <c r="F133" s="52">
        <f>SUM(F134:F155)</f>
        <v>3380873</v>
      </c>
      <c r="G133" s="53">
        <f>SUM(G134:G155)</f>
        <v>0</v>
      </c>
      <c r="H133" s="53">
        <f aca="true" t="shared" si="40" ref="H133:N133">SUM(H134:H155)</f>
        <v>0</v>
      </c>
      <c r="I133" s="53">
        <f t="shared" si="40"/>
        <v>0</v>
      </c>
      <c r="J133" s="53">
        <f t="shared" si="40"/>
        <v>0</v>
      </c>
      <c r="K133" s="53">
        <f t="shared" si="40"/>
        <v>0</v>
      </c>
      <c r="L133" s="53">
        <f t="shared" si="40"/>
        <v>0</v>
      </c>
      <c r="M133" s="53">
        <f t="shared" si="40"/>
        <v>0</v>
      </c>
      <c r="N133" s="53">
        <f t="shared" si="40"/>
        <v>0</v>
      </c>
      <c r="O133" s="130">
        <f>SUM(O134:O155)</f>
        <v>3380873</v>
      </c>
      <c r="P133" s="199"/>
    </row>
    <row r="134" spans="2:16" s="50" customFormat="1" ht="25.5">
      <c r="B134" s="25"/>
      <c r="C134" s="28"/>
      <c r="D134" s="28">
        <v>3020</v>
      </c>
      <c r="E134" s="29" t="s">
        <v>61</v>
      </c>
      <c r="F134" s="43">
        <v>140140</v>
      </c>
      <c r="G134" s="60"/>
      <c r="H134" s="60"/>
      <c r="I134" s="60"/>
      <c r="J134" s="60"/>
      <c r="K134" s="60"/>
      <c r="L134" s="60"/>
      <c r="M134" s="60"/>
      <c r="N134" s="60"/>
      <c r="O134" s="96">
        <f aca="true" t="shared" si="41" ref="O134:O154">F134+G134+H134+I134+J134+K134+L134+M134+N134</f>
        <v>140140</v>
      </c>
      <c r="P134" s="173"/>
    </row>
    <row r="135" spans="2:16" s="50" customFormat="1" ht="12.75" customHeight="1" hidden="1">
      <c r="B135" s="25"/>
      <c r="C135" s="28"/>
      <c r="D135" s="28">
        <v>3260</v>
      </c>
      <c r="E135" s="29" t="s">
        <v>178</v>
      </c>
      <c r="F135" s="43"/>
      <c r="G135" s="60"/>
      <c r="H135" s="60"/>
      <c r="I135" s="60"/>
      <c r="J135" s="60"/>
      <c r="K135" s="60"/>
      <c r="L135" s="60"/>
      <c r="M135" s="60"/>
      <c r="N135" s="60"/>
      <c r="O135" s="96">
        <f t="shared" si="41"/>
        <v>0</v>
      </c>
      <c r="P135" s="173"/>
    </row>
    <row r="136" spans="2:16" s="50" customFormat="1" ht="12.75" customHeight="1">
      <c r="B136" s="25"/>
      <c r="C136" s="28"/>
      <c r="D136" s="28">
        <v>4010</v>
      </c>
      <c r="E136" s="29" t="s">
        <v>57</v>
      </c>
      <c r="F136" s="43">
        <v>2019841</v>
      </c>
      <c r="G136" s="60"/>
      <c r="H136" s="60"/>
      <c r="I136" s="60"/>
      <c r="J136" s="60"/>
      <c r="K136" s="60"/>
      <c r="L136" s="60"/>
      <c r="M136" s="60"/>
      <c r="N136" s="60"/>
      <c r="O136" s="96">
        <f t="shared" si="41"/>
        <v>2019841</v>
      </c>
      <c r="P136" s="192"/>
    </row>
    <row r="137" spans="2:16" s="50" customFormat="1" ht="12.75">
      <c r="B137" s="25"/>
      <c r="C137" s="28"/>
      <c r="D137" s="28">
        <v>4040</v>
      </c>
      <c r="E137" s="29" t="s">
        <v>62</v>
      </c>
      <c r="F137" s="43">
        <v>139499</v>
      </c>
      <c r="G137" s="60"/>
      <c r="H137" s="60"/>
      <c r="I137" s="60"/>
      <c r="J137" s="60"/>
      <c r="K137" s="60"/>
      <c r="L137" s="60"/>
      <c r="M137" s="60"/>
      <c r="N137" s="60"/>
      <c r="O137" s="96">
        <f t="shared" si="41"/>
        <v>139499</v>
      </c>
      <c r="P137" s="192"/>
    </row>
    <row r="138" spans="2:16" s="50" customFormat="1" ht="12.75">
      <c r="B138" s="25"/>
      <c r="C138" s="28"/>
      <c r="D138" s="28">
        <v>4110</v>
      </c>
      <c r="E138" s="29" t="s">
        <v>58</v>
      </c>
      <c r="F138" s="43">
        <v>356460</v>
      </c>
      <c r="G138" s="60"/>
      <c r="H138" s="60"/>
      <c r="I138" s="60"/>
      <c r="J138" s="60"/>
      <c r="K138" s="60"/>
      <c r="L138" s="60"/>
      <c r="M138" s="60"/>
      <c r="N138" s="60"/>
      <c r="O138" s="96">
        <f t="shared" si="41"/>
        <v>356460</v>
      </c>
      <c r="P138" s="192"/>
    </row>
    <row r="139" spans="2:16" s="50" customFormat="1" ht="12.75">
      <c r="B139" s="25"/>
      <c r="C139" s="28"/>
      <c r="D139" s="28">
        <v>4120</v>
      </c>
      <c r="E139" s="29" t="s">
        <v>134</v>
      </c>
      <c r="F139" s="43">
        <v>55390</v>
      </c>
      <c r="G139" s="60"/>
      <c r="H139" s="60"/>
      <c r="I139" s="60"/>
      <c r="J139" s="60"/>
      <c r="K139" s="60"/>
      <c r="L139" s="60"/>
      <c r="M139" s="60"/>
      <c r="N139" s="60"/>
      <c r="O139" s="96">
        <f t="shared" si="41"/>
        <v>55390</v>
      </c>
      <c r="P139" s="192"/>
    </row>
    <row r="140" spans="2:16" s="50" customFormat="1" ht="12.75">
      <c r="B140" s="25"/>
      <c r="C140" s="28"/>
      <c r="D140" s="28">
        <v>4210</v>
      </c>
      <c r="E140" s="29" t="s">
        <v>39</v>
      </c>
      <c r="F140" s="43">
        <v>220600</v>
      </c>
      <c r="G140" s="60"/>
      <c r="H140" s="60"/>
      <c r="I140" s="60"/>
      <c r="J140" s="60"/>
      <c r="K140" s="60"/>
      <c r="L140" s="60"/>
      <c r="M140" s="60"/>
      <c r="N140" s="60"/>
      <c r="O140" s="96">
        <f t="shared" si="41"/>
        <v>220600</v>
      </c>
      <c r="P140" s="173"/>
    </row>
    <row r="141" spans="2:16" s="50" customFormat="1" ht="12.75">
      <c r="B141" s="25"/>
      <c r="C141" s="28"/>
      <c r="D141" s="28">
        <v>4240</v>
      </c>
      <c r="E141" s="29" t="s">
        <v>137</v>
      </c>
      <c r="F141" s="43">
        <v>10150</v>
      </c>
      <c r="G141" s="60"/>
      <c r="H141" s="60"/>
      <c r="I141" s="60"/>
      <c r="J141" s="60"/>
      <c r="K141" s="60"/>
      <c r="L141" s="60"/>
      <c r="M141" s="60"/>
      <c r="N141" s="60"/>
      <c r="O141" s="96">
        <f t="shared" si="41"/>
        <v>10150</v>
      </c>
      <c r="P141" s="173"/>
    </row>
    <row r="142" spans="2:16" s="50" customFormat="1" ht="12.75">
      <c r="B142" s="25"/>
      <c r="C142" s="28"/>
      <c r="D142" s="28">
        <v>4260</v>
      </c>
      <c r="E142" s="29" t="s">
        <v>59</v>
      </c>
      <c r="F142" s="43">
        <v>126000</v>
      </c>
      <c r="G142" s="60"/>
      <c r="H142" s="60"/>
      <c r="I142" s="60"/>
      <c r="J142" s="60"/>
      <c r="K142" s="60"/>
      <c r="L142" s="60"/>
      <c r="M142" s="60"/>
      <c r="N142" s="60"/>
      <c r="O142" s="96">
        <f t="shared" si="41"/>
        <v>126000</v>
      </c>
      <c r="P142" s="173"/>
    </row>
    <row r="143" spans="2:16" s="50" customFormat="1" ht="12.75">
      <c r="B143" s="25"/>
      <c r="C143" s="28"/>
      <c r="D143" s="28">
        <v>4270</v>
      </c>
      <c r="E143" s="29" t="s">
        <v>40</v>
      </c>
      <c r="F143" s="43">
        <v>57776</v>
      </c>
      <c r="G143" s="60"/>
      <c r="H143" s="60"/>
      <c r="I143" s="60"/>
      <c r="J143" s="60"/>
      <c r="K143" s="60"/>
      <c r="L143" s="60"/>
      <c r="M143" s="60"/>
      <c r="N143" s="60"/>
      <c r="O143" s="96">
        <f t="shared" si="41"/>
        <v>57776</v>
      </c>
      <c r="P143" s="173"/>
    </row>
    <row r="144" spans="2:16" s="50" customFormat="1" ht="12.75">
      <c r="B144" s="25"/>
      <c r="C144" s="28"/>
      <c r="D144" s="28">
        <v>4280</v>
      </c>
      <c r="E144" s="29" t="s">
        <v>64</v>
      </c>
      <c r="F144" s="43">
        <v>7900</v>
      </c>
      <c r="G144" s="60"/>
      <c r="H144" s="60"/>
      <c r="I144" s="60"/>
      <c r="J144" s="60"/>
      <c r="K144" s="60"/>
      <c r="L144" s="60"/>
      <c r="M144" s="60"/>
      <c r="N144" s="60"/>
      <c r="O144" s="96">
        <f t="shared" si="41"/>
        <v>7900</v>
      </c>
      <c r="P144" s="173"/>
    </row>
    <row r="145" spans="2:16" s="50" customFormat="1" ht="12.75">
      <c r="B145" s="25"/>
      <c r="C145" s="28"/>
      <c r="D145" s="28">
        <v>4300</v>
      </c>
      <c r="E145" s="29" t="s">
        <v>41</v>
      </c>
      <c r="F145" s="43">
        <v>54703</v>
      </c>
      <c r="G145" s="60"/>
      <c r="H145" s="60"/>
      <c r="I145" s="60"/>
      <c r="J145" s="60"/>
      <c r="K145" s="60"/>
      <c r="L145" s="60"/>
      <c r="M145" s="60"/>
      <c r="N145" s="60"/>
      <c r="O145" s="96">
        <f t="shared" si="41"/>
        <v>54703</v>
      </c>
      <c r="P145" s="173"/>
    </row>
    <row r="146" spans="2:16" s="50" customFormat="1" ht="12.75">
      <c r="B146" s="25"/>
      <c r="C146" s="28"/>
      <c r="D146" s="28">
        <v>4350</v>
      </c>
      <c r="E146" s="29" t="s">
        <v>65</v>
      </c>
      <c r="F146" s="43">
        <v>11000</v>
      </c>
      <c r="G146" s="60"/>
      <c r="H146" s="60"/>
      <c r="I146" s="60"/>
      <c r="J146" s="60"/>
      <c r="K146" s="60"/>
      <c r="L146" s="60"/>
      <c r="M146" s="60"/>
      <c r="N146" s="60"/>
      <c r="O146" s="96">
        <f t="shared" si="41"/>
        <v>11000</v>
      </c>
      <c r="P146" s="173"/>
    </row>
    <row r="147" spans="2:16" s="50" customFormat="1" ht="25.5">
      <c r="B147" s="25"/>
      <c r="C147" s="28"/>
      <c r="D147" s="28">
        <v>4360</v>
      </c>
      <c r="E147" s="29" t="s">
        <v>66</v>
      </c>
      <c r="F147" s="43">
        <v>4981</v>
      </c>
      <c r="G147" s="60"/>
      <c r="H147" s="60"/>
      <c r="I147" s="60"/>
      <c r="J147" s="60"/>
      <c r="K147" s="60"/>
      <c r="L147" s="60"/>
      <c r="M147" s="60"/>
      <c r="N147" s="60"/>
      <c r="O147" s="96">
        <f t="shared" si="41"/>
        <v>4981</v>
      </c>
      <c r="P147" s="173"/>
    </row>
    <row r="148" spans="2:16" s="50" customFormat="1" ht="25.5">
      <c r="B148" s="25"/>
      <c r="C148" s="28"/>
      <c r="D148" s="28">
        <v>4370</v>
      </c>
      <c r="E148" s="29" t="s">
        <v>67</v>
      </c>
      <c r="F148" s="43">
        <v>12300</v>
      </c>
      <c r="G148" s="60"/>
      <c r="H148" s="60"/>
      <c r="I148" s="60"/>
      <c r="J148" s="60"/>
      <c r="K148" s="60"/>
      <c r="L148" s="60"/>
      <c r="M148" s="60"/>
      <c r="N148" s="60"/>
      <c r="O148" s="96">
        <f t="shared" si="41"/>
        <v>12300</v>
      </c>
      <c r="P148" s="173"/>
    </row>
    <row r="149" spans="2:16" s="50" customFormat="1" ht="12.75">
      <c r="B149" s="25"/>
      <c r="C149" s="28"/>
      <c r="D149" s="28">
        <v>4410</v>
      </c>
      <c r="E149" s="29" t="s">
        <v>60</v>
      </c>
      <c r="F149" s="43">
        <v>7800</v>
      </c>
      <c r="G149" s="60"/>
      <c r="H149" s="60"/>
      <c r="I149" s="60"/>
      <c r="J149" s="60"/>
      <c r="K149" s="60"/>
      <c r="L149" s="60"/>
      <c r="M149" s="60"/>
      <c r="N149" s="60"/>
      <c r="O149" s="96">
        <f t="shared" si="41"/>
        <v>7800</v>
      </c>
      <c r="P149" s="173"/>
    </row>
    <row r="150" spans="2:16" s="50" customFormat="1" ht="12.75">
      <c r="B150" s="25"/>
      <c r="C150" s="28"/>
      <c r="D150" s="28">
        <v>4430</v>
      </c>
      <c r="E150" s="29" t="s">
        <v>138</v>
      </c>
      <c r="F150" s="43">
        <v>5000</v>
      </c>
      <c r="G150" s="60"/>
      <c r="H150" s="60"/>
      <c r="I150" s="60"/>
      <c r="J150" s="60"/>
      <c r="K150" s="60"/>
      <c r="L150" s="60"/>
      <c r="M150" s="60"/>
      <c r="N150" s="60"/>
      <c r="O150" s="96">
        <f t="shared" si="41"/>
        <v>5000</v>
      </c>
      <c r="P150" s="173"/>
    </row>
    <row r="151" spans="2:16" s="50" customFormat="1" ht="25.5">
      <c r="B151" s="25"/>
      <c r="C151" s="28"/>
      <c r="D151" s="28">
        <v>4440</v>
      </c>
      <c r="E151" s="29" t="s">
        <v>68</v>
      </c>
      <c r="F151" s="43">
        <v>105977</v>
      </c>
      <c r="G151" s="60"/>
      <c r="H151" s="60"/>
      <c r="I151" s="60"/>
      <c r="J151" s="60"/>
      <c r="K151" s="60"/>
      <c r="L151" s="60"/>
      <c r="M151" s="60"/>
      <c r="N151" s="60"/>
      <c r="O151" s="96">
        <f t="shared" si="41"/>
        <v>105977</v>
      </c>
      <c r="P151" s="173"/>
    </row>
    <row r="152" spans="2:16" s="50" customFormat="1" ht="25.5">
      <c r="B152" s="25"/>
      <c r="C152" s="28"/>
      <c r="D152" s="28">
        <v>4740</v>
      </c>
      <c r="E152" s="29" t="s">
        <v>69</v>
      </c>
      <c r="F152" s="43">
        <v>3959</v>
      </c>
      <c r="G152" s="60"/>
      <c r="H152" s="60"/>
      <c r="I152" s="60"/>
      <c r="J152" s="60"/>
      <c r="K152" s="60"/>
      <c r="L152" s="60"/>
      <c r="M152" s="60"/>
      <c r="N152" s="60"/>
      <c r="O152" s="96">
        <f t="shared" si="41"/>
        <v>3959</v>
      </c>
      <c r="P152" s="173"/>
    </row>
    <row r="153" spans="2:16" s="50" customFormat="1" ht="25.5">
      <c r="B153" s="25"/>
      <c r="C153" s="28"/>
      <c r="D153" s="28">
        <v>4750</v>
      </c>
      <c r="E153" s="29" t="s">
        <v>70</v>
      </c>
      <c r="F153" s="43">
        <v>16400</v>
      </c>
      <c r="G153" s="60"/>
      <c r="H153" s="60"/>
      <c r="I153" s="60"/>
      <c r="J153" s="60"/>
      <c r="K153" s="60"/>
      <c r="L153" s="60"/>
      <c r="M153" s="60"/>
      <c r="N153" s="60"/>
      <c r="O153" s="96">
        <f t="shared" si="41"/>
        <v>16400</v>
      </c>
      <c r="P153" s="173"/>
    </row>
    <row r="154" spans="2:16" s="50" customFormat="1" ht="12.75">
      <c r="B154" s="25"/>
      <c r="C154" s="28"/>
      <c r="D154" s="28">
        <v>6050</v>
      </c>
      <c r="E154" s="29" t="s">
        <v>44</v>
      </c>
      <c r="F154" s="43">
        <v>3800</v>
      </c>
      <c r="G154" s="60"/>
      <c r="H154" s="60"/>
      <c r="I154" s="60"/>
      <c r="J154" s="60"/>
      <c r="K154" s="60"/>
      <c r="L154" s="60"/>
      <c r="M154" s="60"/>
      <c r="N154" s="60"/>
      <c r="O154" s="96">
        <f t="shared" si="41"/>
        <v>3800</v>
      </c>
      <c r="P154" s="173"/>
    </row>
    <row r="155" spans="2:16" s="50" customFormat="1" ht="25.5">
      <c r="B155" s="25"/>
      <c r="C155" s="28"/>
      <c r="D155" s="28">
        <v>6060</v>
      </c>
      <c r="E155" s="29" t="s">
        <v>55</v>
      </c>
      <c r="F155" s="43">
        <v>21197</v>
      </c>
      <c r="G155" s="60"/>
      <c r="H155" s="60"/>
      <c r="I155" s="60"/>
      <c r="J155" s="60"/>
      <c r="K155" s="60"/>
      <c r="L155" s="60"/>
      <c r="M155" s="60"/>
      <c r="N155" s="60"/>
      <c r="O155" s="96">
        <f>F155+G155+H155+I155+J155+K155+L155+M155+N155</f>
        <v>21197</v>
      </c>
      <c r="P155" s="173"/>
    </row>
    <row r="156" spans="2:16" s="50" customFormat="1" ht="12.75">
      <c r="B156" s="25"/>
      <c r="C156" s="15">
        <v>80103</v>
      </c>
      <c r="D156" s="15"/>
      <c r="E156" s="18" t="s">
        <v>139</v>
      </c>
      <c r="F156" s="52">
        <f>SUM(F157:F174)</f>
        <v>390496</v>
      </c>
      <c r="G156" s="53">
        <f>SUM(G157:G174)</f>
        <v>0</v>
      </c>
      <c r="H156" s="53">
        <f aca="true" t="shared" si="42" ref="H156:N156">SUM(H157:H174)</f>
        <v>0</v>
      </c>
      <c r="I156" s="53">
        <f t="shared" si="42"/>
        <v>0</v>
      </c>
      <c r="J156" s="53">
        <f t="shared" si="42"/>
        <v>0</v>
      </c>
      <c r="K156" s="53">
        <f t="shared" si="42"/>
        <v>0</v>
      </c>
      <c r="L156" s="53">
        <f t="shared" si="42"/>
        <v>0</v>
      </c>
      <c r="M156" s="53">
        <f t="shared" si="42"/>
        <v>0</v>
      </c>
      <c r="N156" s="53">
        <f t="shared" si="42"/>
        <v>0</v>
      </c>
      <c r="O156" s="130">
        <f>SUM(O157:O174)</f>
        <v>390496</v>
      </c>
      <c r="P156" s="199"/>
    </row>
    <row r="157" spans="2:16" s="50" customFormat="1" ht="25.5">
      <c r="B157" s="25"/>
      <c r="C157" s="28"/>
      <c r="D157" s="28">
        <v>3020</v>
      </c>
      <c r="E157" s="29" t="s">
        <v>61</v>
      </c>
      <c r="F157" s="43">
        <v>13390</v>
      </c>
      <c r="G157" s="60"/>
      <c r="H157" s="60"/>
      <c r="I157" s="60"/>
      <c r="J157" s="60"/>
      <c r="K157" s="60"/>
      <c r="L157" s="60"/>
      <c r="M157" s="60"/>
      <c r="N157" s="60"/>
      <c r="O157" s="96">
        <f aca="true" t="shared" si="43" ref="O157:O174">F157+G157+H157+I157+J157+K157+L157+M157+N157</f>
        <v>13390</v>
      </c>
      <c r="P157" s="173"/>
    </row>
    <row r="158" spans="2:16" s="50" customFormat="1" ht="12.75" customHeight="1">
      <c r="B158" s="25"/>
      <c r="C158" s="28"/>
      <c r="D158" s="28">
        <v>4010</v>
      </c>
      <c r="E158" s="29" t="s">
        <v>57</v>
      </c>
      <c r="F158" s="43">
        <v>242078</v>
      </c>
      <c r="G158" s="60"/>
      <c r="H158" s="60"/>
      <c r="I158" s="60"/>
      <c r="J158" s="60"/>
      <c r="K158" s="60"/>
      <c r="L158" s="60"/>
      <c r="M158" s="60"/>
      <c r="N158" s="60"/>
      <c r="O158" s="96">
        <f t="shared" si="43"/>
        <v>242078</v>
      </c>
      <c r="P158" s="173"/>
    </row>
    <row r="159" spans="2:16" s="50" customFormat="1" ht="12.75">
      <c r="B159" s="25"/>
      <c r="C159" s="28"/>
      <c r="D159" s="28">
        <v>4040</v>
      </c>
      <c r="E159" s="29" t="s">
        <v>62</v>
      </c>
      <c r="F159" s="43">
        <v>11580</v>
      </c>
      <c r="G159" s="60"/>
      <c r="H159" s="60"/>
      <c r="I159" s="60"/>
      <c r="J159" s="60"/>
      <c r="K159" s="60"/>
      <c r="L159" s="60"/>
      <c r="M159" s="60"/>
      <c r="N159" s="60"/>
      <c r="O159" s="96">
        <f t="shared" si="43"/>
        <v>11580</v>
      </c>
      <c r="P159" s="173"/>
    </row>
    <row r="160" spans="2:16" s="50" customFormat="1" ht="12.75">
      <c r="B160" s="25"/>
      <c r="C160" s="28"/>
      <c r="D160" s="28">
        <v>4110</v>
      </c>
      <c r="E160" s="29" t="s">
        <v>58</v>
      </c>
      <c r="F160" s="43">
        <v>40220</v>
      </c>
      <c r="G160" s="60"/>
      <c r="H160" s="60"/>
      <c r="I160" s="60"/>
      <c r="J160" s="60"/>
      <c r="K160" s="60"/>
      <c r="L160" s="60"/>
      <c r="M160" s="60"/>
      <c r="N160" s="60"/>
      <c r="O160" s="96">
        <f t="shared" si="43"/>
        <v>40220</v>
      </c>
      <c r="P160" s="173"/>
    </row>
    <row r="161" spans="2:16" s="50" customFormat="1" ht="12.75">
      <c r="B161" s="25"/>
      <c r="C161" s="28"/>
      <c r="D161" s="28">
        <v>4120</v>
      </c>
      <c r="E161" s="29" t="s">
        <v>134</v>
      </c>
      <c r="F161" s="43">
        <v>6620</v>
      </c>
      <c r="G161" s="60"/>
      <c r="H161" s="60"/>
      <c r="I161" s="60"/>
      <c r="J161" s="60"/>
      <c r="K161" s="60"/>
      <c r="L161" s="60"/>
      <c r="M161" s="60"/>
      <c r="N161" s="60"/>
      <c r="O161" s="96">
        <f t="shared" si="43"/>
        <v>6620</v>
      </c>
      <c r="P161" s="173"/>
    </row>
    <row r="162" spans="2:16" s="50" customFormat="1" ht="12.75">
      <c r="B162" s="25"/>
      <c r="C162" s="28"/>
      <c r="D162" s="28">
        <v>4210</v>
      </c>
      <c r="E162" s="29" t="s">
        <v>39</v>
      </c>
      <c r="F162" s="43">
        <v>12000</v>
      </c>
      <c r="G162" s="60"/>
      <c r="H162" s="60"/>
      <c r="I162" s="60"/>
      <c r="J162" s="60"/>
      <c r="K162" s="60"/>
      <c r="L162" s="60"/>
      <c r="M162" s="60"/>
      <c r="N162" s="60"/>
      <c r="O162" s="96">
        <f t="shared" si="43"/>
        <v>12000</v>
      </c>
      <c r="P162" s="173"/>
    </row>
    <row r="163" spans="2:16" s="50" customFormat="1" ht="12.75">
      <c r="B163" s="25"/>
      <c r="C163" s="28"/>
      <c r="D163" s="28">
        <v>4240</v>
      </c>
      <c r="E163" s="29" t="s">
        <v>137</v>
      </c>
      <c r="F163" s="43">
        <v>5000</v>
      </c>
      <c r="G163" s="60"/>
      <c r="H163" s="60"/>
      <c r="I163" s="60"/>
      <c r="J163" s="60"/>
      <c r="K163" s="60"/>
      <c r="L163" s="60"/>
      <c r="M163" s="60"/>
      <c r="N163" s="60"/>
      <c r="O163" s="96">
        <f t="shared" si="43"/>
        <v>5000</v>
      </c>
      <c r="P163" s="173"/>
    </row>
    <row r="164" spans="2:16" s="50" customFormat="1" ht="12.75">
      <c r="B164" s="25"/>
      <c r="C164" s="28"/>
      <c r="D164" s="28">
        <v>4260</v>
      </c>
      <c r="E164" s="29" t="s">
        <v>59</v>
      </c>
      <c r="F164" s="43">
        <v>9000</v>
      </c>
      <c r="G164" s="60"/>
      <c r="H164" s="60"/>
      <c r="I164" s="60"/>
      <c r="J164" s="60"/>
      <c r="K164" s="60"/>
      <c r="L164" s="60"/>
      <c r="M164" s="60"/>
      <c r="N164" s="60"/>
      <c r="O164" s="96">
        <f t="shared" si="43"/>
        <v>9000</v>
      </c>
      <c r="P164" s="173"/>
    </row>
    <row r="165" spans="2:16" s="50" customFormat="1" ht="12.75">
      <c r="B165" s="25"/>
      <c r="C165" s="28"/>
      <c r="D165" s="28">
        <v>4270</v>
      </c>
      <c r="E165" s="29" t="s">
        <v>40</v>
      </c>
      <c r="F165" s="43">
        <v>18400</v>
      </c>
      <c r="G165" s="60"/>
      <c r="H165" s="60"/>
      <c r="I165" s="60"/>
      <c r="J165" s="60"/>
      <c r="K165" s="60"/>
      <c r="L165" s="60"/>
      <c r="M165" s="60"/>
      <c r="N165" s="60"/>
      <c r="O165" s="96">
        <f t="shared" si="43"/>
        <v>18400</v>
      </c>
      <c r="P165" s="173"/>
    </row>
    <row r="166" spans="2:16" s="50" customFormat="1" ht="12.75">
      <c r="B166" s="25"/>
      <c r="C166" s="28"/>
      <c r="D166" s="28">
        <v>4280</v>
      </c>
      <c r="E166" s="29" t="s">
        <v>64</v>
      </c>
      <c r="F166" s="43">
        <v>800</v>
      </c>
      <c r="G166" s="60"/>
      <c r="H166" s="60"/>
      <c r="I166" s="60"/>
      <c r="J166" s="60"/>
      <c r="K166" s="60"/>
      <c r="L166" s="60"/>
      <c r="M166" s="60"/>
      <c r="N166" s="60"/>
      <c r="O166" s="96">
        <f t="shared" si="43"/>
        <v>800</v>
      </c>
      <c r="P166" s="173"/>
    </row>
    <row r="167" spans="2:16" s="50" customFormat="1" ht="12.75">
      <c r="B167" s="25"/>
      <c r="C167" s="28"/>
      <c r="D167" s="28">
        <v>4300</v>
      </c>
      <c r="E167" s="29" t="s">
        <v>41</v>
      </c>
      <c r="F167" s="43">
        <v>4000</v>
      </c>
      <c r="G167" s="60"/>
      <c r="H167" s="60"/>
      <c r="I167" s="60"/>
      <c r="J167" s="60"/>
      <c r="K167" s="60"/>
      <c r="L167" s="60"/>
      <c r="M167" s="60"/>
      <c r="N167" s="60"/>
      <c r="O167" s="96">
        <f t="shared" si="43"/>
        <v>4000</v>
      </c>
      <c r="P167" s="173"/>
    </row>
    <row r="168" spans="2:16" s="50" customFormat="1" ht="12.75">
      <c r="B168" s="25"/>
      <c r="C168" s="28"/>
      <c r="D168" s="28">
        <v>4350</v>
      </c>
      <c r="E168" s="29" t="s">
        <v>65</v>
      </c>
      <c r="F168" s="43">
        <v>2000</v>
      </c>
      <c r="G168" s="60"/>
      <c r="H168" s="60"/>
      <c r="I168" s="60"/>
      <c r="J168" s="60"/>
      <c r="K168" s="60"/>
      <c r="L168" s="60"/>
      <c r="M168" s="60"/>
      <c r="N168" s="60"/>
      <c r="O168" s="96">
        <f t="shared" si="43"/>
        <v>2000</v>
      </c>
      <c r="P168" s="173"/>
    </row>
    <row r="169" spans="2:16" s="50" customFormat="1" ht="25.5">
      <c r="B169" s="25"/>
      <c r="C169" s="28"/>
      <c r="D169" s="28">
        <v>4370</v>
      </c>
      <c r="E169" s="29" t="s">
        <v>67</v>
      </c>
      <c r="F169" s="43">
        <v>1200</v>
      </c>
      <c r="G169" s="60"/>
      <c r="H169" s="60"/>
      <c r="I169" s="60"/>
      <c r="J169" s="60"/>
      <c r="K169" s="60"/>
      <c r="L169" s="60"/>
      <c r="M169" s="60"/>
      <c r="N169" s="60"/>
      <c r="O169" s="96">
        <f t="shared" si="43"/>
        <v>1200</v>
      </c>
      <c r="P169" s="173"/>
    </row>
    <row r="170" spans="2:16" s="50" customFormat="1" ht="12.75">
      <c r="B170" s="25"/>
      <c r="C170" s="28"/>
      <c r="D170" s="28">
        <v>4410</v>
      </c>
      <c r="E170" s="29" t="s">
        <v>60</v>
      </c>
      <c r="F170" s="43">
        <v>2000</v>
      </c>
      <c r="G170" s="60"/>
      <c r="H170" s="60"/>
      <c r="I170" s="60"/>
      <c r="J170" s="60"/>
      <c r="K170" s="60"/>
      <c r="L170" s="60"/>
      <c r="M170" s="60"/>
      <c r="N170" s="60"/>
      <c r="O170" s="96">
        <f t="shared" si="43"/>
        <v>2000</v>
      </c>
      <c r="P170" s="173"/>
    </row>
    <row r="171" spans="2:16" s="50" customFormat="1" ht="14.25" customHeight="1">
      <c r="B171" s="25"/>
      <c r="C171" s="28"/>
      <c r="D171" s="28">
        <v>4440</v>
      </c>
      <c r="E171" s="29" t="s">
        <v>68</v>
      </c>
      <c r="F171" s="43">
        <v>16408</v>
      </c>
      <c r="G171" s="60"/>
      <c r="H171" s="60"/>
      <c r="I171" s="60"/>
      <c r="J171" s="60"/>
      <c r="K171" s="60"/>
      <c r="L171" s="60"/>
      <c r="M171" s="60"/>
      <c r="N171" s="60"/>
      <c r="O171" s="96">
        <f t="shared" si="43"/>
        <v>16408</v>
      </c>
      <c r="P171" s="173"/>
    </row>
    <row r="172" spans="2:16" s="50" customFormat="1" ht="25.5">
      <c r="B172" s="25"/>
      <c r="C172" s="28"/>
      <c r="D172" s="28">
        <v>4740</v>
      </c>
      <c r="E172" s="29" t="s">
        <v>69</v>
      </c>
      <c r="F172" s="43">
        <v>700</v>
      </c>
      <c r="G172" s="60"/>
      <c r="H172" s="60"/>
      <c r="I172" s="60"/>
      <c r="J172" s="60"/>
      <c r="K172" s="60"/>
      <c r="L172" s="60"/>
      <c r="M172" s="60"/>
      <c r="N172" s="60"/>
      <c r="O172" s="96">
        <f t="shared" si="43"/>
        <v>700</v>
      </c>
      <c r="P172" s="173"/>
    </row>
    <row r="173" spans="2:16" s="50" customFormat="1" ht="25.5">
      <c r="B173" s="25"/>
      <c r="C173" s="28"/>
      <c r="D173" s="28">
        <v>4750</v>
      </c>
      <c r="E173" s="29" t="s">
        <v>70</v>
      </c>
      <c r="F173" s="43">
        <v>1500</v>
      </c>
      <c r="G173" s="60"/>
      <c r="H173" s="60"/>
      <c r="I173" s="60"/>
      <c r="J173" s="60"/>
      <c r="K173" s="60"/>
      <c r="L173" s="60"/>
      <c r="M173" s="60"/>
      <c r="N173" s="60"/>
      <c r="O173" s="96">
        <f t="shared" si="43"/>
        <v>1500</v>
      </c>
      <c r="P173" s="173"/>
    </row>
    <row r="174" spans="2:16" s="50" customFormat="1" ht="12.75">
      <c r="B174" s="25"/>
      <c r="C174" s="28"/>
      <c r="D174" s="28">
        <v>6050</v>
      </c>
      <c r="E174" s="29" t="s">
        <v>44</v>
      </c>
      <c r="F174" s="43">
        <v>3600</v>
      </c>
      <c r="G174" s="60"/>
      <c r="H174" s="60"/>
      <c r="I174" s="60"/>
      <c r="J174" s="60"/>
      <c r="K174" s="60"/>
      <c r="L174" s="60"/>
      <c r="M174" s="60"/>
      <c r="N174" s="60"/>
      <c r="O174" s="96">
        <f t="shared" si="43"/>
        <v>3600</v>
      </c>
      <c r="P174" s="173"/>
    </row>
    <row r="175" spans="2:16" s="50" customFormat="1" ht="12.75">
      <c r="B175" s="25"/>
      <c r="C175" s="15">
        <v>80104</v>
      </c>
      <c r="D175" s="15"/>
      <c r="E175" s="18" t="s">
        <v>32</v>
      </c>
      <c r="F175" s="52">
        <f>SUM(F176:F199)</f>
        <v>1128740</v>
      </c>
      <c r="G175" s="53">
        <f>SUM(G176:G199)</f>
        <v>0</v>
      </c>
      <c r="H175" s="53">
        <f aca="true" t="shared" si="44" ref="H175:N175">SUM(H177:H199)</f>
        <v>0</v>
      </c>
      <c r="I175" s="53">
        <f t="shared" si="44"/>
        <v>0</v>
      </c>
      <c r="J175" s="53">
        <f t="shared" si="44"/>
        <v>0</v>
      </c>
      <c r="K175" s="53">
        <f t="shared" si="44"/>
        <v>0</v>
      </c>
      <c r="L175" s="53">
        <f t="shared" si="44"/>
        <v>0</v>
      </c>
      <c r="M175" s="53">
        <f t="shared" si="44"/>
        <v>0</v>
      </c>
      <c r="N175" s="53">
        <f t="shared" si="44"/>
        <v>0</v>
      </c>
      <c r="O175" s="130">
        <f>SUM(O176:O199)</f>
        <v>1128740</v>
      </c>
      <c r="P175" s="199"/>
    </row>
    <row r="176" spans="2:16" s="50" customFormat="1" ht="51">
      <c r="B176" s="25"/>
      <c r="C176" s="15"/>
      <c r="D176" s="28">
        <v>2310</v>
      </c>
      <c r="E176" s="29" t="s">
        <v>207</v>
      </c>
      <c r="F176" s="43">
        <v>41400</v>
      </c>
      <c r="G176" s="60"/>
      <c r="H176" s="53"/>
      <c r="I176" s="53"/>
      <c r="J176" s="53"/>
      <c r="K176" s="53"/>
      <c r="L176" s="53"/>
      <c r="M176" s="53"/>
      <c r="N176" s="53"/>
      <c r="O176" s="96">
        <f aca="true" t="shared" si="45" ref="O176:O199">F176+G176+H176+I176+J176+K176+L176+M176+N176</f>
        <v>41400</v>
      </c>
      <c r="P176" s="173"/>
    </row>
    <row r="177" spans="2:16" s="50" customFormat="1" ht="12.75">
      <c r="B177" s="30"/>
      <c r="C177" s="28"/>
      <c r="D177" s="28">
        <v>2540</v>
      </c>
      <c r="E177" s="29" t="s">
        <v>140</v>
      </c>
      <c r="F177" s="43">
        <v>192600</v>
      </c>
      <c r="G177" s="60"/>
      <c r="H177" s="60"/>
      <c r="I177" s="60"/>
      <c r="J177" s="60"/>
      <c r="K177" s="60"/>
      <c r="L177" s="60"/>
      <c r="M177" s="60"/>
      <c r="N177" s="60"/>
      <c r="O177" s="96">
        <f t="shared" si="45"/>
        <v>192600</v>
      </c>
      <c r="P177" s="173"/>
    </row>
    <row r="178" spans="2:16" s="50" customFormat="1" ht="25.5">
      <c r="B178" s="25"/>
      <c r="C178" s="28"/>
      <c r="D178" s="28">
        <v>3020</v>
      </c>
      <c r="E178" s="29" t="s">
        <v>61</v>
      </c>
      <c r="F178" s="43">
        <v>25970</v>
      </c>
      <c r="G178" s="60"/>
      <c r="H178" s="60"/>
      <c r="I178" s="60"/>
      <c r="J178" s="60"/>
      <c r="K178" s="60"/>
      <c r="L178" s="60"/>
      <c r="M178" s="60"/>
      <c r="N178" s="60"/>
      <c r="O178" s="96">
        <f t="shared" si="45"/>
        <v>25970</v>
      </c>
      <c r="P178" s="173"/>
    </row>
    <row r="179" spans="2:16" s="50" customFormat="1" ht="12.75" customHeight="1">
      <c r="B179" s="25"/>
      <c r="C179" s="28"/>
      <c r="D179" s="28">
        <v>4010</v>
      </c>
      <c r="E179" s="29" t="s">
        <v>57</v>
      </c>
      <c r="F179" s="43">
        <v>530100</v>
      </c>
      <c r="G179" s="60"/>
      <c r="H179" s="60"/>
      <c r="I179" s="60"/>
      <c r="J179" s="60"/>
      <c r="K179" s="60"/>
      <c r="L179" s="60"/>
      <c r="M179" s="60"/>
      <c r="N179" s="60"/>
      <c r="O179" s="96">
        <f t="shared" si="45"/>
        <v>530100</v>
      </c>
      <c r="P179" s="173"/>
    </row>
    <row r="180" spans="2:16" s="50" customFormat="1" ht="12.75">
      <c r="B180" s="25"/>
      <c r="C180" s="28"/>
      <c r="D180" s="28">
        <v>4040</v>
      </c>
      <c r="E180" s="29" t="s">
        <v>62</v>
      </c>
      <c r="F180" s="43">
        <v>37165</v>
      </c>
      <c r="G180" s="60"/>
      <c r="H180" s="60"/>
      <c r="I180" s="60"/>
      <c r="J180" s="60"/>
      <c r="K180" s="60"/>
      <c r="L180" s="60"/>
      <c r="M180" s="60"/>
      <c r="N180" s="60"/>
      <c r="O180" s="96">
        <f t="shared" si="45"/>
        <v>37165</v>
      </c>
      <c r="P180" s="173"/>
    </row>
    <row r="181" spans="2:16" s="50" customFormat="1" ht="12.75">
      <c r="B181" s="25"/>
      <c r="C181" s="28"/>
      <c r="D181" s="28">
        <v>4110</v>
      </c>
      <c r="E181" s="29" t="s">
        <v>58</v>
      </c>
      <c r="F181" s="43">
        <v>95800</v>
      </c>
      <c r="G181" s="60"/>
      <c r="H181" s="60"/>
      <c r="I181" s="60"/>
      <c r="J181" s="60"/>
      <c r="K181" s="60"/>
      <c r="L181" s="60"/>
      <c r="M181" s="60"/>
      <c r="N181" s="60"/>
      <c r="O181" s="96">
        <f t="shared" si="45"/>
        <v>95800</v>
      </c>
      <c r="P181" s="173"/>
    </row>
    <row r="182" spans="2:16" s="50" customFormat="1" ht="12.75">
      <c r="B182" s="25"/>
      <c r="C182" s="28"/>
      <c r="D182" s="28">
        <v>4120</v>
      </c>
      <c r="E182" s="29" t="s">
        <v>134</v>
      </c>
      <c r="F182" s="43">
        <v>11700</v>
      </c>
      <c r="G182" s="60"/>
      <c r="H182" s="60"/>
      <c r="I182" s="60"/>
      <c r="J182" s="60"/>
      <c r="K182" s="60"/>
      <c r="L182" s="60"/>
      <c r="M182" s="60"/>
      <c r="N182" s="60"/>
      <c r="O182" s="96">
        <f t="shared" si="45"/>
        <v>11700</v>
      </c>
      <c r="P182" s="173"/>
    </row>
    <row r="183" spans="2:16" s="50" customFormat="1" ht="12.75">
      <c r="B183" s="25"/>
      <c r="C183" s="28"/>
      <c r="D183" s="28">
        <v>4170</v>
      </c>
      <c r="E183" s="29" t="s">
        <v>63</v>
      </c>
      <c r="F183" s="43">
        <v>15000</v>
      </c>
      <c r="G183" s="60"/>
      <c r="H183" s="60"/>
      <c r="I183" s="60"/>
      <c r="J183" s="60"/>
      <c r="K183" s="60"/>
      <c r="L183" s="60"/>
      <c r="M183" s="60"/>
      <c r="N183" s="60"/>
      <c r="O183" s="96">
        <f t="shared" si="45"/>
        <v>15000</v>
      </c>
      <c r="P183" s="173"/>
    </row>
    <row r="184" spans="2:16" s="50" customFormat="1" ht="12.75">
      <c r="B184" s="25"/>
      <c r="C184" s="28"/>
      <c r="D184" s="28">
        <v>4210</v>
      </c>
      <c r="E184" s="29" t="s">
        <v>39</v>
      </c>
      <c r="F184" s="43">
        <v>25000</v>
      </c>
      <c r="G184" s="60"/>
      <c r="H184" s="60"/>
      <c r="I184" s="60"/>
      <c r="J184" s="60"/>
      <c r="K184" s="60"/>
      <c r="L184" s="60"/>
      <c r="M184" s="60"/>
      <c r="N184" s="60"/>
      <c r="O184" s="96">
        <f t="shared" si="45"/>
        <v>25000</v>
      </c>
      <c r="P184" s="173"/>
    </row>
    <row r="185" spans="2:16" s="50" customFormat="1" ht="12.75">
      <c r="B185" s="25"/>
      <c r="C185" s="28"/>
      <c r="D185" s="28">
        <v>4240</v>
      </c>
      <c r="E185" s="29" t="s">
        <v>137</v>
      </c>
      <c r="F185" s="43">
        <v>7000</v>
      </c>
      <c r="G185" s="60"/>
      <c r="H185" s="60"/>
      <c r="I185" s="60"/>
      <c r="J185" s="60"/>
      <c r="K185" s="60"/>
      <c r="L185" s="60"/>
      <c r="M185" s="60"/>
      <c r="N185" s="60"/>
      <c r="O185" s="96">
        <f t="shared" si="45"/>
        <v>7000</v>
      </c>
      <c r="P185" s="173"/>
    </row>
    <row r="186" spans="2:16" s="50" customFormat="1" ht="12.75">
      <c r="B186" s="25"/>
      <c r="C186" s="28"/>
      <c r="D186" s="28">
        <v>4260</v>
      </c>
      <c r="E186" s="29" t="s">
        <v>59</v>
      </c>
      <c r="F186" s="43">
        <v>45000</v>
      </c>
      <c r="G186" s="60"/>
      <c r="H186" s="60"/>
      <c r="I186" s="60"/>
      <c r="J186" s="60"/>
      <c r="K186" s="60"/>
      <c r="L186" s="60"/>
      <c r="M186" s="60"/>
      <c r="N186" s="60"/>
      <c r="O186" s="96">
        <f t="shared" si="45"/>
        <v>45000</v>
      </c>
      <c r="P186" s="173"/>
    </row>
    <row r="187" spans="2:16" s="50" customFormat="1" ht="12.75">
      <c r="B187" s="25"/>
      <c r="C187" s="28"/>
      <c r="D187" s="28">
        <v>4270</v>
      </c>
      <c r="E187" s="29" t="s">
        <v>40</v>
      </c>
      <c r="F187" s="43">
        <v>4000</v>
      </c>
      <c r="G187" s="60"/>
      <c r="H187" s="60"/>
      <c r="I187" s="60"/>
      <c r="J187" s="60"/>
      <c r="K187" s="60"/>
      <c r="L187" s="60"/>
      <c r="M187" s="60"/>
      <c r="N187" s="60"/>
      <c r="O187" s="96">
        <f t="shared" si="45"/>
        <v>4000</v>
      </c>
      <c r="P187" s="173"/>
    </row>
    <row r="188" spans="2:16" s="50" customFormat="1" ht="12.75">
      <c r="B188" s="25"/>
      <c r="C188" s="28"/>
      <c r="D188" s="28">
        <v>4280</v>
      </c>
      <c r="E188" s="29" t="s">
        <v>64</v>
      </c>
      <c r="F188" s="43">
        <v>2765</v>
      </c>
      <c r="G188" s="60"/>
      <c r="H188" s="60"/>
      <c r="I188" s="60"/>
      <c r="J188" s="60"/>
      <c r="K188" s="60"/>
      <c r="L188" s="60"/>
      <c r="M188" s="60"/>
      <c r="N188" s="60"/>
      <c r="O188" s="96">
        <f t="shared" si="45"/>
        <v>2765</v>
      </c>
      <c r="P188" s="173"/>
    </row>
    <row r="189" spans="2:16" s="50" customFormat="1" ht="12.75">
      <c r="B189" s="25"/>
      <c r="C189" s="28"/>
      <c r="D189" s="28">
        <v>4300</v>
      </c>
      <c r="E189" s="29" t="s">
        <v>41</v>
      </c>
      <c r="F189" s="43">
        <v>13500</v>
      </c>
      <c r="G189" s="60"/>
      <c r="H189" s="60"/>
      <c r="I189" s="60"/>
      <c r="J189" s="60"/>
      <c r="K189" s="60"/>
      <c r="L189" s="60"/>
      <c r="M189" s="60"/>
      <c r="N189" s="60"/>
      <c r="O189" s="96">
        <f t="shared" si="45"/>
        <v>13500</v>
      </c>
      <c r="P189" s="173"/>
    </row>
    <row r="190" spans="2:16" s="50" customFormat="1" ht="12.75">
      <c r="B190" s="25"/>
      <c r="C190" s="28"/>
      <c r="D190" s="28">
        <v>4350</v>
      </c>
      <c r="E190" s="29" t="s">
        <v>65</v>
      </c>
      <c r="F190" s="43">
        <v>1600</v>
      </c>
      <c r="G190" s="60"/>
      <c r="H190" s="60"/>
      <c r="I190" s="60"/>
      <c r="J190" s="60"/>
      <c r="K190" s="60"/>
      <c r="L190" s="60"/>
      <c r="M190" s="60"/>
      <c r="N190" s="60"/>
      <c r="O190" s="96">
        <f t="shared" si="45"/>
        <v>1600</v>
      </c>
      <c r="P190" s="173"/>
    </row>
    <row r="191" spans="2:16" s="50" customFormat="1" ht="25.5">
      <c r="B191" s="25"/>
      <c r="C191" s="28"/>
      <c r="D191" s="28">
        <v>4360</v>
      </c>
      <c r="E191" s="29" t="s">
        <v>66</v>
      </c>
      <c r="F191" s="43">
        <v>1000</v>
      </c>
      <c r="G191" s="60"/>
      <c r="H191" s="60"/>
      <c r="I191" s="60"/>
      <c r="J191" s="60"/>
      <c r="K191" s="60"/>
      <c r="L191" s="60"/>
      <c r="M191" s="60"/>
      <c r="N191" s="60"/>
      <c r="O191" s="96">
        <f t="shared" si="45"/>
        <v>1000</v>
      </c>
      <c r="P191" s="173"/>
    </row>
    <row r="192" spans="2:16" s="50" customFormat="1" ht="25.5">
      <c r="B192" s="25"/>
      <c r="C192" s="28"/>
      <c r="D192" s="28">
        <v>4370</v>
      </c>
      <c r="E192" s="29" t="s">
        <v>67</v>
      </c>
      <c r="F192" s="43">
        <v>3100</v>
      </c>
      <c r="G192" s="60"/>
      <c r="H192" s="60"/>
      <c r="I192" s="60"/>
      <c r="J192" s="60"/>
      <c r="K192" s="60"/>
      <c r="L192" s="60"/>
      <c r="M192" s="60"/>
      <c r="N192" s="60"/>
      <c r="O192" s="96">
        <f t="shared" si="45"/>
        <v>3100</v>
      </c>
      <c r="P192" s="173"/>
    </row>
    <row r="193" spans="2:16" s="50" customFormat="1" ht="12.75">
      <c r="B193" s="25"/>
      <c r="C193" s="28"/>
      <c r="D193" s="28">
        <v>4410</v>
      </c>
      <c r="E193" s="29" t="s">
        <v>60</v>
      </c>
      <c r="F193" s="43">
        <v>1300</v>
      </c>
      <c r="G193" s="60"/>
      <c r="H193" s="60"/>
      <c r="I193" s="60"/>
      <c r="J193" s="60"/>
      <c r="K193" s="60"/>
      <c r="L193" s="60"/>
      <c r="M193" s="60"/>
      <c r="N193" s="60"/>
      <c r="O193" s="96">
        <f t="shared" si="45"/>
        <v>1300</v>
      </c>
      <c r="P193" s="173"/>
    </row>
    <row r="194" spans="2:16" s="50" customFormat="1" ht="12.75">
      <c r="B194" s="25"/>
      <c r="C194" s="28"/>
      <c r="D194" s="28">
        <v>4430</v>
      </c>
      <c r="E194" s="29" t="s">
        <v>138</v>
      </c>
      <c r="F194" s="43">
        <v>760</v>
      </c>
      <c r="G194" s="60"/>
      <c r="H194" s="60"/>
      <c r="I194" s="60"/>
      <c r="J194" s="60"/>
      <c r="K194" s="60"/>
      <c r="L194" s="60"/>
      <c r="M194" s="60"/>
      <c r="N194" s="60"/>
      <c r="O194" s="96">
        <f t="shared" si="45"/>
        <v>760</v>
      </c>
      <c r="P194" s="173"/>
    </row>
    <row r="195" spans="2:16" s="50" customFormat="1" ht="17.25" customHeight="1">
      <c r="B195" s="25"/>
      <c r="C195" s="28"/>
      <c r="D195" s="28">
        <v>4440</v>
      </c>
      <c r="E195" s="29" t="s">
        <v>68</v>
      </c>
      <c r="F195" s="43">
        <v>31980</v>
      </c>
      <c r="G195" s="60"/>
      <c r="H195" s="60"/>
      <c r="I195" s="60"/>
      <c r="J195" s="60"/>
      <c r="K195" s="60"/>
      <c r="L195" s="60"/>
      <c r="M195" s="60"/>
      <c r="N195" s="60"/>
      <c r="O195" s="96">
        <f t="shared" si="45"/>
        <v>31980</v>
      </c>
      <c r="P195" s="173"/>
    </row>
    <row r="196" spans="2:16" s="50" customFormat="1" ht="25.5">
      <c r="B196" s="25"/>
      <c r="C196" s="28"/>
      <c r="D196" s="28">
        <v>4740</v>
      </c>
      <c r="E196" s="29" t="s">
        <v>69</v>
      </c>
      <c r="F196" s="43">
        <v>5500</v>
      </c>
      <c r="G196" s="60"/>
      <c r="H196" s="60"/>
      <c r="I196" s="60"/>
      <c r="J196" s="60"/>
      <c r="K196" s="60"/>
      <c r="L196" s="60"/>
      <c r="M196" s="60"/>
      <c r="N196" s="60"/>
      <c r="O196" s="96">
        <f t="shared" si="45"/>
        <v>5500</v>
      </c>
      <c r="P196" s="173"/>
    </row>
    <row r="197" spans="2:16" s="50" customFormat="1" ht="25.5">
      <c r="B197" s="25"/>
      <c r="C197" s="28"/>
      <c r="D197" s="28">
        <v>4750</v>
      </c>
      <c r="E197" s="29" t="s">
        <v>70</v>
      </c>
      <c r="F197" s="43">
        <v>1500</v>
      </c>
      <c r="G197" s="60"/>
      <c r="H197" s="60"/>
      <c r="I197" s="60"/>
      <c r="J197" s="60"/>
      <c r="K197" s="60"/>
      <c r="L197" s="60"/>
      <c r="M197" s="60"/>
      <c r="N197" s="60"/>
      <c r="O197" s="96">
        <f t="shared" si="45"/>
        <v>1500</v>
      </c>
      <c r="P197" s="173"/>
    </row>
    <row r="198" spans="2:16" s="50" customFormat="1" ht="12.75">
      <c r="B198" s="25"/>
      <c r="C198" s="28"/>
      <c r="D198" s="28">
        <v>6050</v>
      </c>
      <c r="E198" s="29" t="s">
        <v>44</v>
      </c>
      <c r="F198" s="43">
        <v>35000</v>
      </c>
      <c r="G198" s="60"/>
      <c r="H198" s="60"/>
      <c r="I198" s="60"/>
      <c r="J198" s="60"/>
      <c r="K198" s="60"/>
      <c r="L198" s="60"/>
      <c r="M198" s="60"/>
      <c r="N198" s="60"/>
      <c r="O198" s="96">
        <f t="shared" si="45"/>
        <v>35000</v>
      </c>
      <c r="P198" s="173"/>
    </row>
    <row r="199" spans="2:16" s="50" customFormat="1" ht="25.5">
      <c r="B199" s="25"/>
      <c r="C199" s="28"/>
      <c r="D199" s="28">
        <v>6060</v>
      </c>
      <c r="E199" s="29" t="s">
        <v>55</v>
      </c>
      <c r="F199" s="43"/>
      <c r="G199" s="60"/>
      <c r="H199" s="60"/>
      <c r="I199" s="60"/>
      <c r="J199" s="60"/>
      <c r="K199" s="60"/>
      <c r="L199" s="60"/>
      <c r="M199" s="60"/>
      <c r="N199" s="60"/>
      <c r="O199" s="96">
        <f t="shared" si="45"/>
        <v>0</v>
      </c>
      <c r="P199" s="173"/>
    </row>
    <row r="200" spans="2:16" s="50" customFormat="1" ht="12.75">
      <c r="B200" s="25"/>
      <c r="C200" s="15">
        <v>80110</v>
      </c>
      <c r="D200" s="15"/>
      <c r="E200" s="18" t="s">
        <v>33</v>
      </c>
      <c r="F200" s="52">
        <f>SUM(F201:F222)</f>
        <v>1793426</v>
      </c>
      <c r="G200" s="53">
        <f>SUM(G201:G222)</f>
        <v>0</v>
      </c>
      <c r="H200" s="53">
        <f aca="true" t="shared" si="46" ref="H200:N200">SUM(H201:H222)</f>
        <v>0</v>
      </c>
      <c r="I200" s="53">
        <f t="shared" si="46"/>
        <v>0</v>
      </c>
      <c r="J200" s="53">
        <f t="shared" si="46"/>
        <v>0</v>
      </c>
      <c r="K200" s="53">
        <f t="shared" si="46"/>
        <v>0</v>
      </c>
      <c r="L200" s="53">
        <f t="shared" si="46"/>
        <v>0</v>
      </c>
      <c r="M200" s="53">
        <f t="shared" si="46"/>
        <v>0</v>
      </c>
      <c r="N200" s="53">
        <f t="shared" si="46"/>
        <v>0</v>
      </c>
      <c r="O200" s="130">
        <f>SUM(O201:O222)</f>
        <v>1793426</v>
      </c>
      <c r="P200" s="199"/>
    </row>
    <row r="201" spans="2:16" s="50" customFormat="1" ht="25.5">
      <c r="B201" s="25"/>
      <c r="C201" s="15"/>
      <c r="D201" s="28">
        <v>3020</v>
      </c>
      <c r="E201" s="29" t="s">
        <v>61</v>
      </c>
      <c r="F201" s="43">
        <v>82220</v>
      </c>
      <c r="G201" s="60"/>
      <c r="H201" s="60"/>
      <c r="I201" s="60"/>
      <c r="J201" s="60"/>
      <c r="K201" s="60"/>
      <c r="L201" s="60"/>
      <c r="M201" s="60"/>
      <c r="N201" s="60"/>
      <c r="O201" s="96">
        <f aca="true" t="shared" si="47" ref="O201:O222">F201+G201+H201+I201+J201+K201+L201+M201+N201</f>
        <v>82220</v>
      </c>
      <c r="P201" s="173"/>
    </row>
    <row r="202" spans="2:16" s="50" customFormat="1" ht="12.75">
      <c r="B202" s="25"/>
      <c r="C202" s="15"/>
      <c r="D202" s="28">
        <v>4010</v>
      </c>
      <c r="E202" s="29" t="s">
        <v>57</v>
      </c>
      <c r="F202" s="43">
        <v>1094394</v>
      </c>
      <c r="G202" s="60"/>
      <c r="H202" s="60"/>
      <c r="I202" s="60"/>
      <c r="J202" s="60"/>
      <c r="K202" s="60"/>
      <c r="L202" s="60"/>
      <c r="M202" s="60"/>
      <c r="N202" s="60"/>
      <c r="O202" s="96">
        <f t="shared" si="47"/>
        <v>1094394</v>
      </c>
      <c r="P202" s="173"/>
    </row>
    <row r="203" spans="2:16" s="50" customFormat="1" ht="12.75">
      <c r="B203" s="25"/>
      <c r="C203" s="15"/>
      <c r="D203" s="28">
        <v>4040</v>
      </c>
      <c r="E203" s="29" t="s">
        <v>62</v>
      </c>
      <c r="F203" s="43">
        <v>81100</v>
      </c>
      <c r="G203" s="60"/>
      <c r="H203" s="60"/>
      <c r="I203" s="60"/>
      <c r="J203" s="60"/>
      <c r="K203" s="60"/>
      <c r="L203" s="60"/>
      <c r="M203" s="60"/>
      <c r="N203" s="60"/>
      <c r="O203" s="96">
        <f t="shared" si="47"/>
        <v>81100</v>
      </c>
      <c r="P203" s="173"/>
    </row>
    <row r="204" spans="2:16" s="50" customFormat="1" ht="12.75">
      <c r="B204" s="25"/>
      <c r="C204" s="52"/>
      <c r="D204" s="28">
        <v>4110</v>
      </c>
      <c r="E204" s="29" t="s">
        <v>58</v>
      </c>
      <c r="F204" s="43">
        <v>190500</v>
      </c>
      <c r="G204" s="60"/>
      <c r="H204" s="60"/>
      <c r="I204" s="60"/>
      <c r="J204" s="60"/>
      <c r="K204" s="60"/>
      <c r="L204" s="60"/>
      <c r="M204" s="60"/>
      <c r="N204" s="60"/>
      <c r="O204" s="96">
        <f t="shared" si="47"/>
        <v>190500</v>
      </c>
      <c r="P204" s="173"/>
    </row>
    <row r="205" spans="2:16" s="50" customFormat="1" ht="12.75">
      <c r="B205" s="25"/>
      <c r="C205" s="15"/>
      <c r="D205" s="28">
        <v>4120</v>
      </c>
      <c r="E205" s="29" t="s">
        <v>134</v>
      </c>
      <c r="F205" s="43">
        <v>30000</v>
      </c>
      <c r="G205" s="60"/>
      <c r="H205" s="60"/>
      <c r="I205" s="60"/>
      <c r="J205" s="60"/>
      <c r="K205" s="60"/>
      <c r="L205" s="60"/>
      <c r="M205" s="60"/>
      <c r="N205" s="60"/>
      <c r="O205" s="96">
        <f t="shared" si="47"/>
        <v>30000</v>
      </c>
      <c r="P205" s="173"/>
    </row>
    <row r="206" spans="2:16" s="50" customFormat="1" ht="12.75">
      <c r="B206" s="25"/>
      <c r="C206" s="15"/>
      <c r="D206" s="28">
        <v>4210</v>
      </c>
      <c r="E206" s="29" t="s">
        <v>39</v>
      </c>
      <c r="F206" s="43">
        <v>37889</v>
      </c>
      <c r="G206" s="60"/>
      <c r="H206" s="60"/>
      <c r="I206" s="60"/>
      <c r="J206" s="60"/>
      <c r="K206" s="60"/>
      <c r="L206" s="60"/>
      <c r="M206" s="60"/>
      <c r="N206" s="60"/>
      <c r="O206" s="96">
        <f t="shared" si="47"/>
        <v>37889</v>
      </c>
      <c r="P206" s="173"/>
    </row>
    <row r="207" spans="2:16" s="50" customFormat="1" ht="12.75">
      <c r="B207" s="25"/>
      <c r="C207" s="15"/>
      <c r="D207" s="28">
        <v>4240</v>
      </c>
      <c r="E207" s="29" t="s">
        <v>137</v>
      </c>
      <c r="F207" s="43">
        <v>3000</v>
      </c>
      <c r="G207" s="60"/>
      <c r="H207" s="60"/>
      <c r="I207" s="60"/>
      <c r="J207" s="60"/>
      <c r="K207" s="60"/>
      <c r="L207" s="60"/>
      <c r="M207" s="60"/>
      <c r="N207" s="60"/>
      <c r="O207" s="96">
        <f t="shared" si="47"/>
        <v>3000</v>
      </c>
      <c r="P207" s="173"/>
    </row>
    <row r="208" spans="2:16" s="50" customFormat="1" ht="12.75">
      <c r="B208" s="25"/>
      <c r="C208" s="15"/>
      <c r="D208" s="28">
        <v>4260</v>
      </c>
      <c r="E208" s="29" t="s">
        <v>59</v>
      </c>
      <c r="F208" s="43">
        <v>94900</v>
      </c>
      <c r="G208" s="60"/>
      <c r="H208" s="60"/>
      <c r="I208" s="60"/>
      <c r="J208" s="60"/>
      <c r="K208" s="60"/>
      <c r="L208" s="60"/>
      <c r="M208" s="60"/>
      <c r="N208" s="60"/>
      <c r="O208" s="96">
        <f t="shared" si="47"/>
        <v>94900</v>
      </c>
      <c r="P208" s="173"/>
    </row>
    <row r="209" spans="2:16" s="50" customFormat="1" ht="12.75">
      <c r="B209" s="25"/>
      <c r="C209" s="15"/>
      <c r="D209" s="28">
        <v>4270</v>
      </c>
      <c r="E209" s="29" t="s">
        <v>40</v>
      </c>
      <c r="F209" s="43">
        <v>16000</v>
      </c>
      <c r="G209" s="60"/>
      <c r="H209" s="60"/>
      <c r="I209" s="60"/>
      <c r="J209" s="60"/>
      <c r="K209" s="60"/>
      <c r="L209" s="60"/>
      <c r="M209" s="60"/>
      <c r="N209" s="60"/>
      <c r="O209" s="96">
        <f t="shared" si="47"/>
        <v>16000</v>
      </c>
      <c r="P209" s="173"/>
    </row>
    <row r="210" spans="2:16" s="50" customFormat="1" ht="12.75">
      <c r="B210" s="25"/>
      <c r="C210" s="15"/>
      <c r="D210" s="28">
        <v>4280</v>
      </c>
      <c r="E210" s="29" t="s">
        <v>64</v>
      </c>
      <c r="F210" s="43">
        <v>3400</v>
      </c>
      <c r="G210" s="60"/>
      <c r="H210" s="60"/>
      <c r="I210" s="60"/>
      <c r="J210" s="60"/>
      <c r="K210" s="60"/>
      <c r="L210" s="60"/>
      <c r="M210" s="60"/>
      <c r="N210" s="60"/>
      <c r="O210" s="96">
        <f t="shared" si="47"/>
        <v>3400</v>
      </c>
      <c r="P210" s="173"/>
    </row>
    <row r="211" spans="2:16" s="50" customFormat="1" ht="12.75">
      <c r="B211" s="25"/>
      <c r="C211" s="15"/>
      <c r="D211" s="28">
        <v>4300</v>
      </c>
      <c r="E211" s="29" t="s">
        <v>41</v>
      </c>
      <c r="F211" s="43">
        <v>24000</v>
      </c>
      <c r="G211" s="60"/>
      <c r="H211" s="60"/>
      <c r="I211" s="60"/>
      <c r="J211" s="60"/>
      <c r="K211" s="60"/>
      <c r="L211" s="60"/>
      <c r="M211" s="60"/>
      <c r="N211" s="60"/>
      <c r="O211" s="96">
        <f t="shared" si="47"/>
        <v>24000</v>
      </c>
      <c r="P211" s="173"/>
    </row>
    <row r="212" spans="2:16" s="50" customFormat="1" ht="12.75">
      <c r="B212" s="25"/>
      <c r="C212" s="15"/>
      <c r="D212" s="28">
        <v>4350</v>
      </c>
      <c r="E212" s="29" t="s">
        <v>65</v>
      </c>
      <c r="F212" s="43">
        <v>3600</v>
      </c>
      <c r="G212" s="60"/>
      <c r="H212" s="60"/>
      <c r="I212" s="60"/>
      <c r="J212" s="60"/>
      <c r="K212" s="60"/>
      <c r="L212" s="60"/>
      <c r="M212" s="60"/>
      <c r="N212" s="60"/>
      <c r="O212" s="96">
        <f t="shared" si="47"/>
        <v>3600</v>
      </c>
      <c r="P212" s="173"/>
    </row>
    <row r="213" spans="2:16" s="50" customFormat="1" ht="25.5">
      <c r="B213" s="25"/>
      <c r="C213" s="15"/>
      <c r="D213" s="28">
        <v>4360</v>
      </c>
      <c r="E213" s="29" t="s">
        <v>66</v>
      </c>
      <c r="F213" s="43">
        <v>1900</v>
      </c>
      <c r="G213" s="60"/>
      <c r="H213" s="60"/>
      <c r="I213" s="60"/>
      <c r="J213" s="60"/>
      <c r="K213" s="60"/>
      <c r="L213" s="60"/>
      <c r="M213" s="60"/>
      <c r="N213" s="60"/>
      <c r="O213" s="96">
        <f t="shared" si="47"/>
        <v>1900</v>
      </c>
      <c r="P213" s="173"/>
    </row>
    <row r="214" spans="2:16" s="50" customFormat="1" ht="25.5">
      <c r="B214" s="25"/>
      <c r="C214" s="15"/>
      <c r="D214" s="28">
        <v>4370</v>
      </c>
      <c r="E214" s="29" t="s">
        <v>67</v>
      </c>
      <c r="F214" s="43">
        <v>5600</v>
      </c>
      <c r="G214" s="60"/>
      <c r="H214" s="60"/>
      <c r="I214" s="60"/>
      <c r="J214" s="60"/>
      <c r="K214" s="60"/>
      <c r="L214" s="60"/>
      <c r="M214" s="60"/>
      <c r="N214" s="60"/>
      <c r="O214" s="96">
        <f t="shared" si="47"/>
        <v>5600</v>
      </c>
      <c r="P214" s="173"/>
    </row>
    <row r="215" spans="2:16" s="50" customFormat="1" ht="12.75">
      <c r="B215" s="25"/>
      <c r="C215" s="15"/>
      <c r="D215" s="28">
        <v>4410</v>
      </c>
      <c r="E215" s="29" t="s">
        <v>60</v>
      </c>
      <c r="F215" s="43">
        <v>5200</v>
      </c>
      <c r="G215" s="60"/>
      <c r="H215" s="60"/>
      <c r="I215" s="60"/>
      <c r="J215" s="60"/>
      <c r="K215" s="60"/>
      <c r="L215" s="60"/>
      <c r="M215" s="60"/>
      <c r="N215" s="60"/>
      <c r="O215" s="96">
        <f t="shared" si="47"/>
        <v>5200</v>
      </c>
      <c r="P215" s="173"/>
    </row>
    <row r="216" spans="2:16" s="50" customFormat="1" ht="12.75">
      <c r="B216" s="25"/>
      <c r="C216" s="15"/>
      <c r="D216" s="28">
        <v>4420</v>
      </c>
      <c r="E216" s="29" t="s">
        <v>194</v>
      </c>
      <c r="F216" s="43">
        <v>3000</v>
      </c>
      <c r="G216" s="60"/>
      <c r="H216" s="60"/>
      <c r="I216" s="60"/>
      <c r="J216" s="60"/>
      <c r="K216" s="60"/>
      <c r="L216" s="60"/>
      <c r="M216" s="60"/>
      <c r="N216" s="60"/>
      <c r="O216" s="96">
        <f t="shared" si="47"/>
        <v>3000</v>
      </c>
      <c r="P216" s="173"/>
    </row>
    <row r="217" spans="2:16" s="50" customFormat="1" ht="12.75">
      <c r="B217" s="25"/>
      <c r="C217" s="15"/>
      <c r="D217" s="28">
        <v>4430</v>
      </c>
      <c r="E217" s="29" t="s">
        <v>138</v>
      </c>
      <c r="F217" s="43">
        <v>7000</v>
      </c>
      <c r="G217" s="60"/>
      <c r="H217" s="60"/>
      <c r="I217" s="60"/>
      <c r="J217" s="60"/>
      <c r="K217" s="60"/>
      <c r="L217" s="60"/>
      <c r="M217" s="60"/>
      <c r="N217" s="60"/>
      <c r="O217" s="96">
        <f t="shared" si="47"/>
        <v>7000</v>
      </c>
      <c r="P217" s="173"/>
    </row>
    <row r="218" spans="2:16" s="50" customFormat="1" ht="25.5">
      <c r="B218" s="25"/>
      <c r="C218" s="15"/>
      <c r="D218" s="28">
        <v>4440</v>
      </c>
      <c r="E218" s="29" t="s">
        <v>68</v>
      </c>
      <c r="F218" s="43">
        <v>70612</v>
      </c>
      <c r="G218" s="60"/>
      <c r="H218" s="60"/>
      <c r="I218" s="60"/>
      <c r="J218" s="60"/>
      <c r="K218" s="60"/>
      <c r="L218" s="60"/>
      <c r="M218" s="60"/>
      <c r="N218" s="60"/>
      <c r="O218" s="96">
        <f t="shared" si="47"/>
        <v>70612</v>
      </c>
      <c r="P218" s="173"/>
    </row>
    <row r="219" spans="2:16" s="50" customFormat="1" ht="25.5">
      <c r="B219" s="25"/>
      <c r="C219" s="15"/>
      <c r="D219" s="28">
        <v>4740</v>
      </c>
      <c r="E219" s="29" t="s">
        <v>69</v>
      </c>
      <c r="F219" s="43">
        <v>3500</v>
      </c>
      <c r="G219" s="60"/>
      <c r="H219" s="60"/>
      <c r="I219" s="60"/>
      <c r="J219" s="60"/>
      <c r="K219" s="60"/>
      <c r="L219" s="60"/>
      <c r="M219" s="60"/>
      <c r="N219" s="60"/>
      <c r="O219" s="96">
        <f t="shared" si="47"/>
        <v>3500</v>
      </c>
      <c r="P219" s="173"/>
    </row>
    <row r="220" spans="2:16" s="50" customFormat="1" ht="28.5" customHeight="1">
      <c r="B220" s="25"/>
      <c r="C220" s="15"/>
      <c r="D220" s="28">
        <v>4750</v>
      </c>
      <c r="E220" s="29" t="s">
        <v>70</v>
      </c>
      <c r="F220" s="43">
        <v>9500</v>
      </c>
      <c r="G220" s="60"/>
      <c r="H220" s="60"/>
      <c r="I220" s="60"/>
      <c r="J220" s="60"/>
      <c r="K220" s="60"/>
      <c r="L220" s="60"/>
      <c r="M220" s="60"/>
      <c r="N220" s="60"/>
      <c r="O220" s="96">
        <f t="shared" si="47"/>
        <v>9500</v>
      </c>
      <c r="P220" s="173"/>
    </row>
    <row r="221" spans="2:16" s="50" customFormat="1" ht="12.75">
      <c r="B221" s="25"/>
      <c r="C221" s="15"/>
      <c r="D221" s="28">
        <v>6050</v>
      </c>
      <c r="E221" s="29" t="s">
        <v>44</v>
      </c>
      <c r="F221" s="43">
        <v>21300</v>
      </c>
      <c r="G221" s="60"/>
      <c r="H221" s="60"/>
      <c r="I221" s="60"/>
      <c r="J221" s="60"/>
      <c r="K221" s="60"/>
      <c r="L221" s="60"/>
      <c r="M221" s="60"/>
      <c r="N221" s="60"/>
      <c r="O221" s="96">
        <f t="shared" si="47"/>
        <v>21300</v>
      </c>
      <c r="P221" s="173"/>
    </row>
    <row r="222" spans="2:16" s="50" customFormat="1" ht="25.5">
      <c r="B222" s="25"/>
      <c r="C222" s="15"/>
      <c r="D222" s="28">
        <v>6060</v>
      </c>
      <c r="E222" s="29" t="s">
        <v>55</v>
      </c>
      <c r="F222" s="43">
        <v>4811</v>
      </c>
      <c r="G222" s="60"/>
      <c r="H222" s="60"/>
      <c r="I222" s="60"/>
      <c r="J222" s="60"/>
      <c r="K222" s="60"/>
      <c r="L222" s="60"/>
      <c r="M222" s="60"/>
      <c r="N222" s="60"/>
      <c r="O222" s="96">
        <f t="shared" si="47"/>
        <v>4811</v>
      </c>
      <c r="P222" s="173"/>
    </row>
    <row r="223" spans="2:16" s="50" customFormat="1" ht="12.75">
      <c r="B223" s="25"/>
      <c r="C223" s="15">
        <v>80113</v>
      </c>
      <c r="D223" s="15"/>
      <c r="E223" s="18" t="s">
        <v>141</v>
      </c>
      <c r="F223" s="52">
        <f>SUM(F224:F231)</f>
        <v>374440</v>
      </c>
      <c r="G223" s="53">
        <f>SUM(G224:G231)</f>
        <v>0</v>
      </c>
      <c r="H223" s="53">
        <f aca="true" t="shared" si="48" ref="H223:N223">SUM(H224:H231)</f>
        <v>0</v>
      </c>
      <c r="I223" s="53">
        <f t="shared" si="48"/>
        <v>0</v>
      </c>
      <c r="J223" s="53">
        <f t="shared" si="48"/>
        <v>0</v>
      </c>
      <c r="K223" s="53">
        <f t="shared" si="48"/>
        <v>0</v>
      </c>
      <c r="L223" s="53">
        <f t="shared" si="48"/>
        <v>0</v>
      </c>
      <c r="M223" s="53">
        <f t="shared" si="48"/>
        <v>0</v>
      </c>
      <c r="N223" s="53">
        <f t="shared" si="48"/>
        <v>0</v>
      </c>
      <c r="O223" s="130">
        <f>SUM(O224:O231)</f>
        <v>374440</v>
      </c>
      <c r="P223" s="199"/>
    </row>
    <row r="224" spans="2:16" s="50" customFormat="1" ht="25.5">
      <c r="B224" s="25"/>
      <c r="C224" s="15"/>
      <c r="D224" s="28">
        <v>3020</v>
      </c>
      <c r="E224" s="29" t="s">
        <v>61</v>
      </c>
      <c r="F224" s="43">
        <v>300</v>
      </c>
      <c r="G224" s="60"/>
      <c r="H224" s="60"/>
      <c r="I224" s="60"/>
      <c r="J224" s="60"/>
      <c r="K224" s="60"/>
      <c r="L224" s="60"/>
      <c r="M224" s="60"/>
      <c r="N224" s="60"/>
      <c r="O224" s="96">
        <f aca="true" t="shared" si="49" ref="O224:O231">F224+G224+H224+I224+J224+K224+L224+M224+N224</f>
        <v>300</v>
      </c>
      <c r="P224" s="173"/>
    </row>
    <row r="225" spans="2:16" s="50" customFormat="1" ht="12.75">
      <c r="B225" s="25"/>
      <c r="C225" s="15"/>
      <c r="D225" s="28">
        <v>4010</v>
      </c>
      <c r="E225" s="29" t="s">
        <v>57</v>
      </c>
      <c r="F225" s="43">
        <v>31528</v>
      </c>
      <c r="G225" s="60"/>
      <c r="H225" s="60"/>
      <c r="I225" s="60"/>
      <c r="J225" s="60"/>
      <c r="K225" s="60"/>
      <c r="L225" s="60"/>
      <c r="M225" s="60"/>
      <c r="N225" s="60"/>
      <c r="O225" s="96">
        <f t="shared" si="49"/>
        <v>31528</v>
      </c>
      <c r="P225" s="173"/>
    </row>
    <row r="226" spans="2:16" s="50" customFormat="1" ht="12.75">
      <c r="B226" s="25"/>
      <c r="C226" s="15"/>
      <c r="D226" s="28">
        <v>4040</v>
      </c>
      <c r="E226" s="29" t="s">
        <v>62</v>
      </c>
      <c r="F226" s="43">
        <v>2572</v>
      </c>
      <c r="G226" s="60"/>
      <c r="H226" s="60"/>
      <c r="I226" s="60"/>
      <c r="J226" s="60"/>
      <c r="K226" s="60"/>
      <c r="L226" s="60"/>
      <c r="M226" s="60"/>
      <c r="N226" s="60"/>
      <c r="O226" s="96">
        <f t="shared" si="49"/>
        <v>2572</v>
      </c>
      <c r="P226" s="173"/>
    </row>
    <row r="227" spans="2:16" s="50" customFormat="1" ht="12.75">
      <c r="B227" s="25"/>
      <c r="C227" s="15"/>
      <c r="D227" s="28">
        <v>4110</v>
      </c>
      <c r="E227" s="29" t="s">
        <v>58</v>
      </c>
      <c r="F227" s="43">
        <v>5300</v>
      </c>
      <c r="G227" s="60"/>
      <c r="H227" s="60"/>
      <c r="I227" s="60"/>
      <c r="J227" s="60"/>
      <c r="K227" s="60"/>
      <c r="L227" s="60"/>
      <c r="M227" s="60"/>
      <c r="N227" s="60"/>
      <c r="O227" s="96">
        <f t="shared" si="49"/>
        <v>5300</v>
      </c>
      <c r="P227" s="173"/>
    </row>
    <row r="228" spans="2:16" s="50" customFormat="1" ht="12.75">
      <c r="B228" s="25"/>
      <c r="C228" s="15"/>
      <c r="D228" s="28">
        <v>4120</v>
      </c>
      <c r="E228" s="29" t="s">
        <v>134</v>
      </c>
      <c r="F228" s="43">
        <v>840</v>
      </c>
      <c r="G228" s="60"/>
      <c r="H228" s="60"/>
      <c r="I228" s="60"/>
      <c r="J228" s="60"/>
      <c r="K228" s="60"/>
      <c r="L228" s="60"/>
      <c r="M228" s="60"/>
      <c r="N228" s="60"/>
      <c r="O228" s="96">
        <f t="shared" si="49"/>
        <v>840</v>
      </c>
      <c r="P228" s="173"/>
    </row>
    <row r="229" spans="2:16" s="50" customFormat="1" ht="12.75">
      <c r="B229" s="25"/>
      <c r="C229" s="15"/>
      <c r="D229" s="28">
        <v>4280</v>
      </c>
      <c r="E229" s="29" t="s">
        <v>64</v>
      </c>
      <c r="F229" s="43">
        <v>200</v>
      </c>
      <c r="G229" s="60"/>
      <c r="H229" s="60"/>
      <c r="I229" s="60"/>
      <c r="J229" s="60"/>
      <c r="K229" s="60"/>
      <c r="L229" s="60"/>
      <c r="M229" s="60"/>
      <c r="N229" s="60"/>
      <c r="O229" s="96">
        <f t="shared" si="49"/>
        <v>200</v>
      </c>
      <c r="P229" s="173"/>
    </row>
    <row r="230" spans="2:16" s="50" customFormat="1" ht="12.75">
      <c r="B230" s="25"/>
      <c r="C230" s="28"/>
      <c r="D230" s="28">
        <v>4300</v>
      </c>
      <c r="E230" s="29" t="s">
        <v>41</v>
      </c>
      <c r="F230" s="43">
        <v>332000</v>
      </c>
      <c r="G230" s="60"/>
      <c r="H230" s="60"/>
      <c r="I230" s="60"/>
      <c r="J230" s="60"/>
      <c r="K230" s="60"/>
      <c r="L230" s="60"/>
      <c r="M230" s="60"/>
      <c r="N230" s="60"/>
      <c r="O230" s="96">
        <f t="shared" si="49"/>
        <v>332000</v>
      </c>
      <c r="P230" s="173"/>
    </row>
    <row r="231" spans="2:16" s="50" customFormat="1" ht="25.5">
      <c r="B231" s="25"/>
      <c r="C231" s="28"/>
      <c r="D231" s="28">
        <v>4440</v>
      </c>
      <c r="E231" s="29" t="s">
        <v>68</v>
      </c>
      <c r="F231" s="43">
        <v>1700</v>
      </c>
      <c r="G231" s="60"/>
      <c r="H231" s="60"/>
      <c r="I231" s="60"/>
      <c r="J231" s="60"/>
      <c r="K231" s="60"/>
      <c r="L231" s="60"/>
      <c r="M231" s="60"/>
      <c r="N231" s="60"/>
      <c r="O231" s="96">
        <f t="shared" si="49"/>
        <v>1700</v>
      </c>
      <c r="P231" s="173"/>
    </row>
    <row r="232" spans="2:16" s="50" customFormat="1" ht="12.75">
      <c r="B232" s="25"/>
      <c r="C232" s="15">
        <v>80114</v>
      </c>
      <c r="D232" s="15"/>
      <c r="E232" s="18" t="s">
        <v>76</v>
      </c>
      <c r="F232" s="52">
        <f>SUM(F233:F246)</f>
        <v>213750</v>
      </c>
      <c r="G232" s="53">
        <f>SUM(G233:G246)</f>
        <v>0</v>
      </c>
      <c r="H232" s="53">
        <f aca="true" t="shared" si="50" ref="H232:N232">SUM(H233:H246)</f>
        <v>0</v>
      </c>
      <c r="I232" s="53">
        <f t="shared" si="50"/>
        <v>0</v>
      </c>
      <c r="J232" s="53">
        <f t="shared" si="50"/>
        <v>0</v>
      </c>
      <c r="K232" s="53">
        <f t="shared" si="50"/>
        <v>0</v>
      </c>
      <c r="L232" s="53">
        <f t="shared" si="50"/>
        <v>0</v>
      </c>
      <c r="M232" s="53">
        <f t="shared" si="50"/>
        <v>0</v>
      </c>
      <c r="N232" s="53">
        <f t="shared" si="50"/>
        <v>0</v>
      </c>
      <c r="O232" s="130">
        <f>SUM(O233:O246)</f>
        <v>213750</v>
      </c>
      <c r="P232" s="199"/>
    </row>
    <row r="233" spans="2:16" s="50" customFormat="1" ht="25.5">
      <c r="B233" s="25"/>
      <c r="C233" s="28"/>
      <c r="D233" s="28">
        <v>3020</v>
      </c>
      <c r="E233" s="29" t="s">
        <v>61</v>
      </c>
      <c r="F233" s="43">
        <v>500</v>
      </c>
      <c r="G233" s="60"/>
      <c r="H233" s="60"/>
      <c r="I233" s="60"/>
      <c r="J233" s="60"/>
      <c r="K233" s="60"/>
      <c r="L233" s="60"/>
      <c r="M233" s="60"/>
      <c r="N233" s="60"/>
      <c r="O233" s="96">
        <f aca="true" t="shared" si="51" ref="O233:O246">F233+G233+H233+I233+J233+K233+L233+M233+N233</f>
        <v>500</v>
      </c>
      <c r="P233" s="173"/>
    </row>
    <row r="234" spans="2:16" s="50" customFormat="1" ht="12.75" customHeight="1">
      <c r="B234" s="25"/>
      <c r="C234" s="28"/>
      <c r="D234" s="28">
        <v>4010</v>
      </c>
      <c r="E234" s="29" t="s">
        <v>57</v>
      </c>
      <c r="F234" s="43">
        <v>146600</v>
      </c>
      <c r="G234" s="60"/>
      <c r="H234" s="60"/>
      <c r="I234" s="60"/>
      <c r="J234" s="60"/>
      <c r="K234" s="60"/>
      <c r="L234" s="60"/>
      <c r="M234" s="60"/>
      <c r="N234" s="60"/>
      <c r="O234" s="96">
        <f t="shared" si="51"/>
        <v>146600</v>
      </c>
      <c r="P234" s="173"/>
    </row>
    <row r="235" spans="2:16" s="50" customFormat="1" ht="12.75">
      <c r="B235" s="25"/>
      <c r="C235" s="28"/>
      <c r="D235" s="28">
        <v>4040</v>
      </c>
      <c r="E235" s="29" t="s">
        <v>62</v>
      </c>
      <c r="F235" s="43">
        <v>9284</v>
      </c>
      <c r="G235" s="60"/>
      <c r="H235" s="60"/>
      <c r="I235" s="60"/>
      <c r="J235" s="60"/>
      <c r="K235" s="60"/>
      <c r="L235" s="60"/>
      <c r="M235" s="60"/>
      <c r="N235" s="60"/>
      <c r="O235" s="96">
        <f t="shared" si="51"/>
        <v>9284</v>
      </c>
      <c r="P235" s="173"/>
    </row>
    <row r="236" spans="2:16" s="50" customFormat="1" ht="12.75">
      <c r="B236" s="25"/>
      <c r="C236" s="28"/>
      <c r="D236" s="28">
        <v>4110</v>
      </c>
      <c r="E236" s="29" t="s">
        <v>58</v>
      </c>
      <c r="F236" s="43">
        <v>20950</v>
      </c>
      <c r="G236" s="60"/>
      <c r="H236" s="60"/>
      <c r="I236" s="60"/>
      <c r="J236" s="60"/>
      <c r="K236" s="60"/>
      <c r="L236" s="60"/>
      <c r="M236" s="60"/>
      <c r="N236" s="60"/>
      <c r="O236" s="96">
        <f t="shared" si="51"/>
        <v>20950</v>
      </c>
      <c r="P236" s="173"/>
    </row>
    <row r="237" spans="2:16" s="50" customFormat="1" ht="12.75">
      <c r="B237" s="25"/>
      <c r="C237" s="28"/>
      <c r="D237" s="28">
        <v>4120</v>
      </c>
      <c r="E237" s="29" t="s">
        <v>134</v>
      </c>
      <c r="F237" s="43">
        <v>3350</v>
      </c>
      <c r="G237" s="60"/>
      <c r="H237" s="60"/>
      <c r="I237" s="60"/>
      <c r="J237" s="60"/>
      <c r="K237" s="60"/>
      <c r="L237" s="60"/>
      <c r="M237" s="60"/>
      <c r="N237" s="60"/>
      <c r="O237" s="96">
        <f t="shared" si="51"/>
        <v>3350</v>
      </c>
      <c r="P237" s="173"/>
    </row>
    <row r="238" spans="2:16" s="50" customFormat="1" ht="12.75">
      <c r="B238" s="25"/>
      <c r="C238" s="28"/>
      <c r="D238" s="28">
        <v>4210</v>
      </c>
      <c r="E238" s="29" t="s">
        <v>39</v>
      </c>
      <c r="F238" s="43">
        <v>4000</v>
      </c>
      <c r="G238" s="60"/>
      <c r="H238" s="60"/>
      <c r="I238" s="60"/>
      <c r="J238" s="60"/>
      <c r="K238" s="60"/>
      <c r="L238" s="60"/>
      <c r="M238" s="60"/>
      <c r="N238" s="60"/>
      <c r="O238" s="96">
        <f t="shared" si="51"/>
        <v>4000</v>
      </c>
      <c r="P238" s="173"/>
    </row>
    <row r="239" spans="2:16" s="50" customFormat="1" ht="12.75">
      <c r="B239" s="25"/>
      <c r="C239" s="28"/>
      <c r="D239" s="28">
        <v>4270</v>
      </c>
      <c r="E239" s="29" t="s">
        <v>40</v>
      </c>
      <c r="F239" s="43">
        <v>4800</v>
      </c>
      <c r="G239" s="60"/>
      <c r="H239" s="60"/>
      <c r="I239" s="60"/>
      <c r="J239" s="60"/>
      <c r="K239" s="60"/>
      <c r="L239" s="60"/>
      <c r="M239" s="60"/>
      <c r="N239" s="60"/>
      <c r="O239" s="96">
        <f t="shared" si="51"/>
        <v>4800</v>
      </c>
      <c r="P239" s="173"/>
    </row>
    <row r="240" spans="2:16" s="50" customFormat="1" ht="12.75" customHeight="1">
      <c r="B240" s="25"/>
      <c r="C240" s="28"/>
      <c r="D240" s="28">
        <v>4280</v>
      </c>
      <c r="E240" s="29" t="s">
        <v>64</v>
      </c>
      <c r="F240" s="43">
        <v>300</v>
      </c>
      <c r="G240" s="60"/>
      <c r="H240" s="60"/>
      <c r="I240" s="60"/>
      <c r="J240" s="60"/>
      <c r="K240" s="60"/>
      <c r="L240" s="60"/>
      <c r="M240" s="60"/>
      <c r="N240" s="60"/>
      <c r="O240" s="96">
        <f t="shared" si="51"/>
        <v>300</v>
      </c>
      <c r="P240" s="173"/>
    </row>
    <row r="241" spans="2:16" s="50" customFormat="1" ht="12.75">
      <c r="B241" s="25"/>
      <c r="C241" s="28"/>
      <c r="D241" s="28">
        <v>4300</v>
      </c>
      <c r="E241" s="29" t="s">
        <v>41</v>
      </c>
      <c r="F241" s="43">
        <v>8500</v>
      </c>
      <c r="G241" s="60"/>
      <c r="H241" s="60"/>
      <c r="I241" s="60"/>
      <c r="J241" s="60"/>
      <c r="K241" s="60"/>
      <c r="L241" s="60"/>
      <c r="M241" s="60"/>
      <c r="N241" s="60"/>
      <c r="O241" s="96">
        <f t="shared" si="51"/>
        <v>8500</v>
      </c>
      <c r="P241" s="173"/>
    </row>
    <row r="242" spans="2:16" s="50" customFormat="1" ht="12.75">
      <c r="B242" s="25"/>
      <c r="C242" s="28"/>
      <c r="D242" s="28">
        <v>4410</v>
      </c>
      <c r="E242" s="29" t="s">
        <v>60</v>
      </c>
      <c r="F242" s="43">
        <v>2466</v>
      </c>
      <c r="G242" s="60"/>
      <c r="H242" s="60"/>
      <c r="I242" s="60"/>
      <c r="J242" s="60"/>
      <c r="K242" s="60"/>
      <c r="L242" s="60"/>
      <c r="M242" s="60"/>
      <c r="N242" s="60"/>
      <c r="O242" s="96">
        <f t="shared" si="51"/>
        <v>2466</v>
      </c>
      <c r="P242" s="173"/>
    </row>
    <row r="243" spans="2:16" s="50" customFormat="1" ht="25.5">
      <c r="B243" s="25"/>
      <c r="C243" s="28"/>
      <c r="D243" s="28">
        <v>4440</v>
      </c>
      <c r="E243" s="29" t="s">
        <v>68</v>
      </c>
      <c r="F243" s="43">
        <v>3300</v>
      </c>
      <c r="G243" s="60"/>
      <c r="H243" s="60"/>
      <c r="I243" s="60"/>
      <c r="J243" s="60"/>
      <c r="K243" s="60"/>
      <c r="L243" s="60"/>
      <c r="M243" s="60"/>
      <c r="N243" s="60"/>
      <c r="O243" s="96">
        <f t="shared" si="51"/>
        <v>3300</v>
      </c>
      <c r="P243" s="173"/>
    </row>
    <row r="244" spans="2:16" s="50" customFormat="1" ht="25.5">
      <c r="B244" s="25"/>
      <c r="C244" s="28"/>
      <c r="D244" s="28">
        <v>4740</v>
      </c>
      <c r="E244" s="29" t="s">
        <v>69</v>
      </c>
      <c r="F244" s="43">
        <v>500</v>
      </c>
      <c r="G244" s="60"/>
      <c r="H244" s="60"/>
      <c r="I244" s="60"/>
      <c r="J244" s="60"/>
      <c r="K244" s="60"/>
      <c r="L244" s="60"/>
      <c r="M244" s="60"/>
      <c r="N244" s="60"/>
      <c r="O244" s="96">
        <f t="shared" si="51"/>
        <v>500</v>
      </c>
      <c r="P244" s="173"/>
    </row>
    <row r="245" spans="2:16" s="50" customFormat="1" ht="25.5">
      <c r="B245" s="25"/>
      <c r="C245" s="28"/>
      <c r="D245" s="28">
        <v>4750</v>
      </c>
      <c r="E245" s="29" t="s">
        <v>70</v>
      </c>
      <c r="F245" s="43">
        <v>4200</v>
      </c>
      <c r="G245" s="60"/>
      <c r="H245" s="60"/>
      <c r="I245" s="60"/>
      <c r="J245" s="60"/>
      <c r="K245" s="60"/>
      <c r="L245" s="60"/>
      <c r="M245" s="60"/>
      <c r="N245" s="60"/>
      <c r="O245" s="96">
        <f t="shared" si="51"/>
        <v>4200</v>
      </c>
      <c r="P245" s="173"/>
    </row>
    <row r="246" spans="2:16" s="50" customFormat="1" ht="25.5">
      <c r="B246" s="25"/>
      <c r="C246" s="28"/>
      <c r="D246" s="28">
        <v>6060</v>
      </c>
      <c r="E246" s="29" t="s">
        <v>55</v>
      </c>
      <c r="F246" s="43">
        <v>5000</v>
      </c>
      <c r="G246" s="60"/>
      <c r="H246" s="60"/>
      <c r="I246" s="60"/>
      <c r="J246" s="60"/>
      <c r="K246" s="60"/>
      <c r="L246" s="60"/>
      <c r="M246" s="60"/>
      <c r="N246" s="60"/>
      <c r="O246" s="96">
        <f t="shared" si="51"/>
        <v>5000</v>
      </c>
      <c r="P246" s="173"/>
    </row>
    <row r="247" spans="2:16" s="50" customFormat="1" ht="12.75" customHeight="1">
      <c r="B247" s="25"/>
      <c r="C247" s="15">
        <v>80146</v>
      </c>
      <c r="D247" s="15"/>
      <c r="E247" s="18" t="s">
        <v>142</v>
      </c>
      <c r="F247" s="52">
        <f>SUM(F248:F249)</f>
        <v>27430</v>
      </c>
      <c r="G247" s="53">
        <f>SUM(G248:G249)</f>
        <v>0</v>
      </c>
      <c r="H247" s="53">
        <f aca="true" t="shared" si="52" ref="H247:N247">H248</f>
        <v>0</v>
      </c>
      <c r="I247" s="53">
        <f t="shared" si="52"/>
        <v>0</v>
      </c>
      <c r="J247" s="53">
        <f t="shared" si="52"/>
        <v>0</v>
      </c>
      <c r="K247" s="53">
        <f t="shared" si="52"/>
        <v>0</v>
      </c>
      <c r="L247" s="53">
        <f t="shared" si="52"/>
        <v>0</v>
      </c>
      <c r="M247" s="53">
        <f t="shared" si="52"/>
        <v>0</v>
      </c>
      <c r="N247" s="53">
        <f t="shared" si="52"/>
        <v>0</v>
      </c>
      <c r="O247" s="130">
        <f>SUM(O248:O249)</f>
        <v>27430</v>
      </c>
      <c r="P247" s="199"/>
    </row>
    <row r="248" spans="2:16" s="50" customFormat="1" ht="13.5" customHeight="1">
      <c r="B248" s="25"/>
      <c r="C248" s="28"/>
      <c r="D248" s="28">
        <v>4300</v>
      </c>
      <c r="E248" s="29" t="s">
        <v>41</v>
      </c>
      <c r="F248" s="43">
        <v>24430</v>
      </c>
      <c r="G248" s="60"/>
      <c r="H248" s="60"/>
      <c r="I248" s="60"/>
      <c r="J248" s="60"/>
      <c r="K248" s="60"/>
      <c r="L248" s="60"/>
      <c r="M248" s="60"/>
      <c r="N248" s="60"/>
      <c r="O248" s="96">
        <f>F248+G248+H248+I248+J248+K248+L248+M248+N248</f>
        <v>24430</v>
      </c>
      <c r="P248" s="173"/>
    </row>
    <row r="249" spans="2:16" s="50" customFormat="1" ht="12.75">
      <c r="B249" s="25"/>
      <c r="C249" s="28"/>
      <c r="D249" s="28">
        <v>4410</v>
      </c>
      <c r="E249" s="29" t="s">
        <v>60</v>
      </c>
      <c r="F249" s="43">
        <v>3000</v>
      </c>
      <c r="G249" s="60"/>
      <c r="H249" s="60"/>
      <c r="I249" s="60"/>
      <c r="J249" s="60"/>
      <c r="K249" s="60"/>
      <c r="L249" s="60"/>
      <c r="M249" s="60"/>
      <c r="N249" s="60"/>
      <c r="O249" s="96">
        <f>F249+G249+H249+I249+J249+K249+L249+M249+N249</f>
        <v>3000</v>
      </c>
      <c r="P249" s="173"/>
    </row>
    <row r="250" spans="2:16" s="50" customFormat="1" ht="12.75">
      <c r="B250" s="25"/>
      <c r="C250" s="15">
        <v>80195</v>
      </c>
      <c r="D250" s="15"/>
      <c r="E250" s="18" t="s">
        <v>34</v>
      </c>
      <c r="F250" s="52">
        <f>SUM(F251:F254)</f>
        <v>163444</v>
      </c>
      <c r="G250" s="53">
        <f>SUM(G251:G254)</f>
        <v>62734</v>
      </c>
      <c r="H250" s="53">
        <f aca="true" t="shared" si="53" ref="H250:N250">SUM(H251:H252)</f>
        <v>0</v>
      </c>
      <c r="I250" s="53">
        <f t="shared" si="53"/>
        <v>0</v>
      </c>
      <c r="J250" s="53">
        <f t="shared" si="53"/>
        <v>0</v>
      </c>
      <c r="K250" s="53">
        <f t="shared" si="53"/>
        <v>0</v>
      </c>
      <c r="L250" s="53">
        <f t="shared" si="53"/>
        <v>0</v>
      </c>
      <c r="M250" s="53">
        <f t="shared" si="53"/>
        <v>0</v>
      </c>
      <c r="N250" s="53">
        <f t="shared" si="53"/>
        <v>0</v>
      </c>
      <c r="O250" s="130">
        <f>SUM(O251:O254)</f>
        <v>226178</v>
      </c>
      <c r="P250" s="199"/>
    </row>
    <row r="251" spans="2:16" s="50" customFormat="1" ht="22.5">
      <c r="B251" s="30"/>
      <c r="C251" s="28"/>
      <c r="D251" s="28">
        <v>4300</v>
      </c>
      <c r="E251" s="29" t="s">
        <v>41</v>
      </c>
      <c r="F251" s="43">
        <v>60181</v>
      </c>
      <c r="G251" s="60">
        <v>62734</v>
      </c>
      <c r="H251" s="60"/>
      <c r="I251" s="60"/>
      <c r="J251" s="60"/>
      <c r="K251" s="60"/>
      <c r="L251" s="60"/>
      <c r="M251" s="60"/>
      <c r="N251" s="60"/>
      <c r="O251" s="96">
        <f>F251+G251+H251+I251+J251+K251+L251+M251+N251</f>
        <v>122915</v>
      </c>
      <c r="P251" s="162" t="s">
        <v>228</v>
      </c>
    </row>
    <row r="252" spans="2:16" s="50" customFormat="1" ht="25.5">
      <c r="B252" s="25"/>
      <c r="C252" s="28"/>
      <c r="D252" s="28">
        <v>4440</v>
      </c>
      <c r="E252" s="29" t="s">
        <v>68</v>
      </c>
      <c r="F252" s="43">
        <v>37230</v>
      </c>
      <c r="G252" s="60"/>
      <c r="H252" s="60"/>
      <c r="I252" s="60"/>
      <c r="J252" s="60"/>
      <c r="K252" s="60"/>
      <c r="L252" s="60"/>
      <c r="M252" s="60"/>
      <c r="N252" s="60"/>
      <c r="O252" s="96">
        <f>F252+G252+H252+I252+J252+K252+L252+M252+N252</f>
        <v>37230</v>
      </c>
      <c r="P252" s="173"/>
    </row>
    <row r="253" spans="2:16" s="50" customFormat="1" ht="12.75">
      <c r="B253" s="25"/>
      <c r="C253" s="28"/>
      <c r="D253" s="28">
        <v>6050</v>
      </c>
      <c r="E253" s="29" t="s">
        <v>44</v>
      </c>
      <c r="F253" s="43">
        <v>19200</v>
      </c>
      <c r="G253" s="60"/>
      <c r="H253" s="60"/>
      <c r="I253" s="60"/>
      <c r="J253" s="60"/>
      <c r="K253" s="60"/>
      <c r="L253" s="60"/>
      <c r="M253" s="60"/>
      <c r="N253" s="60"/>
      <c r="O253" s="96">
        <f>F253+G253+H253+I253+J253+K253+L253+M253+N253</f>
        <v>19200</v>
      </c>
      <c r="P253" s="173"/>
    </row>
    <row r="254" spans="2:16" s="50" customFormat="1" ht="25.5">
      <c r="B254" s="25"/>
      <c r="C254" s="28"/>
      <c r="D254" s="28">
        <v>6060</v>
      </c>
      <c r="E254" s="29" t="s">
        <v>55</v>
      </c>
      <c r="F254" s="43">
        <v>46833</v>
      </c>
      <c r="G254" s="60"/>
      <c r="H254" s="60"/>
      <c r="I254" s="60"/>
      <c r="J254" s="60"/>
      <c r="K254" s="60"/>
      <c r="L254" s="60"/>
      <c r="M254" s="60"/>
      <c r="N254" s="60"/>
      <c r="O254" s="96">
        <f>F254+G254+H254+I254+J254+K254+L254+M254+N254</f>
        <v>46833</v>
      </c>
      <c r="P254" s="173"/>
    </row>
    <row r="255" spans="2:16" s="50" customFormat="1" ht="12.75" hidden="1">
      <c r="B255" s="31">
        <v>851</v>
      </c>
      <c r="C255" s="42"/>
      <c r="D255" s="42"/>
      <c r="E255" s="33" t="s">
        <v>79</v>
      </c>
      <c r="F255" s="56">
        <f>F261+F256+F273</f>
        <v>127840</v>
      </c>
      <c r="G255" s="57">
        <f>G261+G256+G273</f>
        <v>0</v>
      </c>
      <c r="H255" s="56">
        <f aca="true" t="shared" si="54" ref="H255:N255">H261+H256</f>
        <v>0</v>
      </c>
      <c r="I255" s="56">
        <f t="shared" si="54"/>
        <v>0</v>
      </c>
      <c r="J255" s="56">
        <f t="shared" si="54"/>
        <v>0</v>
      </c>
      <c r="K255" s="56">
        <f t="shared" si="54"/>
        <v>0</v>
      </c>
      <c r="L255" s="56">
        <f t="shared" si="54"/>
        <v>0</v>
      </c>
      <c r="M255" s="56">
        <f t="shared" si="54"/>
        <v>0</v>
      </c>
      <c r="N255" s="56">
        <f t="shared" si="54"/>
        <v>0</v>
      </c>
      <c r="O255" s="56">
        <f>O261+O256+O273</f>
        <v>127840</v>
      </c>
      <c r="P255" s="200"/>
    </row>
    <row r="256" spans="2:16" s="58" customFormat="1" ht="12.75" hidden="1">
      <c r="B256" s="34"/>
      <c r="C256" s="37">
        <v>85153</v>
      </c>
      <c r="D256" s="79"/>
      <c r="E256" s="98" t="s">
        <v>205</v>
      </c>
      <c r="F256" s="39">
        <f>SUM(F257:F260)</f>
        <v>10170</v>
      </c>
      <c r="G256" s="40">
        <f>SUM(G257:G260)</f>
        <v>0</v>
      </c>
      <c r="H256" s="40">
        <f aca="true" t="shared" si="55" ref="H256:N256">SUM(H257:H260)</f>
        <v>0</v>
      </c>
      <c r="I256" s="40">
        <f t="shared" si="55"/>
        <v>0</v>
      </c>
      <c r="J256" s="40">
        <f t="shared" si="55"/>
        <v>0</v>
      </c>
      <c r="K256" s="40">
        <f t="shared" si="55"/>
        <v>0</v>
      </c>
      <c r="L256" s="40">
        <f t="shared" si="55"/>
        <v>0</v>
      </c>
      <c r="M256" s="40">
        <f t="shared" si="55"/>
        <v>0</v>
      </c>
      <c r="N256" s="40">
        <f t="shared" si="55"/>
        <v>0</v>
      </c>
      <c r="O256" s="130">
        <f>SUM(O257:O260)</f>
        <v>10170</v>
      </c>
      <c r="P256" s="201"/>
    </row>
    <row r="257" spans="2:16" s="58" customFormat="1" ht="12.75" hidden="1">
      <c r="B257" s="34"/>
      <c r="C257" s="79"/>
      <c r="D257" s="28">
        <v>4210</v>
      </c>
      <c r="E257" s="29" t="s">
        <v>39</v>
      </c>
      <c r="F257" s="38">
        <v>1700</v>
      </c>
      <c r="G257" s="41"/>
      <c r="H257" s="41"/>
      <c r="I257" s="41"/>
      <c r="J257" s="41"/>
      <c r="K257" s="41"/>
      <c r="L257" s="41"/>
      <c r="M257" s="41"/>
      <c r="N257" s="41"/>
      <c r="O257" s="96">
        <f>F257+G257+H257+I257+J257+K257+L257+M257+N257</f>
        <v>1700</v>
      </c>
      <c r="P257" s="180"/>
    </row>
    <row r="258" spans="2:16" s="58" customFormat="1" ht="12.75" hidden="1">
      <c r="B258" s="34"/>
      <c r="C258" s="79"/>
      <c r="D258" s="28">
        <v>4300</v>
      </c>
      <c r="E258" s="29" t="s">
        <v>41</v>
      </c>
      <c r="F258" s="38">
        <v>8170</v>
      </c>
      <c r="G258" s="41"/>
      <c r="H258" s="41"/>
      <c r="I258" s="41"/>
      <c r="J258" s="41"/>
      <c r="K258" s="41"/>
      <c r="L258" s="41"/>
      <c r="M258" s="41"/>
      <c r="N258" s="41"/>
      <c r="O258" s="96">
        <f>F258+G258+H258+I258+J258+K258+L258+M258+N258</f>
        <v>8170</v>
      </c>
      <c r="P258" s="180"/>
    </row>
    <row r="259" spans="2:16" s="58" customFormat="1" ht="12.75" hidden="1">
      <c r="B259" s="34"/>
      <c r="C259" s="79"/>
      <c r="D259" s="28">
        <v>4410</v>
      </c>
      <c r="E259" s="29" t="s">
        <v>60</v>
      </c>
      <c r="F259" s="38">
        <v>200</v>
      </c>
      <c r="G259" s="41"/>
      <c r="H259" s="41"/>
      <c r="I259" s="41"/>
      <c r="J259" s="41"/>
      <c r="K259" s="41"/>
      <c r="L259" s="41"/>
      <c r="M259" s="41"/>
      <c r="N259" s="41"/>
      <c r="O259" s="96">
        <f>F259+G259+H259+I259+J259+K259+L259+M259+N259</f>
        <v>200</v>
      </c>
      <c r="P259" s="180"/>
    </row>
    <row r="260" spans="2:16" s="58" customFormat="1" ht="25.5" hidden="1">
      <c r="B260" s="34"/>
      <c r="C260" s="79"/>
      <c r="D260" s="28">
        <v>4740</v>
      </c>
      <c r="E260" s="29" t="s">
        <v>69</v>
      </c>
      <c r="F260" s="38">
        <v>100</v>
      </c>
      <c r="G260" s="41"/>
      <c r="H260" s="41"/>
      <c r="I260" s="41"/>
      <c r="J260" s="41"/>
      <c r="K260" s="41"/>
      <c r="L260" s="41"/>
      <c r="M260" s="41"/>
      <c r="N260" s="41"/>
      <c r="O260" s="96">
        <f>F260+G260+H260+I260+J260+K260+L260+M260+N260</f>
        <v>100</v>
      </c>
      <c r="P260" s="180"/>
    </row>
    <row r="261" spans="2:16" s="50" customFormat="1" ht="12.75" hidden="1">
      <c r="B261" s="25"/>
      <c r="C261" s="15">
        <v>85154</v>
      </c>
      <c r="D261" s="15"/>
      <c r="E261" s="18" t="s">
        <v>80</v>
      </c>
      <c r="F261" s="52">
        <f>SUM(F262:F272)</f>
        <v>109670</v>
      </c>
      <c r="G261" s="53">
        <f>SUM(G262:G272)</f>
        <v>0</v>
      </c>
      <c r="H261" s="53">
        <f aca="true" t="shared" si="56" ref="H261:N261">SUM(H262:H271)</f>
        <v>0</v>
      </c>
      <c r="I261" s="53">
        <f t="shared" si="56"/>
        <v>0</v>
      </c>
      <c r="J261" s="53">
        <f t="shared" si="56"/>
        <v>0</v>
      </c>
      <c r="K261" s="53">
        <f t="shared" si="56"/>
        <v>0</v>
      </c>
      <c r="L261" s="53">
        <f t="shared" si="56"/>
        <v>0</v>
      </c>
      <c r="M261" s="53">
        <f t="shared" si="56"/>
        <v>0</v>
      </c>
      <c r="N261" s="53">
        <f t="shared" si="56"/>
        <v>0</v>
      </c>
      <c r="O261" s="130">
        <f>SUM(O262:O272)</f>
        <v>109670</v>
      </c>
      <c r="P261" s="199"/>
    </row>
    <row r="262" spans="2:16" s="50" customFormat="1" ht="38.25" hidden="1">
      <c r="B262" s="25"/>
      <c r="C262" s="15"/>
      <c r="D262" s="28">
        <v>2820</v>
      </c>
      <c r="E262" s="29" t="s">
        <v>179</v>
      </c>
      <c r="F262" s="43">
        <v>4000</v>
      </c>
      <c r="G262" s="60"/>
      <c r="H262" s="60"/>
      <c r="I262" s="60"/>
      <c r="J262" s="60"/>
      <c r="K262" s="60"/>
      <c r="L262" s="60"/>
      <c r="M262" s="60"/>
      <c r="N262" s="60"/>
      <c r="O262" s="96">
        <f aca="true" t="shared" si="57" ref="O262:O271">F262+G262+H262+I262+J262+K262+L262+M262+N262</f>
        <v>4000</v>
      </c>
      <c r="P262" s="173"/>
    </row>
    <row r="263" spans="2:16" s="50" customFormat="1" ht="12.75" customHeight="1" hidden="1">
      <c r="B263" s="25"/>
      <c r="C263" s="15"/>
      <c r="D263" s="28">
        <v>4170</v>
      </c>
      <c r="E263" s="29" t="s">
        <v>63</v>
      </c>
      <c r="F263" s="43">
        <f>15000+3000</f>
        <v>18000</v>
      </c>
      <c r="G263" s="60"/>
      <c r="H263" s="60"/>
      <c r="I263" s="60"/>
      <c r="J263" s="60"/>
      <c r="K263" s="60"/>
      <c r="L263" s="60"/>
      <c r="M263" s="60"/>
      <c r="N263" s="60"/>
      <c r="O263" s="96">
        <f t="shared" si="57"/>
        <v>18000</v>
      </c>
      <c r="P263" s="173"/>
    </row>
    <row r="264" spans="2:16" s="50" customFormat="1" ht="12.75" hidden="1">
      <c r="B264" s="25"/>
      <c r="C264" s="28"/>
      <c r="D264" s="28">
        <v>4210</v>
      </c>
      <c r="E264" s="29" t="s">
        <v>39</v>
      </c>
      <c r="F264" s="43">
        <v>22800</v>
      </c>
      <c r="G264" s="60"/>
      <c r="H264" s="60"/>
      <c r="I264" s="60"/>
      <c r="J264" s="60"/>
      <c r="K264" s="60"/>
      <c r="L264" s="60"/>
      <c r="M264" s="60"/>
      <c r="N264" s="60"/>
      <c r="O264" s="96">
        <f t="shared" si="57"/>
        <v>22800</v>
      </c>
      <c r="P264" s="173"/>
    </row>
    <row r="265" spans="2:16" s="50" customFormat="1" ht="12.75" hidden="1">
      <c r="B265" s="25"/>
      <c r="C265" s="28"/>
      <c r="D265" s="28">
        <v>4260</v>
      </c>
      <c r="E265" s="29" t="s">
        <v>59</v>
      </c>
      <c r="F265" s="43">
        <v>3500</v>
      </c>
      <c r="G265" s="60"/>
      <c r="H265" s="60"/>
      <c r="I265" s="60"/>
      <c r="J265" s="60"/>
      <c r="K265" s="60"/>
      <c r="L265" s="60"/>
      <c r="M265" s="60"/>
      <c r="N265" s="60"/>
      <c r="O265" s="96">
        <f t="shared" si="57"/>
        <v>3500</v>
      </c>
      <c r="P265" s="173"/>
    </row>
    <row r="266" spans="2:16" s="50" customFormat="1" ht="12.75" hidden="1">
      <c r="B266" s="25"/>
      <c r="C266" s="28"/>
      <c r="D266" s="28">
        <v>4270</v>
      </c>
      <c r="E266" s="29" t="s">
        <v>40</v>
      </c>
      <c r="F266" s="43">
        <v>2000</v>
      </c>
      <c r="G266" s="60"/>
      <c r="H266" s="60"/>
      <c r="I266" s="60"/>
      <c r="J266" s="60"/>
      <c r="K266" s="60"/>
      <c r="L266" s="60"/>
      <c r="M266" s="60"/>
      <c r="N266" s="60"/>
      <c r="O266" s="96">
        <f t="shared" si="57"/>
        <v>2000</v>
      </c>
      <c r="P266" s="173"/>
    </row>
    <row r="267" spans="2:16" s="50" customFormat="1" ht="12.75" hidden="1">
      <c r="B267" s="25"/>
      <c r="C267" s="28"/>
      <c r="D267" s="28">
        <v>4300</v>
      </c>
      <c r="E267" s="29" t="s">
        <v>41</v>
      </c>
      <c r="F267" s="43">
        <v>34470</v>
      </c>
      <c r="G267" s="60"/>
      <c r="H267" s="60"/>
      <c r="I267" s="60"/>
      <c r="J267" s="60"/>
      <c r="K267" s="60"/>
      <c r="L267" s="60"/>
      <c r="M267" s="60"/>
      <c r="N267" s="60"/>
      <c r="O267" s="96">
        <f t="shared" si="57"/>
        <v>34470</v>
      </c>
      <c r="P267" s="180"/>
    </row>
    <row r="268" spans="2:16" s="50" customFormat="1" ht="25.5" hidden="1">
      <c r="B268" s="25"/>
      <c r="C268" s="28"/>
      <c r="D268" s="28">
        <v>4370</v>
      </c>
      <c r="E268" s="29" t="s">
        <v>67</v>
      </c>
      <c r="F268" s="43">
        <v>600</v>
      </c>
      <c r="G268" s="60"/>
      <c r="H268" s="60"/>
      <c r="I268" s="60"/>
      <c r="J268" s="60"/>
      <c r="K268" s="60"/>
      <c r="L268" s="60"/>
      <c r="M268" s="60"/>
      <c r="N268" s="60"/>
      <c r="O268" s="96">
        <f t="shared" si="57"/>
        <v>600</v>
      </c>
      <c r="P268" s="173"/>
    </row>
    <row r="269" spans="2:16" s="50" customFormat="1" ht="12.75" hidden="1">
      <c r="B269" s="25"/>
      <c r="C269" s="28"/>
      <c r="D269" s="28">
        <v>4410</v>
      </c>
      <c r="E269" s="29" t="s">
        <v>60</v>
      </c>
      <c r="F269" s="43">
        <v>300</v>
      </c>
      <c r="G269" s="60"/>
      <c r="H269" s="60"/>
      <c r="I269" s="60"/>
      <c r="J269" s="60"/>
      <c r="K269" s="60"/>
      <c r="L269" s="60"/>
      <c r="M269" s="60"/>
      <c r="N269" s="60"/>
      <c r="O269" s="96">
        <f t="shared" si="57"/>
        <v>300</v>
      </c>
      <c r="P269" s="173"/>
    </row>
    <row r="270" spans="2:16" s="50" customFormat="1" ht="12.75" hidden="1">
      <c r="B270" s="25"/>
      <c r="C270" s="28"/>
      <c r="D270" s="28">
        <v>4430</v>
      </c>
      <c r="E270" s="29" t="s">
        <v>46</v>
      </c>
      <c r="F270" s="43">
        <v>500</v>
      </c>
      <c r="G270" s="60"/>
      <c r="H270" s="60"/>
      <c r="I270" s="60"/>
      <c r="J270" s="60"/>
      <c r="K270" s="60"/>
      <c r="L270" s="60"/>
      <c r="M270" s="60"/>
      <c r="N270" s="60"/>
      <c r="O270" s="96">
        <f t="shared" si="57"/>
        <v>500</v>
      </c>
      <c r="P270" s="173"/>
    </row>
    <row r="271" spans="2:16" s="50" customFormat="1" ht="25.5" hidden="1">
      <c r="B271" s="25"/>
      <c r="C271" s="28"/>
      <c r="D271" s="28">
        <v>4740</v>
      </c>
      <c r="E271" s="29" t="s">
        <v>69</v>
      </c>
      <c r="F271" s="43">
        <v>200</v>
      </c>
      <c r="G271" s="60"/>
      <c r="H271" s="60"/>
      <c r="I271" s="60"/>
      <c r="J271" s="60"/>
      <c r="K271" s="60"/>
      <c r="L271" s="60"/>
      <c r="M271" s="60"/>
      <c r="N271" s="60"/>
      <c r="O271" s="96">
        <f t="shared" si="57"/>
        <v>200</v>
      </c>
      <c r="P271" s="173"/>
    </row>
    <row r="272" spans="2:16" s="50" customFormat="1" ht="25.5" hidden="1">
      <c r="B272" s="25"/>
      <c r="C272" s="15"/>
      <c r="D272" s="28">
        <v>6060</v>
      </c>
      <c r="E272" s="29" t="s">
        <v>55</v>
      </c>
      <c r="F272" s="43">
        <v>23300</v>
      </c>
      <c r="G272" s="60"/>
      <c r="H272" s="53"/>
      <c r="I272" s="53"/>
      <c r="J272" s="53"/>
      <c r="K272" s="53"/>
      <c r="L272" s="53"/>
      <c r="M272" s="53"/>
      <c r="N272" s="53"/>
      <c r="O272" s="96">
        <f>F272+G272+H272+I272+J272+K272+L272+M272+N272</f>
        <v>23300</v>
      </c>
      <c r="P272" s="180"/>
    </row>
    <row r="273" spans="2:16" s="50" customFormat="1" ht="12.75" hidden="1">
      <c r="B273" s="25"/>
      <c r="C273" s="15">
        <v>85195</v>
      </c>
      <c r="D273" s="15"/>
      <c r="E273" s="18" t="s">
        <v>34</v>
      </c>
      <c r="F273" s="52">
        <f>F274</f>
        <v>8000</v>
      </c>
      <c r="G273" s="53">
        <f>G274</f>
        <v>0</v>
      </c>
      <c r="H273" s="53"/>
      <c r="I273" s="53"/>
      <c r="J273" s="53"/>
      <c r="K273" s="53"/>
      <c r="L273" s="53"/>
      <c r="M273" s="53"/>
      <c r="N273" s="53"/>
      <c r="O273" s="130">
        <f>O274</f>
        <v>8000</v>
      </c>
      <c r="P273" s="180"/>
    </row>
    <row r="274" spans="2:16" s="50" customFormat="1" ht="12.75" hidden="1">
      <c r="B274" s="25"/>
      <c r="C274" s="15"/>
      <c r="D274" s="28">
        <v>6050</v>
      </c>
      <c r="E274" s="29" t="s">
        <v>44</v>
      </c>
      <c r="F274" s="43">
        <v>8000</v>
      </c>
      <c r="G274" s="60"/>
      <c r="H274" s="53"/>
      <c r="I274" s="53"/>
      <c r="J274" s="53"/>
      <c r="K274" s="53"/>
      <c r="L274" s="53"/>
      <c r="M274" s="53"/>
      <c r="N274" s="53"/>
      <c r="O274" s="96">
        <f>F274+G274+H274+I274+J274+K274+L274+M274+N274</f>
        <v>8000</v>
      </c>
      <c r="P274" s="173"/>
    </row>
    <row r="275" spans="2:16" s="50" customFormat="1" ht="12.75">
      <c r="B275" s="31">
        <v>852</v>
      </c>
      <c r="C275" s="42"/>
      <c r="D275" s="42"/>
      <c r="E275" s="33" t="s">
        <v>150</v>
      </c>
      <c r="F275" s="56">
        <f>F285+F287+F291+F293+F315+F319+F276</f>
        <v>2846700</v>
      </c>
      <c r="G275" s="57">
        <f>G285+G287+G291+G293+G315+G319+G276</f>
        <v>96050</v>
      </c>
      <c r="H275" s="57">
        <f aca="true" t="shared" si="58" ref="H275:N275">H285+H287+H291+H293+H315+H319+H276</f>
        <v>0</v>
      </c>
      <c r="I275" s="57">
        <f t="shared" si="58"/>
        <v>0</v>
      </c>
      <c r="J275" s="57">
        <f t="shared" si="58"/>
        <v>0</v>
      </c>
      <c r="K275" s="57">
        <f t="shared" si="58"/>
        <v>0</v>
      </c>
      <c r="L275" s="57">
        <f t="shared" si="58"/>
        <v>0</v>
      </c>
      <c r="M275" s="57">
        <f t="shared" si="58"/>
        <v>0</v>
      </c>
      <c r="N275" s="57">
        <f t="shared" si="58"/>
        <v>0</v>
      </c>
      <c r="O275" s="56">
        <f>O285+O287+O291+O293+O315+O319+O276</f>
        <v>2942750</v>
      </c>
      <c r="P275" s="200"/>
    </row>
    <row r="276" spans="2:16" s="58" customFormat="1" ht="38.25">
      <c r="B276" s="34"/>
      <c r="C276" s="37">
        <v>85212</v>
      </c>
      <c r="D276" s="79"/>
      <c r="E276" s="18" t="s">
        <v>151</v>
      </c>
      <c r="F276" s="39">
        <f>SUM(F277:F284)</f>
        <v>1784600</v>
      </c>
      <c r="G276" s="40">
        <f>SUM(G277:G284)</f>
        <v>0</v>
      </c>
      <c r="H276" s="40">
        <f aca="true" t="shared" si="59" ref="H276:N276">SUM(H277:H282)</f>
        <v>0</v>
      </c>
      <c r="I276" s="40">
        <f t="shared" si="59"/>
        <v>0</v>
      </c>
      <c r="J276" s="40">
        <f t="shared" si="59"/>
        <v>0</v>
      </c>
      <c r="K276" s="40">
        <f t="shared" si="59"/>
        <v>0</v>
      </c>
      <c r="L276" s="40">
        <f t="shared" si="59"/>
        <v>0</v>
      </c>
      <c r="M276" s="40">
        <f t="shared" si="59"/>
        <v>0</v>
      </c>
      <c r="N276" s="40">
        <f t="shared" si="59"/>
        <v>0</v>
      </c>
      <c r="O276" s="130">
        <f>SUM(O277:O284)</f>
        <v>1784600</v>
      </c>
      <c r="P276" s="201"/>
    </row>
    <row r="277" spans="2:16" s="58" customFormat="1" ht="12.75">
      <c r="B277" s="34"/>
      <c r="C277" s="79"/>
      <c r="D277" s="28">
        <v>3110</v>
      </c>
      <c r="E277" s="29" t="s">
        <v>155</v>
      </c>
      <c r="F277" s="38">
        <v>1726697</v>
      </c>
      <c r="G277" s="41"/>
      <c r="H277" s="41"/>
      <c r="I277" s="41"/>
      <c r="J277" s="41"/>
      <c r="K277" s="41"/>
      <c r="L277" s="41"/>
      <c r="M277" s="41"/>
      <c r="N277" s="41"/>
      <c r="O277" s="96">
        <f aca="true" t="shared" si="60" ref="O277:O284">F277+G277+H277+I277+J277+K277+L277+M277+N277</f>
        <v>1726697</v>
      </c>
      <c r="P277" s="192"/>
    </row>
    <row r="278" spans="2:16" s="58" customFormat="1" ht="12.75">
      <c r="B278" s="34"/>
      <c r="C278" s="79"/>
      <c r="D278" s="28">
        <v>4010</v>
      </c>
      <c r="E278" s="29" t="s">
        <v>57</v>
      </c>
      <c r="F278" s="38">
        <v>34798</v>
      </c>
      <c r="G278" s="41"/>
      <c r="H278" s="41"/>
      <c r="I278" s="41"/>
      <c r="J278" s="41"/>
      <c r="K278" s="41"/>
      <c r="L278" s="41"/>
      <c r="M278" s="41"/>
      <c r="N278" s="41"/>
      <c r="O278" s="96">
        <f t="shared" si="60"/>
        <v>34798</v>
      </c>
      <c r="P278" s="192"/>
    </row>
    <row r="279" spans="2:16" s="58" customFormat="1" ht="12.75">
      <c r="B279" s="34"/>
      <c r="C279" s="79"/>
      <c r="D279" s="28">
        <v>4110</v>
      </c>
      <c r="E279" s="29" t="s">
        <v>58</v>
      </c>
      <c r="F279" s="38">
        <v>5255</v>
      </c>
      <c r="G279" s="41"/>
      <c r="H279" s="41"/>
      <c r="I279" s="41"/>
      <c r="J279" s="41"/>
      <c r="K279" s="41"/>
      <c r="L279" s="41"/>
      <c r="M279" s="41"/>
      <c r="N279" s="41"/>
      <c r="O279" s="96">
        <f t="shared" si="60"/>
        <v>5255</v>
      </c>
      <c r="P279" s="192"/>
    </row>
    <row r="280" spans="2:16" s="58" customFormat="1" ht="12.75">
      <c r="B280" s="34"/>
      <c r="C280" s="79"/>
      <c r="D280" s="28">
        <v>4210</v>
      </c>
      <c r="E280" s="29" t="s">
        <v>39</v>
      </c>
      <c r="F280" s="38">
        <v>1159</v>
      </c>
      <c r="G280" s="41"/>
      <c r="H280" s="41"/>
      <c r="I280" s="41"/>
      <c r="J280" s="41"/>
      <c r="K280" s="41"/>
      <c r="L280" s="41"/>
      <c r="M280" s="41"/>
      <c r="N280" s="41"/>
      <c r="O280" s="96">
        <f t="shared" si="60"/>
        <v>1159</v>
      </c>
      <c r="P280" s="192"/>
    </row>
    <row r="281" spans="2:16" s="58" customFormat="1" ht="12.75">
      <c r="B281" s="34"/>
      <c r="C281" s="79"/>
      <c r="D281" s="28">
        <v>4300</v>
      </c>
      <c r="E281" s="29" t="s">
        <v>41</v>
      </c>
      <c r="F281" s="38">
        <v>10000</v>
      </c>
      <c r="G281" s="41"/>
      <c r="H281" s="41"/>
      <c r="I281" s="41"/>
      <c r="J281" s="41"/>
      <c r="K281" s="41"/>
      <c r="L281" s="41"/>
      <c r="M281" s="41"/>
      <c r="N281" s="41"/>
      <c r="O281" s="96">
        <f t="shared" si="60"/>
        <v>10000</v>
      </c>
      <c r="P281" s="192"/>
    </row>
    <row r="282" spans="2:16" s="58" customFormat="1" ht="12.75">
      <c r="B282" s="34"/>
      <c r="C282" s="79"/>
      <c r="D282" s="28">
        <v>4410</v>
      </c>
      <c r="E282" s="29" t="s">
        <v>60</v>
      </c>
      <c r="F282" s="38">
        <v>191</v>
      </c>
      <c r="G282" s="41"/>
      <c r="H282" s="41"/>
      <c r="I282" s="41"/>
      <c r="J282" s="41"/>
      <c r="K282" s="41"/>
      <c r="L282" s="41"/>
      <c r="M282" s="41"/>
      <c r="N282" s="41"/>
      <c r="O282" s="96">
        <f t="shared" si="60"/>
        <v>191</v>
      </c>
      <c r="P282" s="192"/>
    </row>
    <row r="283" spans="2:16" s="58" customFormat="1" ht="25.5">
      <c r="B283" s="34"/>
      <c r="C283" s="79"/>
      <c r="D283" s="28">
        <v>4700</v>
      </c>
      <c r="E283" s="29" t="s">
        <v>193</v>
      </c>
      <c r="F283" s="38">
        <v>2000</v>
      </c>
      <c r="G283" s="41"/>
      <c r="H283" s="41"/>
      <c r="I283" s="41"/>
      <c r="J283" s="41"/>
      <c r="K283" s="41"/>
      <c r="L283" s="41"/>
      <c r="M283" s="41"/>
      <c r="N283" s="41"/>
      <c r="O283" s="96">
        <f t="shared" si="60"/>
        <v>2000</v>
      </c>
      <c r="P283" s="192"/>
    </row>
    <row r="284" spans="2:16" s="58" customFormat="1" ht="25.5">
      <c r="B284" s="34"/>
      <c r="C284" s="79"/>
      <c r="D284" s="28">
        <v>6060</v>
      </c>
      <c r="E284" s="29" t="s">
        <v>55</v>
      </c>
      <c r="F284" s="38">
        <v>4500</v>
      </c>
      <c r="G284" s="41"/>
      <c r="H284" s="41"/>
      <c r="I284" s="41"/>
      <c r="J284" s="41"/>
      <c r="K284" s="41"/>
      <c r="L284" s="41"/>
      <c r="M284" s="41"/>
      <c r="N284" s="41"/>
      <c r="O284" s="96">
        <f t="shared" si="60"/>
        <v>4500</v>
      </c>
      <c r="P284" s="192"/>
    </row>
    <row r="285" spans="2:16" s="58" customFormat="1" ht="38.25">
      <c r="B285" s="34"/>
      <c r="C285" s="15">
        <v>85213</v>
      </c>
      <c r="D285" s="15"/>
      <c r="E285" s="18" t="s">
        <v>152</v>
      </c>
      <c r="F285" s="52">
        <f aca="true" t="shared" si="61" ref="F285:N285">F286</f>
        <v>9000</v>
      </c>
      <c r="G285" s="53">
        <f t="shared" si="61"/>
        <v>0</v>
      </c>
      <c r="H285" s="53">
        <f t="shared" si="61"/>
        <v>0</v>
      </c>
      <c r="I285" s="53">
        <f t="shared" si="61"/>
        <v>0</v>
      </c>
      <c r="J285" s="53">
        <f t="shared" si="61"/>
        <v>0</v>
      </c>
      <c r="K285" s="53">
        <f t="shared" si="61"/>
        <v>0</v>
      </c>
      <c r="L285" s="53">
        <f t="shared" si="61"/>
        <v>0</v>
      </c>
      <c r="M285" s="53">
        <f t="shared" si="61"/>
        <v>0</v>
      </c>
      <c r="N285" s="53">
        <f t="shared" si="61"/>
        <v>0</v>
      </c>
      <c r="O285" s="130">
        <f>O286</f>
        <v>9000</v>
      </c>
      <c r="P285" s="199"/>
    </row>
    <row r="286" spans="2:16" s="58" customFormat="1" ht="12.75">
      <c r="B286" s="34"/>
      <c r="C286" s="79"/>
      <c r="D286" s="28">
        <v>4130</v>
      </c>
      <c r="E286" s="29" t="s">
        <v>156</v>
      </c>
      <c r="F286" s="38">
        <v>9000</v>
      </c>
      <c r="G286" s="41"/>
      <c r="H286" s="41"/>
      <c r="I286" s="41"/>
      <c r="J286" s="41"/>
      <c r="K286" s="41"/>
      <c r="L286" s="41"/>
      <c r="M286" s="41"/>
      <c r="N286" s="41"/>
      <c r="O286" s="96">
        <f>F286+G286+H286+I286+J286+K286+L286+M286+N286</f>
        <v>9000</v>
      </c>
      <c r="P286" s="165"/>
    </row>
    <row r="287" spans="2:16" s="50" customFormat="1" ht="25.5">
      <c r="B287" s="25"/>
      <c r="C287" s="15">
        <v>85214</v>
      </c>
      <c r="D287" s="15"/>
      <c r="E287" s="18" t="s">
        <v>153</v>
      </c>
      <c r="F287" s="52">
        <f>SUM(F288:F290)</f>
        <v>255600</v>
      </c>
      <c r="G287" s="53">
        <f>SUM(G288:G290)</f>
        <v>92970</v>
      </c>
      <c r="H287" s="53">
        <f aca="true" t="shared" si="62" ref="H287:N287">SUM(H288:H290)</f>
        <v>0</v>
      </c>
      <c r="I287" s="53">
        <f t="shared" si="62"/>
        <v>0</v>
      </c>
      <c r="J287" s="53">
        <f t="shared" si="62"/>
        <v>0</v>
      </c>
      <c r="K287" s="53">
        <f t="shared" si="62"/>
        <v>0</v>
      </c>
      <c r="L287" s="53">
        <f t="shared" si="62"/>
        <v>0</v>
      </c>
      <c r="M287" s="53">
        <f t="shared" si="62"/>
        <v>0</v>
      </c>
      <c r="N287" s="53">
        <f t="shared" si="62"/>
        <v>0</v>
      </c>
      <c r="O287" s="130">
        <f>SUM(O288:O290)</f>
        <v>348570</v>
      </c>
      <c r="P287" s="199"/>
    </row>
    <row r="288" spans="2:16" s="50" customFormat="1" ht="67.5">
      <c r="B288" s="25"/>
      <c r="C288" s="28"/>
      <c r="D288" s="28">
        <v>3110</v>
      </c>
      <c r="E288" s="29" t="s">
        <v>155</v>
      </c>
      <c r="F288" s="43">
        <v>152100</v>
      </c>
      <c r="G288" s="60">
        <v>92970</v>
      </c>
      <c r="H288" s="60"/>
      <c r="I288" s="60"/>
      <c r="J288" s="60"/>
      <c r="K288" s="60"/>
      <c r="L288" s="60"/>
      <c r="M288" s="60"/>
      <c r="N288" s="60"/>
      <c r="O288" s="96">
        <f>F288+G288+H288+I288+J288+K288+L288+M288+N288</f>
        <v>245070</v>
      </c>
      <c r="P288" s="182" t="s">
        <v>229</v>
      </c>
    </row>
    <row r="289" spans="2:16" s="50" customFormat="1" ht="12.75">
      <c r="B289" s="25"/>
      <c r="C289" s="28"/>
      <c r="D289" s="28">
        <v>4110</v>
      </c>
      <c r="E289" s="29" t="s">
        <v>157</v>
      </c>
      <c r="F289" s="43">
        <v>3500</v>
      </c>
      <c r="G289" s="60"/>
      <c r="H289" s="60"/>
      <c r="I289" s="60"/>
      <c r="J289" s="60"/>
      <c r="K289" s="60"/>
      <c r="L289" s="60"/>
      <c r="M289" s="60"/>
      <c r="N289" s="60"/>
      <c r="O289" s="96">
        <f>F289+G289+H289+I289+J289+K289+L289+M289+N289</f>
        <v>3500</v>
      </c>
      <c r="P289" s="173"/>
    </row>
    <row r="290" spans="2:16" s="50" customFormat="1" ht="38.25">
      <c r="B290" s="25"/>
      <c r="C290" s="28"/>
      <c r="D290" s="28">
        <v>4330</v>
      </c>
      <c r="E290" s="29" t="s">
        <v>158</v>
      </c>
      <c r="F290" s="43">
        <v>100000</v>
      </c>
      <c r="G290" s="60"/>
      <c r="H290" s="60"/>
      <c r="I290" s="60"/>
      <c r="J290" s="60"/>
      <c r="K290" s="60"/>
      <c r="L290" s="60"/>
      <c r="M290" s="60"/>
      <c r="N290" s="60"/>
      <c r="O290" s="96">
        <f>F290+G290+H290+I290+J290+K290+L290+M290+N290</f>
        <v>100000</v>
      </c>
      <c r="P290" s="173"/>
    </row>
    <row r="291" spans="2:16" s="50" customFormat="1" ht="12.75">
      <c r="B291" s="25"/>
      <c r="C291" s="15">
        <v>85215</v>
      </c>
      <c r="D291" s="15"/>
      <c r="E291" s="18" t="s">
        <v>159</v>
      </c>
      <c r="F291" s="52">
        <f aca="true" t="shared" si="63" ref="F291:N291">SUM(F292)</f>
        <v>190000</v>
      </c>
      <c r="G291" s="53">
        <f t="shared" si="63"/>
        <v>0</v>
      </c>
      <c r="H291" s="53">
        <f t="shared" si="63"/>
        <v>0</v>
      </c>
      <c r="I291" s="53">
        <f t="shared" si="63"/>
        <v>0</v>
      </c>
      <c r="J291" s="53">
        <f t="shared" si="63"/>
        <v>0</v>
      </c>
      <c r="K291" s="53">
        <f t="shared" si="63"/>
        <v>0</v>
      </c>
      <c r="L291" s="53">
        <f t="shared" si="63"/>
        <v>0</v>
      </c>
      <c r="M291" s="53">
        <f t="shared" si="63"/>
        <v>0</v>
      </c>
      <c r="N291" s="53">
        <f t="shared" si="63"/>
        <v>0</v>
      </c>
      <c r="O291" s="130">
        <f>SUM(O292)</f>
        <v>190000</v>
      </c>
      <c r="P291" s="199"/>
    </row>
    <row r="292" spans="2:16" s="50" customFormat="1" ht="12.75">
      <c r="B292" s="25"/>
      <c r="C292" s="28"/>
      <c r="D292" s="28">
        <v>3110</v>
      </c>
      <c r="E292" s="29" t="s">
        <v>155</v>
      </c>
      <c r="F292" s="43">
        <v>190000</v>
      </c>
      <c r="G292" s="60"/>
      <c r="H292" s="60"/>
      <c r="I292" s="60"/>
      <c r="J292" s="60"/>
      <c r="K292" s="60"/>
      <c r="L292" s="60"/>
      <c r="M292" s="60"/>
      <c r="N292" s="60"/>
      <c r="O292" s="96">
        <f>F292+G292+H292+I292+J292+K292+L292+M292+N292</f>
        <v>190000</v>
      </c>
      <c r="P292" s="173"/>
    </row>
    <row r="293" spans="2:16" s="50" customFormat="1" ht="15.75" customHeight="1">
      <c r="B293" s="25"/>
      <c r="C293" s="15">
        <v>85219</v>
      </c>
      <c r="D293" s="15"/>
      <c r="E293" s="18" t="s">
        <v>154</v>
      </c>
      <c r="F293" s="52">
        <f>SUM(F294:F314)</f>
        <v>518280</v>
      </c>
      <c r="G293" s="53">
        <f>SUM(G294:G314)</f>
        <v>0</v>
      </c>
      <c r="H293" s="53">
        <f aca="true" t="shared" si="64" ref="H293:N293">SUM(H294:H314)</f>
        <v>0</v>
      </c>
      <c r="I293" s="53">
        <f t="shared" si="64"/>
        <v>0</v>
      </c>
      <c r="J293" s="53">
        <f t="shared" si="64"/>
        <v>0</v>
      </c>
      <c r="K293" s="53">
        <f t="shared" si="64"/>
        <v>0</v>
      </c>
      <c r="L293" s="53">
        <f t="shared" si="64"/>
        <v>0</v>
      </c>
      <c r="M293" s="53">
        <f t="shared" si="64"/>
        <v>0</v>
      </c>
      <c r="N293" s="53">
        <f t="shared" si="64"/>
        <v>0</v>
      </c>
      <c r="O293" s="130">
        <f>SUM(O294:O314)</f>
        <v>518280</v>
      </c>
      <c r="P293" s="199"/>
    </row>
    <row r="294" spans="2:16" s="50" customFormat="1" ht="25.5">
      <c r="B294" s="25"/>
      <c r="C294" s="28"/>
      <c r="D294" s="28">
        <v>3020</v>
      </c>
      <c r="E294" s="29" t="s">
        <v>61</v>
      </c>
      <c r="F294" s="43">
        <v>6000</v>
      </c>
      <c r="G294" s="60"/>
      <c r="H294" s="60"/>
      <c r="I294" s="60"/>
      <c r="J294" s="60"/>
      <c r="K294" s="60"/>
      <c r="L294" s="60"/>
      <c r="M294" s="60"/>
      <c r="N294" s="60"/>
      <c r="O294" s="96">
        <f aca="true" t="shared" si="65" ref="O294:O314">F294+G294+H294+I294+J294+K294+L294+M294+N294</f>
        <v>6000</v>
      </c>
      <c r="P294" s="173"/>
    </row>
    <row r="295" spans="2:16" s="50" customFormat="1" ht="12.75">
      <c r="B295" s="25"/>
      <c r="C295" s="28"/>
      <c r="D295" s="28">
        <v>4010</v>
      </c>
      <c r="E295" s="29" t="s">
        <v>57</v>
      </c>
      <c r="F295" s="43">
        <v>334780</v>
      </c>
      <c r="G295" s="60"/>
      <c r="H295" s="60"/>
      <c r="I295" s="60"/>
      <c r="J295" s="60"/>
      <c r="K295" s="60"/>
      <c r="L295" s="60"/>
      <c r="M295" s="60"/>
      <c r="N295" s="60"/>
      <c r="O295" s="96">
        <f t="shared" si="65"/>
        <v>334780</v>
      </c>
      <c r="P295" s="162"/>
    </row>
    <row r="296" spans="2:16" s="50" customFormat="1" ht="12.75">
      <c r="B296" s="25"/>
      <c r="C296" s="28"/>
      <c r="D296" s="28">
        <v>4040</v>
      </c>
      <c r="E296" s="29" t="s">
        <v>62</v>
      </c>
      <c r="F296" s="43">
        <v>19485</v>
      </c>
      <c r="G296" s="60"/>
      <c r="H296" s="60"/>
      <c r="I296" s="60"/>
      <c r="J296" s="60"/>
      <c r="K296" s="60"/>
      <c r="L296" s="60"/>
      <c r="M296" s="60"/>
      <c r="N296" s="60"/>
      <c r="O296" s="96">
        <f t="shared" si="65"/>
        <v>19485</v>
      </c>
      <c r="P296" s="173"/>
    </row>
    <row r="297" spans="2:16" s="50" customFormat="1" ht="12.75">
      <c r="B297" s="25"/>
      <c r="C297" s="28"/>
      <c r="D297" s="28">
        <v>4110</v>
      </c>
      <c r="E297" s="29" t="s">
        <v>58</v>
      </c>
      <c r="F297" s="43">
        <v>50900</v>
      </c>
      <c r="G297" s="60"/>
      <c r="H297" s="60"/>
      <c r="I297" s="60"/>
      <c r="J297" s="60"/>
      <c r="K297" s="60"/>
      <c r="L297" s="60"/>
      <c r="M297" s="60"/>
      <c r="N297" s="60"/>
      <c r="O297" s="96">
        <f t="shared" si="65"/>
        <v>50900</v>
      </c>
      <c r="P297" s="173"/>
    </row>
    <row r="298" spans="2:16" s="50" customFormat="1" ht="12.75">
      <c r="B298" s="25"/>
      <c r="C298" s="28"/>
      <c r="D298" s="28">
        <v>4120</v>
      </c>
      <c r="E298" s="29" t="s">
        <v>160</v>
      </c>
      <c r="F298" s="43">
        <v>7700</v>
      </c>
      <c r="G298" s="60"/>
      <c r="H298" s="60"/>
      <c r="I298" s="60"/>
      <c r="J298" s="60"/>
      <c r="K298" s="60"/>
      <c r="L298" s="60"/>
      <c r="M298" s="60"/>
      <c r="N298" s="60"/>
      <c r="O298" s="96">
        <f t="shared" si="65"/>
        <v>7700</v>
      </c>
      <c r="P298" s="173"/>
    </row>
    <row r="299" spans="2:16" s="50" customFormat="1" ht="12.75">
      <c r="B299" s="25"/>
      <c r="C299" s="28"/>
      <c r="D299" s="28">
        <v>4170</v>
      </c>
      <c r="E299" s="29" t="s">
        <v>63</v>
      </c>
      <c r="F299" s="43">
        <v>9000</v>
      </c>
      <c r="G299" s="60"/>
      <c r="H299" s="60"/>
      <c r="I299" s="60"/>
      <c r="J299" s="60"/>
      <c r="K299" s="60"/>
      <c r="L299" s="60"/>
      <c r="M299" s="60"/>
      <c r="N299" s="60"/>
      <c r="O299" s="96">
        <f t="shared" si="65"/>
        <v>9000</v>
      </c>
      <c r="P299" s="173"/>
    </row>
    <row r="300" spans="2:16" s="50" customFormat="1" ht="12.75">
      <c r="B300" s="25"/>
      <c r="C300" s="28"/>
      <c r="D300" s="28">
        <v>4210</v>
      </c>
      <c r="E300" s="29" t="s">
        <v>39</v>
      </c>
      <c r="F300" s="43">
        <v>11000</v>
      </c>
      <c r="G300" s="60"/>
      <c r="H300" s="60"/>
      <c r="I300" s="60"/>
      <c r="J300" s="60"/>
      <c r="K300" s="60"/>
      <c r="L300" s="60"/>
      <c r="M300" s="60"/>
      <c r="N300" s="60"/>
      <c r="O300" s="96">
        <f t="shared" si="65"/>
        <v>11000</v>
      </c>
      <c r="P300" s="173"/>
    </row>
    <row r="301" spans="2:16" s="50" customFormat="1" ht="15.75" customHeight="1">
      <c r="B301" s="25"/>
      <c r="C301" s="28"/>
      <c r="D301" s="28">
        <v>4260</v>
      </c>
      <c r="E301" s="29" t="s">
        <v>59</v>
      </c>
      <c r="F301" s="43">
        <v>9600</v>
      </c>
      <c r="G301" s="60"/>
      <c r="H301" s="60"/>
      <c r="I301" s="60"/>
      <c r="J301" s="60"/>
      <c r="K301" s="60"/>
      <c r="L301" s="60"/>
      <c r="M301" s="60"/>
      <c r="N301" s="60"/>
      <c r="O301" s="96">
        <f t="shared" si="65"/>
        <v>9600</v>
      </c>
      <c r="P301" s="173"/>
    </row>
    <row r="302" spans="2:16" s="50" customFormat="1" ht="16.5" customHeight="1">
      <c r="B302" s="25"/>
      <c r="C302" s="28"/>
      <c r="D302" s="28">
        <v>4270</v>
      </c>
      <c r="E302" s="29" t="s">
        <v>71</v>
      </c>
      <c r="F302" s="43">
        <v>5000</v>
      </c>
      <c r="G302" s="60"/>
      <c r="H302" s="60"/>
      <c r="I302" s="60"/>
      <c r="J302" s="60"/>
      <c r="K302" s="60"/>
      <c r="L302" s="60"/>
      <c r="M302" s="60"/>
      <c r="N302" s="60"/>
      <c r="O302" s="96">
        <f t="shared" si="65"/>
        <v>5000</v>
      </c>
      <c r="P302" s="173"/>
    </row>
    <row r="303" spans="2:16" s="50" customFormat="1" ht="15.75" customHeight="1">
      <c r="B303" s="25"/>
      <c r="C303" s="28"/>
      <c r="D303" s="28">
        <v>4280</v>
      </c>
      <c r="E303" s="29" t="s">
        <v>64</v>
      </c>
      <c r="F303" s="43">
        <v>1000</v>
      </c>
      <c r="G303" s="60"/>
      <c r="H303" s="60"/>
      <c r="I303" s="60"/>
      <c r="J303" s="60"/>
      <c r="K303" s="60"/>
      <c r="L303" s="60"/>
      <c r="M303" s="60"/>
      <c r="N303" s="60"/>
      <c r="O303" s="96">
        <f t="shared" si="65"/>
        <v>1000</v>
      </c>
      <c r="P303" s="173"/>
    </row>
    <row r="304" spans="2:16" s="50" customFormat="1" ht="12.75">
      <c r="B304" s="25"/>
      <c r="C304" s="28"/>
      <c r="D304" s="28">
        <v>4300</v>
      </c>
      <c r="E304" s="29" t="s">
        <v>41</v>
      </c>
      <c r="F304" s="43">
        <v>10000</v>
      </c>
      <c r="G304" s="60"/>
      <c r="H304" s="60"/>
      <c r="I304" s="60"/>
      <c r="J304" s="60"/>
      <c r="K304" s="60"/>
      <c r="L304" s="60"/>
      <c r="M304" s="60"/>
      <c r="N304" s="60"/>
      <c r="O304" s="96">
        <f t="shared" si="65"/>
        <v>10000</v>
      </c>
      <c r="P304" s="173"/>
    </row>
    <row r="305" spans="2:16" s="50" customFormat="1" ht="12.75">
      <c r="B305" s="25"/>
      <c r="C305" s="28"/>
      <c r="D305" s="28">
        <v>4350</v>
      </c>
      <c r="E305" s="29" t="s">
        <v>65</v>
      </c>
      <c r="F305" s="43">
        <v>1000</v>
      </c>
      <c r="G305" s="60"/>
      <c r="H305" s="60"/>
      <c r="I305" s="60"/>
      <c r="J305" s="60"/>
      <c r="K305" s="60"/>
      <c r="L305" s="60"/>
      <c r="M305" s="60"/>
      <c r="N305" s="60"/>
      <c r="O305" s="96">
        <f t="shared" si="65"/>
        <v>1000</v>
      </c>
      <c r="P305" s="173"/>
    </row>
    <row r="306" spans="2:16" s="50" customFormat="1" ht="25.5">
      <c r="B306" s="25"/>
      <c r="C306" s="28"/>
      <c r="D306" s="28">
        <v>4370</v>
      </c>
      <c r="E306" s="29" t="s">
        <v>67</v>
      </c>
      <c r="F306" s="43">
        <v>8215</v>
      </c>
      <c r="G306" s="60"/>
      <c r="H306" s="60"/>
      <c r="I306" s="60"/>
      <c r="J306" s="60"/>
      <c r="K306" s="60"/>
      <c r="L306" s="60"/>
      <c r="M306" s="60"/>
      <c r="N306" s="60"/>
      <c r="O306" s="96">
        <f t="shared" si="65"/>
        <v>8215</v>
      </c>
      <c r="P306" s="173"/>
    </row>
    <row r="307" spans="2:16" s="50" customFormat="1" ht="25.5">
      <c r="B307" s="25"/>
      <c r="C307" s="28"/>
      <c r="D307" s="28">
        <v>4400</v>
      </c>
      <c r="E307" s="29" t="s">
        <v>206</v>
      </c>
      <c r="F307" s="43">
        <v>9600</v>
      </c>
      <c r="G307" s="60"/>
      <c r="H307" s="60"/>
      <c r="I307" s="60"/>
      <c r="J307" s="60"/>
      <c r="K307" s="60"/>
      <c r="L307" s="60"/>
      <c r="M307" s="60"/>
      <c r="N307" s="60"/>
      <c r="O307" s="96">
        <f t="shared" si="65"/>
        <v>9600</v>
      </c>
      <c r="P307" s="173"/>
    </row>
    <row r="308" spans="2:16" s="50" customFormat="1" ht="15.75" customHeight="1">
      <c r="B308" s="25"/>
      <c r="C308" s="28"/>
      <c r="D308" s="28">
        <v>4410</v>
      </c>
      <c r="E308" s="29" t="s">
        <v>60</v>
      </c>
      <c r="F308" s="43">
        <v>10000</v>
      </c>
      <c r="G308" s="60"/>
      <c r="H308" s="60"/>
      <c r="I308" s="60"/>
      <c r="J308" s="60"/>
      <c r="K308" s="60"/>
      <c r="L308" s="60"/>
      <c r="M308" s="60"/>
      <c r="N308" s="60"/>
      <c r="O308" s="96">
        <f t="shared" si="65"/>
        <v>10000</v>
      </c>
      <c r="P308" s="173"/>
    </row>
    <row r="309" spans="2:16" s="50" customFormat="1" ht="15.75" customHeight="1">
      <c r="B309" s="25"/>
      <c r="C309" s="28"/>
      <c r="D309" s="28">
        <v>4430</v>
      </c>
      <c r="E309" s="29" t="s">
        <v>46</v>
      </c>
      <c r="F309" s="43">
        <v>1000</v>
      </c>
      <c r="G309" s="60"/>
      <c r="H309" s="60"/>
      <c r="I309" s="60"/>
      <c r="J309" s="60"/>
      <c r="K309" s="60"/>
      <c r="L309" s="60"/>
      <c r="M309" s="60"/>
      <c r="N309" s="60"/>
      <c r="O309" s="96">
        <f t="shared" si="65"/>
        <v>1000</v>
      </c>
      <c r="P309" s="173"/>
    </row>
    <row r="310" spans="2:16" s="50" customFormat="1" ht="25.5">
      <c r="B310" s="25"/>
      <c r="C310" s="28"/>
      <c r="D310" s="28">
        <v>4440</v>
      </c>
      <c r="E310" s="29" t="s">
        <v>68</v>
      </c>
      <c r="F310" s="43">
        <v>9822</v>
      </c>
      <c r="G310" s="60"/>
      <c r="H310" s="60"/>
      <c r="I310" s="60"/>
      <c r="J310" s="60"/>
      <c r="K310" s="60"/>
      <c r="L310" s="60"/>
      <c r="M310" s="60"/>
      <c r="N310" s="60"/>
      <c r="O310" s="96">
        <f t="shared" si="65"/>
        <v>9822</v>
      </c>
      <c r="P310" s="173"/>
    </row>
    <row r="311" spans="2:16" s="50" customFormat="1" ht="25.5">
      <c r="B311" s="25"/>
      <c r="C311" s="28"/>
      <c r="D311" s="28">
        <v>4700</v>
      </c>
      <c r="E311" s="29" t="s">
        <v>193</v>
      </c>
      <c r="F311" s="43">
        <v>4000</v>
      </c>
      <c r="G311" s="60"/>
      <c r="H311" s="60"/>
      <c r="I311" s="60"/>
      <c r="J311" s="60"/>
      <c r="K311" s="60"/>
      <c r="L311" s="60"/>
      <c r="M311" s="60"/>
      <c r="N311" s="60"/>
      <c r="O311" s="96">
        <f t="shared" si="65"/>
        <v>4000</v>
      </c>
      <c r="P311" s="173"/>
    </row>
    <row r="312" spans="2:16" s="50" customFormat="1" ht="25.5">
      <c r="B312" s="25"/>
      <c r="C312" s="28"/>
      <c r="D312" s="28">
        <v>4740</v>
      </c>
      <c r="E312" s="29" t="s">
        <v>69</v>
      </c>
      <c r="F312" s="43">
        <v>3000</v>
      </c>
      <c r="G312" s="60"/>
      <c r="H312" s="60"/>
      <c r="I312" s="60"/>
      <c r="J312" s="60"/>
      <c r="K312" s="60"/>
      <c r="L312" s="60"/>
      <c r="M312" s="60"/>
      <c r="N312" s="60"/>
      <c r="O312" s="96">
        <f t="shared" si="65"/>
        <v>3000</v>
      </c>
      <c r="P312" s="173"/>
    </row>
    <row r="313" spans="2:16" s="50" customFormat="1" ht="25.5">
      <c r="B313" s="25"/>
      <c r="C313" s="28"/>
      <c r="D313" s="28">
        <v>4750</v>
      </c>
      <c r="E313" s="29" t="s">
        <v>70</v>
      </c>
      <c r="F313" s="43">
        <v>7178</v>
      </c>
      <c r="G313" s="60"/>
      <c r="H313" s="60"/>
      <c r="I313" s="60"/>
      <c r="J313" s="60"/>
      <c r="K313" s="60"/>
      <c r="L313" s="60"/>
      <c r="M313" s="60"/>
      <c r="N313" s="60"/>
      <c r="O313" s="96">
        <f t="shared" si="65"/>
        <v>7178</v>
      </c>
      <c r="P313" s="173"/>
    </row>
    <row r="314" spans="2:16" s="50" customFormat="1" ht="26.25" customHeight="1" hidden="1">
      <c r="B314" s="25"/>
      <c r="C314" s="28"/>
      <c r="D314" s="28">
        <v>6060</v>
      </c>
      <c r="E314" s="29" t="s">
        <v>55</v>
      </c>
      <c r="F314" s="43"/>
      <c r="G314" s="60"/>
      <c r="H314" s="60"/>
      <c r="I314" s="60"/>
      <c r="J314" s="60"/>
      <c r="K314" s="60"/>
      <c r="L314" s="60"/>
      <c r="M314" s="60"/>
      <c r="N314" s="60"/>
      <c r="O314" s="96">
        <f t="shared" si="65"/>
        <v>0</v>
      </c>
      <c r="P314" s="173"/>
    </row>
    <row r="315" spans="2:16" s="50" customFormat="1" ht="25.5">
      <c r="B315" s="25"/>
      <c r="C315" s="15">
        <v>85228</v>
      </c>
      <c r="D315" s="15"/>
      <c r="E315" s="18" t="s">
        <v>161</v>
      </c>
      <c r="F315" s="52">
        <f>SUM(F316:F318)</f>
        <v>10900</v>
      </c>
      <c r="G315" s="53">
        <f aca="true" t="shared" si="66" ref="G315:O315">SUM(G316:G318)</f>
        <v>0</v>
      </c>
      <c r="H315" s="52">
        <f t="shared" si="66"/>
        <v>0</v>
      </c>
      <c r="I315" s="52">
        <f t="shared" si="66"/>
        <v>0</v>
      </c>
      <c r="J315" s="52">
        <f t="shared" si="66"/>
        <v>0</v>
      </c>
      <c r="K315" s="52">
        <f t="shared" si="66"/>
        <v>0</v>
      </c>
      <c r="L315" s="52">
        <f t="shared" si="66"/>
        <v>0</v>
      </c>
      <c r="M315" s="52">
        <f t="shared" si="66"/>
        <v>0</v>
      </c>
      <c r="N315" s="52">
        <f t="shared" si="66"/>
        <v>0</v>
      </c>
      <c r="O315" s="130">
        <f t="shared" si="66"/>
        <v>10900</v>
      </c>
      <c r="P315" s="199"/>
    </row>
    <row r="316" spans="2:16" s="50" customFormat="1" ht="19.5" customHeight="1">
      <c r="B316" s="25"/>
      <c r="C316" s="28"/>
      <c r="D316" s="28">
        <v>4170</v>
      </c>
      <c r="E316" s="29" t="s">
        <v>63</v>
      </c>
      <c r="F316" s="43">
        <v>9200</v>
      </c>
      <c r="G316" s="60"/>
      <c r="H316" s="60"/>
      <c r="I316" s="60"/>
      <c r="J316" s="60"/>
      <c r="K316" s="60"/>
      <c r="L316" s="60"/>
      <c r="M316" s="60"/>
      <c r="N316" s="60"/>
      <c r="O316" s="96">
        <f>F316+G316+H316+I316+J316+K316+L316+M316+N316</f>
        <v>9200</v>
      </c>
      <c r="P316" s="173"/>
    </row>
    <row r="317" spans="2:16" s="50" customFormat="1" ht="19.5" customHeight="1">
      <c r="B317" s="25"/>
      <c r="C317" s="28"/>
      <c r="D317" s="28">
        <v>4110</v>
      </c>
      <c r="E317" s="29" t="s">
        <v>58</v>
      </c>
      <c r="F317" s="43">
        <v>1500</v>
      </c>
      <c r="G317" s="60"/>
      <c r="H317" s="60"/>
      <c r="I317" s="60"/>
      <c r="J317" s="60"/>
      <c r="K317" s="60"/>
      <c r="L317" s="60"/>
      <c r="M317" s="60"/>
      <c r="N317" s="60"/>
      <c r="O317" s="96">
        <f>F317+G317+H317+I317+J317+K317+L317+M317+N317</f>
        <v>1500</v>
      </c>
      <c r="P317" s="173"/>
    </row>
    <row r="318" spans="2:16" s="50" customFormat="1" ht="19.5" customHeight="1">
      <c r="B318" s="25"/>
      <c r="C318" s="28"/>
      <c r="D318" s="28">
        <v>4120</v>
      </c>
      <c r="E318" s="29" t="s">
        <v>160</v>
      </c>
      <c r="F318" s="43">
        <v>200</v>
      </c>
      <c r="G318" s="60"/>
      <c r="H318" s="60"/>
      <c r="I318" s="60"/>
      <c r="J318" s="60"/>
      <c r="K318" s="60"/>
      <c r="L318" s="60"/>
      <c r="M318" s="60"/>
      <c r="N318" s="60"/>
      <c r="O318" s="96">
        <f>F318+G318+H318+I318+J318+K318+L318+M318+N318</f>
        <v>200</v>
      </c>
      <c r="P318" s="173"/>
    </row>
    <row r="319" spans="2:16" s="50" customFormat="1" ht="15" customHeight="1">
      <c r="B319" s="25"/>
      <c r="C319" s="15">
        <v>85295</v>
      </c>
      <c r="D319" s="15"/>
      <c r="E319" s="18" t="s">
        <v>34</v>
      </c>
      <c r="F319" s="52">
        <f>SUM(F320:F322)</f>
        <v>78320</v>
      </c>
      <c r="G319" s="53">
        <f>SUM(G320:G322)</f>
        <v>3080</v>
      </c>
      <c r="H319" s="53">
        <f aca="true" t="shared" si="67" ref="H319:N319">SUM(H320:H322)</f>
        <v>0</v>
      </c>
      <c r="I319" s="53">
        <f t="shared" si="67"/>
        <v>0</v>
      </c>
      <c r="J319" s="53">
        <f t="shared" si="67"/>
        <v>0</v>
      </c>
      <c r="K319" s="53">
        <f t="shared" si="67"/>
        <v>0</v>
      </c>
      <c r="L319" s="53">
        <f t="shared" si="67"/>
        <v>0</v>
      </c>
      <c r="M319" s="53">
        <f t="shared" si="67"/>
        <v>0</v>
      </c>
      <c r="N319" s="53">
        <f t="shared" si="67"/>
        <v>0</v>
      </c>
      <c r="O319" s="130">
        <f>SUM(O320:O322)</f>
        <v>81400</v>
      </c>
      <c r="P319" s="199"/>
    </row>
    <row r="320" spans="2:16" s="50" customFormat="1" ht="22.5">
      <c r="B320" s="25"/>
      <c r="C320" s="15"/>
      <c r="D320" s="28">
        <v>3110</v>
      </c>
      <c r="E320" s="29" t="s">
        <v>155</v>
      </c>
      <c r="F320" s="54">
        <v>71320</v>
      </c>
      <c r="G320" s="55">
        <v>3080</v>
      </c>
      <c r="H320" s="55"/>
      <c r="I320" s="55"/>
      <c r="J320" s="55"/>
      <c r="K320" s="55"/>
      <c r="L320" s="55"/>
      <c r="M320" s="55"/>
      <c r="N320" s="55"/>
      <c r="O320" s="96">
        <f>F320+G320+H320+I320+J320+K320+L320+M320+N320</f>
        <v>74400</v>
      </c>
      <c r="P320" s="162" t="s">
        <v>230</v>
      </c>
    </row>
    <row r="321" spans="2:16" s="50" customFormat="1" ht="12.75">
      <c r="B321" s="25"/>
      <c r="C321" s="15"/>
      <c r="D321" s="28">
        <v>4210</v>
      </c>
      <c r="E321" s="29" t="s">
        <v>39</v>
      </c>
      <c r="F321" s="54">
        <v>5000</v>
      </c>
      <c r="G321" s="55"/>
      <c r="H321" s="55"/>
      <c r="I321" s="55"/>
      <c r="J321" s="55"/>
      <c r="K321" s="55"/>
      <c r="L321" s="55"/>
      <c r="M321" s="55"/>
      <c r="N321" s="55"/>
      <c r="O321" s="96">
        <f>F321+G321+H321+I321+J321+K321+L321+M321+N321</f>
        <v>5000</v>
      </c>
      <c r="P321" s="173"/>
    </row>
    <row r="322" spans="2:16" s="50" customFormat="1" ht="15" customHeight="1">
      <c r="B322" s="25"/>
      <c r="C322" s="15"/>
      <c r="D322" s="28">
        <v>4300</v>
      </c>
      <c r="E322" s="29" t="s">
        <v>41</v>
      </c>
      <c r="F322" s="54">
        <v>2000</v>
      </c>
      <c r="G322" s="55"/>
      <c r="H322" s="55"/>
      <c r="I322" s="55"/>
      <c r="J322" s="55"/>
      <c r="K322" s="55"/>
      <c r="L322" s="55"/>
      <c r="M322" s="55"/>
      <c r="N322" s="55"/>
      <c r="O322" s="96">
        <f>F322+G322+H322+I322+J322+K322+L322+M322+N322</f>
        <v>2000</v>
      </c>
      <c r="P322" s="173"/>
    </row>
    <row r="323" spans="2:16" s="50" customFormat="1" ht="12.75">
      <c r="B323" s="31">
        <v>854</v>
      </c>
      <c r="C323" s="32"/>
      <c r="D323" s="32"/>
      <c r="E323" s="33" t="s">
        <v>163</v>
      </c>
      <c r="F323" s="56">
        <f>F324</f>
        <v>36926</v>
      </c>
      <c r="G323" s="57">
        <f>G324</f>
        <v>9653</v>
      </c>
      <c r="H323" s="57">
        <f aca="true" t="shared" si="68" ref="H323:N324">H324</f>
        <v>0</v>
      </c>
      <c r="I323" s="57">
        <f t="shared" si="68"/>
        <v>0</v>
      </c>
      <c r="J323" s="57">
        <f t="shared" si="68"/>
        <v>0</v>
      </c>
      <c r="K323" s="57">
        <f t="shared" si="68"/>
        <v>0</v>
      </c>
      <c r="L323" s="57">
        <f t="shared" si="68"/>
        <v>0</v>
      </c>
      <c r="M323" s="57">
        <f t="shared" si="68"/>
        <v>0</v>
      </c>
      <c r="N323" s="57">
        <f t="shared" si="68"/>
        <v>0</v>
      </c>
      <c r="O323" s="56">
        <f>O324</f>
        <v>46579</v>
      </c>
      <c r="P323" s="200"/>
    </row>
    <row r="324" spans="2:16" s="50" customFormat="1" ht="12.75">
      <c r="B324" s="25"/>
      <c r="C324" s="15">
        <v>85415</v>
      </c>
      <c r="D324" s="97"/>
      <c r="E324" s="98" t="s">
        <v>164</v>
      </c>
      <c r="F324" s="52">
        <f>F325</f>
        <v>36926</v>
      </c>
      <c r="G324" s="53">
        <f>G325</f>
        <v>9653</v>
      </c>
      <c r="H324" s="53">
        <f t="shared" si="68"/>
        <v>0</v>
      </c>
      <c r="I324" s="53">
        <f t="shared" si="68"/>
        <v>0</v>
      </c>
      <c r="J324" s="53">
        <f t="shared" si="68"/>
        <v>0</v>
      </c>
      <c r="K324" s="53">
        <f t="shared" si="68"/>
        <v>0</v>
      </c>
      <c r="L324" s="53">
        <f t="shared" si="68"/>
        <v>0</v>
      </c>
      <c r="M324" s="53">
        <f t="shared" si="68"/>
        <v>0</v>
      </c>
      <c r="N324" s="53">
        <f t="shared" si="68"/>
        <v>0</v>
      </c>
      <c r="O324" s="130">
        <f>O325</f>
        <v>46579</v>
      </c>
      <c r="P324" s="275" t="s">
        <v>231</v>
      </c>
    </row>
    <row r="325" spans="2:16" s="50" customFormat="1" ht="12.75">
      <c r="B325" s="25"/>
      <c r="C325" s="15"/>
      <c r="D325" s="28">
        <v>3260</v>
      </c>
      <c r="E325" s="29" t="s">
        <v>178</v>
      </c>
      <c r="F325" s="54">
        <v>36926</v>
      </c>
      <c r="G325" s="55">
        <v>9653</v>
      </c>
      <c r="H325" s="55"/>
      <c r="I325" s="55"/>
      <c r="J325" s="55"/>
      <c r="K325" s="55"/>
      <c r="L325" s="55"/>
      <c r="M325" s="55"/>
      <c r="N325" s="55"/>
      <c r="O325" s="96">
        <f>F325+G325+H325+I325+J325+K325+L325+M325+N325</f>
        <v>46579</v>
      </c>
      <c r="P325" s="276"/>
    </row>
    <row r="326" spans="2:16" s="50" customFormat="1" ht="12.75" hidden="1">
      <c r="B326" s="31">
        <v>900</v>
      </c>
      <c r="C326" s="32"/>
      <c r="D326" s="32"/>
      <c r="E326" s="33" t="s">
        <v>35</v>
      </c>
      <c r="F326" s="56">
        <f>F327+F333</f>
        <v>734100</v>
      </c>
      <c r="G326" s="57">
        <f>G327+G333</f>
        <v>0</v>
      </c>
      <c r="H326" s="57">
        <f aca="true" t="shared" si="69" ref="H326:N326">H327+H333</f>
        <v>0</v>
      </c>
      <c r="I326" s="57">
        <f t="shared" si="69"/>
        <v>0</v>
      </c>
      <c r="J326" s="57">
        <f t="shared" si="69"/>
        <v>0</v>
      </c>
      <c r="K326" s="57">
        <f t="shared" si="69"/>
        <v>0</v>
      </c>
      <c r="L326" s="57">
        <f t="shared" si="69"/>
        <v>0</v>
      </c>
      <c r="M326" s="57">
        <f t="shared" si="69"/>
        <v>0</v>
      </c>
      <c r="N326" s="57">
        <f t="shared" si="69"/>
        <v>0</v>
      </c>
      <c r="O326" s="56">
        <f>O327+O333</f>
        <v>734100</v>
      </c>
      <c r="P326" s="200"/>
    </row>
    <row r="327" spans="2:16" s="50" customFormat="1" ht="12.75" hidden="1">
      <c r="B327" s="25"/>
      <c r="C327" s="15">
        <v>90015</v>
      </c>
      <c r="D327" s="15"/>
      <c r="E327" s="18" t="s">
        <v>77</v>
      </c>
      <c r="F327" s="52">
        <f>SUM(F328:F332)</f>
        <v>431000</v>
      </c>
      <c r="G327" s="53">
        <f>SUM(G328:G332)</f>
        <v>0</v>
      </c>
      <c r="H327" s="53">
        <f aca="true" t="shared" si="70" ref="H327:N327">SUM(H328:H332)</f>
        <v>0</v>
      </c>
      <c r="I327" s="53">
        <f t="shared" si="70"/>
        <v>0</v>
      </c>
      <c r="J327" s="53">
        <f t="shared" si="70"/>
        <v>0</v>
      </c>
      <c r="K327" s="53">
        <f t="shared" si="70"/>
        <v>0</v>
      </c>
      <c r="L327" s="53">
        <f t="shared" si="70"/>
        <v>0</v>
      </c>
      <c r="M327" s="53">
        <f t="shared" si="70"/>
        <v>0</v>
      </c>
      <c r="N327" s="53">
        <f t="shared" si="70"/>
        <v>0</v>
      </c>
      <c r="O327" s="130">
        <f>SUM(O328:O332)</f>
        <v>431000</v>
      </c>
      <c r="P327" s="199"/>
    </row>
    <row r="328" spans="2:16" s="50" customFormat="1" ht="12.75" hidden="1">
      <c r="B328" s="25"/>
      <c r="C328" s="28"/>
      <c r="D328" s="28">
        <v>4210</v>
      </c>
      <c r="E328" s="29" t="s">
        <v>39</v>
      </c>
      <c r="F328" s="43">
        <v>6000</v>
      </c>
      <c r="G328" s="60"/>
      <c r="H328" s="60"/>
      <c r="I328" s="60"/>
      <c r="J328" s="60"/>
      <c r="K328" s="60"/>
      <c r="L328" s="60"/>
      <c r="M328" s="60"/>
      <c r="N328" s="60"/>
      <c r="O328" s="96">
        <f>F328+G328+H328+I328+J328+K328+L328+M328+N328</f>
        <v>6000</v>
      </c>
      <c r="P328" s="173"/>
    </row>
    <row r="329" spans="2:16" s="50" customFormat="1" ht="12.75" hidden="1">
      <c r="B329" s="25"/>
      <c r="C329" s="28"/>
      <c r="D329" s="28">
        <v>4260</v>
      </c>
      <c r="E329" s="29" t="s">
        <v>59</v>
      </c>
      <c r="F329" s="43">
        <v>120000</v>
      </c>
      <c r="G329" s="60"/>
      <c r="H329" s="60"/>
      <c r="I329" s="60"/>
      <c r="J329" s="60"/>
      <c r="K329" s="60"/>
      <c r="L329" s="60"/>
      <c r="M329" s="60"/>
      <c r="N329" s="60"/>
      <c r="O329" s="96">
        <f>F329+G329+H329+I329+J329+K329+L329+M329+N329</f>
        <v>120000</v>
      </c>
      <c r="P329" s="173"/>
    </row>
    <row r="330" spans="2:16" s="50" customFormat="1" ht="12.75" hidden="1">
      <c r="B330" s="25"/>
      <c r="C330" s="28"/>
      <c r="D330" s="28">
        <v>4270</v>
      </c>
      <c r="E330" s="29" t="s">
        <v>71</v>
      </c>
      <c r="F330" s="43">
        <v>200000</v>
      </c>
      <c r="G330" s="60"/>
      <c r="H330" s="60"/>
      <c r="I330" s="60"/>
      <c r="J330" s="60"/>
      <c r="K330" s="60"/>
      <c r="L330" s="60"/>
      <c r="M330" s="60"/>
      <c r="N330" s="60"/>
      <c r="O330" s="96">
        <f>F330+G330+H330+I330+J330+K330+L330+M330+N330</f>
        <v>200000</v>
      </c>
      <c r="P330" s="173"/>
    </row>
    <row r="331" spans="2:16" s="50" customFormat="1" ht="30.75" customHeight="1" hidden="1">
      <c r="B331" s="25"/>
      <c r="C331" s="28"/>
      <c r="D331" s="28">
        <v>4300</v>
      </c>
      <c r="E331" s="29" t="s">
        <v>41</v>
      </c>
      <c r="F331" s="43"/>
      <c r="G331" s="60"/>
      <c r="H331" s="60"/>
      <c r="I331" s="60"/>
      <c r="J331" s="60"/>
      <c r="K331" s="60"/>
      <c r="L331" s="60"/>
      <c r="M331" s="60"/>
      <c r="N331" s="60"/>
      <c r="O331" s="96">
        <f>F331+G331+H331+I331+J331+K331+L331+M331+N331</f>
        <v>0</v>
      </c>
      <c r="P331" s="173"/>
    </row>
    <row r="332" spans="2:16" s="50" customFormat="1" ht="12.75" hidden="1">
      <c r="B332" s="25"/>
      <c r="C332" s="28"/>
      <c r="D332" s="28">
        <v>6050</v>
      </c>
      <c r="E332" s="29" t="s">
        <v>44</v>
      </c>
      <c r="F332" s="43">
        <v>105000</v>
      </c>
      <c r="G332" s="60"/>
      <c r="H332" s="60"/>
      <c r="I332" s="60"/>
      <c r="J332" s="60"/>
      <c r="K332" s="60"/>
      <c r="L332" s="60"/>
      <c r="M332" s="60"/>
      <c r="N332" s="60"/>
      <c r="O332" s="96">
        <f>F332+G332+H332+I332+J332+K332+L332+M332+N332</f>
        <v>105000</v>
      </c>
      <c r="P332" s="173"/>
    </row>
    <row r="333" spans="2:16" s="50" customFormat="1" ht="12.75" hidden="1">
      <c r="B333" s="25"/>
      <c r="C333" s="15">
        <v>90095</v>
      </c>
      <c r="D333" s="15"/>
      <c r="E333" s="18" t="s">
        <v>34</v>
      </c>
      <c r="F333" s="52">
        <f>SUM(F334:F339)</f>
        <v>303100</v>
      </c>
      <c r="G333" s="53">
        <f>SUM(G334:G339)</f>
        <v>0</v>
      </c>
      <c r="H333" s="53">
        <f aca="true" t="shared" si="71" ref="H333:N333">SUM(H334:H338)</f>
        <v>0</v>
      </c>
      <c r="I333" s="53">
        <f t="shared" si="71"/>
        <v>0</v>
      </c>
      <c r="J333" s="53">
        <f t="shared" si="71"/>
        <v>0</v>
      </c>
      <c r="K333" s="53">
        <f t="shared" si="71"/>
        <v>0</v>
      </c>
      <c r="L333" s="53">
        <f t="shared" si="71"/>
        <v>0</v>
      </c>
      <c r="M333" s="53">
        <f t="shared" si="71"/>
        <v>0</v>
      </c>
      <c r="N333" s="53">
        <f t="shared" si="71"/>
        <v>0</v>
      </c>
      <c r="O333" s="130">
        <f>SUM(O334:O339)</f>
        <v>303100</v>
      </c>
      <c r="P333" s="199"/>
    </row>
    <row r="334" spans="2:16" s="50" customFormat="1" ht="12.75" hidden="1">
      <c r="B334" s="25"/>
      <c r="C334" s="15"/>
      <c r="D334" s="28">
        <v>4170</v>
      </c>
      <c r="E334" s="29" t="s">
        <v>10</v>
      </c>
      <c r="F334" s="43">
        <v>20000</v>
      </c>
      <c r="G334" s="60"/>
      <c r="H334" s="60"/>
      <c r="I334" s="60"/>
      <c r="J334" s="60"/>
      <c r="K334" s="60"/>
      <c r="L334" s="60"/>
      <c r="M334" s="60"/>
      <c r="N334" s="60"/>
      <c r="O334" s="96">
        <f aca="true" t="shared" si="72" ref="O334:O339">F334+G334+H334+I334+J334+K334+L334+M334+N334</f>
        <v>20000</v>
      </c>
      <c r="P334" s="173"/>
    </row>
    <row r="335" spans="2:16" s="50" customFormat="1" ht="12.75" hidden="1">
      <c r="B335" s="25"/>
      <c r="C335" s="15"/>
      <c r="D335" s="28">
        <v>4210</v>
      </c>
      <c r="E335" s="29" t="s">
        <v>39</v>
      </c>
      <c r="F335" s="43">
        <f>5000+1500</f>
        <v>6500</v>
      </c>
      <c r="G335" s="60"/>
      <c r="H335" s="60"/>
      <c r="I335" s="60"/>
      <c r="J335" s="60"/>
      <c r="K335" s="60"/>
      <c r="L335" s="60"/>
      <c r="M335" s="60"/>
      <c r="N335" s="60"/>
      <c r="O335" s="96">
        <f t="shared" si="72"/>
        <v>6500</v>
      </c>
      <c r="P335" s="173"/>
    </row>
    <row r="336" spans="2:16" s="50" customFormat="1" ht="12.75" hidden="1">
      <c r="B336" s="25"/>
      <c r="C336" s="28"/>
      <c r="D336" s="28">
        <v>4260</v>
      </c>
      <c r="E336" s="29" t="s">
        <v>59</v>
      </c>
      <c r="F336" s="43">
        <v>2600</v>
      </c>
      <c r="G336" s="60"/>
      <c r="H336" s="60"/>
      <c r="I336" s="60"/>
      <c r="J336" s="60"/>
      <c r="K336" s="60"/>
      <c r="L336" s="60"/>
      <c r="M336" s="60"/>
      <c r="N336" s="60"/>
      <c r="O336" s="96">
        <f t="shared" si="72"/>
        <v>2600</v>
      </c>
      <c r="P336" s="173"/>
    </row>
    <row r="337" spans="2:16" s="50" customFormat="1" ht="12.75" hidden="1">
      <c r="B337" s="25"/>
      <c r="C337" s="28"/>
      <c r="D337" s="28">
        <v>4300</v>
      </c>
      <c r="E337" s="29" t="s">
        <v>41</v>
      </c>
      <c r="F337" s="43">
        <v>74000</v>
      </c>
      <c r="G337" s="60"/>
      <c r="H337" s="60"/>
      <c r="I337" s="60"/>
      <c r="J337" s="60"/>
      <c r="K337" s="60"/>
      <c r="L337" s="60"/>
      <c r="M337" s="60"/>
      <c r="N337" s="60"/>
      <c r="O337" s="96">
        <f t="shared" si="72"/>
        <v>74000</v>
      </c>
      <c r="P337" s="173"/>
    </row>
    <row r="338" spans="2:16" s="50" customFormat="1" ht="12.75" hidden="1">
      <c r="B338" s="25"/>
      <c r="C338" s="28"/>
      <c r="D338" s="28">
        <v>4430</v>
      </c>
      <c r="E338" s="29" t="s">
        <v>46</v>
      </c>
      <c r="F338" s="43">
        <v>0</v>
      </c>
      <c r="G338" s="60"/>
      <c r="H338" s="60"/>
      <c r="I338" s="60"/>
      <c r="J338" s="60"/>
      <c r="K338" s="60"/>
      <c r="L338" s="60"/>
      <c r="M338" s="60"/>
      <c r="N338" s="60"/>
      <c r="O338" s="96">
        <f t="shared" si="72"/>
        <v>0</v>
      </c>
      <c r="P338" s="173"/>
    </row>
    <row r="339" spans="2:16" s="50" customFormat="1" ht="12.75" hidden="1">
      <c r="B339" s="25"/>
      <c r="C339" s="28"/>
      <c r="D339" s="28">
        <v>6050</v>
      </c>
      <c r="E339" s="29" t="s">
        <v>44</v>
      </c>
      <c r="F339" s="43">
        <v>200000</v>
      </c>
      <c r="G339" s="60"/>
      <c r="H339" s="60"/>
      <c r="I339" s="60"/>
      <c r="J339" s="60"/>
      <c r="K339" s="60"/>
      <c r="L339" s="60"/>
      <c r="M339" s="60"/>
      <c r="N339" s="60"/>
      <c r="O339" s="96">
        <f t="shared" si="72"/>
        <v>200000</v>
      </c>
      <c r="P339" s="173"/>
    </row>
    <row r="340" spans="2:16" s="50" customFormat="1" ht="12.75" hidden="1">
      <c r="B340" s="31">
        <v>921</v>
      </c>
      <c r="C340" s="32"/>
      <c r="D340" s="32"/>
      <c r="E340" s="33" t="s">
        <v>165</v>
      </c>
      <c r="F340" s="56">
        <f>F341+F343</f>
        <v>532200</v>
      </c>
      <c r="G340" s="57">
        <f>G341+G343</f>
        <v>0</v>
      </c>
      <c r="H340" s="57">
        <f aca="true" t="shared" si="73" ref="H340:N340">H341+H343</f>
        <v>0</v>
      </c>
      <c r="I340" s="57">
        <f t="shared" si="73"/>
        <v>0</v>
      </c>
      <c r="J340" s="57">
        <f t="shared" si="73"/>
        <v>0</v>
      </c>
      <c r="K340" s="57">
        <f t="shared" si="73"/>
        <v>0</v>
      </c>
      <c r="L340" s="57">
        <f t="shared" si="73"/>
        <v>0</v>
      </c>
      <c r="M340" s="57">
        <f t="shared" si="73"/>
        <v>0</v>
      </c>
      <c r="N340" s="57">
        <f t="shared" si="73"/>
        <v>0</v>
      </c>
      <c r="O340" s="56">
        <f>O341+O343</f>
        <v>532200</v>
      </c>
      <c r="P340" s="200"/>
    </row>
    <row r="341" spans="2:16" s="50" customFormat="1" ht="12.75" hidden="1">
      <c r="B341" s="25"/>
      <c r="C341" s="15">
        <v>92109</v>
      </c>
      <c r="D341" s="15"/>
      <c r="E341" s="18" t="s">
        <v>11</v>
      </c>
      <c r="F341" s="52">
        <f aca="true" t="shared" si="74" ref="F341:N341">SUM(F342:F342)</f>
        <v>242200</v>
      </c>
      <c r="G341" s="53">
        <f t="shared" si="74"/>
        <v>0</v>
      </c>
      <c r="H341" s="53">
        <f t="shared" si="74"/>
        <v>0</v>
      </c>
      <c r="I341" s="53">
        <f t="shared" si="74"/>
        <v>0</v>
      </c>
      <c r="J341" s="53">
        <f t="shared" si="74"/>
        <v>0</v>
      </c>
      <c r="K341" s="53">
        <f t="shared" si="74"/>
        <v>0</v>
      </c>
      <c r="L341" s="53">
        <f t="shared" si="74"/>
        <v>0</v>
      </c>
      <c r="M341" s="53">
        <f t="shared" si="74"/>
        <v>0</v>
      </c>
      <c r="N341" s="53">
        <f t="shared" si="74"/>
        <v>0</v>
      </c>
      <c r="O341" s="130">
        <f>SUM(O342:O342)</f>
        <v>242200</v>
      </c>
      <c r="P341" s="199"/>
    </row>
    <row r="342" spans="2:16" s="50" customFormat="1" ht="25.5" hidden="1">
      <c r="B342" s="25"/>
      <c r="C342" s="28"/>
      <c r="D342" s="28">
        <v>2480</v>
      </c>
      <c r="E342" s="29" t="s">
        <v>12</v>
      </c>
      <c r="F342" s="43">
        <v>242200</v>
      </c>
      <c r="G342" s="60"/>
      <c r="H342" s="60"/>
      <c r="I342" s="60"/>
      <c r="J342" s="60"/>
      <c r="K342" s="60"/>
      <c r="L342" s="60"/>
      <c r="M342" s="60"/>
      <c r="N342" s="60"/>
      <c r="O342" s="96">
        <f>F342+G342+H342+I342+J342+K342+L342+M342+N342</f>
        <v>242200</v>
      </c>
      <c r="P342" s="173"/>
    </row>
    <row r="343" spans="2:16" s="50" customFormat="1" ht="12.75" hidden="1">
      <c r="B343" s="25"/>
      <c r="C343" s="15">
        <v>92116</v>
      </c>
      <c r="D343" s="15"/>
      <c r="E343" s="18" t="s">
        <v>166</v>
      </c>
      <c r="F343" s="52">
        <f aca="true" t="shared" si="75" ref="F343:N343">SUM(F344:F344)</f>
        <v>290000</v>
      </c>
      <c r="G343" s="53">
        <f t="shared" si="75"/>
        <v>0</v>
      </c>
      <c r="H343" s="53">
        <f t="shared" si="75"/>
        <v>0</v>
      </c>
      <c r="I343" s="53">
        <f t="shared" si="75"/>
        <v>0</v>
      </c>
      <c r="J343" s="53">
        <f t="shared" si="75"/>
        <v>0</v>
      </c>
      <c r="K343" s="53">
        <f t="shared" si="75"/>
        <v>0</v>
      </c>
      <c r="L343" s="53">
        <f t="shared" si="75"/>
        <v>0</v>
      </c>
      <c r="M343" s="53">
        <f t="shared" si="75"/>
        <v>0</v>
      </c>
      <c r="N343" s="53">
        <f t="shared" si="75"/>
        <v>0</v>
      </c>
      <c r="O343" s="130">
        <f>SUM(O344:O344)</f>
        <v>290000</v>
      </c>
      <c r="P343" s="199"/>
    </row>
    <row r="344" spans="2:16" s="50" customFormat="1" ht="25.5" hidden="1">
      <c r="B344" s="25"/>
      <c r="C344" s="28"/>
      <c r="D344" s="28">
        <v>2480</v>
      </c>
      <c r="E344" s="29" t="s">
        <v>12</v>
      </c>
      <c r="F344" s="43">
        <f>375000-85000</f>
        <v>290000</v>
      </c>
      <c r="G344" s="60"/>
      <c r="H344" s="60"/>
      <c r="I344" s="60"/>
      <c r="J344" s="60"/>
      <c r="K344" s="60"/>
      <c r="L344" s="60"/>
      <c r="M344" s="60"/>
      <c r="N344" s="60"/>
      <c r="O344" s="96">
        <f>F344+G344+H344+I344+J344+K344+L344+M344+N344</f>
        <v>290000</v>
      </c>
      <c r="P344" s="173"/>
    </row>
    <row r="345" spans="2:16" s="50" customFormat="1" ht="12.75" hidden="1">
      <c r="B345" s="31">
        <v>926</v>
      </c>
      <c r="C345" s="32"/>
      <c r="D345" s="32"/>
      <c r="E345" s="33" t="s">
        <v>13</v>
      </c>
      <c r="F345" s="56">
        <f>F346+F349</f>
        <v>308682</v>
      </c>
      <c r="G345" s="57">
        <f>G346+G349</f>
        <v>0</v>
      </c>
      <c r="H345" s="57">
        <f aca="true" t="shared" si="76" ref="H345:N345">H346+H349</f>
        <v>0</v>
      </c>
      <c r="I345" s="57">
        <f t="shared" si="76"/>
        <v>0</v>
      </c>
      <c r="J345" s="57">
        <f t="shared" si="76"/>
        <v>0</v>
      </c>
      <c r="K345" s="57">
        <f t="shared" si="76"/>
        <v>0</v>
      </c>
      <c r="L345" s="57">
        <f t="shared" si="76"/>
        <v>0</v>
      </c>
      <c r="M345" s="57">
        <f t="shared" si="76"/>
        <v>0</v>
      </c>
      <c r="N345" s="57">
        <f t="shared" si="76"/>
        <v>0</v>
      </c>
      <c r="O345" s="56">
        <f>O346+O349</f>
        <v>308682</v>
      </c>
      <c r="P345" s="200"/>
    </row>
    <row r="346" spans="2:16" s="50" customFormat="1" ht="12.75" hidden="1">
      <c r="B346" s="25"/>
      <c r="C346" s="15">
        <v>92605</v>
      </c>
      <c r="D346" s="15"/>
      <c r="E346" s="18" t="s">
        <v>14</v>
      </c>
      <c r="F346" s="52">
        <f>SUM(F347:F348)</f>
        <v>122300</v>
      </c>
      <c r="G346" s="53">
        <f>SUM(G347:G348)</f>
        <v>0</v>
      </c>
      <c r="H346" s="53">
        <f aca="true" t="shared" si="77" ref="H346:N346">SUM(H347:H347)</f>
        <v>0</v>
      </c>
      <c r="I346" s="53">
        <f t="shared" si="77"/>
        <v>0</v>
      </c>
      <c r="J346" s="53">
        <f t="shared" si="77"/>
        <v>0</v>
      </c>
      <c r="K346" s="53">
        <f t="shared" si="77"/>
        <v>0</v>
      </c>
      <c r="L346" s="53">
        <f t="shared" si="77"/>
        <v>0</v>
      </c>
      <c r="M346" s="53">
        <f t="shared" si="77"/>
        <v>0</v>
      </c>
      <c r="N346" s="53">
        <f t="shared" si="77"/>
        <v>0</v>
      </c>
      <c r="O346" s="130">
        <f>SUM(O347:O348)</f>
        <v>122300</v>
      </c>
      <c r="P346" s="199"/>
    </row>
    <row r="347" spans="2:16" s="50" customFormat="1" ht="38.25" hidden="1">
      <c r="B347" s="25"/>
      <c r="C347" s="15"/>
      <c r="D347" s="28">
        <v>2820</v>
      </c>
      <c r="E347" s="29" t="s">
        <v>179</v>
      </c>
      <c r="F347" s="54">
        <v>33000</v>
      </c>
      <c r="G347" s="55"/>
      <c r="H347" s="55"/>
      <c r="I347" s="55"/>
      <c r="J347" s="55"/>
      <c r="K347" s="55"/>
      <c r="L347" s="55"/>
      <c r="M347" s="55"/>
      <c r="N347" s="55"/>
      <c r="O347" s="96">
        <f>F347+G347+H347+I347+J347+K347+L347+M347+N347</f>
        <v>33000</v>
      </c>
      <c r="P347" s="173"/>
    </row>
    <row r="348" spans="2:16" s="50" customFormat="1" ht="12.75" hidden="1">
      <c r="B348" s="25"/>
      <c r="C348" s="15"/>
      <c r="D348" s="28">
        <v>4270</v>
      </c>
      <c r="E348" s="29" t="s">
        <v>71</v>
      </c>
      <c r="F348" s="54">
        <v>89300</v>
      </c>
      <c r="G348" s="55"/>
      <c r="H348" s="55"/>
      <c r="I348" s="55"/>
      <c r="J348" s="55"/>
      <c r="K348" s="55"/>
      <c r="L348" s="55"/>
      <c r="M348" s="55"/>
      <c r="N348" s="55"/>
      <c r="O348" s="96">
        <f>F348+G348+H348+I348+J348+K348+L348+M348+N348</f>
        <v>89300</v>
      </c>
      <c r="P348" s="173"/>
    </row>
    <row r="349" spans="2:16" s="50" customFormat="1" ht="17.25" customHeight="1" hidden="1" thickBot="1">
      <c r="B349" s="25"/>
      <c r="C349" s="15">
        <v>92695</v>
      </c>
      <c r="D349" s="15"/>
      <c r="E349" s="18" t="s">
        <v>34</v>
      </c>
      <c r="F349" s="52">
        <f>SUM(F350:F357)</f>
        <v>186382</v>
      </c>
      <c r="G349" s="53">
        <f>SUM(G350:G357)</f>
        <v>0</v>
      </c>
      <c r="H349" s="53">
        <f aca="true" t="shared" si="78" ref="H349:N349">SUM(H350:H356)</f>
        <v>0</v>
      </c>
      <c r="I349" s="53">
        <f t="shared" si="78"/>
        <v>0</v>
      </c>
      <c r="J349" s="53">
        <f t="shared" si="78"/>
        <v>0</v>
      </c>
      <c r="K349" s="53">
        <f t="shared" si="78"/>
        <v>0</v>
      </c>
      <c r="L349" s="53">
        <f t="shared" si="78"/>
        <v>0</v>
      </c>
      <c r="M349" s="53">
        <f t="shared" si="78"/>
        <v>0</v>
      </c>
      <c r="N349" s="53">
        <f t="shared" si="78"/>
        <v>0</v>
      </c>
      <c r="O349" s="130">
        <f>SUM(O350:O357)</f>
        <v>186382</v>
      </c>
      <c r="P349" s="199"/>
    </row>
    <row r="350" spans="2:16" s="50" customFormat="1" ht="12.75" hidden="1">
      <c r="B350" s="25"/>
      <c r="C350" s="28"/>
      <c r="D350" s="28">
        <v>4170</v>
      </c>
      <c r="E350" s="29" t="s">
        <v>63</v>
      </c>
      <c r="F350" s="43">
        <v>9632</v>
      </c>
      <c r="G350" s="60"/>
      <c r="H350" s="60"/>
      <c r="I350" s="60"/>
      <c r="J350" s="60"/>
      <c r="K350" s="60"/>
      <c r="L350" s="60"/>
      <c r="M350" s="60"/>
      <c r="N350" s="60"/>
      <c r="O350" s="96">
        <f aca="true" t="shared" si="79" ref="O350:O357">F350+G350+H350+I350+J350+K350+L350+M350+N350</f>
        <v>9632</v>
      </c>
      <c r="P350" s="173"/>
    </row>
    <row r="351" spans="2:16" s="50" customFormat="1" ht="22.5" customHeight="1" hidden="1">
      <c r="B351" s="25"/>
      <c r="C351" s="28"/>
      <c r="D351" s="28">
        <v>4210</v>
      </c>
      <c r="E351" s="29" t="s">
        <v>39</v>
      </c>
      <c r="F351" s="43">
        <v>25600</v>
      </c>
      <c r="G351" s="60"/>
      <c r="H351" s="60"/>
      <c r="I351" s="60"/>
      <c r="J351" s="60"/>
      <c r="K351" s="60"/>
      <c r="L351" s="60"/>
      <c r="M351" s="60"/>
      <c r="N351" s="60"/>
      <c r="O351" s="96">
        <f t="shared" si="79"/>
        <v>25600</v>
      </c>
      <c r="P351" s="173"/>
    </row>
    <row r="352" spans="2:16" s="50" customFormat="1" ht="12.75" hidden="1">
      <c r="B352" s="25"/>
      <c r="C352" s="28"/>
      <c r="D352" s="28">
        <v>4260</v>
      </c>
      <c r="E352" s="29" t="s">
        <v>59</v>
      </c>
      <c r="F352" s="43">
        <v>16200</v>
      </c>
      <c r="G352" s="60"/>
      <c r="H352" s="60"/>
      <c r="I352" s="60"/>
      <c r="J352" s="60"/>
      <c r="K352" s="60"/>
      <c r="L352" s="60"/>
      <c r="M352" s="60"/>
      <c r="N352" s="60"/>
      <c r="O352" s="96">
        <f t="shared" si="79"/>
        <v>16200</v>
      </c>
      <c r="P352" s="173"/>
    </row>
    <row r="353" spans="2:16" s="50" customFormat="1" ht="12.75" hidden="1">
      <c r="B353" s="25"/>
      <c r="C353" s="28"/>
      <c r="D353" s="28">
        <v>4300</v>
      </c>
      <c r="E353" s="29" t="s">
        <v>41</v>
      </c>
      <c r="F353" s="43">
        <v>71000</v>
      </c>
      <c r="G353" s="60"/>
      <c r="H353" s="60"/>
      <c r="I353" s="60"/>
      <c r="J353" s="60"/>
      <c r="K353" s="60"/>
      <c r="L353" s="60"/>
      <c r="M353" s="60"/>
      <c r="N353" s="60"/>
      <c r="O353" s="96">
        <f t="shared" si="79"/>
        <v>71000</v>
      </c>
      <c r="P353" s="173"/>
    </row>
    <row r="354" spans="2:16" s="50" customFormat="1" ht="12.75" hidden="1">
      <c r="B354" s="25"/>
      <c r="C354" s="28"/>
      <c r="D354" s="28">
        <v>4410</v>
      </c>
      <c r="E354" s="29" t="s">
        <v>60</v>
      </c>
      <c r="F354" s="43">
        <v>500</v>
      </c>
      <c r="G354" s="60"/>
      <c r="H354" s="60"/>
      <c r="I354" s="60"/>
      <c r="J354" s="60"/>
      <c r="K354" s="60"/>
      <c r="L354" s="60"/>
      <c r="M354" s="60"/>
      <c r="N354" s="60"/>
      <c r="O354" s="96">
        <f t="shared" si="79"/>
        <v>500</v>
      </c>
      <c r="P354" s="173"/>
    </row>
    <row r="355" spans="2:16" s="50" customFormat="1" ht="12.75" hidden="1">
      <c r="B355" s="25"/>
      <c r="C355" s="28"/>
      <c r="D355" s="28">
        <v>4430</v>
      </c>
      <c r="E355" s="29" t="s">
        <v>46</v>
      </c>
      <c r="F355" s="43">
        <v>1000</v>
      </c>
      <c r="G355" s="60"/>
      <c r="H355" s="60"/>
      <c r="I355" s="60"/>
      <c r="J355" s="60"/>
      <c r="K355" s="60"/>
      <c r="L355" s="60"/>
      <c r="M355" s="60"/>
      <c r="N355" s="60"/>
      <c r="O355" s="96">
        <f t="shared" si="79"/>
        <v>1000</v>
      </c>
      <c r="P355" s="173"/>
    </row>
    <row r="356" spans="2:16" s="50" customFormat="1" ht="12.75" hidden="1">
      <c r="B356" s="102"/>
      <c r="C356" s="175"/>
      <c r="D356" s="28">
        <v>6050</v>
      </c>
      <c r="E356" s="29" t="s">
        <v>44</v>
      </c>
      <c r="F356" s="43">
        <v>50000</v>
      </c>
      <c r="G356" s="60"/>
      <c r="H356" s="60"/>
      <c r="I356" s="60"/>
      <c r="J356" s="60"/>
      <c r="K356" s="60"/>
      <c r="L356" s="60"/>
      <c r="M356" s="60"/>
      <c r="N356" s="60"/>
      <c r="O356" s="96">
        <f t="shared" si="79"/>
        <v>50000</v>
      </c>
      <c r="P356" s="173"/>
    </row>
    <row r="357" spans="2:16" s="50" customFormat="1" ht="25.5" hidden="1">
      <c r="B357" s="102"/>
      <c r="C357" s="175"/>
      <c r="D357" s="28">
        <v>6060</v>
      </c>
      <c r="E357" s="29" t="s">
        <v>55</v>
      </c>
      <c r="F357" s="188">
        <v>12450</v>
      </c>
      <c r="G357" s="189"/>
      <c r="H357" s="189"/>
      <c r="I357" s="189"/>
      <c r="J357" s="189"/>
      <c r="K357" s="189"/>
      <c r="L357" s="189"/>
      <c r="M357" s="189"/>
      <c r="N357" s="189"/>
      <c r="O357" s="96">
        <f t="shared" si="79"/>
        <v>12450</v>
      </c>
      <c r="P357" s="204"/>
    </row>
    <row r="358" spans="2:16" s="50" customFormat="1" ht="13.5" thickBot="1">
      <c r="B358" s="61"/>
      <c r="C358" s="62"/>
      <c r="D358" s="62"/>
      <c r="E358" s="63" t="s">
        <v>78</v>
      </c>
      <c r="F358" s="135"/>
      <c r="G358" s="135">
        <f>G4+G24+G30+G46+G91+G94+G129+G132+G255+G275+G326+G340+G345+G38+G126+G120+G20+G323</f>
        <v>388531</v>
      </c>
      <c r="H358" s="134" t="e">
        <f aca="true" t="shared" si="80" ref="H358:N358">H4+H24+H30+H46+H91+H94+H129+H132+H255+H275+H326+H340+H345+H38+H126+H120+H20+H323</f>
        <v>#REF!</v>
      </c>
      <c r="I358" s="134" t="e">
        <f t="shared" si="80"/>
        <v>#REF!</v>
      </c>
      <c r="J358" s="134" t="e">
        <f t="shared" si="80"/>
        <v>#REF!</v>
      </c>
      <c r="K358" s="134" t="e">
        <f t="shared" si="80"/>
        <v>#REF!</v>
      </c>
      <c r="L358" s="133" t="e">
        <f t="shared" si="80"/>
        <v>#REF!</v>
      </c>
      <c r="M358" s="134" t="e">
        <f t="shared" si="80"/>
        <v>#REF!</v>
      </c>
      <c r="N358" s="133" t="e">
        <f t="shared" si="80"/>
        <v>#REF!</v>
      </c>
      <c r="O358" s="135"/>
      <c r="P358" s="205"/>
    </row>
    <row r="359" spans="6:16" s="50" customFormat="1" ht="12.75">
      <c r="F359" s="64"/>
      <c r="G359" s="65"/>
      <c r="H359" s="64"/>
      <c r="I359" s="64"/>
      <c r="J359" s="64"/>
      <c r="K359" s="64"/>
      <c r="L359" s="64"/>
      <c r="M359" s="65"/>
      <c r="N359" s="65"/>
      <c r="O359" s="66"/>
      <c r="P359" s="176"/>
    </row>
    <row r="360" spans="6:15" ht="12.75">
      <c r="F360" s="99"/>
      <c r="G360" s="190"/>
      <c r="O360" s="123"/>
    </row>
    <row r="361" spans="6:15" ht="12.75">
      <c r="F361" s="99"/>
      <c r="O361" s="99"/>
    </row>
    <row r="362" spans="6:15" ht="12.75">
      <c r="F362" s="99"/>
      <c r="O362" s="99"/>
    </row>
    <row r="363" spans="5:15" ht="12.75">
      <c r="E363" s="178"/>
      <c r="F363" s="99"/>
      <c r="O363" s="99"/>
    </row>
    <row r="364" spans="5:15" ht="12.75">
      <c r="E364" s="178"/>
      <c r="F364" s="99"/>
      <c r="O364" s="99"/>
    </row>
    <row r="365" spans="6:15" ht="12.75">
      <c r="F365" s="179"/>
      <c r="O365" s="179"/>
    </row>
    <row r="366" ht="12.75">
      <c r="O366" s="123"/>
    </row>
    <row r="367" ht="12.75">
      <c r="O367" s="123"/>
    </row>
    <row r="368" spans="6:15" ht="12.75">
      <c r="F368" s="99"/>
      <c r="G368" s="190"/>
      <c r="O368" s="99"/>
    </row>
    <row r="369" ht="12.75">
      <c r="O369" s="123"/>
    </row>
    <row r="370" ht="12.75">
      <c r="O370" s="123"/>
    </row>
    <row r="371" ht="12.75">
      <c r="O371" s="123"/>
    </row>
    <row r="372" ht="12.75">
      <c r="O372" s="123"/>
    </row>
    <row r="373" ht="12.75">
      <c r="O373" s="123"/>
    </row>
    <row r="374" ht="12.75">
      <c r="O374" s="123"/>
    </row>
    <row r="375" ht="12.75">
      <c r="O375" s="123"/>
    </row>
    <row r="376" ht="12.75">
      <c r="O376" s="123"/>
    </row>
    <row r="377" ht="12.75">
      <c r="O377" s="123"/>
    </row>
    <row r="378" ht="12.75">
      <c r="O378" s="123"/>
    </row>
    <row r="379" ht="12.75">
      <c r="O379" s="123"/>
    </row>
    <row r="380" ht="12.75">
      <c r="O380" s="123"/>
    </row>
    <row r="381" ht="12.75">
      <c r="O381" s="123"/>
    </row>
    <row r="382" ht="12.75">
      <c r="O382" s="123"/>
    </row>
    <row r="383" ht="12.75">
      <c r="O383" s="123"/>
    </row>
    <row r="384" ht="12.75">
      <c r="O384" s="123"/>
    </row>
    <row r="385" ht="12.75">
      <c r="O385" s="123"/>
    </row>
    <row r="386" ht="12.75">
      <c r="O386" s="123"/>
    </row>
    <row r="387" ht="12.75">
      <c r="O387" s="123"/>
    </row>
    <row r="388" ht="12.75">
      <c r="O388" s="123"/>
    </row>
    <row r="389" ht="12.75">
      <c r="O389" s="123"/>
    </row>
    <row r="390" ht="12.75">
      <c r="O390" s="123"/>
    </row>
    <row r="391" ht="12.75">
      <c r="O391" s="123"/>
    </row>
    <row r="392" ht="12.75">
      <c r="O392" s="123"/>
    </row>
    <row r="393" ht="12.75">
      <c r="O393" s="123"/>
    </row>
    <row r="394" ht="12.75">
      <c r="O394" s="123"/>
    </row>
    <row r="395" ht="12.75">
      <c r="O395" s="123"/>
    </row>
    <row r="396" ht="12.75">
      <c r="O396" s="123"/>
    </row>
    <row r="397" ht="12.75">
      <c r="O397" s="123"/>
    </row>
    <row r="398" ht="12.75">
      <c r="O398" s="123"/>
    </row>
    <row r="399" ht="12.75">
      <c r="O399" s="123"/>
    </row>
    <row r="400" ht="12.75">
      <c r="O400" s="123"/>
    </row>
    <row r="401" ht="12.75">
      <c r="O401" s="123"/>
    </row>
    <row r="402" ht="12.75">
      <c r="O402" s="123"/>
    </row>
    <row r="403" ht="12.75">
      <c r="O403" s="123"/>
    </row>
    <row r="404" ht="12.75">
      <c r="O404" s="123"/>
    </row>
    <row r="405" ht="12.75">
      <c r="O405" s="123"/>
    </row>
    <row r="406" ht="12.75">
      <c r="O406" s="123"/>
    </row>
    <row r="407" ht="12.75">
      <c r="O407" s="123"/>
    </row>
    <row r="408" ht="12.75">
      <c r="O408" s="123"/>
    </row>
    <row r="409" ht="12.75">
      <c r="O409" s="123"/>
    </row>
    <row r="410" ht="12.75">
      <c r="O410" s="123"/>
    </row>
    <row r="411" ht="12.75">
      <c r="O411" s="123"/>
    </row>
  </sheetData>
  <sheetProtection/>
  <mergeCells count="3">
    <mergeCell ref="P17:P19"/>
    <mergeCell ref="P92:P93"/>
    <mergeCell ref="P324:P325"/>
  </mergeCells>
  <printOptions horizontalCentered="1"/>
  <pageMargins left="0.17" right="0.17" top="0.17" bottom="0.16" header="0.17" footer="0.1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="150" zoomScaleNormal="150" zoomScalePageLayoutView="0" workbookViewId="0" topLeftCell="C1">
      <selection activeCell="A1" sqref="A1:Y37"/>
    </sheetView>
  </sheetViews>
  <sheetFormatPr defaultColWidth="9.140625" defaultRowHeight="12.75"/>
  <cols>
    <col min="1" max="1" width="4.7109375" style="22" customWidth="1"/>
    <col min="2" max="2" width="6.8515625" style="22" customWidth="1"/>
    <col min="3" max="3" width="7.8515625" style="22" customWidth="1"/>
    <col min="4" max="4" width="31.7109375" style="22" customWidth="1"/>
    <col min="5" max="5" width="14.8515625" style="3" customWidth="1"/>
    <col min="6" max="9" width="10.8515625" style="210" hidden="1" customWidth="1"/>
    <col min="10" max="21" width="15.57421875" style="22" hidden="1" customWidth="1"/>
    <col min="22" max="22" width="7.8515625" style="22" customWidth="1"/>
    <col min="23" max="23" width="6.140625" style="22" customWidth="1"/>
    <col min="24" max="24" width="24.421875" style="22" customWidth="1"/>
    <col min="25" max="25" width="19.421875" style="22" customWidth="1"/>
    <col min="26" max="16384" width="9.140625" style="22" customWidth="1"/>
  </cols>
  <sheetData>
    <row r="1" spans="5:25" ht="12.75" customHeight="1">
      <c r="E1" s="206"/>
      <c r="F1" s="207"/>
      <c r="G1" s="207"/>
      <c r="H1" s="207"/>
      <c r="I1" s="207"/>
      <c r="J1" s="4"/>
      <c r="X1" s="313" t="s">
        <v>232</v>
      </c>
      <c r="Y1" s="313"/>
    </row>
    <row r="2" spans="6:25" ht="12.75">
      <c r="F2" s="208"/>
      <c r="G2" s="208"/>
      <c r="H2" s="208"/>
      <c r="I2" s="208"/>
      <c r="J2" s="209"/>
      <c r="X2" s="313"/>
      <c r="Y2" s="313"/>
    </row>
    <row r="3" spans="1:25" ht="15.75">
      <c r="A3" s="314" t="s">
        <v>233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</row>
    <row r="4" spans="1:25" ht="15.75">
      <c r="A4" s="314" t="s">
        <v>234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</row>
    <row r="5" spans="1:22" ht="13.5" thickBot="1">
      <c r="A5" s="20"/>
      <c r="B5" s="21"/>
      <c r="C5" s="21"/>
      <c r="V5" s="211"/>
    </row>
    <row r="6" spans="1:25" s="73" customFormat="1" ht="16.5" thickBot="1">
      <c r="A6" s="212" t="s">
        <v>15</v>
      </c>
      <c r="B6" s="212" t="s">
        <v>16</v>
      </c>
      <c r="C6" s="212" t="s">
        <v>17</v>
      </c>
      <c r="D6" s="212" t="s">
        <v>18</v>
      </c>
      <c r="E6" s="212" t="s">
        <v>235</v>
      </c>
      <c r="F6" s="213" t="s">
        <v>19</v>
      </c>
      <c r="G6" s="214"/>
      <c r="H6" s="215"/>
      <c r="I6" s="215"/>
      <c r="J6" s="212" t="s">
        <v>236</v>
      </c>
      <c r="K6" s="216" t="s">
        <v>237</v>
      </c>
      <c r="L6" s="216" t="s">
        <v>238</v>
      </c>
      <c r="M6" s="216" t="s">
        <v>239</v>
      </c>
      <c r="N6" s="216" t="s">
        <v>240</v>
      </c>
      <c r="O6" s="216" t="s">
        <v>241</v>
      </c>
      <c r="P6" s="216" t="s">
        <v>242</v>
      </c>
      <c r="Q6" s="216" t="s">
        <v>243</v>
      </c>
      <c r="R6" s="216" t="s">
        <v>244</v>
      </c>
      <c r="S6" s="216" t="s">
        <v>245</v>
      </c>
      <c r="T6" s="216" t="s">
        <v>246</v>
      </c>
      <c r="U6" s="216" t="s">
        <v>247</v>
      </c>
      <c r="V6" s="212" t="s">
        <v>16</v>
      </c>
      <c r="W6" s="212" t="s">
        <v>17</v>
      </c>
      <c r="X6" s="212" t="s">
        <v>18</v>
      </c>
      <c r="Y6" s="217" t="s">
        <v>248</v>
      </c>
    </row>
    <row r="7" spans="1:25" s="2" customFormat="1" ht="12.75">
      <c r="A7" s="218"/>
      <c r="B7" s="218"/>
      <c r="C7" s="218"/>
      <c r="D7" s="218"/>
      <c r="E7" s="219"/>
      <c r="F7" s="220"/>
      <c r="G7" s="220"/>
      <c r="H7" s="220"/>
      <c r="I7" s="220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  <c r="X7" s="219"/>
      <c r="Y7" s="219"/>
    </row>
    <row r="8" spans="1:25" s="2" customFormat="1" ht="12.75">
      <c r="A8" s="146" t="s">
        <v>37</v>
      </c>
      <c r="B8" s="147"/>
      <c r="C8" s="147"/>
      <c r="D8" s="148" t="s">
        <v>38</v>
      </c>
      <c r="E8" s="221">
        <f>E9</f>
        <v>468310</v>
      </c>
      <c r="F8" s="222"/>
      <c r="G8" s="222"/>
      <c r="H8" s="222"/>
      <c r="I8" s="222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4"/>
      <c r="X8" s="224"/>
      <c r="Y8" s="225">
        <f>Y9</f>
        <v>468310</v>
      </c>
    </row>
    <row r="9" spans="1:25" s="2" customFormat="1" ht="12.75">
      <c r="A9" s="226"/>
      <c r="B9" s="153" t="s">
        <v>45</v>
      </c>
      <c r="C9" s="8"/>
      <c r="D9" s="9" t="s">
        <v>34</v>
      </c>
      <c r="E9" s="227">
        <f>E10</f>
        <v>468310</v>
      </c>
      <c r="F9" s="228"/>
      <c r="G9" s="228"/>
      <c r="H9" s="228"/>
      <c r="I9" s="228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3" t="s">
        <v>45</v>
      </c>
      <c r="W9" s="8"/>
      <c r="X9" s="9" t="s">
        <v>34</v>
      </c>
      <c r="Y9" s="229">
        <f>SUM(Y10:Y12)</f>
        <v>468310</v>
      </c>
    </row>
    <row r="10" spans="1:25" s="2" customFormat="1" ht="26.25" customHeight="1">
      <c r="A10" s="226"/>
      <c r="B10" s="226"/>
      <c r="C10" s="300">
        <v>2010</v>
      </c>
      <c r="D10" s="283" t="s">
        <v>26</v>
      </c>
      <c r="E10" s="317">
        <f>248216+220094</f>
        <v>468310</v>
      </c>
      <c r="F10" s="228"/>
      <c r="G10" s="228"/>
      <c r="H10" s="228"/>
      <c r="I10" s="228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28">
        <v>4210</v>
      </c>
      <c r="X10" s="29" t="s">
        <v>39</v>
      </c>
      <c r="Y10" s="43">
        <f>1867+1316</f>
        <v>3183</v>
      </c>
    </row>
    <row r="11" spans="1:25" s="2" customFormat="1" ht="17.25" customHeight="1">
      <c r="A11" s="226"/>
      <c r="B11" s="226"/>
      <c r="C11" s="315"/>
      <c r="D11" s="316"/>
      <c r="E11" s="318"/>
      <c r="F11" s="228"/>
      <c r="G11" s="228"/>
      <c r="H11" s="228"/>
      <c r="I11" s="228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28">
        <v>4300</v>
      </c>
      <c r="X11" s="29" t="s">
        <v>41</v>
      </c>
      <c r="Y11" s="43">
        <f>3000+3000</f>
        <v>6000</v>
      </c>
    </row>
    <row r="12" spans="1:25" s="2" customFormat="1" ht="12.75">
      <c r="A12" s="226"/>
      <c r="B12" s="226"/>
      <c r="C12" s="305"/>
      <c r="D12" s="306"/>
      <c r="E12" s="319"/>
      <c r="F12" s="228"/>
      <c r="G12" s="228"/>
      <c r="H12" s="228"/>
      <c r="I12" s="228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0">
        <v>4430</v>
      </c>
      <c r="X12" s="12" t="s">
        <v>46</v>
      </c>
      <c r="Y12" s="43">
        <f>243349+215778</f>
        <v>459127</v>
      </c>
    </row>
    <row r="13" spans="1:25" s="4" customFormat="1" ht="12.75">
      <c r="A13" s="6">
        <v>750</v>
      </c>
      <c r="B13" s="6"/>
      <c r="C13" s="6"/>
      <c r="D13" s="7" t="s">
        <v>25</v>
      </c>
      <c r="E13" s="68">
        <f>E14</f>
        <v>57000</v>
      </c>
      <c r="F13" s="68">
        <f>F14</f>
        <v>0</v>
      </c>
      <c r="G13" s="68">
        <f>G14</f>
        <v>0</v>
      </c>
      <c r="H13" s="68">
        <f>H14</f>
        <v>0</v>
      </c>
      <c r="I13" s="231" t="e">
        <f>I14+#REF!+#REF!</f>
        <v>#REF!</v>
      </c>
      <c r="J13" s="68">
        <f aca="true" t="shared" si="0" ref="J13:U13">J14</f>
        <v>2983</v>
      </c>
      <c r="K13" s="68">
        <f t="shared" si="0"/>
        <v>3596</v>
      </c>
      <c r="L13" s="68">
        <f t="shared" si="0"/>
        <v>2893</v>
      </c>
      <c r="M13" s="68">
        <f t="shared" si="0"/>
        <v>0</v>
      </c>
      <c r="N13" s="68">
        <f t="shared" si="0"/>
        <v>3200</v>
      </c>
      <c r="O13" s="68">
        <f t="shared" si="0"/>
        <v>0</v>
      </c>
      <c r="P13" s="68">
        <f t="shared" si="0"/>
        <v>0</v>
      </c>
      <c r="Q13" s="68">
        <f t="shared" si="0"/>
        <v>0</v>
      </c>
      <c r="R13" s="68">
        <f t="shared" si="0"/>
        <v>0</v>
      </c>
      <c r="S13" s="68">
        <f t="shared" si="0"/>
        <v>0</v>
      </c>
      <c r="T13" s="68">
        <f t="shared" si="0"/>
        <v>0</v>
      </c>
      <c r="U13" s="68">
        <f t="shared" si="0"/>
        <v>0</v>
      </c>
      <c r="V13" s="232"/>
      <c r="W13" s="233"/>
      <c r="X13" s="233"/>
      <c r="Y13" s="232">
        <f>Y14</f>
        <v>57000</v>
      </c>
    </row>
    <row r="14" spans="1:25" s="4" customFormat="1" ht="12.75">
      <c r="A14" s="288">
        <v>75011</v>
      </c>
      <c r="B14" s="289"/>
      <c r="C14" s="8"/>
      <c r="D14" s="9" t="s">
        <v>131</v>
      </c>
      <c r="E14" s="234">
        <f>SUM(E15:E15)</f>
        <v>57000</v>
      </c>
      <c r="F14" s="80">
        <f aca="true" t="shared" si="1" ref="F14:U14">SUM(F15:F15)</f>
        <v>0</v>
      </c>
      <c r="G14" s="235">
        <f t="shared" si="1"/>
        <v>0</v>
      </c>
      <c r="H14" s="235">
        <f t="shared" si="1"/>
        <v>0</v>
      </c>
      <c r="I14" s="235">
        <f t="shared" si="1"/>
        <v>0</v>
      </c>
      <c r="J14" s="81">
        <f t="shared" si="1"/>
        <v>2983</v>
      </c>
      <c r="K14" s="81">
        <f t="shared" si="1"/>
        <v>3596</v>
      </c>
      <c r="L14" s="81">
        <f t="shared" si="1"/>
        <v>2893</v>
      </c>
      <c r="M14" s="81">
        <f t="shared" si="1"/>
        <v>0</v>
      </c>
      <c r="N14" s="81">
        <f t="shared" si="1"/>
        <v>3200</v>
      </c>
      <c r="O14" s="81">
        <f t="shared" si="1"/>
        <v>0</v>
      </c>
      <c r="P14" s="81">
        <f t="shared" si="1"/>
        <v>0</v>
      </c>
      <c r="Q14" s="81">
        <f t="shared" si="1"/>
        <v>0</v>
      </c>
      <c r="R14" s="81">
        <f t="shared" si="1"/>
        <v>0</v>
      </c>
      <c r="S14" s="81">
        <f t="shared" si="1"/>
        <v>0</v>
      </c>
      <c r="T14" s="81">
        <f t="shared" si="1"/>
        <v>0</v>
      </c>
      <c r="U14" s="81">
        <f t="shared" si="1"/>
        <v>0</v>
      </c>
      <c r="V14" s="8">
        <v>75011</v>
      </c>
      <c r="W14" s="8"/>
      <c r="X14" s="9" t="s">
        <v>131</v>
      </c>
      <c r="Y14" s="236">
        <f>Y15+Y16</f>
        <v>57000</v>
      </c>
    </row>
    <row r="15" spans="1:25" s="4" customFormat="1" ht="25.5">
      <c r="A15" s="301"/>
      <c r="B15" s="302"/>
      <c r="C15" s="300">
        <v>2010</v>
      </c>
      <c r="D15" s="283" t="s">
        <v>26</v>
      </c>
      <c r="E15" s="307">
        <v>57000</v>
      </c>
      <c r="F15" s="237"/>
      <c r="G15" s="238"/>
      <c r="H15" s="238"/>
      <c r="I15" s="238"/>
      <c r="J15" s="239">
        <v>2983</v>
      </c>
      <c r="K15" s="239">
        <v>3596</v>
      </c>
      <c r="L15" s="239">
        <v>2893</v>
      </c>
      <c r="M15" s="239"/>
      <c r="N15" s="239">
        <v>3200</v>
      </c>
      <c r="O15" s="239"/>
      <c r="P15" s="239"/>
      <c r="Q15" s="239"/>
      <c r="R15" s="239"/>
      <c r="S15" s="239"/>
      <c r="T15" s="239"/>
      <c r="U15" s="239"/>
      <c r="V15" s="309"/>
      <c r="W15" s="28">
        <v>4010</v>
      </c>
      <c r="X15" s="29" t="s">
        <v>57</v>
      </c>
      <c r="Y15" s="74">
        <v>48676</v>
      </c>
    </row>
    <row r="16" spans="1:25" s="4" customFormat="1" ht="25.5">
      <c r="A16" s="303"/>
      <c r="B16" s="304"/>
      <c r="C16" s="305"/>
      <c r="D16" s="306"/>
      <c r="E16" s="308"/>
      <c r="F16" s="237"/>
      <c r="G16" s="238"/>
      <c r="H16" s="238"/>
      <c r="I16" s="238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310"/>
      <c r="W16" s="28">
        <v>4110</v>
      </c>
      <c r="X16" s="29" t="s">
        <v>58</v>
      </c>
      <c r="Y16" s="74">
        <v>8324</v>
      </c>
    </row>
    <row r="17" spans="1:25" s="4" customFormat="1" ht="38.25">
      <c r="A17" s="6">
        <v>751</v>
      </c>
      <c r="B17" s="164"/>
      <c r="C17" s="164"/>
      <c r="D17" s="7" t="s">
        <v>187</v>
      </c>
      <c r="E17" s="242">
        <f>E18</f>
        <v>1104</v>
      </c>
      <c r="F17" s="237"/>
      <c r="G17" s="238"/>
      <c r="H17" s="238"/>
      <c r="I17" s="238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43"/>
      <c r="W17" s="42"/>
      <c r="X17" s="244"/>
      <c r="Y17" s="245">
        <f>Y18</f>
        <v>1104</v>
      </c>
    </row>
    <row r="18" spans="1:25" s="4" customFormat="1" ht="38.25">
      <c r="A18" s="311">
        <v>75101</v>
      </c>
      <c r="B18" s="312"/>
      <c r="C18" s="13"/>
      <c r="D18" s="70" t="s">
        <v>188</v>
      </c>
      <c r="E18" s="246">
        <f>E19</f>
        <v>1104</v>
      </c>
      <c r="F18" s="237"/>
      <c r="G18" s="238"/>
      <c r="H18" s="238"/>
      <c r="I18" s="238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13">
        <v>75101</v>
      </c>
      <c r="W18" s="28"/>
      <c r="X18" s="70" t="s">
        <v>188</v>
      </c>
      <c r="Y18" s="247">
        <f>Y19</f>
        <v>1104</v>
      </c>
    </row>
    <row r="19" spans="1:25" s="4" customFormat="1" ht="59.25" customHeight="1">
      <c r="A19" s="290"/>
      <c r="B19" s="291"/>
      <c r="C19" s="10">
        <v>2010</v>
      </c>
      <c r="D19" s="12" t="s">
        <v>26</v>
      </c>
      <c r="E19" s="241">
        <f>1160-56</f>
        <v>1104</v>
      </c>
      <c r="F19" s="237"/>
      <c r="G19" s="238"/>
      <c r="H19" s="238"/>
      <c r="I19" s="238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8">
        <v>4300</v>
      </c>
      <c r="X19" s="29" t="s">
        <v>41</v>
      </c>
      <c r="Y19" s="241">
        <f>1160-56</f>
        <v>1104</v>
      </c>
    </row>
    <row r="20" spans="1:25" s="4" customFormat="1" ht="25.5" hidden="1">
      <c r="A20" s="6">
        <v>754</v>
      </c>
      <c r="B20" s="6"/>
      <c r="C20" s="6"/>
      <c r="D20" s="7" t="s">
        <v>72</v>
      </c>
      <c r="E20" s="68">
        <f aca="true" t="shared" si="2" ref="E20:U20">E21</f>
        <v>0</v>
      </c>
      <c r="F20" s="231">
        <f t="shared" si="2"/>
        <v>0</v>
      </c>
      <c r="G20" s="231">
        <f t="shared" si="2"/>
        <v>0</v>
      </c>
      <c r="H20" s="231">
        <f t="shared" si="2"/>
        <v>0</v>
      </c>
      <c r="I20" s="231">
        <f t="shared" si="2"/>
        <v>0</v>
      </c>
      <c r="J20" s="68">
        <f t="shared" si="2"/>
        <v>0</v>
      </c>
      <c r="K20" s="68">
        <f t="shared" si="2"/>
        <v>0</v>
      </c>
      <c r="L20" s="68">
        <f t="shared" si="2"/>
        <v>0</v>
      </c>
      <c r="M20" s="68">
        <f t="shared" si="2"/>
        <v>200</v>
      </c>
      <c r="N20" s="68">
        <f t="shared" si="2"/>
        <v>0</v>
      </c>
      <c r="O20" s="68">
        <f t="shared" si="2"/>
        <v>0</v>
      </c>
      <c r="P20" s="68">
        <f t="shared" si="2"/>
        <v>0</v>
      </c>
      <c r="Q20" s="68">
        <f t="shared" si="2"/>
        <v>0</v>
      </c>
      <c r="R20" s="68">
        <f t="shared" si="2"/>
        <v>0</v>
      </c>
      <c r="S20" s="68">
        <f t="shared" si="2"/>
        <v>0</v>
      </c>
      <c r="T20" s="68">
        <f t="shared" si="2"/>
        <v>0</v>
      </c>
      <c r="U20" s="68">
        <f t="shared" si="2"/>
        <v>0</v>
      </c>
      <c r="V20" s="232"/>
      <c r="W20" s="233"/>
      <c r="X20" s="233"/>
      <c r="Y20" s="232">
        <f>Y21</f>
        <v>0</v>
      </c>
    </row>
    <row r="21" spans="1:25" s="4" customFormat="1" ht="12.75" hidden="1">
      <c r="A21" s="288">
        <v>75414</v>
      </c>
      <c r="B21" s="289"/>
      <c r="C21" s="8"/>
      <c r="D21" s="9" t="s">
        <v>75</v>
      </c>
      <c r="E21" s="234">
        <f aca="true" t="shared" si="3" ref="E21:U21">SUM(E22)</f>
        <v>0</v>
      </c>
      <c r="F21" s="235">
        <f t="shared" si="3"/>
        <v>0</v>
      </c>
      <c r="G21" s="235">
        <f t="shared" si="3"/>
        <v>0</v>
      </c>
      <c r="H21" s="235">
        <f t="shared" si="3"/>
        <v>0</v>
      </c>
      <c r="I21" s="235">
        <f t="shared" si="3"/>
        <v>0</v>
      </c>
      <c r="J21" s="81">
        <f t="shared" si="3"/>
        <v>0</v>
      </c>
      <c r="K21" s="81">
        <f t="shared" si="3"/>
        <v>0</v>
      </c>
      <c r="L21" s="81">
        <f t="shared" si="3"/>
        <v>0</v>
      </c>
      <c r="M21" s="81">
        <f t="shared" si="3"/>
        <v>200</v>
      </c>
      <c r="N21" s="81">
        <f t="shared" si="3"/>
        <v>0</v>
      </c>
      <c r="O21" s="81">
        <f t="shared" si="3"/>
        <v>0</v>
      </c>
      <c r="P21" s="81">
        <f t="shared" si="3"/>
        <v>0</v>
      </c>
      <c r="Q21" s="81">
        <f t="shared" si="3"/>
        <v>0</v>
      </c>
      <c r="R21" s="81">
        <f t="shared" si="3"/>
        <v>0</v>
      </c>
      <c r="S21" s="81">
        <f t="shared" si="3"/>
        <v>0</v>
      </c>
      <c r="T21" s="81">
        <f t="shared" si="3"/>
        <v>0</v>
      </c>
      <c r="U21" s="81">
        <f t="shared" si="3"/>
        <v>0</v>
      </c>
      <c r="V21" s="8">
        <v>75414</v>
      </c>
      <c r="W21" s="8"/>
      <c r="X21" s="9" t="s">
        <v>75</v>
      </c>
      <c r="Y21" s="236">
        <f>Y22</f>
        <v>0</v>
      </c>
    </row>
    <row r="22" spans="1:25" s="4" customFormat="1" ht="63.75" hidden="1">
      <c r="A22" s="277"/>
      <c r="B22" s="278"/>
      <c r="C22" s="10">
        <v>2010</v>
      </c>
      <c r="D22" s="12" t="s">
        <v>26</v>
      </c>
      <c r="E22" s="74"/>
      <c r="F22" s="238"/>
      <c r="G22" s="238"/>
      <c r="H22" s="238"/>
      <c r="I22" s="238"/>
      <c r="J22" s="239"/>
      <c r="K22" s="239"/>
      <c r="L22" s="239"/>
      <c r="M22" s="239">
        <v>200</v>
      </c>
      <c r="N22" s="239"/>
      <c r="O22" s="239"/>
      <c r="P22" s="239"/>
      <c r="Q22" s="239"/>
      <c r="R22" s="239"/>
      <c r="S22" s="239"/>
      <c r="T22" s="239"/>
      <c r="U22" s="239"/>
      <c r="V22" s="239"/>
      <c r="W22" s="10">
        <v>4210</v>
      </c>
      <c r="X22" s="12" t="s">
        <v>39</v>
      </c>
      <c r="Y22" s="239"/>
    </row>
    <row r="23" spans="1:25" s="4" customFormat="1" ht="12.75">
      <c r="A23" s="6">
        <v>852</v>
      </c>
      <c r="B23" s="6"/>
      <c r="C23" s="6"/>
      <c r="D23" s="7" t="s">
        <v>150</v>
      </c>
      <c r="E23" s="68">
        <f>E35+E33+E24</f>
        <v>1923470</v>
      </c>
      <c r="F23" s="231" t="e">
        <f>F35+#REF!+#REF!+#REF!+F33+#REF!+#REF!</f>
        <v>#REF!</v>
      </c>
      <c r="G23" s="231" t="e">
        <f>G35+#REF!+#REF!+#REF!+G33+#REF!+#REF!</f>
        <v>#REF!</v>
      </c>
      <c r="H23" s="231" t="e">
        <f>H35+#REF!+#REF!+#REF!+H33+#REF!+#REF!</f>
        <v>#REF!</v>
      </c>
      <c r="I23" s="231" t="e">
        <f>I35+#REF!+#REF!+#REF!+I33+#REF!+#REF!</f>
        <v>#REF!</v>
      </c>
      <c r="J23" s="68" t="e">
        <f>J35+#REF!+#REF!+#REF!+J33+#REF!+#REF!</f>
        <v>#REF!</v>
      </c>
      <c r="K23" s="68" t="e">
        <f>K35+#REF!+#REF!+#REF!+K33+#REF!+#REF!</f>
        <v>#REF!</v>
      </c>
      <c r="L23" s="68" t="e">
        <f>L35+#REF!+#REF!+#REF!+L33+#REF!+#REF!</f>
        <v>#REF!</v>
      </c>
      <c r="M23" s="68" t="e">
        <f>M35+#REF!+#REF!+#REF!+M33+#REF!+#REF!</f>
        <v>#REF!</v>
      </c>
      <c r="N23" s="68" t="e">
        <f>N35+#REF!+#REF!+#REF!+N33+#REF!+#REF!</f>
        <v>#REF!</v>
      </c>
      <c r="O23" s="68" t="e">
        <f>O35+#REF!+#REF!+#REF!+O33+#REF!+#REF!</f>
        <v>#REF!</v>
      </c>
      <c r="P23" s="68" t="e">
        <f>P35+#REF!+#REF!+#REF!+P33+#REF!+#REF!</f>
        <v>#REF!</v>
      </c>
      <c r="Q23" s="68" t="e">
        <f>Q35+#REF!+#REF!+#REF!+Q33+#REF!+#REF!</f>
        <v>#REF!</v>
      </c>
      <c r="R23" s="68" t="e">
        <f>R35+#REF!+#REF!+#REF!+R33+#REF!+#REF!</f>
        <v>#REF!</v>
      </c>
      <c r="S23" s="68" t="e">
        <f>S35+#REF!+#REF!+#REF!+S33+#REF!+#REF!</f>
        <v>#REF!</v>
      </c>
      <c r="T23" s="68" t="e">
        <f>T35+#REF!+#REF!+#REF!+T33+#REF!+#REF!</f>
        <v>#REF!</v>
      </c>
      <c r="U23" s="68" t="e">
        <f>U35+#REF!+#REF!+#REF!+U33+#REF!+#REF!</f>
        <v>#REF!</v>
      </c>
      <c r="V23" s="232"/>
      <c r="W23" s="233"/>
      <c r="X23" s="233"/>
      <c r="Y23" s="232">
        <f>Y35+Y33+Y24</f>
        <v>1923470</v>
      </c>
    </row>
    <row r="24" spans="1:25" s="251" customFormat="1" ht="51">
      <c r="A24" s="292">
        <v>85212</v>
      </c>
      <c r="B24" s="293"/>
      <c r="C24" s="71"/>
      <c r="D24" s="9" t="s">
        <v>249</v>
      </c>
      <c r="E24" s="248">
        <f>SUM(E25:E32)</f>
        <v>1784600</v>
      </c>
      <c r="F24" s="249"/>
      <c r="G24" s="249"/>
      <c r="H24" s="249"/>
      <c r="I24" s="249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72">
        <v>85212</v>
      </c>
      <c r="W24" s="71"/>
      <c r="X24" s="9" t="s">
        <v>249</v>
      </c>
      <c r="Y24" s="248">
        <f>SUM(Y25:Y32)</f>
        <v>1784600</v>
      </c>
    </row>
    <row r="25" spans="1:25" s="251" customFormat="1" ht="18" customHeight="1">
      <c r="A25" s="294"/>
      <c r="B25" s="295"/>
      <c r="C25" s="300">
        <v>2010</v>
      </c>
      <c r="D25" s="283" t="s">
        <v>26</v>
      </c>
      <c r="E25" s="286">
        <v>1780100</v>
      </c>
      <c r="F25" s="249"/>
      <c r="G25" s="249"/>
      <c r="H25" s="249"/>
      <c r="I25" s="249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87"/>
      <c r="W25" s="10">
        <v>3110</v>
      </c>
      <c r="X25" s="12" t="s">
        <v>155</v>
      </c>
      <c r="Y25" s="38">
        <v>1726697</v>
      </c>
    </row>
    <row r="26" spans="1:25" s="251" customFormat="1" ht="25.5">
      <c r="A26" s="296"/>
      <c r="B26" s="297"/>
      <c r="C26" s="284"/>
      <c r="D26" s="284"/>
      <c r="E26" s="284"/>
      <c r="F26" s="249"/>
      <c r="G26" s="249"/>
      <c r="H26" s="249"/>
      <c r="I26" s="249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84"/>
      <c r="W26" s="10">
        <v>4010</v>
      </c>
      <c r="X26" s="12" t="s">
        <v>57</v>
      </c>
      <c r="Y26" s="38">
        <v>34798</v>
      </c>
    </row>
    <row r="27" spans="1:25" s="251" customFormat="1" ht="24.75" customHeight="1">
      <c r="A27" s="296"/>
      <c r="B27" s="297"/>
      <c r="C27" s="284"/>
      <c r="D27" s="284"/>
      <c r="E27" s="284"/>
      <c r="F27" s="249"/>
      <c r="G27" s="249"/>
      <c r="H27" s="249"/>
      <c r="I27" s="249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84"/>
      <c r="W27" s="10">
        <v>4110</v>
      </c>
      <c r="X27" s="12" t="s">
        <v>58</v>
      </c>
      <c r="Y27" s="38">
        <v>5255</v>
      </c>
    </row>
    <row r="28" spans="1:25" s="251" customFormat="1" ht="27" customHeight="1">
      <c r="A28" s="296"/>
      <c r="B28" s="297"/>
      <c r="C28" s="284"/>
      <c r="D28" s="284"/>
      <c r="E28" s="284"/>
      <c r="F28" s="249"/>
      <c r="G28" s="249"/>
      <c r="H28" s="249"/>
      <c r="I28" s="249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84"/>
      <c r="W28" s="10">
        <v>4210</v>
      </c>
      <c r="X28" s="12" t="s">
        <v>39</v>
      </c>
      <c r="Y28" s="38">
        <v>1159</v>
      </c>
    </row>
    <row r="29" spans="1:25" s="251" customFormat="1" ht="13.5" customHeight="1">
      <c r="A29" s="296"/>
      <c r="B29" s="297"/>
      <c r="C29" s="284"/>
      <c r="D29" s="284"/>
      <c r="E29" s="284"/>
      <c r="F29" s="249"/>
      <c r="G29" s="249"/>
      <c r="H29" s="249"/>
      <c r="I29" s="249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84"/>
      <c r="W29" s="10">
        <v>4300</v>
      </c>
      <c r="X29" s="12" t="s">
        <v>41</v>
      </c>
      <c r="Y29" s="38">
        <v>10000</v>
      </c>
    </row>
    <row r="30" spans="1:25" s="251" customFormat="1" ht="13.5" customHeight="1">
      <c r="A30" s="296"/>
      <c r="B30" s="297"/>
      <c r="C30" s="284"/>
      <c r="D30" s="284"/>
      <c r="E30" s="284"/>
      <c r="F30" s="249"/>
      <c r="G30" s="249"/>
      <c r="H30" s="249"/>
      <c r="I30" s="249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84"/>
      <c r="W30" s="10">
        <v>4410</v>
      </c>
      <c r="X30" s="12" t="s">
        <v>60</v>
      </c>
      <c r="Y30" s="38">
        <v>191</v>
      </c>
    </row>
    <row r="31" spans="1:25" s="251" customFormat="1" ht="38.25">
      <c r="A31" s="298"/>
      <c r="B31" s="299"/>
      <c r="C31" s="285"/>
      <c r="D31" s="285"/>
      <c r="E31" s="285"/>
      <c r="F31" s="249"/>
      <c r="G31" s="249"/>
      <c r="H31" s="249"/>
      <c r="I31" s="249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85"/>
      <c r="W31" s="28">
        <v>4700</v>
      </c>
      <c r="X31" s="29" t="s">
        <v>193</v>
      </c>
      <c r="Y31" s="38">
        <v>2000</v>
      </c>
    </row>
    <row r="32" spans="1:25" s="251" customFormat="1" ht="63.75">
      <c r="A32" s="252"/>
      <c r="B32" s="253"/>
      <c r="C32" s="10">
        <v>6310</v>
      </c>
      <c r="D32" s="12" t="s">
        <v>214</v>
      </c>
      <c r="E32" s="254">
        <v>4500</v>
      </c>
      <c r="F32" s="249"/>
      <c r="G32" s="249"/>
      <c r="H32" s="249"/>
      <c r="I32" s="249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5"/>
      <c r="W32" s="28">
        <v>6060</v>
      </c>
      <c r="X32" s="29" t="s">
        <v>55</v>
      </c>
      <c r="Y32" s="38">
        <v>4500</v>
      </c>
    </row>
    <row r="33" spans="1:25" s="78" customFormat="1" ht="66" customHeight="1">
      <c r="A33" s="288">
        <v>85213</v>
      </c>
      <c r="B33" s="289"/>
      <c r="C33" s="8"/>
      <c r="D33" s="9" t="s">
        <v>250</v>
      </c>
      <c r="E33" s="256">
        <f>E34</f>
        <v>9000</v>
      </c>
      <c r="F33" s="257">
        <f aca="true" t="shared" si="4" ref="F33:K33">F34</f>
        <v>0</v>
      </c>
      <c r="G33" s="257">
        <f t="shared" si="4"/>
        <v>0</v>
      </c>
      <c r="H33" s="257">
        <f t="shared" si="4"/>
        <v>2500</v>
      </c>
      <c r="I33" s="257">
        <f t="shared" si="4"/>
        <v>0</v>
      </c>
      <c r="J33" s="69">
        <f t="shared" si="4"/>
        <v>1183</v>
      </c>
      <c r="K33" s="69">
        <f t="shared" si="4"/>
        <v>805</v>
      </c>
      <c r="L33" s="69">
        <f>L34</f>
        <v>582</v>
      </c>
      <c r="M33" s="69">
        <f>M34</f>
        <v>1183</v>
      </c>
      <c r="N33" s="69">
        <f>N34</f>
        <v>2163</v>
      </c>
      <c r="O33" s="69"/>
      <c r="P33" s="69"/>
      <c r="Q33" s="69"/>
      <c r="R33" s="69"/>
      <c r="S33" s="69"/>
      <c r="T33" s="69"/>
      <c r="U33" s="69"/>
      <c r="V33" s="8">
        <v>85213</v>
      </c>
      <c r="W33" s="8"/>
      <c r="X33" s="9" t="s">
        <v>250</v>
      </c>
      <c r="Y33" s="256">
        <f>Y34</f>
        <v>9000</v>
      </c>
    </row>
    <row r="34" spans="1:25" s="78" customFormat="1" ht="57" customHeight="1">
      <c r="A34" s="290"/>
      <c r="B34" s="291"/>
      <c r="C34" s="10">
        <v>2010</v>
      </c>
      <c r="D34" s="12" t="s">
        <v>26</v>
      </c>
      <c r="E34" s="82">
        <v>9000</v>
      </c>
      <c r="F34" s="257"/>
      <c r="G34" s="257"/>
      <c r="H34" s="14">
        <v>2500</v>
      </c>
      <c r="I34" s="257"/>
      <c r="J34" s="82">
        <v>1183</v>
      </c>
      <c r="K34" s="82">
        <v>805</v>
      </c>
      <c r="L34" s="82">
        <v>582</v>
      </c>
      <c r="M34" s="82">
        <v>1183</v>
      </c>
      <c r="N34" s="82">
        <v>2163</v>
      </c>
      <c r="O34" s="69"/>
      <c r="P34" s="69"/>
      <c r="Q34" s="69"/>
      <c r="R34" s="69"/>
      <c r="S34" s="69"/>
      <c r="T34" s="69"/>
      <c r="U34" s="69"/>
      <c r="V34" s="69"/>
      <c r="W34" s="10">
        <v>4130</v>
      </c>
      <c r="X34" s="12" t="s">
        <v>156</v>
      </c>
      <c r="Y34" s="82">
        <v>9000</v>
      </c>
    </row>
    <row r="35" spans="1:25" s="4" customFormat="1" ht="38.25">
      <c r="A35" s="288">
        <v>85214</v>
      </c>
      <c r="B35" s="289"/>
      <c r="C35" s="8"/>
      <c r="D35" s="9" t="s">
        <v>251</v>
      </c>
      <c r="E35" s="234">
        <f aca="true" t="shared" si="5" ref="E35:U35">E36</f>
        <v>129870</v>
      </c>
      <c r="F35" s="235">
        <f t="shared" si="5"/>
        <v>0</v>
      </c>
      <c r="G35" s="235">
        <f t="shared" si="5"/>
        <v>53000</v>
      </c>
      <c r="H35" s="235">
        <f t="shared" si="5"/>
        <v>14800</v>
      </c>
      <c r="I35" s="235">
        <f t="shared" si="5"/>
        <v>0</v>
      </c>
      <c r="J35" s="81">
        <f t="shared" si="5"/>
        <v>20100</v>
      </c>
      <c r="K35" s="81">
        <f t="shared" si="5"/>
        <v>32427</v>
      </c>
      <c r="L35" s="81">
        <f t="shared" si="5"/>
        <v>22000</v>
      </c>
      <c r="M35" s="81">
        <f t="shared" si="5"/>
        <v>20100</v>
      </c>
      <c r="N35" s="81">
        <f t="shared" si="5"/>
        <v>29168</v>
      </c>
      <c r="O35" s="81">
        <f t="shared" si="5"/>
        <v>0</v>
      </c>
      <c r="P35" s="81">
        <f t="shared" si="5"/>
        <v>0</v>
      </c>
      <c r="Q35" s="81">
        <f t="shared" si="5"/>
        <v>0</v>
      </c>
      <c r="R35" s="81">
        <f t="shared" si="5"/>
        <v>0</v>
      </c>
      <c r="S35" s="81">
        <f t="shared" si="5"/>
        <v>0</v>
      </c>
      <c r="T35" s="81">
        <f t="shared" si="5"/>
        <v>0</v>
      </c>
      <c r="U35" s="81">
        <f t="shared" si="5"/>
        <v>0</v>
      </c>
      <c r="V35" s="8">
        <v>85214</v>
      </c>
      <c r="W35" s="8"/>
      <c r="X35" s="9" t="s">
        <v>251</v>
      </c>
      <c r="Y35" s="234">
        <f>Y36</f>
        <v>129870</v>
      </c>
    </row>
    <row r="36" spans="1:25" s="4" customFormat="1" ht="55.5" customHeight="1">
      <c r="A36" s="277"/>
      <c r="B36" s="278"/>
      <c r="C36" s="230">
        <v>2010</v>
      </c>
      <c r="D36" s="258" t="s">
        <v>26</v>
      </c>
      <c r="E36" s="259">
        <f>36900+92970</f>
        <v>129870</v>
      </c>
      <c r="F36" s="260"/>
      <c r="G36" s="260">
        <v>53000</v>
      </c>
      <c r="H36" s="260">
        <v>14800</v>
      </c>
      <c r="I36" s="260"/>
      <c r="J36" s="74">
        <v>20100</v>
      </c>
      <c r="K36" s="74">
        <v>32427</v>
      </c>
      <c r="L36" s="74">
        <v>22000</v>
      </c>
      <c r="M36" s="74">
        <v>20100</v>
      </c>
      <c r="N36" s="74">
        <v>29168</v>
      </c>
      <c r="O36" s="74"/>
      <c r="P36" s="74"/>
      <c r="Q36" s="74"/>
      <c r="R36" s="74"/>
      <c r="S36" s="74"/>
      <c r="T36" s="74"/>
      <c r="U36" s="74"/>
      <c r="V36" s="240"/>
      <c r="W36" s="10">
        <v>3110</v>
      </c>
      <c r="X36" s="12" t="s">
        <v>155</v>
      </c>
      <c r="Y36" s="43">
        <f>36900+92970</f>
        <v>129870</v>
      </c>
    </row>
    <row r="37" spans="1:25" s="266" customFormat="1" ht="15">
      <c r="A37" s="279"/>
      <c r="B37" s="280"/>
      <c r="C37" s="261"/>
      <c r="D37" s="262" t="s">
        <v>78</v>
      </c>
      <c r="E37" s="263">
        <f>E13+E20+E23+E17+E8</f>
        <v>2449884</v>
      </c>
      <c r="F37" s="263" t="e">
        <f>F13+F20+#REF!+F23+#REF!</f>
        <v>#REF!</v>
      </c>
      <c r="G37" s="263" t="e">
        <f>G13+G20+#REF!+G23+#REF!</f>
        <v>#REF!</v>
      </c>
      <c r="H37" s="263" t="e">
        <f>H13+H20+#REF!+H23+#REF!</f>
        <v>#REF!</v>
      </c>
      <c r="I37" s="263" t="e">
        <f>I13+I20+#REF!+I23+#REF!</f>
        <v>#REF!</v>
      </c>
      <c r="J37" s="263" t="e">
        <f>J13+J20+#REF!+J23+#REF!</f>
        <v>#REF!</v>
      </c>
      <c r="K37" s="263" t="e">
        <f>K13+K20+#REF!+K23+#REF!</f>
        <v>#REF!</v>
      </c>
      <c r="L37" s="263" t="e">
        <f>L13+L20+#REF!+L23+#REF!</f>
        <v>#REF!</v>
      </c>
      <c r="M37" s="263" t="e">
        <f>M13+M20+#REF!+M23+#REF!</f>
        <v>#REF!</v>
      </c>
      <c r="N37" s="263" t="e">
        <f>N13+N20+#REF!+N23+#REF!</f>
        <v>#REF!</v>
      </c>
      <c r="O37" s="263" t="e">
        <f>O13+O20+#REF!+O23+#REF!</f>
        <v>#REF!</v>
      </c>
      <c r="P37" s="263" t="e">
        <f>P13+P20+#REF!+P23+#REF!</f>
        <v>#REF!</v>
      </c>
      <c r="Q37" s="263" t="e">
        <f>Q13+Q20+#REF!+Q23+#REF!</f>
        <v>#REF!</v>
      </c>
      <c r="R37" s="263" t="e">
        <f>R13+R20+#REF!+R23+#REF!</f>
        <v>#REF!</v>
      </c>
      <c r="S37" s="263" t="e">
        <f>S13+S20+#REF!+S23+#REF!</f>
        <v>#REF!</v>
      </c>
      <c r="T37" s="263" t="e">
        <f>T13+T20+#REF!+T23+#REF!</f>
        <v>#REF!</v>
      </c>
      <c r="U37" s="263" t="e">
        <f>U13+U20+#REF!+U23+#REF!</f>
        <v>#REF!</v>
      </c>
      <c r="V37" s="281"/>
      <c r="W37" s="282"/>
      <c r="X37" s="264"/>
      <c r="Y37" s="265">
        <f>Y13+Y20+Y23+Y17+Y8</f>
        <v>2449884</v>
      </c>
    </row>
    <row r="38" spans="5:25" s="4" customFormat="1" ht="12.75">
      <c r="E38" s="83"/>
      <c r="F38" s="207"/>
      <c r="G38" s="207"/>
      <c r="H38" s="207"/>
      <c r="I38" s="207"/>
      <c r="Y38" s="267"/>
    </row>
    <row r="39" spans="5:25" s="4" customFormat="1" ht="12.75">
      <c r="E39" s="84"/>
      <c r="F39" s="268"/>
      <c r="G39" s="268"/>
      <c r="H39" s="268"/>
      <c r="I39" s="268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Y39" s="267"/>
    </row>
    <row r="40" spans="5:25" s="4" customFormat="1" ht="12.75">
      <c r="E40" s="84"/>
      <c r="F40" s="268"/>
      <c r="G40" s="268"/>
      <c r="H40" s="268"/>
      <c r="I40" s="268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Y40" s="267"/>
    </row>
    <row r="41" spans="5:25" s="4" customFormat="1" ht="12.75">
      <c r="E41" s="83"/>
      <c r="F41" s="207"/>
      <c r="G41" s="207"/>
      <c r="H41" s="207"/>
      <c r="I41" s="207"/>
      <c r="Y41" s="267"/>
    </row>
    <row r="42" spans="5:25" s="4" customFormat="1" ht="12.75">
      <c r="E42" s="83"/>
      <c r="F42" s="207"/>
      <c r="G42" s="207"/>
      <c r="H42" s="207"/>
      <c r="I42" s="207"/>
      <c r="Y42" s="267"/>
    </row>
    <row r="43" spans="5:25" s="4" customFormat="1" ht="12.75">
      <c r="E43" s="83"/>
      <c r="F43" s="207"/>
      <c r="G43" s="207"/>
      <c r="H43" s="207"/>
      <c r="I43" s="207"/>
      <c r="Y43" s="267"/>
    </row>
    <row r="44" spans="5:25" s="4" customFormat="1" ht="12.75">
      <c r="E44" s="83"/>
      <c r="F44" s="207"/>
      <c r="G44" s="207"/>
      <c r="H44" s="207"/>
      <c r="I44" s="207"/>
      <c r="Y44" s="267"/>
    </row>
    <row r="45" spans="5:25" s="4" customFormat="1" ht="12.75">
      <c r="E45" s="83"/>
      <c r="F45" s="207"/>
      <c r="G45" s="207"/>
      <c r="H45" s="207"/>
      <c r="I45" s="207"/>
      <c r="Y45" s="267"/>
    </row>
    <row r="46" ht="12.75">
      <c r="Y46" s="269"/>
    </row>
    <row r="47" ht="12.75">
      <c r="Y47" s="269"/>
    </row>
    <row r="48" ht="12.75">
      <c r="Y48" s="269"/>
    </row>
    <row r="49" ht="12.75">
      <c r="Y49" s="269"/>
    </row>
    <row r="50" ht="12.75">
      <c r="Y50" s="269"/>
    </row>
    <row r="51" ht="12.75">
      <c r="Y51" s="269"/>
    </row>
    <row r="52" ht="12.75">
      <c r="Y52" s="269"/>
    </row>
    <row r="53" ht="12.75">
      <c r="Y53" s="269"/>
    </row>
    <row r="54" ht="12.75">
      <c r="Y54" s="269"/>
    </row>
    <row r="55" ht="12.75">
      <c r="Y55" s="269"/>
    </row>
    <row r="56" ht="12.75">
      <c r="Y56" s="269"/>
    </row>
    <row r="57" ht="12.75">
      <c r="Y57" s="269"/>
    </row>
    <row r="58" ht="12.75">
      <c r="Y58" s="269"/>
    </row>
    <row r="59" ht="12.75">
      <c r="Y59" s="269"/>
    </row>
    <row r="60" ht="12.75">
      <c r="Y60" s="269"/>
    </row>
    <row r="61" ht="12.75">
      <c r="Y61" s="269"/>
    </row>
    <row r="62" ht="12.75">
      <c r="Y62" s="269"/>
    </row>
    <row r="63" ht="12.75">
      <c r="Y63" s="269"/>
    </row>
    <row r="64" ht="12.75">
      <c r="Y64" s="269"/>
    </row>
    <row r="65" ht="12.75">
      <c r="Y65" s="269"/>
    </row>
    <row r="66" ht="12.75">
      <c r="Y66" s="269"/>
    </row>
    <row r="67" ht="12.75">
      <c r="Y67" s="269"/>
    </row>
    <row r="68" ht="12.75">
      <c r="Y68" s="269"/>
    </row>
  </sheetData>
  <sheetProtection/>
  <mergeCells count="28">
    <mergeCell ref="E15:E16"/>
    <mergeCell ref="V15:V16"/>
    <mergeCell ref="A18:B18"/>
    <mergeCell ref="X1:Y2"/>
    <mergeCell ref="A3:Y3"/>
    <mergeCell ref="A4:Y4"/>
    <mergeCell ref="C10:C12"/>
    <mergeCell ref="D10:D12"/>
    <mergeCell ref="E10:E12"/>
    <mergeCell ref="A14:B14"/>
    <mergeCell ref="C25:C31"/>
    <mergeCell ref="A15:B16"/>
    <mergeCell ref="C15:C16"/>
    <mergeCell ref="D15:D16"/>
    <mergeCell ref="A19:B19"/>
    <mergeCell ref="A21:B21"/>
    <mergeCell ref="A22:B22"/>
    <mergeCell ref="A24:B24"/>
    <mergeCell ref="A36:B36"/>
    <mergeCell ref="A37:B37"/>
    <mergeCell ref="V37:W37"/>
    <mergeCell ref="D25:D31"/>
    <mergeCell ref="E25:E31"/>
    <mergeCell ref="V25:V31"/>
    <mergeCell ref="A33:B33"/>
    <mergeCell ref="A34:B34"/>
    <mergeCell ref="A35:B35"/>
    <mergeCell ref="A25:B31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Joanna Nowacka</cp:lastModifiedBy>
  <cp:lastPrinted>2008-11-14T11:45:19Z</cp:lastPrinted>
  <dcterms:created xsi:type="dcterms:W3CDTF">2007-07-24T12:50:32Z</dcterms:created>
  <dcterms:modified xsi:type="dcterms:W3CDTF">2008-11-14T11:46:01Z</dcterms:modified>
  <cp:category/>
  <cp:version/>
  <cp:contentType/>
  <cp:contentStatus/>
</cp:coreProperties>
</file>